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4\"/>
    </mc:Choice>
  </mc:AlternateContent>
  <xr:revisionPtr revIDLastSave="0" documentId="13_ncr:1_{97C21B36-50D0-4245-9026-A9FBF3C31AB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9" i="1"/>
  <c r="O20" i="1"/>
  <c r="O21" i="1"/>
  <c r="O22" i="1"/>
  <c r="O23" i="1"/>
  <c r="O17" i="1"/>
  <c r="O24" i="1"/>
  <c r="O27" i="1"/>
  <c r="O26" i="1"/>
  <c r="O28" i="1"/>
  <c r="O30" i="1"/>
  <c r="O29" i="1"/>
  <c r="O31" i="1"/>
  <c r="O32" i="1"/>
  <c r="O33" i="1"/>
  <c r="O34" i="1"/>
  <c r="O35" i="1"/>
  <c r="O36" i="1"/>
  <c r="O38" i="1"/>
  <c r="O37" i="1"/>
  <c r="O25" i="1"/>
  <c r="O40" i="1"/>
  <c r="O41" i="1"/>
  <c r="O42" i="1"/>
  <c r="O43" i="1"/>
  <c r="O44" i="1"/>
  <c r="O47" i="1"/>
  <c r="O39" i="1"/>
  <c r="O45" i="1"/>
  <c r="O46" i="1"/>
  <c r="O50" i="1"/>
  <c r="O48" i="1"/>
  <c r="O51" i="1"/>
  <c r="O49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16" i="1"/>
  <c r="N18" i="1"/>
  <c r="N19" i="1"/>
  <c r="N20" i="1"/>
  <c r="N21" i="1"/>
  <c r="N22" i="1"/>
  <c r="N23" i="1"/>
  <c r="N17" i="1"/>
  <c r="N24" i="1"/>
  <c r="N27" i="1"/>
  <c r="N26" i="1"/>
  <c r="N28" i="1"/>
  <c r="N30" i="1"/>
  <c r="N29" i="1"/>
  <c r="N31" i="1"/>
  <c r="N32" i="1"/>
  <c r="N33" i="1"/>
  <c r="N34" i="1"/>
  <c r="N35" i="1"/>
  <c r="N36" i="1"/>
  <c r="N38" i="1"/>
  <c r="N37" i="1"/>
  <c r="N25" i="1"/>
  <c r="N40" i="1"/>
  <c r="N41" i="1"/>
  <c r="N42" i="1"/>
  <c r="N43" i="1"/>
  <c r="N44" i="1"/>
  <c r="N47" i="1"/>
  <c r="N39" i="1"/>
  <c r="N45" i="1"/>
  <c r="N46" i="1"/>
  <c r="N50" i="1"/>
  <c r="N48" i="1"/>
  <c r="N51" i="1"/>
  <c r="N49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16" i="1"/>
  <c r="M18" i="1"/>
  <c r="M19" i="1"/>
  <c r="M20" i="1"/>
  <c r="M21" i="1"/>
  <c r="M22" i="1"/>
  <c r="M23" i="1"/>
  <c r="M17" i="1"/>
  <c r="M24" i="1"/>
  <c r="M27" i="1"/>
  <c r="M26" i="1"/>
  <c r="M28" i="1"/>
  <c r="M30" i="1"/>
  <c r="M29" i="1"/>
  <c r="M31" i="1"/>
  <c r="M32" i="1"/>
  <c r="M33" i="1"/>
  <c r="M34" i="1"/>
  <c r="M35" i="1"/>
  <c r="M36" i="1"/>
  <c r="M38" i="1"/>
  <c r="M37" i="1"/>
  <c r="M25" i="1"/>
  <c r="M40" i="1"/>
  <c r="M41" i="1"/>
  <c r="M42" i="1"/>
  <c r="M43" i="1"/>
  <c r="M44" i="1"/>
  <c r="M47" i="1"/>
  <c r="M39" i="1"/>
  <c r="M45" i="1"/>
  <c r="M46" i="1"/>
  <c r="M50" i="1"/>
  <c r="M48" i="1"/>
  <c r="M51" i="1"/>
  <c r="M49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16" i="1"/>
  <c r="K18" i="1"/>
  <c r="K19" i="1"/>
  <c r="K20" i="1"/>
  <c r="K21" i="1"/>
  <c r="K22" i="1"/>
  <c r="K23" i="1"/>
  <c r="K17" i="1"/>
  <c r="K24" i="1"/>
  <c r="K27" i="1"/>
  <c r="K26" i="1"/>
  <c r="K28" i="1"/>
  <c r="K30" i="1"/>
  <c r="K29" i="1"/>
  <c r="K31" i="1"/>
  <c r="K32" i="1"/>
  <c r="K33" i="1"/>
  <c r="K34" i="1"/>
  <c r="K35" i="1"/>
  <c r="K36" i="1"/>
  <c r="K38" i="1"/>
  <c r="K37" i="1"/>
  <c r="K25" i="1"/>
  <c r="K40" i="1"/>
  <c r="K41" i="1"/>
  <c r="K42" i="1"/>
  <c r="K43" i="1"/>
  <c r="K44" i="1"/>
  <c r="K47" i="1"/>
  <c r="K39" i="1"/>
  <c r="K45" i="1"/>
  <c r="K46" i="1"/>
  <c r="K50" i="1"/>
  <c r="K48" i="1"/>
  <c r="K51" i="1"/>
  <c r="K49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6" i="1"/>
  <c r="J18" i="1"/>
  <c r="J19" i="1"/>
  <c r="J20" i="1"/>
  <c r="J21" i="1"/>
  <c r="J22" i="1"/>
  <c r="J23" i="1"/>
  <c r="J17" i="1"/>
  <c r="J24" i="1"/>
  <c r="J27" i="1"/>
  <c r="J26" i="1"/>
  <c r="J28" i="1"/>
  <c r="J30" i="1"/>
  <c r="J29" i="1"/>
  <c r="J31" i="1"/>
  <c r="J32" i="1"/>
  <c r="J33" i="1"/>
  <c r="J34" i="1"/>
  <c r="J35" i="1"/>
  <c r="J36" i="1"/>
  <c r="J38" i="1"/>
  <c r="J37" i="1"/>
  <c r="J25" i="1"/>
  <c r="J40" i="1"/>
  <c r="J41" i="1"/>
  <c r="J42" i="1"/>
  <c r="J43" i="1"/>
  <c r="J44" i="1"/>
  <c r="J47" i="1"/>
  <c r="J39" i="1"/>
  <c r="J45" i="1"/>
  <c r="J46" i="1"/>
  <c r="J50" i="1"/>
  <c r="J48" i="1"/>
  <c r="J51" i="1"/>
  <c r="J49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6" i="1"/>
  <c r="I18" i="1"/>
  <c r="I19" i="1"/>
  <c r="I20" i="1"/>
  <c r="I21" i="1"/>
  <c r="I22" i="1"/>
  <c r="I23" i="1"/>
  <c r="I17" i="1"/>
  <c r="I24" i="1"/>
  <c r="I27" i="1"/>
  <c r="I26" i="1"/>
  <c r="I28" i="1"/>
  <c r="I30" i="1"/>
  <c r="I29" i="1"/>
  <c r="I31" i="1"/>
  <c r="I32" i="1"/>
  <c r="I33" i="1"/>
  <c r="I34" i="1"/>
  <c r="I35" i="1"/>
  <c r="I36" i="1"/>
  <c r="I38" i="1"/>
  <c r="I37" i="1"/>
  <c r="I25" i="1"/>
  <c r="I40" i="1"/>
  <c r="I41" i="1"/>
  <c r="I42" i="1"/>
  <c r="I43" i="1"/>
  <c r="I44" i="1"/>
  <c r="I47" i="1"/>
  <c r="I39" i="1"/>
  <c r="I45" i="1"/>
  <c r="I46" i="1"/>
  <c r="I50" i="1"/>
  <c r="I48" i="1"/>
  <c r="I51" i="1"/>
  <c r="I49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6" i="1"/>
  <c r="H18" i="1"/>
  <c r="H19" i="1"/>
  <c r="H20" i="1"/>
  <c r="H21" i="1"/>
  <c r="H22" i="1"/>
  <c r="H23" i="1"/>
  <c r="H17" i="1"/>
  <c r="H24" i="1"/>
  <c r="H27" i="1"/>
  <c r="H26" i="1"/>
  <c r="H28" i="1"/>
  <c r="H30" i="1"/>
  <c r="H29" i="1"/>
  <c r="H31" i="1"/>
  <c r="H32" i="1"/>
  <c r="H33" i="1"/>
  <c r="H34" i="1"/>
  <c r="H35" i="1"/>
  <c r="H36" i="1"/>
  <c r="H38" i="1"/>
  <c r="H37" i="1"/>
  <c r="H25" i="1"/>
  <c r="H40" i="1"/>
  <c r="H41" i="1"/>
  <c r="H42" i="1"/>
  <c r="H43" i="1"/>
  <c r="H44" i="1"/>
  <c r="H47" i="1"/>
  <c r="H39" i="1"/>
  <c r="H45" i="1"/>
  <c r="H46" i="1"/>
  <c r="H50" i="1"/>
  <c r="H48" i="1"/>
  <c r="H51" i="1"/>
  <c r="H49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G18" i="1"/>
  <c r="G19" i="1"/>
  <c r="G20" i="1"/>
  <c r="G21" i="1"/>
  <c r="G22" i="1"/>
  <c r="G23" i="1"/>
  <c r="G17" i="1"/>
  <c r="G24" i="1"/>
  <c r="G27" i="1"/>
  <c r="G26" i="1"/>
  <c r="G28" i="1"/>
  <c r="G30" i="1"/>
  <c r="G29" i="1"/>
  <c r="G31" i="1"/>
  <c r="G32" i="1"/>
  <c r="G33" i="1"/>
  <c r="G34" i="1"/>
  <c r="G35" i="1"/>
  <c r="G36" i="1"/>
  <c r="G38" i="1"/>
  <c r="G37" i="1"/>
  <c r="G25" i="1"/>
  <c r="G40" i="1"/>
  <c r="G41" i="1"/>
  <c r="G42" i="1"/>
  <c r="G43" i="1"/>
  <c r="G44" i="1"/>
  <c r="G47" i="1"/>
  <c r="G39" i="1"/>
  <c r="G45" i="1"/>
  <c r="G46" i="1"/>
  <c r="G50" i="1"/>
  <c r="G48" i="1"/>
  <c r="G51" i="1"/>
  <c r="G49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6" i="1"/>
  <c r="G67" i="1" l="1"/>
  <c r="L23" i="1"/>
  <c r="L21" i="1"/>
  <c r="L20" i="1"/>
  <c r="L31" i="1"/>
  <c r="L19" i="1"/>
  <c r="L24" i="1"/>
  <c r="L63" i="1"/>
  <c r="L42" i="1"/>
  <c r="L17" i="1"/>
  <c r="L27" i="1"/>
  <c r="L33" i="1"/>
  <c r="L38" i="1"/>
  <c r="L37" i="1"/>
  <c r="L26" i="1"/>
  <c r="L30" i="1"/>
  <c r="L40" i="1"/>
  <c r="L34" i="1"/>
  <c r="L51" i="1"/>
  <c r="L59" i="1"/>
  <c r="L55" i="1"/>
  <c r="L65" i="1"/>
  <c r="L32" i="1"/>
  <c r="L50" i="1"/>
  <c r="L25" i="1"/>
  <c r="L61" i="1"/>
  <c r="L35" i="1"/>
  <c r="L41" i="1"/>
  <c r="L39" i="1"/>
  <c r="L57" i="1"/>
  <c r="L58" i="1"/>
  <c r="L53" i="1"/>
  <c r="L54" i="1"/>
  <c r="L45" i="1"/>
  <c r="L48" i="1"/>
  <c r="L52" i="1"/>
  <c r="L22" i="1"/>
  <c r="L46" i="1"/>
  <c r="L47" i="1"/>
  <c r="L36" i="1"/>
  <c r="L44" i="1"/>
  <c r="L29" i="1"/>
  <c r="L18" i="1"/>
  <c r="L62" i="1"/>
  <c r="L64" i="1"/>
  <c r="L43" i="1"/>
  <c r="L60" i="1"/>
  <c r="L56" i="1"/>
  <c r="L16" i="1"/>
  <c r="F67" i="1" l="1"/>
  <c r="E67" i="1"/>
  <c r="D67" i="1"/>
  <c r="L67" i="1" l="1"/>
  <c r="L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P41" i="1" l="1"/>
  <c r="P59" i="1"/>
  <c r="P56" i="1"/>
  <c r="P60" i="1"/>
  <c r="P64" i="1"/>
  <c r="P61" i="1"/>
  <c r="P65" i="1"/>
  <c r="P70" i="1"/>
  <c r="P28" i="1"/>
  <c r="P54" i="1"/>
  <c r="P53" i="1"/>
  <c r="P37" i="1"/>
  <c r="P42" i="1"/>
  <c r="P47" i="1"/>
  <c r="P32" i="1"/>
  <c r="P48" i="1"/>
  <c r="P43" i="1"/>
  <c r="P18" i="1"/>
  <c r="P16" i="1"/>
  <c r="P23" i="1"/>
  <c r="P31" i="1"/>
  <c r="P27" i="1"/>
  <c r="P45" i="1"/>
  <c r="P22" i="1"/>
  <c r="P57" i="1"/>
  <c r="P38" i="1"/>
  <c r="P49" i="1"/>
  <c r="P50" i="1"/>
  <c r="P19" i="1"/>
  <c r="P24" i="1"/>
  <c r="P39" i="1"/>
  <c r="P26" i="1"/>
  <c r="P44" i="1"/>
  <c r="P46" i="1"/>
  <c r="P58" i="1"/>
  <c r="P35" i="1"/>
  <c r="P29" i="1"/>
  <c r="P20" i="1"/>
  <c r="P21" i="1"/>
  <c r="P62" i="1"/>
  <c r="P36" i="1"/>
  <c r="P52" i="1"/>
  <c r="P34" i="1"/>
  <c r="P30" i="1"/>
  <c r="P55" i="1"/>
  <c r="P17" i="1"/>
  <c r="P25" i="1"/>
  <c r="P33" i="1"/>
  <c r="P40" i="1"/>
  <c r="P51" i="1"/>
  <c r="P67" i="1" l="1"/>
</calcChain>
</file>

<file path=xl/sharedStrings.xml><?xml version="1.0" encoding="utf-8"?>
<sst xmlns="http://schemas.openxmlformats.org/spreadsheetml/2006/main" count="215" uniqueCount="126">
  <si>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</si>
  <si>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</si>
  <si>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</si>
  <si>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</si>
  <si>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</si>
  <si>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</si>
  <si>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</si>
  <si>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</si>
  <si>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</si>
  <si>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</si>
  <si>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</si>
  <si>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</si>
  <si>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</si>
  <si>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</si>
  <si>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</si>
  <si>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</si>
  <si>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</si>
  <si>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</si>
  <si>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</si>
  <si>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</si>
  <si>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</si>
  <si>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</si>
  <si>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</si>
  <si>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</si>
  <si>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</si>
  <si>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</si>
  <si>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</si>
  <si>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</si>
  <si>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</si>
  <si>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</si>
  <si>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</si>
  <si>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</si>
  <si>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</si>
  <si>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</si>
  <si>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</si>
  <si>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</si>
  <si>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</si>
  <si>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</si>
  <si>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</si>
  <si>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</si>
  <si>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</si>
  <si>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</si>
  <si>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</si>
  <si>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</si>
  <si>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</si>
  <si>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</si>
  <si>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</si>
  <si>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</si>
  <si>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</si>
  <si>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</si>
  <si>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</si>
  <si>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</si>
  <si>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</si>
  <si>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</si>
  <si>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</si>
  <si>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</si>
  <si>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</si>
  <si>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</si>
  <si>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</si>
  <si>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</si>
  <si>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</si>
  <si>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</si>
  <si>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</si>
  <si>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</si>
  <si>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</si>
  <si>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</si>
  <si>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</si>
  <si>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</si>
  <si>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</si>
  <si>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</si>
  <si>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</si>
  <si>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</si>
  <si>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</si>
  <si>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</si>
  <si>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</si>
  <si>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</si>
  <si>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</si>
  <si>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</si>
  <si>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</si>
  <si>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</si>
  <si>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</si>
  <si>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</si>
  <si>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</si>
  <si>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</si>
  <si>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</si>
  <si>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</si>
  <si>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</si>
  <si>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</si>
  <si>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</si>
  <si>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</si>
  <si>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</si>
  <si>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</si>
  <si>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</si>
  <si>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</si>
  <si>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</si>
  <si>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</si>
  <si>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</si>
  <si>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</si>
  <si>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</si>
  <si>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</si>
  <si>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</si>
  <si>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</si>
  <si>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</si>
  <si>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</si>
  <si>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</si>
  <si>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</si>
  <si>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</si>
  <si>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</si>
  <si>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</si>
  <si>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</si>
  <si>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</si>
  <si>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</si>
  <si>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</si>
  <si>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</si>
  <si>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</si>
  <si>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MAZAALAI CAPITAL PARTNERS</t>
  </si>
  <si>
    <t>SG INVESTMENT AND SECURITIES</t>
  </si>
  <si>
    <t>NETSEC</t>
  </si>
  <si>
    <t>Trading value in 2024</t>
  </si>
  <si>
    <t>IPOs</t>
  </si>
  <si>
    <t>Trading value of June</t>
  </si>
  <si>
    <t>As of June 30, 2024</t>
  </si>
  <si>
    <t>Ashid capital</t>
  </si>
  <si>
    <t>Ulaanbaatar bond-1</t>
  </si>
  <si>
    <t>Ulaanbaatar bond-2</t>
  </si>
  <si>
    <t>Ulaanbaatar bond-3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</si>
</sst>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LIFETIME INVESTMENT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STOCKLAB SECURITIES </c:v>
                  </c:pt>
                  <c:pt idx="13">
                    <c:v> MICC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BUMBAT-ALTAI </c:v>
                  </c:pt>
                  <c:pt idx="18">
                    <c:v> TULGAT CHANDMANI BAYAN </c:v>
                  </c:pt>
                  <c:pt idx="19">
                    <c:v> DH CAPITAL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NETSEC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ALTAN KHOROMSOG </c:v>
                  </c:pt>
                  <c:pt idx="28">
                    <c:v> UNDURKHAAN INVEST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HUNNU EMPIRE </c:v>
                  </c:pt>
                  <c:pt idx="32">
                    <c:v> NATIONAL SECURITIES </c:v>
                  </c:pt>
                  <c:pt idx="33">
                    <c:v> SG INVESTMENT AND SECURITIES </c:v>
                  </c:pt>
                  <c:pt idx="34">
                    <c:v> DARKHAN BROKER </c:v>
                  </c:pt>
                  <c:pt idx="35">
                    <c:v> SG CAPITAL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STOK</c:v>
                  </c:pt>
                  <c:pt idx="13">
                    <c:v>MICC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BUMB</c:v>
                  </c:pt>
                  <c:pt idx="18">
                    <c:v>TCHB</c:v>
                  </c:pt>
                  <c:pt idx="19">
                    <c:v>DELG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ZRGD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ALTN</c:v>
                  </c:pt>
                  <c:pt idx="28">
                    <c:v>UNDR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NSEC</c:v>
                  </c:pt>
                  <c:pt idx="33">
                    <c:v>BKOC</c:v>
                  </c:pt>
                  <c:pt idx="34">
                    <c:v>DRBR</c:v>
                  </c:pt>
                  <c:pt idx="35">
                    <c:v>SGC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32">
                  <c:v>0</c:v>
                </c:pt>
                <c:pt idx="35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LIFETIME INVESTMENT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STOCKLAB SECURITIES </c:v>
                  </c:pt>
                  <c:pt idx="13">
                    <c:v> MICC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BUMBAT-ALTAI </c:v>
                  </c:pt>
                  <c:pt idx="18">
                    <c:v> TULGAT CHANDMANI BAYAN </c:v>
                  </c:pt>
                  <c:pt idx="19">
                    <c:v> DH CAPITAL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NETSEC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ALTAN KHOROMSOG </c:v>
                  </c:pt>
                  <c:pt idx="28">
                    <c:v> UNDURKHAAN INVEST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HUNNU EMPIRE </c:v>
                  </c:pt>
                  <c:pt idx="32">
                    <c:v> NATIONAL SECURITIES </c:v>
                  </c:pt>
                  <c:pt idx="33">
                    <c:v> SG INVESTMENT AND SECURITIES </c:v>
                  </c:pt>
                  <c:pt idx="34">
                    <c:v> DARKHAN BROKER </c:v>
                  </c:pt>
                  <c:pt idx="35">
                    <c:v> SG CAPITAL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STOK</c:v>
                  </c:pt>
                  <c:pt idx="13">
                    <c:v>MICC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BUMB</c:v>
                  </c:pt>
                  <c:pt idx="18">
                    <c:v>TCHB</c:v>
                  </c:pt>
                  <c:pt idx="19">
                    <c:v>DELG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ZRGD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ALTN</c:v>
                  </c:pt>
                  <c:pt idx="28">
                    <c:v>UNDR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NSEC</c:v>
                  </c:pt>
                  <c:pt idx="33">
                    <c:v>BKOC</c:v>
                  </c:pt>
                  <c:pt idx="34">
                    <c:v>DRBR</c:v>
                  </c:pt>
                  <c:pt idx="35">
                    <c:v>SGC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3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20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LIFETIME INVESTMENT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STOCKLAB SECURITIES </c:v>
                  </c:pt>
                  <c:pt idx="13">
                    <c:v> MICC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BUMBAT-ALTAI </c:v>
                  </c:pt>
                  <c:pt idx="18">
                    <c:v> TULGAT CHANDMANI BAYAN </c:v>
                  </c:pt>
                  <c:pt idx="19">
                    <c:v> DH CAPITAL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NETSEC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ALTAN KHOROMSOG </c:v>
                  </c:pt>
                  <c:pt idx="28">
                    <c:v> UNDURKHAAN INVEST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HUNNU EMPIRE </c:v>
                  </c:pt>
                  <c:pt idx="32">
                    <c:v> NATIONAL SECURITIES </c:v>
                  </c:pt>
                  <c:pt idx="33">
                    <c:v> SG INVESTMENT AND SECURITIES </c:v>
                  </c:pt>
                  <c:pt idx="34">
                    <c:v> DARKHAN BROKER </c:v>
                  </c:pt>
                  <c:pt idx="35">
                    <c:v> SG CAPITAL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STOK</c:v>
                  </c:pt>
                  <c:pt idx="13">
                    <c:v>MICC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BUMB</c:v>
                  </c:pt>
                  <c:pt idx="18">
                    <c:v>TCHB</c:v>
                  </c:pt>
                  <c:pt idx="19">
                    <c:v>DELG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ZRGD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ALTN</c:v>
                  </c:pt>
                  <c:pt idx="28">
                    <c:v>UNDR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NSEC</c:v>
                  </c:pt>
                  <c:pt idx="33">
                    <c:v>BKOC</c:v>
                  </c:pt>
                  <c:pt idx="34">
                    <c:v>DRBR</c:v>
                  </c:pt>
                  <c:pt idx="35">
                    <c:v>SGC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5133787587.0200005</c:v>
                </c:pt>
                <c:pt idx="1">
                  <c:v>711176059.03999996</c:v>
                </c:pt>
                <c:pt idx="2">
                  <c:v>4816718342.29</c:v>
                </c:pt>
                <c:pt idx="3">
                  <c:v>3208646618.0599999</c:v>
                </c:pt>
                <c:pt idx="4">
                  <c:v>4378417135.3400002</c:v>
                </c:pt>
                <c:pt idx="5">
                  <c:v>1670718767.9400001</c:v>
                </c:pt>
                <c:pt idx="6">
                  <c:v>228215794.59</c:v>
                </c:pt>
                <c:pt idx="7">
                  <c:v>1354757783.9100001</c:v>
                </c:pt>
                <c:pt idx="8">
                  <c:v>124277264.47999999</c:v>
                </c:pt>
                <c:pt idx="9">
                  <c:v>11677900</c:v>
                </c:pt>
                <c:pt idx="10">
                  <c:v>761350323.05999994</c:v>
                </c:pt>
                <c:pt idx="11">
                  <c:v>376514485.19</c:v>
                </c:pt>
                <c:pt idx="12">
                  <c:v>147340743.13999999</c:v>
                </c:pt>
                <c:pt idx="13">
                  <c:v>542158689.63999999</c:v>
                </c:pt>
                <c:pt idx="14">
                  <c:v>220319552.78</c:v>
                </c:pt>
                <c:pt idx="15">
                  <c:v>252683791.74000001</c:v>
                </c:pt>
                <c:pt idx="16">
                  <c:v>108735629.44999999</c:v>
                </c:pt>
                <c:pt idx="17">
                  <c:v>142797721.51999998</c:v>
                </c:pt>
                <c:pt idx="18">
                  <c:v>11905170</c:v>
                </c:pt>
                <c:pt idx="19">
                  <c:v>7916863.9800000004</c:v>
                </c:pt>
                <c:pt idx="20">
                  <c:v>13224787.9</c:v>
                </c:pt>
                <c:pt idx="21">
                  <c:v>353333876.64999998</c:v>
                </c:pt>
                <c:pt idx="22">
                  <c:v>45451767.620000005</c:v>
                </c:pt>
                <c:pt idx="23">
                  <c:v>328478192.49000001</c:v>
                </c:pt>
                <c:pt idx="24">
                  <c:v>12835072.870000001</c:v>
                </c:pt>
                <c:pt idx="25">
                  <c:v>32831139.84</c:v>
                </c:pt>
                <c:pt idx="26">
                  <c:v>5349897.99</c:v>
                </c:pt>
                <c:pt idx="27">
                  <c:v>22343938</c:v>
                </c:pt>
                <c:pt idx="28">
                  <c:v>3712039.1</c:v>
                </c:pt>
                <c:pt idx="29">
                  <c:v>14172317.380000001</c:v>
                </c:pt>
                <c:pt idx="30">
                  <c:v>34601634</c:v>
                </c:pt>
                <c:pt idx="31">
                  <c:v>0</c:v>
                </c:pt>
                <c:pt idx="32">
                  <c:v>15079531.65</c:v>
                </c:pt>
                <c:pt idx="33">
                  <c:v>22215660.800000001</c:v>
                </c:pt>
                <c:pt idx="34">
                  <c:v>320809</c:v>
                </c:pt>
                <c:pt idx="35">
                  <c:v>2114284.7200000002</c:v>
                </c:pt>
                <c:pt idx="36">
                  <c:v>3568176.41</c:v>
                </c:pt>
                <c:pt idx="37">
                  <c:v>0</c:v>
                </c:pt>
                <c:pt idx="38">
                  <c:v>0</c:v>
                </c:pt>
                <c:pt idx="39">
                  <c:v>413137.23</c:v>
                </c:pt>
                <c:pt idx="40">
                  <c:v>1887.06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LIFETIME INVESTMENT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STOCKLAB SECURITIES </c:v>
                  </c:pt>
                  <c:pt idx="13">
                    <c:v> MICC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BUMBAT-ALTAI </c:v>
                  </c:pt>
                  <c:pt idx="18">
                    <c:v> TULGAT CHANDMANI BAYAN </c:v>
                  </c:pt>
                  <c:pt idx="19">
                    <c:v> DH CAPITAL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NETSEC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ALTAN KHOROMSOG </c:v>
                  </c:pt>
                  <c:pt idx="28">
                    <c:v> UNDURKHAAN INVEST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HUNNU EMPIRE </c:v>
                  </c:pt>
                  <c:pt idx="32">
                    <c:v> NATIONAL SECURITIES </c:v>
                  </c:pt>
                  <c:pt idx="33">
                    <c:v> SG INVESTMENT AND SECURITIES </c:v>
                  </c:pt>
                  <c:pt idx="34">
                    <c:v> DARKHAN BROKER </c:v>
                  </c:pt>
                  <c:pt idx="35">
                    <c:v> SG CAPITAL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STOK</c:v>
                  </c:pt>
                  <c:pt idx="13">
                    <c:v>MICC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BUMB</c:v>
                  </c:pt>
                  <c:pt idx="18">
                    <c:v>TCHB</c:v>
                  </c:pt>
                  <c:pt idx="19">
                    <c:v>DELG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ZRGD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ALTN</c:v>
                  </c:pt>
                  <c:pt idx="28">
                    <c:v>UNDR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NSEC</c:v>
                  </c:pt>
                  <c:pt idx="33">
                    <c:v>BKOC</c:v>
                  </c:pt>
                  <c:pt idx="34">
                    <c:v>DRBR</c:v>
                  </c:pt>
                  <c:pt idx="35">
                    <c:v>SGC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LIFETIME INVESTMENT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STOCKLAB SECURITIES </c:v>
                  </c:pt>
                  <c:pt idx="13">
                    <c:v> MICC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BUMBAT-ALTAI </c:v>
                  </c:pt>
                  <c:pt idx="18">
                    <c:v> TULGAT CHANDMANI BAYAN </c:v>
                  </c:pt>
                  <c:pt idx="19">
                    <c:v> DH CAPITAL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NETSEC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ALTAN KHOROMSOG </c:v>
                  </c:pt>
                  <c:pt idx="28">
                    <c:v> UNDURKHAAN INVEST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HUNNU EMPIRE </c:v>
                  </c:pt>
                  <c:pt idx="32">
                    <c:v> NATIONAL SECURITIES </c:v>
                  </c:pt>
                  <c:pt idx="33">
                    <c:v> SG INVESTMENT AND SECURITIES </c:v>
                  </c:pt>
                  <c:pt idx="34">
                    <c:v> DARKHAN BROKER </c:v>
                  </c:pt>
                  <c:pt idx="35">
                    <c:v> SG CAPITAL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STOK</c:v>
                  </c:pt>
                  <c:pt idx="13">
                    <c:v>MICC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BUMB</c:v>
                  </c:pt>
                  <c:pt idx="18">
                    <c:v>TCHB</c:v>
                  </c:pt>
                  <c:pt idx="19">
                    <c:v>DELG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ZRGD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ALTN</c:v>
                  </c:pt>
                  <c:pt idx="28">
                    <c:v>UNDR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NSEC</c:v>
                  </c:pt>
                  <c:pt idx="33">
                    <c:v>BKOC</c:v>
                  </c:pt>
                  <c:pt idx="34">
                    <c:v>DRBR</c:v>
                  </c:pt>
                  <c:pt idx="35">
                    <c:v>SGC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40715100</c:v>
                </c:pt>
                <c:pt idx="2">
                  <c:v>491610000</c:v>
                </c:pt>
                <c:pt idx="3">
                  <c:v>2586110400</c:v>
                </c:pt>
                <c:pt idx="4">
                  <c:v>0</c:v>
                </c:pt>
                <c:pt idx="5">
                  <c:v>206832300</c:v>
                </c:pt>
                <c:pt idx="6">
                  <c:v>449990000</c:v>
                </c:pt>
                <c:pt idx="7">
                  <c:v>5500000</c:v>
                </c:pt>
                <c:pt idx="8">
                  <c:v>950000</c:v>
                </c:pt>
                <c:pt idx="9">
                  <c:v>0</c:v>
                </c:pt>
                <c:pt idx="10">
                  <c:v>304000000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LIFETIME INVESTMENT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STOCKLAB SECURITIES </c:v>
                  </c:pt>
                  <c:pt idx="13">
                    <c:v> MICC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BUMBAT-ALTAI </c:v>
                  </c:pt>
                  <c:pt idx="18">
                    <c:v> TULGAT CHANDMANI BAYAN </c:v>
                  </c:pt>
                  <c:pt idx="19">
                    <c:v> DH CAPITAL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NETSEC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ALTAN KHOROMSOG </c:v>
                  </c:pt>
                  <c:pt idx="28">
                    <c:v> UNDURKHAAN INVEST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HUNNU EMPIRE </c:v>
                  </c:pt>
                  <c:pt idx="32">
                    <c:v> NATIONAL SECURITIES </c:v>
                  </c:pt>
                  <c:pt idx="33">
                    <c:v> SG INVESTMENT AND SECURITIES </c:v>
                  </c:pt>
                  <c:pt idx="34">
                    <c:v> DARKHAN BROKER </c:v>
                  </c:pt>
                  <c:pt idx="35">
                    <c:v> SG CAPITAL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STOK</c:v>
                  </c:pt>
                  <c:pt idx="13">
                    <c:v>MICC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BUMB</c:v>
                  </c:pt>
                  <c:pt idx="18">
                    <c:v>TCHB</c:v>
                  </c:pt>
                  <c:pt idx="19">
                    <c:v>DELG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ZRGD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ALTN</c:v>
                  </c:pt>
                  <c:pt idx="28">
                    <c:v>UNDR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NSEC</c:v>
                  </c:pt>
                  <c:pt idx="33">
                    <c:v>BKOC</c:v>
                  </c:pt>
                  <c:pt idx="34">
                    <c:v>DRBR</c:v>
                  </c:pt>
                  <c:pt idx="35">
                    <c:v>SGC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LIFETIME INVESTMENT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STOCKLAB SECURITIES </c:v>
                  </c:pt>
                  <c:pt idx="13">
                    <c:v> MICC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BUMBAT-ALTAI </c:v>
                  </c:pt>
                  <c:pt idx="18">
                    <c:v> TULGAT CHANDMANI BAYAN </c:v>
                  </c:pt>
                  <c:pt idx="19">
                    <c:v> DH CAPITAL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NETSEC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ALTAN KHOROMSOG </c:v>
                  </c:pt>
                  <c:pt idx="28">
                    <c:v> UNDURKHAAN INVEST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HUNNU EMPIRE </c:v>
                  </c:pt>
                  <c:pt idx="32">
                    <c:v> NATIONAL SECURITIES </c:v>
                  </c:pt>
                  <c:pt idx="33">
                    <c:v> SG INVESTMENT AND SECURITIES </c:v>
                  </c:pt>
                  <c:pt idx="34">
                    <c:v> DARKHAN BROKER </c:v>
                  </c:pt>
                  <c:pt idx="35">
                    <c:v> SG CAPITAL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STOK</c:v>
                  </c:pt>
                  <c:pt idx="13">
                    <c:v>MICC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BUMB</c:v>
                  </c:pt>
                  <c:pt idx="18">
                    <c:v>TCHB</c:v>
                  </c:pt>
                  <c:pt idx="19">
                    <c:v>DELG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ZRGD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ALTN</c:v>
                  </c:pt>
                  <c:pt idx="28">
                    <c:v>UNDR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NSEC</c:v>
                  </c:pt>
                  <c:pt idx="33">
                    <c:v>BKOC</c:v>
                  </c:pt>
                  <c:pt idx="34">
                    <c:v>DRBR</c:v>
                  </c:pt>
                  <c:pt idx="35">
                    <c:v>SGC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LIFETIME INVESTMENT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STOCKLAB SECURITIES </c:v>
                  </c:pt>
                  <c:pt idx="13">
                    <c:v> MICC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BUMBAT-ALTAI </c:v>
                  </c:pt>
                  <c:pt idx="18">
                    <c:v> TULGAT CHANDMANI BAYAN </c:v>
                  </c:pt>
                  <c:pt idx="19">
                    <c:v> DH CAPITAL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NETSEC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ALTAN KHOROMSOG </c:v>
                  </c:pt>
                  <c:pt idx="28">
                    <c:v> UNDURKHAAN INVEST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HUNNU EMPIRE </c:v>
                  </c:pt>
                  <c:pt idx="32">
                    <c:v> NATIONAL SECURITIES </c:v>
                  </c:pt>
                  <c:pt idx="33">
                    <c:v> SG INVESTMENT AND SECURITIES </c:v>
                  </c:pt>
                  <c:pt idx="34">
                    <c:v> DARKHAN BROKER </c:v>
                  </c:pt>
                  <c:pt idx="35">
                    <c:v> SG CAPITAL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STOK</c:v>
                  </c:pt>
                  <c:pt idx="13">
                    <c:v>MICC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BUMB</c:v>
                  </c:pt>
                  <c:pt idx="18">
                    <c:v>TCHB</c:v>
                  </c:pt>
                  <c:pt idx="19">
                    <c:v>DELG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ZRGD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ALTN</c:v>
                  </c:pt>
                  <c:pt idx="28">
                    <c:v>UNDR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NSEC</c:v>
                  </c:pt>
                  <c:pt idx="33">
                    <c:v>BKOC</c:v>
                  </c:pt>
                  <c:pt idx="34">
                    <c:v>DRBR</c:v>
                  </c:pt>
                  <c:pt idx="35">
                    <c:v>SGC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LIFETIME INVESTMENT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STOCKLAB SECURITIES </c:v>
                  </c:pt>
                  <c:pt idx="13">
                    <c:v> MICC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BUMBAT-ALTAI </c:v>
                  </c:pt>
                  <c:pt idx="18">
                    <c:v> TULGAT CHANDMANI BAYAN </c:v>
                  </c:pt>
                  <c:pt idx="19">
                    <c:v> DH CAPITAL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NETSEC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ALTAN KHOROMSOG </c:v>
                  </c:pt>
                  <c:pt idx="28">
                    <c:v> UNDURKHAAN INVEST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HUNNU EMPIRE </c:v>
                  </c:pt>
                  <c:pt idx="32">
                    <c:v> NATIONAL SECURITIES </c:v>
                  </c:pt>
                  <c:pt idx="33">
                    <c:v> SG INVESTMENT AND SECURITIES </c:v>
                  </c:pt>
                  <c:pt idx="34">
                    <c:v> DARKHAN BROKER </c:v>
                  </c:pt>
                  <c:pt idx="35">
                    <c:v> SG CAPITAL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STOK</c:v>
                  </c:pt>
                  <c:pt idx="13">
                    <c:v>MICC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BUMB</c:v>
                  </c:pt>
                  <c:pt idx="18">
                    <c:v>TCHB</c:v>
                  </c:pt>
                  <c:pt idx="19">
                    <c:v>DELG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ZRGD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ALTN</c:v>
                  </c:pt>
                  <c:pt idx="28">
                    <c:v>UNDR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NSEC</c:v>
                  </c:pt>
                  <c:pt idx="33">
                    <c:v>BKOC</c:v>
                  </c:pt>
                  <c:pt idx="34">
                    <c:v>DRBR</c:v>
                  </c:pt>
                  <c:pt idx="35">
                    <c:v>SGC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Sheet1!$N$16:$N$66</c:f>
              <c:numCache>
                <c:formatCode>_(* #,##0.00_);_(* \(#,##0.00\);_(* "-"??_);_(@_)</c:formatCode>
                <c:ptCount val="51"/>
                <c:pt idx="0">
                  <c:v>635133787587.02002</c:v>
                </c:pt>
                <c:pt idx="1">
                  <c:v>180896991159.04001</c:v>
                </c:pt>
                <c:pt idx="2">
                  <c:v>115329928342.28999</c:v>
                </c:pt>
                <c:pt idx="3">
                  <c:v>78846057018.059998</c:v>
                </c:pt>
                <c:pt idx="4">
                  <c:v>24391817135.34</c:v>
                </c:pt>
                <c:pt idx="5">
                  <c:v>11877951067.940001</c:v>
                </c:pt>
                <c:pt idx="6">
                  <c:v>7328205794.5900002</c:v>
                </c:pt>
                <c:pt idx="7">
                  <c:v>1363657783.9100001</c:v>
                </c:pt>
                <c:pt idx="8">
                  <c:v>125527264.47999999</c:v>
                </c:pt>
                <c:pt idx="9">
                  <c:v>10011677900</c:v>
                </c:pt>
                <c:pt idx="10">
                  <c:v>1065350323.0599999</c:v>
                </c:pt>
                <c:pt idx="11">
                  <c:v>376514485.19</c:v>
                </c:pt>
                <c:pt idx="12">
                  <c:v>244840743.13999999</c:v>
                </c:pt>
                <c:pt idx="13">
                  <c:v>542158689.63999999</c:v>
                </c:pt>
                <c:pt idx="14">
                  <c:v>220319552.78</c:v>
                </c:pt>
                <c:pt idx="15">
                  <c:v>252683791.74000001</c:v>
                </c:pt>
                <c:pt idx="16">
                  <c:v>125735629.44999999</c:v>
                </c:pt>
                <c:pt idx="17">
                  <c:v>142797721.51999998</c:v>
                </c:pt>
                <c:pt idx="18">
                  <c:v>11905170</c:v>
                </c:pt>
                <c:pt idx="19">
                  <c:v>7916863.9800000004</c:v>
                </c:pt>
                <c:pt idx="20">
                  <c:v>13224787.9</c:v>
                </c:pt>
                <c:pt idx="21">
                  <c:v>353333876.64999998</c:v>
                </c:pt>
                <c:pt idx="22">
                  <c:v>45451767.620000005</c:v>
                </c:pt>
                <c:pt idx="23">
                  <c:v>328478192.49000001</c:v>
                </c:pt>
                <c:pt idx="24">
                  <c:v>12835072.870000001</c:v>
                </c:pt>
                <c:pt idx="25">
                  <c:v>32831139.84</c:v>
                </c:pt>
                <c:pt idx="26">
                  <c:v>5349897.99</c:v>
                </c:pt>
                <c:pt idx="27">
                  <c:v>22343938</c:v>
                </c:pt>
                <c:pt idx="28">
                  <c:v>3712039.1</c:v>
                </c:pt>
                <c:pt idx="29">
                  <c:v>14172317.380000001</c:v>
                </c:pt>
                <c:pt idx="30">
                  <c:v>34601634</c:v>
                </c:pt>
                <c:pt idx="31">
                  <c:v>0</c:v>
                </c:pt>
                <c:pt idx="32">
                  <c:v>15079531.65</c:v>
                </c:pt>
                <c:pt idx="33">
                  <c:v>22215660.800000001</c:v>
                </c:pt>
                <c:pt idx="34">
                  <c:v>320809</c:v>
                </c:pt>
                <c:pt idx="35">
                  <c:v>2114284.7200000002</c:v>
                </c:pt>
                <c:pt idx="36">
                  <c:v>3568176.41</c:v>
                </c:pt>
                <c:pt idx="37">
                  <c:v>0</c:v>
                </c:pt>
                <c:pt idx="38">
                  <c:v>0</c:v>
                </c:pt>
                <c:pt idx="39">
                  <c:v>413137.23</c:v>
                </c:pt>
                <c:pt idx="40">
                  <c:v>1887.06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LIFETIME INVESTMENT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STOCKLAB SECURITIES </c:v>
                  </c:pt>
                  <c:pt idx="13">
                    <c:v> MICC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BUMBAT-ALTAI </c:v>
                  </c:pt>
                  <c:pt idx="18">
                    <c:v> TULGAT CHANDMANI BAYAN </c:v>
                  </c:pt>
                  <c:pt idx="19">
                    <c:v> DH CAPITAL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NETSEC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ALTAN KHOROMSOG </c:v>
                  </c:pt>
                  <c:pt idx="28">
                    <c:v> UNDURKHAAN INVEST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HUNNU EMPIRE </c:v>
                  </c:pt>
                  <c:pt idx="32">
                    <c:v> NATIONAL SECURITIES </c:v>
                  </c:pt>
                  <c:pt idx="33">
                    <c:v> SG INVESTMENT AND SECURITIES </c:v>
                  </c:pt>
                  <c:pt idx="34">
                    <c:v> DARKHAN BROKER </c:v>
                  </c:pt>
                  <c:pt idx="35">
                    <c:v> SG CAPITAL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STOK</c:v>
                  </c:pt>
                  <c:pt idx="13">
                    <c:v>MICC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BUMB</c:v>
                  </c:pt>
                  <c:pt idx="18">
                    <c:v>TCHB</c:v>
                  </c:pt>
                  <c:pt idx="19">
                    <c:v>DELG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ZRGD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ALTN</c:v>
                  </c:pt>
                  <c:pt idx="28">
                    <c:v>UNDR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NSEC</c:v>
                  </c:pt>
                  <c:pt idx="33">
                    <c:v>BKOC</c:v>
                  </c:pt>
                  <c:pt idx="34">
                    <c:v>DRBR</c:v>
                  </c:pt>
                  <c:pt idx="35">
                    <c:v>SGC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Sheet1!$O$16:$O$66</c:f>
              <c:numCache>
                <c:formatCode>_(* #,##0.00_);_(* \(#,##0.00\);_(* "-"??_);_(@_)</c:formatCode>
                <c:ptCount val="51"/>
                <c:pt idx="0">
                  <c:v>836951789865.70007</c:v>
                </c:pt>
                <c:pt idx="1">
                  <c:v>196778205092.29001</c:v>
                </c:pt>
                <c:pt idx="2">
                  <c:v>181018711925.27002</c:v>
                </c:pt>
                <c:pt idx="3">
                  <c:v>137254645871.44</c:v>
                </c:pt>
                <c:pt idx="4">
                  <c:v>73437138653.110001</c:v>
                </c:pt>
                <c:pt idx="5">
                  <c:v>43086682522.660004</c:v>
                </c:pt>
                <c:pt idx="6">
                  <c:v>38324556844.050003</c:v>
                </c:pt>
                <c:pt idx="7">
                  <c:v>28604515412.990002</c:v>
                </c:pt>
                <c:pt idx="8">
                  <c:v>11946860060.029999</c:v>
                </c:pt>
                <c:pt idx="9">
                  <c:v>10338390904.879999</c:v>
                </c:pt>
                <c:pt idx="10">
                  <c:v>6518344826.6299992</c:v>
                </c:pt>
                <c:pt idx="11">
                  <c:v>6413667084.6000004</c:v>
                </c:pt>
                <c:pt idx="12">
                  <c:v>4579179590.1100006</c:v>
                </c:pt>
                <c:pt idx="13">
                  <c:v>3384886504.1499996</c:v>
                </c:pt>
                <c:pt idx="14">
                  <c:v>3368576744.8800001</c:v>
                </c:pt>
                <c:pt idx="15">
                  <c:v>2281013185.29</c:v>
                </c:pt>
                <c:pt idx="16">
                  <c:v>1750814076.6600001</c:v>
                </c:pt>
                <c:pt idx="17">
                  <c:v>1732072446.1100001</c:v>
                </c:pt>
                <c:pt idx="18">
                  <c:v>1343087038.8099999</c:v>
                </c:pt>
                <c:pt idx="19">
                  <c:v>1271605750.3299999</c:v>
                </c:pt>
                <c:pt idx="20">
                  <c:v>809965188.81999993</c:v>
                </c:pt>
                <c:pt idx="21">
                  <c:v>693595628.44999993</c:v>
                </c:pt>
                <c:pt idx="22">
                  <c:v>622138445.91999996</c:v>
                </c:pt>
                <c:pt idx="23">
                  <c:v>400861384.66000003</c:v>
                </c:pt>
                <c:pt idx="24">
                  <c:v>258062062.87</c:v>
                </c:pt>
                <c:pt idx="25">
                  <c:v>206379628.78999999</c:v>
                </c:pt>
                <c:pt idx="26">
                  <c:v>144419720.98000002</c:v>
                </c:pt>
                <c:pt idx="27">
                  <c:v>130834650.03</c:v>
                </c:pt>
                <c:pt idx="28">
                  <c:v>84779120.099999994</c:v>
                </c:pt>
                <c:pt idx="29">
                  <c:v>82072570.159999996</c:v>
                </c:pt>
                <c:pt idx="30">
                  <c:v>79817340.900000006</c:v>
                </c:pt>
                <c:pt idx="31">
                  <c:v>74753823</c:v>
                </c:pt>
                <c:pt idx="32">
                  <c:v>45508095.609999999</c:v>
                </c:pt>
                <c:pt idx="33">
                  <c:v>43487674.829999998</c:v>
                </c:pt>
                <c:pt idx="34">
                  <c:v>38704241.590000004</c:v>
                </c:pt>
                <c:pt idx="35">
                  <c:v>29181093.479999997</c:v>
                </c:pt>
                <c:pt idx="36">
                  <c:v>20386600.41</c:v>
                </c:pt>
                <c:pt idx="37">
                  <c:v>10726425.23</c:v>
                </c:pt>
                <c:pt idx="38">
                  <c:v>10504236</c:v>
                </c:pt>
                <c:pt idx="39">
                  <c:v>3301207.06</c:v>
                </c:pt>
                <c:pt idx="40">
                  <c:v>973623.06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TDB SECURITIES </c:v>
                  </c:pt>
                  <c:pt idx="2">
                    <c:v> TAVAN BOGD CAPITAL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LIFETIME INVESTMENT </c:v>
                  </c:pt>
                  <c:pt idx="10">
                    <c:v> APEX CAPITAL </c:v>
                  </c:pt>
                  <c:pt idx="11">
                    <c:v> RHINOS INVESTMENT </c:v>
                  </c:pt>
                  <c:pt idx="12">
                    <c:v> STOCKLAB SECURITIES </c:v>
                  </c:pt>
                  <c:pt idx="13">
                    <c:v> MICC </c:v>
                  </c:pt>
                  <c:pt idx="14">
                    <c:v> NOVEL INVESTMENT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BUMBAT-ALTAI </c:v>
                  </c:pt>
                  <c:pt idx="18">
                    <c:v> TULGAT CHANDMANI BAYAN </c:v>
                  </c:pt>
                  <c:pt idx="19">
                    <c:v> DH CAPITAL </c:v>
                  </c:pt>
                  <c:pt idx="20">
                    <c:v> TENGER CAPITAL </c:v>
                  </c:pt>
                  <c:pt idx="21">
                    <c:v> ARGAI BEST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NETSEC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ALTAN KHOROMSOG </c:v>
                  </c:pt>
                  <c:pt idx="28">
                    <c:v> UNDURKHAAN INVEST </c:v>
                  </c:pt>
                  <c:pt idx="29">
                    <c:v> BATS </c:v>
                  </c:pt>
                  <c:pt idx="30">
                    <c:v> MERGEN SANAA </c:v>
                  </c:pt>
                  <c:pt idx="31">
                    <c:v> HUNNU EMPIRE </c:v>
                  </c:pt>
                  <c:pt idx="32">
                    <c:v> NATIONAL SECURITIES </c:v>
                  </c:pt>
                  <c:pt idx="33">
                    <c:v> SG INVESTMENT AND SECURITIES </c:v>
                  </c:pt>
                  <c:pt idx="34">
                    <c:v> DARKHAN BROKER </c:v>
                  </c:pt>
                  <c:pt idx="35">
                    <c:v> SG CAPITAL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SANAR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TDB</c:v>
                  </c:pt>
                  <c:pt idx="2">
                    <c:v>ZGB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LFTI</c:v>
                  </c:pt>
                  <c:pt idx="10">
                    <c:v>TTOL</c:v>
                  </c:pt>
                  <c:pt idx="11">
                    <c:v>RISM</c:v>
                  </c:pt>
                  <c:pt idx="12">
                    <c:v>STOK</c:v>
                  </c:pt>
                  <c:pt idx="13">
                    <c:v>MICC</c:v>
                  </c:pt>
                  <c:pt idx="14">
                    <c:v>NOVL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BUMB</c:v>
                  </c:pt>
                  <c:pt idx="18">
                    <c:v>TCHB</c:v>
                  </c:pt>
                  <c:pt idx="19">
                    <c:v>DELG</c:v>
                  </c:pt>
                  <c:pt idx="20">
                    <c:v>TNGR</c:v>
                  </c:pt>
                  <c:pt idx="21">
                    <c:v>ARGB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ZRGD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ALTN</c:v>
                  </c:pt>
                  <c:pt idx="28">
                    <c:v>UNDR</c:v>
                  </c:pt>
                  <c:pt idx="29">
                    <c:v>BATS</c:v>
                  </c:pt>
                  <c:pt idx="30">
                    <c:v>MERG</c:v>
                  </c:pt>
                  <c:pt idx="31">
                    <c:v>HUN</c:v>
                  </c:pt>
                  <c:pt idx="32">
                    <c:v>NSEC</c:v>
                  </c:pt>
                  <c:pt idx="33">
                    <c:v>BKOC</c:v>
                  </c:pt>
                  <c:pt idx="34">
                    <c:v>DRBR</c:v>
                  </c:pt>
                  <c:pt idx="35">
                    <c:v>SGC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SANR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Sheet1!$P$16:$P$66</c:f>
              <c:numCache>
                <c:formatCode>0.0%</c:formatCode>
                <c:ptCount val="51"/>
                <c:pt idx="0">
                  <c:v>0.52500615459663769</c:v>
                </c:pt>
                <c:pt idx="1">
                  <c:v>0.12343574625786881</c:v>
                </c:pt>
                <c:pt idx="2">
                  <c:v>0.11355007422013197</c:v>
                </c:pt>
                <c:pt idx="3">
                  <c:v>8.6097592121824468E-2</c:v>
                </c:pt>
                <c:pt idx="4">
                  <c:v>4.6065914710614379E-2</c:v>
                </c:pt>
                <c:pt idx="5">
                  <c:v>2.7027570499822559E-2</c:v>
                </c:pt>
                <c:pt idx="6">
                  <c:v>2.4040367030630956E-2</c:v>
                </c:pt>
                <c:pt idx="7">
                  <c:v>1.7943144184546039E-2</c:v>
                </c:pt>
                <c:pt idx="8">
                  <c:v>7.4940697129364632E-3</c:v>
                </c:pt>
                <c:pt idx="9">
                  <c:v>6.4851033469428996E-3</c:v>
                </c:pt>
                <c:pt idx="10">
                  <c:v>4.0888509866416978E-3</c:v>
                </c:pt>
                <c:pt idx="11">
                  <c:v>4.0231883529267421E-3</c:v>
                </c:pt>
                <c:pt idx="12">
                  <c:v>2.8724443832025596E-3</c:v>
                </c:pt>
                <c:pt idx="13">
                  <c:v>2.1232838842187123E-3</c:v>
                </c:pt>
                <c:pt idx="14">
                  <c:v>2.1130530392639351E-3</c:v>
                </c:pt>
                <c:pt idx="15">
                  <c:v>1.4308422247182155E-3</c:v>
                </c:pt>
                <c:pt idx="16">
                  <c:v>1.0982570046817455E-3</c:v>
                </c:pt>
                <c:pt idx="17">
                  <c:v>1.0865006866893972E-3</c:v>
                </c:pt>
                <c:pt idx="18">
                  <c:v>8.4249650944335803E-4</c:v>
                </c:pt>
                <c:pt idx="19">
                  <c:v>7.9765746752372764E-4</c:v>
                </c:pt>
                <c:pt idx="20">
                  <c:v>5.0807790160501667E-4</c:v>
                </c:pt>
                <c:pt idx="21">
                  <c:v>4.3508118167236864E-4</c:v>
                </c:pt>
                <c:pt idx="22">
                  <c:v>3.9025726102049312E-4</c:v>
                </c:pt>
                <c:pt idx="23">
                  <c:v>2.5145378340179001E-4</c:v>
                </c:pt>
                <c:pt idx="24">
                  <c:v>1.6187810685773751E-4</c:v>
                </c:pt>
                <c:pt idx="25">
                  <c:v>1.2945856214191943E-4</c:v>
                </c:pt>
                <c:pt idx="26">
                  <c:v>9.059212642558024E-5</c:v>
                </c:pt>
                <c:pt idx="27">
                  <c:v>8.2070433843351034E-5</c:v>
                </c:pt>
                <c:pt idx="28">
                  <c:v>5.3180553973042646E-5</c:v>
                </c:pt>
                <c:pt idx="29">
                  <c:v>5.1482779509293464E-5</c:v>
                </c:pt>
                <c:pt idx="30">
                  <c:v>5.0068111118756411E-5</c:v>
                </c:pt>
                <c:pt idx="31">
                  <c:v>4.6891849243700477E-5</c:v>
                </c:pt>
                <c:pt idx="32">
                  <c:v>2.8546483284366977E-5</c:v>
                </c:pt>
                <c:pt idx="33">
                  <c:v>2.7279106408877949E-5</c:v>
                </c:pt>
                <c:pt idx="34">
                  <c:v>2.4278537055289363E-5</c:v>
                </c:pt>
                <c:pt idx="35">
                  <c:v>1.8304822165824092E-5</c:v>
                </c:pt>
                <c:pt idx="36">
                  <c:v>1.2788180652878213E-5</c:v>
                </c:pt>
                <c:pt idx="37">
                  <c:v>6.728510925909238E-6</c:v>
                </c:pt>
                <c:pt idx="38">
                  <c:v>6.5891352597746254E-6</c:v>
                </c:pt>
                <c:pt idx="39">
                  <c:v>2.0707931389644072E-6</c:v>
                </c:pt>
                <c:pt idx="40">
                  <c:v>6.1073780467000799E-7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16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21336000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4\2024.06%20Ariljaanii%20tailan%20WEB.xlsx" TargetMode="External"/><Relationship Id="rId1" Type="http://schemas.openxmlformats.org/officeDocument/2006/relationships/externalLinkPath" Target="2024.06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0</v>
          </cell>
          <cell r="H16">
            <v>310000000000</v>
          </cell>
          <cell r="I16">
            <v>155000000000</v>
          </cell>
          <cell r="J16">
            <v>165000000000</v>
          </cell>
          <cell r="K16">
            <v>5133787587.0200005</v>
          </cell>
          <cell r="L16">
            <v>0</v>
          </cell>
          <cell r="M16">
            <v>0</v>
          </cell>
          <cell r="N16">
            <v>635133787587.02002</v>
          </cell>
          <cell r="O16">
            <v>836951789865.70007</v>
          </cell>
        </row>
        <row r="17">
          <cell r="B17" t="str">
            <v>TDB</v>
          </cell>
          <cell r="C17" t="str">
            <v>"ТИ ДИ БИ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145100000</v>
          </cell>
          <cell r="H17">
            <v>155000000000</v>
          </cell>
          <cell r="I17">
            <v>25000000000</v>
          </cell>
          <cell r="J17">
            <v>0</v>
          </cell>
          <cell r="K17">
            <v>711176059.03999996</v>
          </cell>
          <cell r="L17">
            <v>0</v>
          </cell>
          <cell r="M17">
            <v>40715100</v>
          </cell>
          <cell r="N17">
            <v>180896991159.04001</v>
          </cell>
          <cell r="O17">
            <v>196778205092.29001</v>
          </cell>
        </row>
        <row r="18">
          <cell r="B18" t="str">
            <v>ZGB</v>
          </cell>
          <cell r="C18" t="str">
            <v>"ТАВАНБОГД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21600000</v>
          </cell>
          <cell r="H18">
            <v>110000000000</v>
          </cell>
          <cell r="I18">
            <v>0</v>
          </cell>
          <cell r="J18">
            <v>0</v>
          </cell>
          <cell r="K18">
            <v>4816718342.29</v>
          </cell>
          <cell r="L18">
            <v>0</v>
          </cell>
          <cell r="M18">
            <v>491610000</v>
          </cell>
          <cell r="N18">
            <v>115329928342.28999</v>
          </cell>
          <cell r="O18">
            <v>181018711925.27002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33051300000</v>
          </cell>
          <cell r="H19">
            <v>25000000000</v>
          </cell>
          <cell r="I19">
            <v>10000000000</v>
          </cell>
          <cell r="J19">
            <v>5000000000</v>
          </cell>
          <cell r="K19">
            <v>3208646618.0599999</v>
          </cell>
          <cell r="L19">
            <v>0</v>
          </cell>
          <cell r="M19">
            <v>2586110400</v>
          </cell>
          <cell r="N19">
            <v>78846057018.059998</v>
          </cell>
          <cell r="O19">
            <v>137254645871.44</v>
          </cell>
        </row>
        <row r="20">
          <cell r="B20" t="str">
            <v>INVC</v>
          </cell>
          <cell r="C20" t="str">
            <v>"ИНВЕСКОР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13400000</v>
          </cell>
          <cell r="H20">
            <v>0</v>
          </cell>
          <cell r="I20">
            <v>0</v>
          </cell>
          <cell r="J20">
            <v>20000000000</v>
          </cell>
          <cell r="K20">
            <v>4378417135.3400002</v>
          </cell>
          <cell r="L20">
            <v>0</v>
          </cell>
          <cell r="M20">
            <v>0</v>
          </cell>
          <cell r="N20">
            <v>24391817135.34</v>
          </cell>
          <cell r="O20">
            <v>73437138653.110001</v>
          </cell>
        </row>
        <row r="21">
          <cell r="B21" t="str">
            <v>ARD</v>
          </cell>
          <cell r="C21" t="str">
            <v>"ӨЛЗИЙ ЭНД КО КАПИТАЛ ҮЦК" ХХК</v>
          </cell>
          <cell r="D21" t="str">
            <v>●</v>
          </cell>
          <cell r="E21" t="str">
            <v>●</v>
          </cell>
          <cell r="G21">
            <v>400000</v>
          </cell>
          <cell r="H21">
            <v>0</v>
          </cell>
          <cell r="I21">
            <v>10000000000</v>
          </cell>
          <cell r="J21">
            <v>0</v>
          </cell>
          <cell r="K21">
            <v>1670718767.9400001</v>
          </cell>
          <cell r="L21">
            <v>0</v>
          </cell>
          <cell r="M21">
            <v>206832300</v>
          </cell>
          <cell r="N21">
            <v>11877951067.940001</v>
          </cell>
          <cell r="O21">
            <v>43086682522.660004</v>
          </cell>
        </row>
        <row r="22">
          <cell r="B22" t="str">
            <v>MIBG</v>
          </cell>
          <cell r="C22" t="str">
            <v>"МАНДАЛ КАПИТАЛ МАРКЕТС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6650000000</v>
          </cell>
          <cell r="H22">
            <v>0</v>
          </cell>
          <cell r="I22">
            <v>0</v>
          </cell>
          <cell r="J22">
            <v>0</v>
          </cell>
          <cell r="K22">
            <v>228215794.59</v>
          </cell>
          <cell r="L22">
            <v>0</v>
          </cell>
          <cell r="M22">
            <v>449990000</v>
          </cell>
          <cell r="N22">
            <v>7328205794.5900002</v>
          </cell>
          <cell r="O22">
            <v>38324556844.050003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3400000</v>
          </cell>
          <cell r="H23">
            <v>0</v>
          </cell>
          <cell r="I23">
            <v>0</v>
          </cell>
          <cell r="J23">
            <v>0</v>
          </cell>
          <cell r="K23">
            <v>1354757783.9100001</v>
          </cell>
          <cell r="L23">
            <v>0</v>
          </cell>
          <cell r="M23">
            <v>5500000</v>
          </cell>
          <cell r="N23">
            <v>1363657783.9100001</v>
          </cell>
          <cell r="O23">
            <v>28604515412.990002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300000</v>
          </cell>
          <cell r="H24">
            <v>0</v>
          </cell>
          <cell r="I24">
            <v>0</v>
          </cell>
          <cell r="J24">
            <v>0</v>
          </cell>
          <cell r="K24">
            <v>124277264.47999999</v>
          </cell>
          <cell r="L24">
            <v>0</v>
          </cell>
          <cell r="M24">
            <v>950000</v>
          </cell>
          <cell r="N24">
            <v>125527264.47999999</v>
          </cell>
          <cell r="O24">
            <v>11946860060.029999</v>
          </cell>
        </row>
        <row r="25">
          <cell r="B25" t="str">
            <v>LFTI</v>
          </cell>
          <cell r="C25" t="str">
            <v>"ЛАЙФТАЙМ ИНВЕСТМЕНТ ҮЦК" ХХК</v>
          </cell>
          <cell r="D25" t="str">
            <v>●</v>
          </cell>
          <cell r="E25" t="str">
            <v>●</v>
          </cell>
          <cell r="G25">
            <v>0</v>
          </cell>
          <cell r="H25">
            <v>0</v>
          </cell>
          <cell r="I25">
            <v>0</v>
          </cell>
          <cell r="J25">
            <v>10000000000</v>
          </cell>
          <cell r="K25">
            <v>11677900</v>
          </cell>
          <cell r="L25">
            <v>0</v>
          </cell>
          <cell r="M25">
            <v>0</v>
          </cell>
          <cell r="N25">
            <v>10011677900</v>
          </cell>
          <cell r="O25">
            <v>10338390904.879999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761350323.05999994</v>
          </cell>
          <cell r="L26">
            <v>0</v>
          </cell>
          <cell r="M26">
            <v>304000000</v>
          </cell>
          <cell r="N26">
            <v>1065350323.0599999</v>
          </cell>
          <cell r="O26">
            <v>6518344826.6299992</v>
          </cell>
        </row>
        <row r="27">
          <cell r="B27" t="str">
            <v>RISM</v>
          </cell>
          <cell r="C27" t="str">
            <v>"РАЙНОС ИНВЕСТМЕНТ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376514485.19</v>
          </cell>
          <cell r="L27">
            <v>0</v>
          </cell>
          <cell r="M27">
            <v>0</v>
          </cell>
          <cell r="N27">
            <v>376514485.19</v>
          </cell>
          <cell r="O27">
            <v>6413667084.6000004</v>
          </cell>
        </row>
        <row r="28">
          <cell r="B28" t="str">
            <v>STOK</v>
          </cell>
          <cell r="C28" t="str">
            <v>"СТОКЛАБ СЕКЬЮРИТИЗ ҮЦК" ХХК</v>
          </cell>
          <cell r="D28" t="str">
            <v>●</v>
          </cell>
          <cell r="G28">
            <v>97500000</v>
          </cell>
          <cell r="H28">
            <v>0</v>
          </cell>
          <cell r="I28">
            <v>0</v>
          </cell>
          <cell r="J28">
            <v>0</v>
          </cell>
          <cell r="K28">
            <v>147340743.13999999</v>
          </cell>
          <cell r="L28">
            <v>0</v>
          </cell>
          <cell r="M28">
            <v>0</v>
          </cell>
          <cell r="N28">
            <v>244840743.13999999</v>
          </cell>
          <cell r="O28">
            <v>4579179590.1100006</v>
          </cell>
        </row>
        <row r="29">
          <cell r="B29" t="str">
            <v>MICC</v>
          </cell>
          <cell r="C29" t="str">
            <v>"ЭМ АЙ СИ СИ  ҮЦК" ХХК</v>
          </cell>
          <cell r="D29" t="str">
            <v>●</v>
          </cell>
          <cell r="E29" t="str">
            <v>●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542158689.63999999</v>
          </cell>
          <cell r="L29">
            <v>0</v>
          </cell>
          <cell r="M29">
            <v>0</v>
          </cell>
          <cell r="N29">
            <v>542158689.63999999</v>
          </cell>
          <cell r="O29">
            <v>3384886504.1499996</v>
          </cell>
        </row>
        <row r="30">
          <cell r="B30" t="str">
            <v>NOVL</v>
          </cell>
          <cell r="C30" t="str">
            <v>"НОВЕЛ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220319552.78</v>
          </cell>
          <cell r="L30">
            <v>0</v>
          </cell>
          <cell r="M30">
            <v>0</v>
          </cell>
          <cell r="N30">
            <v>220319552.78</v>
          </cell>
          <cell r="O30">
            <v>3368576744.8800001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252683791.74000001</v>
          </cell>
          <cell r="L31">
            <v>0</v>
          </cell>
          <cell r="M31">
            <v>0</v>
          </cell>
          <cell r="N31">
            <v>252683791.74000001</v>
          </cell>
          <cell r="O31">
            <v>2281013185.29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17000000</v>
          </cell>
          <cell r="H32">
            <v>0</v>
          </cell>
          <cell r="I32">
            <v>0</v>
          </cell>
          <cell r="J32">
            <v>0</v>
          </cell>
          <cell r="K32">
            <v>108735629.44999999</v>
          </cell>
          <cell r="L32">
            <v>0</v>
          </cell>
          <cell r="M32">
            <v>0</v>
          </cell>
          <cell r="N32">
            <v>125735629.44999999</v>
          </cell>
          <cell r="O32">
            <v>1750814076.6600001</v>
          </cell>
        </row>
        <row r="33">
          <cell r="B33" t="str">
            <v>BUMB</v>
          </cell>
          <cell r="C33" t="str">
            <v>"БУМБАТ-АЛТАЙ ҮЦК" ХХК</v>
          </cell>
          <cell r="D33" t="str">
            <v>●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142797721.51999998</v>
          </cell>
          <cell r="L33">
            <v>0</v>
          </cell>
          <cell r="M33">
            <v>0</v>
          </cell>
          <cell r="N33">
            <v>142797721.51999998</v>
          </cell>
          <cell r="O33">
            <v>1732072446.1100001</v>
          </cell>
        </row>
        <row r="34">
          <cell r="B34" t="str">
            <v>TCHB</v>
          </cell>
          <cell r="C34" t="str">
            <v>"ТУЛГАТ ЧАНДМАНЬ БАЯН  ҮЦК" ХХК</v>
          </cell>
          <cell r="D34" t="str">
            <v>●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11905170</v>
          </cell>
          <cell r="L34">
            <v>0</v>
          </cell>
          <cell r="M34">
            <v>0</v>
          </cell>
          <cell r="N34">
            <v>11905170</v>
          </cell>
          <cell r="O34">
            <v>1343087038.8099999</v>
          </cell>
        </row>
        <row r="35">
          <cell r="B35" t="str">
            <v>DELG</v>
          </cell>
          <cell r="C35" t="str">
            <v>"ДИ ЭЙЧ КАПИТАЛ ҮЦК" ХХК</v>
          </cell>
          <cell r="D35" t="str">
            <v>●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7916863.9800000004</v>
          </cell>
          <cell r="L35">
            <v>0</v>
          </cell>
          <cell r="M35">
            <v>0</v>
          </cell>
          <cell r="N35">
            <v>7916863.9800000004</v>
          </cell>
          <cell r="O35">
            <v>1271605750.3299999</v>
          </cell>
        </row>
        <row r="36">
          <cell r="B36" t="str">
            <v>TNGR</v>
          </cell>
          <cell r="C36" t="str">
            <v>"ТЭНГЭР КАПИТАЛ 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13224787.9</v>
          </cell>
          <cell r="L36">
            <v>0</v>
          </cell>
          <cell r="M36">
            <v>0</v>
          </cell>
          <cell r="N36">
            <v>13224787.9</v>
          </cell>
          <cell r="O36">
            <v>809965188.81999993</v>
          </cell>
        </row>
        <row r="37">
          <cell r="B37" t="str">
            <v>ARGB</v>
          </cell>
          <cell r="C37" t="str">
            <v>"АРГАЙ БЭСТ ҮЦК" ХХК</v>
          </cell>
          <cell r="D37" t="str">
            <v>●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353333876.64999998</v>
          </cell>
          <cell r="L37">
            <v>0</v>
          </cell>
          <cell r="M37">
            <v>0</v>
          </cell>
          <cell r="N37">
            <v>353333876.64999998</v>
          </cell>
          <cell r="O37">
            <v>693595628.44999993</v>
          </cell>
        </row>
        <row r="38">
          <cell r="B38" t="str">
            <v>GAUL</v>
          </cell>
          <cell r="C38" t="str">
            <v>"ГАҮЛИ ҮЦК" ХХК</v>
          </cell>
          <cell r="D38" t="str">
            <v>●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45451767.620000005</v>
          </cell>
          <cell r="L38">
            <v>0</v>
          </cell>
          <cell r="M38">
            <v>0</v>
          </cell>
          <cell r="N38">
            <v>45451767.620000005</v>
          </cell>
          <cell r="O38">
            <v>622138445.91999996</v>
          </cell>
        </row>
        <row r="39">
          <cell r="B39" t="str">
            <v>TABO</v>
          </cell>
          <cell r="C39" t="str">
            <v>"ТАВАН БОГД ҮЦК" ХХК</v>
          </cell>
          <cell r="D39" t="str">
            <v>●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328478192.49000001</v>
          </cell>
          <cell r="L39">
            <v>0</v>
          </cell>
          <cell r="M39">
            <v>0</v>
          </cell>
          <cell r="N39">
            <v>328478192.49000001</v>
          </cell>
          <cell r="O39">
            <v>400861384.66000003</v>
          </cell>
        </row>
        <row r="40">
          <cell r="B40" t="str">
            <v>ZRGD</v>
          </cell>
          <cell r="C40" t="str">
            <v>"НЭТСЭК ҮЦК" ХХК</v>
          </cell>
          <cell r="D40" t="str">
            <v>●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12835072.870000001</v>
          </cell>
          <cell r="L40">
            <v>0</v>
          </cell>
          <cell r="M40">
            <v>0</v>
          </cell>
          <cell r="N40">
            <v>12835072.870000001</v>
          </cell>
          <cell r="O40">
            <v>258062062.87</v>
          </cell>
        </row>
        <row r="41">
          <cell r="B41" t="str">
            <v>GDEV</v>
          </cell>
          <cell r="C41" t="str">
            <v>"ГРАНДДЕВЕЛОПМЕНТ ҮЦК" ХХК</v>
          </cell>
          <cell r="D41" t="str">
            <v>●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32831139.84</v>
          </cell>
          <cell r="L41">
            <v>0</v>
          </cell>
          <cell r="M41">
            <v>0</v>
          </cell>
          <cell r="N41">
            <v>32831139.84</v>
          </cell>
          <cell r="O41">
            <v>206379628.78999999</v>
          </cell>
        </row>
        <row r="42">
          <cell r="B42" t="str">
            <v>MSEC</v>
          </cell>
          <cell r="C42" t="str">
            <v>"МОНСЕК ҮЦК" ХХК</v>
          </cell>
          <cell r="D42" t="str">
            <v>●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5349897.99</v>
          </cell>
          <cell r="L42">
            <v>0</v>
          </cell>
          <cell r="M42">
            <v>0</v>
          </cell>
          <cell r="N42">
            <v>5349897.99</v>
          </cell>
          <cell r="O42">
            <v>144419720.98000002</v>
          </cell>
        </row>
        <row r="43">
          <cell r="B43" t="str">
            <v>ALTN</v>
          </cell>
          <cell r="C43" t="str">
            <v>"АЛТАН ХОРОМСОГ ҮЦК" ХХК</v>
          </cell>
          <cell r="D43" t="str">
            <v>●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22343938</v>
          </cell>
          <cell r="L43">
            <v>0</v>
          </cell>
          <cell r="M43">
            <v>0</v>
          </cell>
          <cell r="N43">
            <v>22343938</v>
          </cell>
          <cell r="O43">
            <v>130834650.03</v>
          </cell>
        </row>
        <row r="44">
          <cell r="B44" t="str">
            <v>UNDR</v>
          </cell>
          <cell r="C44" t="str">
            <v>"ӨНДӨРХААН ИНВЕСТ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3712039.1</v>
          </cell>
          <cell r="L44">
            <v>0</v>
          </cell>
          <cell r="M44">
            <v>0</v>
          </cell>
          <cell r="N44">
            <v>3712039.1</v>
          </cell>
          <cell r="O44">
            <v>84779120.099999994</v>
          </cell>
        </row>
        <row r="45">
          <cell r="B45" t="str">
            <v>BATS</v>
          </cell>
          <cell r="C45" t="str">
            <v>"БАТС ҮЦК" ХХК</v>
          </cell>
          <cell r="D45" t="str">
            <v>●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14172317.380000001</v>
          </cell>
          <cell r="L45">
            <v>0</v>
          </cell>
          <cell r="M45">
            <v>0</v>
          </cell>
          <cell r="N45">
            <v>14172317.380000001</v>
          </cell>
          <cell r="O45">
            <v>82072570.159999996</v>
          </cell>
        </row>
        <row r="46">
          <cell r="B46" t="str">
            <v>MERG</v>
          </cell>
          <cell r="C46" t="str">
            <v>"МЭРГЭН САНАА ҮЦК" ХХК</v>
          </cell>
          <cell r="D46" t="str">
            <v>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34601634</v>
          </cell>
          <cell r="L46">
            <v>0</v>
          </cell>
          <cell r="M46">
            <v>0</v>
          </cell>
          <cell r="N46">
            <v>34601634</v>
          </cell>
          <cell r="O46">
            <v>79817340.900000006</v>
          </cell>
        </row>
        <row r="47">
          <cell r="B47" t="str">
            <v>HUN</v>
          </cell>
          <cell r="C47" t="str">
            <v>"ХҮННҮ ЭМПАЙР ҮЦК" ХХК</v>
          </cell>
          <cell r="D47" t="str">
            <v>●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74753823</v>
          </cell>
        </row>
        <row r="48">
          <cell r="B48" t="str">
            <v>NSEC</v>
          </cell>
          <cell r="C48" t="str">
            <v>"НЭЙШНЛ СЕКЮРИТИС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15079531.65</v>
          </cell>
          <cell r="L48">
            <v>0</v>
          </cell>
          <cell r="M48">
            <v>0</v>
          </cell>
          <cell r="N48">
            <v>15079531.65</v>
          </cell>
          <cell r="O48">
            <v>45508095.609999999</v>
          </cell>
        </row>
        <row r="49">
          <cell r="B49" t="str">
            <v>BKOC</v>
          </cell>
          <cell r="C49" t="str">
            <v>"ЭС ЖИ ИНВЕСТМЕНТ ЭНД СЕКЬЮРИТИС ҮЦК" ХХК</v>
          </cell>
          <cell r="D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22215660.800000001</v>
          </cell>
          <cell r="M49">
            <v>0</v>
          </cell>
          <cell r="N49">
            <v>22215660.800000001</v>
          </cell>
          <cell r="O49">
            <v>43487674.829999998</v>
          </cell>
        </row>
        <row r="50">
          <cell r="B50" t="str">
            <v>DRBR</v>
          </cell>
          <cell r="C50" t="str">
            <v>"ДАРХАН БРОКЕР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320809</v>
          </cell>
          <cell r="L50">
            <v>0</v>
          </cell>
          <cell r="M50">
            <v>0</v>
          </cell>
          <cell r="N50">
            <v>320809</v>
          </cell>
          <cell r="O50">
            <v>38704241.590000004</v>
          </cell>
        </row>
        <row r="51">
          <cell r="B51" t="str">
            <v>SGC</v>
          </cell>
          <cell r="C51" t="str">
            <v>"ЭС ЖИ КАПИТАЛ ҮЦК" ХХК</v>
          </cell>
          <cell r="D51" t="str">
            <v>●</v>
          </cell>
          <cell r="E51" t="str">
            <v>●</v>
          </cell>
          <cell r="F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2114284.7200000002</v>
          </cell>
          <cell r="L51">
            <v>0</v>
          </cell>
          <cell r="M51">
            <v>0</v>
          </cell>
          <cell r="N51">
            <v>2114284.7200000002</v>
          </cell>
          <cell r="O51">
            <v>29181093.479999997</v>
          </cell>
        </row>
        <row r="52">
          <cell r="B52" t="str">
            <v>BULG</v>
          </cell>
          <cell r="C52" t="str">
            <v>"БУЛГАН БРОКЕР ҮЦК" ХХК</v>
          </cell>
          <cell r="D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3568176.41</v>
          </cell>
          <cell r="L52">
            <v>0</v>
          </cell>
          <cell r="M52">
            <v>0</v>
          </cell>
          <cell r="N52">
            <v>3568176.41</v>
          </cell>
          <cell r="O52">
            <v>20386600.41</v>
          </cell>
        </row>
        <row r="53">
          <cell r="B53" t="str">
            <v>DOMI</v>
          </cell>
          <cell r="C53" t="str">
            <v>"ДОМИКС СЕК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10726425.23</v>
          </cell>
        </row>
        <row r="54">
          <cell r="B54" t="str">
            <v>SANR</v>
          </cell>
          <cell r="C54" t="str">
            <v>"САНАР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10504236</v>
          </cell>
        </row>
        <row r="55">
          <cell r="B55" t="str">
            <v>SECP</v>
          </cell>
          <cell r="C55" t="str">
            <v>"СИКАП  ҮЦК" ХХК</v>
          </cell>
          <cell r="D55" t="str">
            <v>●</v>
          </cell>
          <cell r="F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413137.23</v>
          </cell>
          <cell r="L55">
            <v>0</v>
          </cell>
          <cell r="M55">
            <v>0</v>
          </cell>
          <cell r="N55">
            <v>413137.23</v>
          </cell>
          <cell r="O55">
            <v>3301207.06</v>
          </cell>
        </row>
        <row r="56">
          <cell r="B56" t="str">
            <v>DCF</v>
          </cell>
          <cell r="C56" t="str">
            <v>"ДИ СИ ЭФ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1887.06</v>
          </cell>
          <cell r="L56">
            <v>0</v>
          </cell>
          <cell r="M56">
            <v>0</v>
          </cell>
          <cell r="N56">
            <v>1887.06</v>
          </cell>
          <cell r="O56">
            <v>973623.06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MONG</v>
          </cell>
          <cell r="C58" t="str">
            <v>"МОНГОЛ СЕКЮРИТИЕС ҮЦК" 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BLMB</v>
          </cell>
          <cell r="C59" t="str">
            <v xml:space="preserve">"БЛҮМСБЮРИ СЕКЮРИТИЕС ҮЦК" ХХК 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BSK</v>
          </cell>
          <cell r="C60" t="str">
            <v>"БЛЮСКАЙ СЕКЬЮРИТИЗ ҮЦК" 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MSDQ</v>
          </cell>
          <cell r="C61" t="str">
            <v>"МАСДАК ҮНЭТ ЦААСНЫ КОМПАНИ"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ECM</v>
          </cell>
          <cell r="C63" t="str">
            <v>"ЕВРАЗИА КАПИТАЛ ХОЛДИНГ ҮЦК" 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BLAC</v>
          </cell>
          <cell r="C64" t="str">
            <v>"МАЗААЛАЙ КАПИТАЛ ПАРТНЕРС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CTRL</v>
          </cell>
          <cell r="C65" t="str">
            <v>"ЦЕНТРАЛ СЕКЬЮРИТИЙЗ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Q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I23" sqref="I23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1" style="1" customWidth="1"/>
    <col min="8" max="8" width="23" style="1" customWidth="1"/>
    <col min="9" max="9" width="23.140625" style="1" customWidth="1"/>
    <col min="10" max="10" width="23.28515625" style="1" customWidth="1"/>
    <col min="11" max="11" width="23" style="2" bestFit="1" customWidth="1"/>
    <col min="12" max="12" width="15.85546875" style="3" customWidth="1"/>
    <col min="13" max="13" width="24.140625" style="1" customWidth="1"/>
    <col min="14" max="14" width="24.5703125" style="1" customWidth="1"/>
    <col min="15" max="15" width="24.42578125" style="1" customWidth="1"/>
    <col min="16" max="16" width="16.710937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6" spans="1:17" ht="13.9" customHeight="1" x14ac:dyDescent="0.25"/>
    <row r="7" spans="1:17" x14ac:dyDescent="0.25">
      <c r="M7" s="5"/>
    </row>
    <row r="8" spans="1:17" x14ac:dyDescent="0.25">
      <c r="L8" s="6"/>
      <c r="M8" s="7"/>
      <c r="N8" s="7"/>
    </row>
    <row r="9" spans="1:17" ht="15" customHeight="1" x14ac:dyDescent="0.25">
      <c r="B9" s="21"/>
      <c r="D9" s="40" t="s">
        <v>53</v>
      </c>
      <c r="E9" s="40"/>
      <c r="F9" s="40"/>
      <c r="G9" s="40"/>
      <c r="H9" s="40"/>
      <c r="I9" s="40"/>
      <c r="J9" s="40"/>
      <c r="K9" s="40"/>
      <c r="L9" s="40"/>
      <c r="M9" s="40"/>
      <c r="N9" s="8"/>
      <c r="O9" s="8"/>
      <c r="P9" s="8"/>
    </row>
    <row r="11" spans="1:17" ht="15" customHeight="1" thickBot="1" x14ac:dyDescent="0.3">
      <c r="N11" s="22"/>
      <c r="O11" s="37" t="s">
        <v>121</v>
      </c>
      <c r="P11" s="37"/>
    </row>
    <row r="12" spans="1:17" ht="14.45" customHeight="1" x14ac:dyDescent="0.25">
      <c r="A12" s="47" t="s">
        <v>0</v>
      </c>
      <c r="B12" s="49" t="s">
        <v>45</v>
      </c>
      <c r="C12" s="49" t="s">
        <v>46</v>
      </c>
      <c r="D12" s="49" t="s">
        <v>47</v>
      </c>
      <c r="E12" s="49"/>
      <c r="F12" s="49"/>
      <c r="G12" s="55" t="s">
        <v>120</v>
      </c>
      <c r="H12" s="56"/>
      <c r="I12" s="56"/>
      <c r="J12" s="56"/>
      <c r="K12" s="56"/>
      <c r="L12" s="56"/>
      <c r="M12" s="56"/>
      <c r="N12" s="57"/>
      <c r="O12" s="53" t="s">
        <v>118</v>
      </c>
      <c r="P12" s="54"/>
    </row>
    <row r="13" spans="1:17" s="21" customFormat="1" ht="15.75" customHeight="1" x14ac:dyDescent="0.25">
      <c r="A13" s="48"/>
      <c r="B13" s="50"/>
      <c r="C13" s="50"/>
      <c r="D13" s="50"/>
      <c r="E13" s="50"/>
      <c r="F13" s="50"/>
      <c r="G13" s="58"/>
      <c r="H13" s="59"/>
      <c r="I13" s="59"/>
      <c r="J13" s="59"/>
      <c r="K13" s="59"/>
      <c r="L13" s="59"/>
      <c r="M13" s="59"/>
      <c r="N13" s="60"/>
      <c r="O13" s="39"/>
      <c r="P13" s="45"/>
      <c r="Q13" s="9"/>
    </row>
    <row r="14" spans="1:17" s="21" customFormat="1" ht="42" customHeight="1" x14ac:dyDescent="0.25">
      <c r="A14" s="48"/>
      <c r="B14" s="50"/>
      <c r="C14" s="50"/>
      <c r="D14" s="50"/>
      <c r="E14" s="50"/>
      <c r="F14" s="50"/>
      <c r="G14" s="51" t="s">
        <v>119</v>
      </c>
      <c r="H14" s="52"/>
      <c r="I14" s="52"/>
      <c r="J14" s="61"/>
      <c r="K14" s="51" t="s">
        <v>54</v>
      </c>
      <c r="L14" s="52"/>
      <c r="M14" s="52"/>
      <c r="N14" s="38" t="s">
        <v>55</v>
      </c>
      <c r="O14" s="39" t="s">
        <v>56</v>
      </c>
      <c r="P14" s="45" t="s">
        <v>57</v>
      </c>
      <c r="Q14" s="9"/>
    </row>
    <row r="15" spans="1:17" s="21" customFormat="1" ht="42" customHeight="1" x14ac:dyDescent="0.25">
      <c r="A15" s="48"/>
      <c r="B15" s="50"/>
      <c r="C15" s="50"/>
      <c r="D15" s="25" t="s">
        <v>48</v>
      </c>
      <c r="E15" s="25" t="s">
        <v>49</v>
      </c>
      <c r="F15" s="25" t="s">
        <v>50</v>
      </c>
      <c r="G15" s="26" t="s">
        <v>122</v>
      </c>
      <c r="H15" s="26" t="s">
        <v>123</v>
      </c>
      <c r="I15" s="26" t="s">
        <v>124</v>
      </c>
      <c r="J15" s="26" t="s">
        <v>125</v>
      </c>
      <c r="K15" s="31" t="s">
        <v>103</v>
      </c>
      <c r="L15" s="26" t="s">
        <v>59</v>
      </c>
      <c r="M15" s="26" t="s">
        <v>58</v>
      </c>
      <c r="N15" s="38"/>
      <c r="O15" s="39"/>
      <c r="P15" s="46"/>
      <c r="Q15" s="9"/>
    </row>
    <row r="16" spans="1:17" x14ac:dyDescent="0.25">
      <c r="A16" s="10">
        <v>1</v>
      </c>
      <c r="B16" s="11" t="s">
        <v>1</v>
      </c>
      <c r="C16" s="27" t="s">
        <v>68</v>
      </c>
      <c r="D16" s="12" t="s">
        <v>2</v>
      </c>
      <c r="E16" s="13" t="s">
        <v>2</v>
      </c>
      <c r="F16" s="13" t="s">
        <v>2</v>
      </c>
      <c r="G16" s="35">
        <f>VLOOKUP(B16,[2]Sheet1!$B$16:$G$66,6,0)</f>
        <v>0</v>
      </c>
      <c r="H16" s="35">
        <f>VLOOKUP(B16,[2]Sheet1!$B$16:$H$66,7,0)</f>
        <v>310000000000</v>
      </c>
      <c r="I16" s="35">
        <f>VLOOKUP(B16,[2]Sheet1!$B$16:$I$66,8,0)</f>
        <v>155000000000</v>
      </c>
      <c r="J16" s="35">
        <f>VLOOKUP(B16,[2]Sheet1!$B$16:$J$66,9,0)</f>
        <v>165000000000</v>
      </c>
      <c r="K16" s="14">
        <f>VLOOKUP(B16,[2]Sheet1!$B$16:$K$66,10,0)</f>
        <v>5133787587.0200005</v>
      </c>
      <c r="L16" s="14">
        <f>VLOOKUP(B16,[1]Brokers!$B$9:$AD$69,29,0)</f>
        <v>0</v>
      </c>
      <c r="M16" s="14">
        <f>VLOOKUP(B16,[2]Sheet1!$B$16:$M$66,12,0)</f>
        <v>0</v>
      </c>
      <c r="N16" s="32">
        <f>VLOOKUP(B16,[2]Sheet1!$B$16:$N$66,13,0)</f>
        <v>635133787587.02002</v>
      </c>
      <c r="O16" s="32">
        <f>VLOOKUP(B16,[2]Sheet1!$B$16:$O$66,14,0)</f>
        <v>836951789865.70007</v>
      </c>
      <c r="P16" s="28">
        <f>O16/$O$67</f>
        <v>0.52500615459663769</v>
      </c>
    </row>
    <row r="17" spans="1:17" x14ac:dyDescent="0.25">
      <c r="A17" s="10">
        <v>2</v>
      </c>
      <c r="B17" s="11" t="s">
        <v>8</v>
      </c>
      <c r="C17" s="27" t="s">
        <v>108</v>
      </c>
      <c r="D17" s="12" t="s">
        <v>2</v>
      </c>
      <c r="E17" s="13" t="s">
        <v>2</v>
      </c>
      <c r="F17" s="13"/>
      <c r="G17" s="35">
        <f>VLOOKUP(B17,[2]Sheet1!$B$16:$G$66,6,0)</f>
        <v>145100000</v>
      </c>
      <c r="H17" s="35">
        <f>VLOOKUP(B17,[2]Sheet1!$B$16:$H$66,7,0)</f>
        <v>155000000000</v>
      </c>
      <c r="I17" s="35">
        <f>VLOOKUP(B17,[2]Sheet1!$B$16:$I$66,8,0)</f>
        <v>25000000000</v>
      </c>
      <c r="J17" s="35">
        <f>VLOOKUP(B17,[2]Sheet1!$B$16:$J$66,9,0)</f>
        <v>0</v>
      </c>
      <c r="K17" s="14">
        <f>VLOOKUP(B17,[2]Sheet1!$B$16:$K$66,10,0)</f>
        <v>711176059.03999996</v>
      </c>
      <c r="L17" s="14">
        <f>VLOOKUP(B17,[1]Brokers!$B$9:$AD$69,29,0)</f>
        <v>0</v>
      </c>
      <c r="M17" s="14">
        <f>VLOOKUP(B17,[2]Sheet1!$B$16:$M$66,12,0)</f>
        <v>40715100</v>
      </c>
      <c r="N17" s="32">
        <f>VLOOKUP(B17,[2]Sheet1!$B$16:$N$66,13,0)</f>
        <v>180896991159.04001</v>
      </c>
      <c r="O17" s="32">
        <f>VLOOKUP(B17,[2]Sheet1!$B$16:$O$66,14,0)</f>
        <v>196778205092.29001</v>
      </c>
      <c r="P17" s="28">
        <f>O17/$O$67</f>
        <v>0.12343574625786881</v>
      </c>
    </row>
    <row r="18" spans="1:17" x14ac:dyDescent="0.25">
      <c r="A18" s="10">
        <v>3</v>
      </c>
      <c r="B18" s="11" t="s">
        <v>40</v>
      </c>
      <c r="C18" s="27" t="s">
        <v>113</v>
      </c>
      <c r="D18" s="12" t="s">
        <v>2</v>
      </c>
      <c r="E18" s="13"/>
      <c r="F18" s="13"/>
      <c r="G18" s="35">
        <f>VLOOKUP(B18,[2]Sheet1!$B$16:$G$66,6,0)</f>
        <v>21600000</v>
      </c>
      <c r="H18" s="35">
        <f>VLOOKUP(B18,[2]Sheet1!$B$16:$H$66,7,0)</f>
        <v>110000000000</v>
      </c>
      <c r="I18" s="35">
        <f>VLOOKUP(B18,[2]Sheet1!$B$16:$I$66,8,0)</f>
        <v>0</v>
      </c>
      <c r="J18" s="35">
        <f>VLOOKUP(B18,[2]Sheet1!$B$16:$J$66,9,0)</f>
        <v>0</v>
      </c>
      <c r="K18" s="14">
        <f>VLOOKUP(B18,[2]Sheet1!$B$16:$K$66,10,0)</f>
        <v>4816718342.29</v>
      </c>
      <c r="L18" s="14">
        <f>VLOOKUP(B18,[1]Brokers!$B$9:$AD$69,29,0)</f>
        <v>0</v>
      </c>
      <c r="M18" s="14">
        <f>VLOOKUP(B18,[2]Sheet1!$B$16:$M$66,12,0)</f>
        <v>491610000</v>
      </c>
      <c r="N18" s="32">
        <f>VLOOKUP(B18,[2]Sheet1!$B$16:$N$66,13,0)</f>
        <v>115329928342.28999</v>
      </c>
      <c r="O18" s="32">
        <f>VLOOKUP(B18,[2]Sheet1!$B$16:$O$66,14,0)</f>
        <v>181018711925.27002</v>
      </c>
      <c r="P18" s="28">
        <f>O18/$O$67</f>
        <v>0.11355007422013197</v>
      </c>
    </row>
    <row r="19" spans="1:17" s="21" customFormat="1" x14ac:dyDescent="0.25">
      <c r="A19" s="10">
        <v>4</v>
      </c>
      <c r="B19" s="11" t="s">
        <v>5</v>
      </c>
      <c r="C19" s="27" t="s">
        <v>69</v>
      </c>
      <c r="D19" s="12" t="s">
        <v>2</v>
      </c>
      <c r="E19" s="13" t="s">
        <v>2</v>
      </c>
      <c r="F19" s="13" t="s">
        <v>2</v>
      </c>
      <c r="G19" s="35">
        <f>VLOOKUP(B19,[2]Sheet1!$B$16:$G$66,6,0)</f>
        <v>33051300000</v>
      </c>
      <c r="H19" s="35">
        <f>VLOOKUP(B19,[2]Sheet1!$B$16:$H$66,7,0)</f>
        <v>25000000000</v>
      </c>
      <c r="I19" s="35">
        <f>VLOOKUP(B19,[2]Sheet1!$B$16:$I$66,8,0)</f>
        <v>10000000000</v>
      </c>
      <c r="J19" s="35">
        <f>VLOOKUP(B19,[2]Sheet1!$B$16:$J$66,9,0)</f>
        <v>5000000000</v>
      </c>
      <c r="K19" s="14">
        <f>VLOOKUP(B19,[2]Sheet1!$B$16:$K$66,10,0)</f>
        <v>3208646618.0599999</v>
      </c>
      <c r="L19" s="14">
        <f>VLOOKUP(B19,[1]Brokers!$B$9:$AD$69,29,0)</f>
        <v>0</v>
      </c>
      <c r="M19" s="14">
        <f>VLOOKUP(B19,[2]Sheet1!$B$16:$M$66,12,0)</f>
        <v>2586110400</v>
      </c>
      <c r="N19" s="32">
        <f>VLOOKUP(B19,[2]Sheet1!$B$16:$N$66,13,0)</f>
        <v>78846057018.059998</v>
      </c>
      <c r="O19" s="32">
        <f>VLOOKUP(B19,[2]Sheet1!$B$16:$O$66,14,0)</f>
        <v>137254645871.44</v>
      </c>
      <c r="P19" s="28">
        <f>O19/$O$67</f>
        <v>8.6097592121824468E-2</v>
      </c>
      <c r="Q19" s="9"/>
    </row>
    <row r="20" spans="1:17" x14ac:dyDescent="0.25">
      <c r="A20" s="10">
        <v>5</v>
      </c>
      <c r="B20" s="11" t="s">
        <v>61</v>
      </c>
      <c r="C20" s="27" t="s">
        <v>75</v>
      </c>
      <c r="D20" s="12" t="s">
        <v>2</v>
      </c>
      <c r="E20" s="13" t="s">
        <v>2</v>
      </c>
      <c r="F20" s="13"/>
      <c r="G20" s="35">
        <f>VLOOKUP(B20,[2]Sheet1!$B$16:$G$66,6,0)</f>
        <v>13400000</v>
      </c>
      <c r="H20" s="35">
        <f>VLOOKUP(B20,[2]Sheet1!$B$16:$H$66,7,0)</f>
        <v>0</v>
      </c>
      <c r="I20" s="35">
        <f>VLOOKUP(B20,[2]Sheet1!$B$16:$I$66,8,0)</f>
        <v>0</v>
      </c>
      <c r="J20" s="35">
        <f>VLOOKUP(B20,[2]Sheet1!$B$16:$J$66,9,0)</f>
        <v>20000000000</v>
      </c>
      <c r="K20" s="14">
        <f>VLOOKUP(B20,[2]Sheet1!$B$16:$K$66,10,0)</f>
        <v>4378417135.3400002</v>
      </c>
      <c r="L20" s="14">
        <f>VLOOKUP(B20,[1]Brokers!$B$9:$AD$69,29,0)</f>
        <v>0</v>
      </c>
      <c r="M20" s="14">
        <f>VLOOKUP(B20,[2]Sheet1!$B$16:$M$66,12,0)</f>
        <v>0</v>
      </c>
      <c r="N20" s="32">
        <f>VLOOKUP(B20,[2]Sheet1!$B$16:$N$66,13,0)</f>
        <v>24391817135.34</v>
      </c>
      <c r="O20" s="32">
        <f>VLOOKUP(B20,[2]Sheet1!$B$16:$O$66,14,0)</f>
        <v>73437138653.110001</v>
      </c>
      <c r="P20" s="28">
        <f>O20/$O$67</f>
        <v>4.6065914710614379E-2</v>
      </c>
    </row>
    <row r="21" spans="1:17" x14ac:dyDescent="0.25">
      <c r="A21" s="10">
        <v>6</v>
      </c>
      <c r="B21" s="11" t="s">
        <v>7</v>
      </c>
      <c r="C21" s="27" t="s">
        <v>109</v>
      </c>
      <c r="D21" s="12" t="s">
        <v>2</v>
      </c>
      <c r="E21" s="13" t="s">
        <v>2</v>
      </c>
      <c r="F21" s="13"/>
      <c r="G21" s="35">
        <f>VLOOKUP(B21,[2]Sheet1!$B$16:$G$66,6,0)</f>
        <v>400000</v>
      </c>
      <c r="H21" s="35">
        <f>VLOOKUP(B21,[2]Sheet1!$B$16:$H$66,7,0)</f>
        <v>0</v>
      </c>
      <c r="I21" s="35">
        <f>VLOOKUP(B21,[2]Sheet1!$B$16:$I$66,8,0)</f>
        <v>10000000000</v>
      </c>
      <c r="J21" s="35">
        <f>VLOOKUP(B21,[2]Sheet1!$B$16:$J$66,9,0)</f>
        <v>0</v>
      </c>
      <c r="K21" s="14">
        <f>VLOOKUP(B21,[2]Sheet1!$B$16:$K$66,10,0)</f>
        <v>1670718767.9400001</v>
      </c>
      <c r="L21" s="14">
        <f>VLOOKUP(B21,[1]Brokers!$B$9:$AD$69,29,0)</f>
        <v>0</v>
      </c>
      <c r="M21" s="14">
        <f>VLOOKUP(B21,[2]Sheet1!$B$16:$M$66,12,0)</f>
        <v>206832300</v>
      </c>
      <c r="N21" s="32">
        <f>VLOOKUP(B21,[2]Sheet1!$B$16:$N$66,13,0)</f>
        <v>11877951067.940001</v>
      </c>
      <c r="O21" s="32">
        <f>VLOOKUP(B21,[2]Sheet1!$B$16:$O$66,14,0)</f>
        <v>43086682522.660004</v>
      </c>
      <c r="P21" s="28">
        <f>O21/$O$67</f>
        <v>2.7027570499822559E-2</v>
      </c>
    </row>
    <row r="22" spans="1:17" x14ac:dyDescent="0.25">
      <c r="A22" s="10">
        <v>7</v>
      </c>
      <c r="B22" s="11" t="s">
        <v>12</v>
      </c>
      <c r="C22" s="27" t="s">
        <v>114</v>
      </c>
      <c r="D22" s="12" t="s">
        <v>2</v>
      </c>
      <c r="E22" s="13"/>
      <c r="F22" s="13"/>
      <c r="G22" s="35">
        <f>VLOOKUP(B22,[2]Sheet1!$B$16:$G$66,6,0)</f>
        <v>6650000000</v>
      </c>
      <c r="H22" s="35">
        <f>VLOOKUP(B22,[2]Sheet1!$B$16:$H$66,7,0)</f>
        <v>0</v>
      </c>
      <c r="I22" s="35">
        <f>VLOOKUP(B22,[2]Sheet1!$B$16:$I$66,8,0)</f>
        <v>0</v>
      </c>
      <c r="J22" s="35">
        <f>VLOOKUP(B22,[2]Sheet1!$B$16:$J$66,9,0)</f>
        <v>0</v>
      </c>
      <c r="K22" s="14">
        <f>VLOOKUP(B22,[2]Sheet1!$B$16:$K$66,10,0)</f>
        <v>228215794.59</v>
      </c>
      <c r="L22" s="14">
        <f>VLOOKUP(B22,[1]Brokers!$B$9:$AD$69,29,0)</f>
        <v>0</v>
      </c>
      <c r="M22" s="14">
        <f>VLOOKUP(B22,[2]Sheet1!$B$16:$M$66,12,0)</f>
        <v>449990000</v>
      </c>
      <c r="N22" s="32">
        <f>VLOOKUP(B22,[2]Sheet1!$B$16:$N$66,13,0)</f>
        <v>7328205794.5900002</v>
      </c>
      <c r="O22" s="32">
        <f>VLOOKUP(B22,[2]Sheet1!$B$16:$O$66,14,0)</f>
        <v>38324556844.050003</v>
      </c>
      <c r="P22" s="28">
        <f>O22/$O$67</f>
        <v>2.4040367030630956E-2</v>
      </c>
    </row>
    <row r="23" spans="1:17" x14ac:dyDescent="0.25">
      <c r="A23" s="10">
        <v>8</v>
      </c>
      <c r="B23" s="11" t="s">
        <v>10</v>
      </c>
      <c r="C23" s="27" t="s">
        <v>67</v>
      </c>
      <c r="D23" s="12" t="s">
        <v>2</v>
      </c>
      <c r="E23" s="13" t="s">
        <v>2</v>
      </c>
      <c r="F23" s="13" t="s">
        <v>2</v>
      </c>
      <c r="G23" s="35">
        <f>VLOOKUP(B23,[2]Sheet1!$B$16:$G$66,6,0)</f>
        <v>3400000</v>
      </c>
      <c r="H23" s="35">
        <f>VLOOKUP(B23,[2]Sheet1!$B$16:$H$66,7,0)</f>
        <v>0</v>
      </c>
      <c r="I23" s="35">
        <f>VLOOKUP(B23,[2]Sheet1!$B$16:$I$66,8,0)</f>
        <v>0</v>
      </c>
      <c r="J23" s="35">
        <f>VLOOKUP(B23,[2]Sheet1!$B$16:$J$66,9,0)</f>
        <v>0</v>
      </c>
      <c r="K23" s="14">
        <f>VLOOKUP(B23,[2]Sheet1!$B$16:$K$66,10,0)</f>
        <v>1354757783.9100001</v>
      </c>
      <c r="L23" s="14">
        <f>VLOOKUP(B23,[1]Brokers!$B$9:$AD$69,29,0)</f>
        <v>0</v>
      </c>
      <c r="M23" s="14">
        <f>VLOOKUP(B23,[2]Sheet1!$B$16:$M$66,12,0)</f>
        <v>5500000</v>
      </c>
      <c r="N23" s="32">
        <f>VLOOKUP(B23,[2]Sheet1!$B$16:$N$66,13,0)</f>
        <v>1363657783.9100001</v>
      </c>
      <c r="O23" s="32">
        <f>VLOOKUP(B23,[2]Sheet1!$B$16:$O$66,14,0)</f>
        <v>28604515412.990002</v>
      </c>
      <c r="P23" s="28">
        <f>O23/$O$67</f>
        <v>1.7943144184546039E-2</v>
      </c>
    </row>
    <row r="24" spans="1:17" x14ac:dyDescent="0.25">
      <c r="A24" s="10">
        <v>9</v>
      </c>
      <c r="B24" s="11" t="s">
        <v>9</v>
      </c>
      <c r="C24" s="27" t="s">
        <v>71</v>
      </c>
      <c r="D24" s="12" t="s">
        <v>2</v>
      </c>
      <c r="E24" s="13" t="s">
        <v>2</v>
      </c>
      <c r="F24" s="13" t="s">
        <v>2</v>
      </c>
      <c r="G24" s="35">
        <f>VLOOKUP(B24,[2]Sheet1!$B$16:$G$66,6,0)</f>
        <v>300000</v>
      </c>
      <c r="H24" s="35">
        <f>VLOOKUP(B24,[2]Sheet1!$B$16:$H$66,7,0)</f>
        <v>0</v>
      </c>
      <c r="I24" s="35">
        <f>VLOOKUP(B24,[2]Sheet1!$B$16:$I$66,8,0)</f>
        <v>0</v>
      </c>
      <c r="J24" s="35">
        <f>VLOOKUP(B24,[2]Sheet1!$B$16:$J$66,9,0)</f>
        <v>0</v>
      </c>
      <c r="K24" s="14">
        <f>VLOOKUP(B24,[2]Sheet1!$B$16:$K$66,10,0)</f>
        <v>124277264.47999999</v>
      </c>
      <c r="L24" s="14">
        <f>VLOOKUP(B24,[1]Brokers!$B$9:$AD$69,29,0)</f>
        <v>0</v>
      </c>
      <c r="M24" s="14">
        <f>VLOOKUP(B24,[2]Sheet1!$B$16:$M$66,12,0)</f>
        <v>950000</v>
      </c>
      <c r="N24" s="32">
        <f>VLOOKUP(B24,[2]Sheet1!$B$16:$N$66,13,0)</f>
        <v>125527264.47999999</v>
      </c>
      <c r="O24" s="32">
        <f>VLOOKUP(B24,[2]Sheet1!$B$16:$O$66,14,0)</f>
        <v>11946860060.029999</v>
      </c>
      <c r="P24" s="28">
        <f>O24/$O$67</f>
        <v>7.4940697129364632E-3</v>
      </c>
      <c r="Q24" s="1"/>
    </row>
    <row r="25" spans="1:17" x14ac:dyDescent="0.25">
      <c r="A25" s="10">
        <v>10</v>
      </c>
      <c r="B25" s="11" t="s">
        <v>16</v>
      </c>
      <c r="C25" s="27" t="s">
        <v>81</v>
      </c>
      <c r="D25" s="12" t="s">
        <v>2</v>
      </c>
      <c r="E25" s="13" t="s">
        <v>2</v>
      </c>
      <c r="F25" s="13"/>
      <c r="G25" s="35">
        <f>VLOOKUP(B25,[2]Sheet1!$B$16:$G$66,6,0)</f>
        <v>0</v>
      </c>
      <c r="H25" s="35">
        <f>VLOOKUP(B25,[2]Sheet1!$B$16:$H$66,7,0)</f>
        <v>0</v>
      </c>
      <c r="I25" s="35">
        <f>VLOOKUP(B25,[2]Sheet1!$B$16:$I$66,8,0)</f>
        <v>0</v>
      </c>
      <c r="J25" s="35">
        <f>VLOOKUP(B25,[2]Sheet1!$B$16:$J$66,9,0)</f>
        <v>10000000000</v>
      </c>
      <c r="K25" s="14">
        <f>VLOOKUP(B25,[2]Sheet1!$B$16:$K$66,10,0)</f>
        <v>11677900</v>
      </c>
      <c r="L25" s="14">
        <f>VLOOKUP(B25,[1]Brokers!$B$9:$AD$69,29,0)</f>
        <v>0</v>
      </c>
      <c r="M25" s="14">
        <f>VLOOKUP(B25,[2]Sheet1!$B$16:$M$66,12,0)</f>
        <v>0</v>
      </c>
      <c r="N25" s="32">
        <f>VLOOKUP(B25,[2]Sheet1!$B$16:$N$66,13,0)</f>
        <v>10011677900</v>
      </c>
      <c r="O25" s="32">
        <f>VLOOKUP(B25,[2]Sheet1!$B$16:$O$66,14,0)</f>
        <v>10338390904.879999</v>
      </c>
      <c r="P25" s="28">
        <f>O25/$O$67</f>
        <v>6.4851033469428996E-3</v>
      </c>
    </row>
    <row r="26" spans="1:17" x14ac:dyDescent="0.25">
      <c r="A26" s="10">
        <v>11</v>
      </c>
      <c r="B26" s="11" t="s">
        <v>33</v>
      </c>
      <c r="C26" s="27" t="s">
        <v>76</v>
      </c>
      <c r="D26" s="12" t="s">
        <v>2</v>
      </c>
      <c r="E26" s="13"/>
      <c r="F26" s="13" t="s">
        <v>2</v>
      </c>
      <c r="G26" s="35">
        <f>VLOOKUP(B26,[2]Sheet1!$B$16:$G$66,6,0)</f>
        <v>0</v>
      </c>
      <c r="H26" s="35">
        <f>VLOOKUP(B26,[2]Sheet1!$B$16:$H$66,7,0)</f>
        <v>0</v>
      </c>
      <c r="I26" s="35">
        <f>VLOOKUP(B26,[2]Sheet1!$B$16:$I$66,8,0)</f>
        <v>0</v>
      </c>
      <c r="J26" s="35">
        <f>VLOOKUP(B26,[2]Sheet1!$B$16:$J$66,9,0)</f>
        <v>0</v>
      </c>
      <c r="K26" s="14">
        <f>VLOOKUP(B26,[2]Sheet1!$B$16:$K$66,10,0)</f>
        <v>761350323.05999994</v>
      </c>
      <c r="L26" s="14">
        <f>VLOOKUP(B26,[1]Brokers!$B$9:$AD$69,29,0)</f>
        <v>0</v>
      </c>
      <c r="M26" s="14">
        <f>VLOOKUP(B26,[2]Sheet1!$B$16:$M$66,12,0)</f>
        <v>304000000</v>
      </c>
      <c r="N26" s="32">
        <f>VLOOKUP(B26,[2]Sheet1!$B$16:$N$66,13,0)</f>
        <v>1065350323.0599999</v>
      </c>
      <c r="O26" s="32">
        <f>VLOOKUP(B26,[2]Sheet1!$B$16:$O$66,14,0)</f>
        <v>6518344826.6299992</v>
      </c>
      <c r="P26" s="28">
        <f>O26/$O$67</f>
        <v>4.0888509866416978E-3</v>
      </c>
    </row>
    <row r="27" spans="1:17" x14ac:dyDescent="0.25">
      <c r="A27" s="10">
        <v>12</v>
      </c>
      <c r="B27" s="11" t="s">
        <v>65</v>
      </c>
      <c r="C27" s="27" t="s">
        <v>66</v>
      </c>
      <c r="D27" s="12" t="s">
        <v>2</v>
      </c>
      <c r="E27" s="13"/>
      <c r="F27" s="13" t="s">
        <v>2</v>
      </c>
      <c r="G27" s="35">
        <f>VLOOKUP(B27,[2]Sheet1!$B$16:$G$66,6,0)</f>
        <v>0</v>
      </c>
      <c r="H27" s="35">
        <f>VLOOKUP(B27,[2]Sheet1!$B$16:$H$66,7,0)</f>
        <v>0</v>
      </c>
      <c r="I27" s="35">
        <f>VLOOKUP(B27,[2]Sheet1!$B$16:$I$66,8,0)</f>
        <v>0</v>
      </c>
      <c r="J27" s="35">
        <f>VLOOKUP(B27,[2]Sheet1!$B$16:$J$66,9,0)</f>
        <v>0</v>
      </c>
      <c r="K27" s="14">
        <f>VLOOKUP(B27,[2]Sheet1!$B$16:$K$66,10,0)</f>
        <v>376514485.19</v>
      </c>
      <c r="L27" s="14">
        <f>VLOOKUP(B27,[1]Brokers!$B$9:$AD$69,29,0)</f>
        <v>0</v>
      </c>
      <c r="M27" s="14">
        <f>VLOOKUP(B27,[2]Sheet1!$B$16:$M$66,12,0)</f>
        <v>0</v>
      </c>
      <c r="N27" s="32">
        <f>VLOOKUP(B27,[2]Sheet1!$B$16:$N$66,13,0)</f>
        <v>376514485.19</v>
      </c>
      <c r="O27" s="32">
        <f>VLOOKUP(B27,[2]Sheet1!$B$16:$O$66,14,0)</f>
        <v>6413667084.6000004</v>
      </c>
      <c r="P27" s="28">
        <f>O27/$O$67</f>
        <v>4.0231883529267421E-3</v>
      </c>
    </row>
    <row r="28" spans="1:17" x14ac:dyDescent="0.25">
      <c r="A28" s="10">
        <v>13</v>
      </c>
      <c r="B28" s="11" t="s">
        <v>104</v>
      </c>
      <c r="C28" s="27" t="s">
        <v>105</v>
      </c>
      <c r="D28" s="12" t="s">
        <v>2</v>
      </c>
      <c r="E28" s="13"/>
      <c r="F28" s="13"/>
      <c r="G28" s="35">
        <f>VLOOKUP(B28,[2]Sheet1!$B$16:$G$66,6,0)</f>
        <v>97500000</v>
      </c>
      <c r="H28" s="35">
        <f>VLOOKUP(B28,[2]Sheet1!$B$16:$H$66,7,0)</f>
        <v>0</v>
      </c>
      <c r="I28" s="35">
        <f>VLOOKUP(B28,[2]Sheet1!$B$16:$I$66,8,0)</f>
        <v>0</v>
      </c>
      <c r="J28" s="35">
        <f>VLOOKUP(B28,[2]Sheet1!$B$16:$J$66,9,0)</f>
        <v>0</v>
      </c>
      <c r="K28" s="14">
        <f>VLOOKUP(B28,[2]Sheet1!$B$16:$K$66,10,0)</f>
        <v>147340743.13999999</v>
      </c>
      <c r="L28" s="14">
        <v>0</v>
      </c>
      <c r="M28" s="14">
        <f>VLOOKUP(B28,[2]Sheet1!$B$16:$M$66,12,0)</f>
        <v>0</v>
      </c>
      <c r="N28" s="32">
        <f>VLOOKUP(B28,[2]Sheet1!$B$16:$N$66,13,0)</f>
        <v>244840743.13999999</v>
      </c>
      <c r="O28" s="32">
        <f>VLOOKUP(B28,[2]Sheet1!$B$16:$O$66,14,0)</f>
        <v>4579179590.1100006</v>
      </c>
      <c r="P28" s="28">
        <f>O28/$O$67</f>
        <v>2.8724443832025596E-3</v>
      </c>
    </row>
    <row r="29" spans="1:17" x14ac:dyDescent="0.25">
      <c r="A29" s="10">
        <v>14</v>
      </c>
      <c r="B29" s="11" t="s">
        <v>35</v>
      </c>
      <c r="C29" s="27" t="s">
        <v>35</v>
      </c>
      <c r="D29" s="12" t="s">
        <v>2</v>
      </c>
      <c r="E29" s="13" t="s">
        <v>2</v>
      </c>
      <c r="F29" s="13"/>
      <c r="G29" s="35">
        <f>VLOOKUP(B29,[2]Sheet1!$B$16:$G$66,6,0)</f>
        <v>0</v>
      </c>
      <c r="H29" s="35">
        <f>VLOOKUP(B29,[2]Sheet1!$B$16:$H$66,7,0)</f>
        <v>0</v>
      </c>
      <c r="I29" s="35">
        <f>VLOOKUP(B29,[2]Sheet1!$B$16:$I$66,8,0)</f>
        <v>0</v>
      </c>
      <c r="J29" s="35">
        <f>VLOOKUP(B29,[2]Sheet1!$B$16:$J$66,9,0)</f>
        <v>0</v>
      </c>
      <c r="K29" s="14">
        <f>VLOOKUP(B29,[2]Sheet1!$B$16:$K$66,10,0)</f>
        <v>542158689.63999999</v>
      </c>
      <c r="L29" s="14">
        <f>VLOOKUP(B29,[1]Brokers!$B$9:$AD$69,29,0)</f>
        <v>0</v>
      </c>
      <c r="M29" s="14">
        <f>VLOOKUP(B29,[2]Sheet1!$B$16:$M$66,12,0)</f>
        <v>0</v>
      </c>
      <c r="N29" s="32">
        <f>VLOOKUP(B29,[2]Sheet1!$B$16:$N$66,13,0)</f>
        <v>542158689.63999999</v>
      </c>
      <c r="O29" s="32">
        <f>VLOOKUP(B29,[2]Sheet1!$B$16:$O$66,14,0)</f>
        <v>3384886504.1499996</v>
      </c>
      <c r="P29" s="28">
        <f>O29/$O$67</f>
        <v>2.1232838842187123E-3</v>
      </c>
    </row>
    <row r="30" spans="1:17" x14ac:dyDescent="0.25">
      <c r="A30" s="10">
        <f t="shared" ref="A30:A48" si="0">+A29+1</f>
        <v>15</v>
      </c>
      <c r="B30" s="11" t="s">
        <v>3</v>
      </c>
      <c r="C30" s="27" t="s">
        <v>73</v>
      </c>
      <c r="D30" s="12" t="s">
        <v>2</v>
      </c>
      <c r="E30" s="13"/>
      <c r="F30" s="13" t="s">
        <v>2</v>
      </c>
      <c r="G30" s="35">
        <f>VLOOKUP(B30,[2]Sheet1!$B$16:$G$66,6,0)</f>
        <v>0</v>
      </c>
      <c r="H30" s="35">
        <f>VLOOKUP(B30,[2]Sheet1!$B$16:$H$66,7,0)</f>
        <v>0</v>
      </c>
      <c r="I30" s="35">
        <f>VLOOKUP(B30,[2]Sheet1!$B$16:$I$66,8,0)</f>
        <v>0</v>
      </c>
      <c r="J30" s="35">
        <f>VLOOKUP(B30,[2]Sheet1!$B$16:$J$66,9,0)</f>
        <v>0</v>
      </c>
      <c r="K30" s="14">
        <f>VLOOKUP(B30,[2]Sheet1!$B$16:$K$66,10,0)</f>
        <v>220319552.78</v>
      </c>
      <c r="L30" s="14">
        <f>VLOOKUP(B30,[1]Brokers!$B$9:$AD$69,29,0)</f>
        <v>0</v>
      </c>
      <c r="M30" s="14">
        <f>VLOOKUP(B30,[2]Sheet1!$B$16:$M$66,12,0)</f>
        <v>0</v>
      </c>
      <c r="N30" s="32">
        <f>VLOOKUP(B30,[2]Sheet1!$B$16:$N$66,13,0)</f>
        <v>220319552.78</v>
      </c>
      <c r="O30" s="32">
        <f>VLOOKUP(B30,[2]Sheet1!$B$16:$O$66,14,0)</f>
        <v>3368576744.8800001</v>
      </c>
      <c r="P30" s="28">
        <f>O30/$O$67</f>
        <v>2.1130530392639351E-3</v>
      </c>
    </row>
    <row r="31" spans="1:17" x14ac:dyDescent="0.25">
      <c r="A31" s="10">
        <f t="shared" si="0"/>
        <v>16</v>
      </c>
      <c r="B31" s="11" t="s">
        <v>6</v>
      </c>
      <c r="C31" s="27" t="s">
        <v>70</v>
      </c>
      <c r="D31" s="12" t="s">
        <v>2</v>
      </c>
      <c r="E31" s="13" t="s">
        <v>2</v>
      </c>
      <c r="F31" s="13" t="s">
        <v>2</v>
      </c>
      <c r="G31" s="35">
        <f>VLOOKUP(B31,[2]Sheet1!$B$16:$G$66,6,0)</f>
        <v>0</v>
      </c>
      <c r="H31" s="35">
        <f>VLOOKUP(B31,[2]Sheet1!$B$16:$H$66,7,0)</f>
        <v>0</v>
      </c>
      <c r="I31" s="35">
        <f>VLOOKUP(B31,[2]Sheet1!$B$16:$I$66,8,0)</f>
        <v>0</v>
      </c>
      <c r="J31" s="35">
        <f>VLOOKUP(B31,[2]Sheet1!$B$16:$J$66,9,0)</f>
        <v>0</v>
      </c>
      <c r="K31" s="14">
        <f>VLOOKUP(B31,[2]Sheet1!$B$16:$K$66,10,0)</f>
        <v>252683791.74000001</v>
      </c>
      <c r="L31" s="14">
        <f>VLOOKUP(B31,[1]Brokers!$B$9:$AD$69,29,0)</f>
        <v>0</v>
      </c>
      <c r="M31" s="14">
        <f>VLOOKUP(B31,[2]Sheet1!$B$16:$M$66,12,0)</f>
        <v>0</v>
      </c>
      <c r="N31" s="32">
        <f>VLOOKUP(B31,[2]Sheet1!$B$16:$N$66,13,0)</f>
        <v>252683791.74000001</v>
      </c>
      <c r="O31" s="32">
        <f>VLOOKUP(B31,[2]Sheet1!$B$16:$O$66,14,0)</f>
        <v>2281013185.29</v>
      </c>
      <c r="P31" s="28">
        <f>O31/$O$67</f>
        <v>1.4308422247182155E-3</v>
      </c>
    </row>
    <row r="32" spans="1:17" x14ac:dyDescent="0.25">
      <c r="A32" s="10">
        <f t="shared" si="0"/>
        <v>17</v>
      </c>
      <c r="B32" s="11" t="s">
        <v>39</v>
      </c>
      <c r="C32" s="27" t="s">
        <v>85</v>
      </c>
      <c r="D32" s="12" t="s">
        <v>2</v>
      </c>
      <c r="E32" s="13" t="s">
        <v>2</v>
      </c>
      <c r="F32" s="13" t="s">
        <v>2</v>
      </c>
      <c r="G32" s="35">
        <f>VLOOKUP(B32,[2]Sheet1!$B$16:$G$66,6,0)</f>
        <v>17000000</v>
      </c>
      <c r="H32" s="35">
        <f>VLOOKUP(B32,[2]Sheet1!$B$16:$H$66,7,0)</f>
        <v>0</v>
      </c>
      <c r="I32" s="35">
        <f>VLOOKUP(B32,[2]Sheet1!$B$16:$I$66,8,0)</f>
        <v>0</v>
      </c>
      <c r="J32" s="35">
        <f>VLOOKUP(B32,[2]Sheet1!$B$16:$J$66,9,0)</f>
        <v>0</v>
      </c>
      <c r="K32" s="14">
        <f>VLOOKUP(B32,[2]Sheet1!$B$16:$K$66,10,0)</f>
        <v>108735629.44999999</v>
      </c>
      <c r="L32" s="14">
        <f>VLOOKUP(B32,[1]Brokers!$B$9:$AD$69,29,0)</f>
        <v>0</v>
      </c>
      <c r="M32" s="14">
        <f>VLOOKUP(B32,[2]Sheet1!$B$16:$M$66,12,0)</f>
        <v>0</v>
      </c>
      <c r="N32" s="32">
        <f>VLOOKUP(B32,[2]Sheet1!$B$16:$N$66,13,0)</f>
        <v>125735629.44999999</v>
      </c>
      <c r="O32" s="32">
        <f>VLOOKUP(B32,[2]Sheet1!$B$16:$O$66,14,0)</f>
        <v>1750814076.6600001</v>
      </c>
      <c r="P32" s="28">
        <f>O32/$O$67</f>
        <v>1.0982570046817455E-3</v>
      </c>
      <c r="Q32" s="1"/>
    </row>
    <row r="33" spans="1:17" x14ac:dyDescent="0.25">
      <c r="A33" s="10">
        <f t="shared" si="0"/>
        <v>18</v>
      </c>
      <c r="B33" s="11" t="s">
        <v>15</v>
      </c>
      <c r="C33" s="27" t="s">
        <v>72</v>
      </c>
      <c r="D33" s="12" t="s">
        <v>2</v>
      </c>
      <c r="E33" s="13"/>
      <c r="F33" s="13"/>
      <c r="G33" s="35">
        <f>VLOOKUP(B33,[2]Sheet1!$B$16:$G$66,6,0)</f>
        <v>0</v>
      </c>
      <c r="H33" s="35">
        <f>VLOOKUP(B33,[2]Sheet1!$B$16:$H$66,7,0)</f>
        <v>0</v>
      </c>
      <c r="I33" s="35">
        <f>VLOOKUP(B33,[2]Sheet1!$B$16:$I$66,8,0)</f>
        <v>0</v>
      </c>
      <c r="J33" s="35">
        <f>VLOOKUP(B33,[2]Sheet1!$B$16:$J$66,9,0)</f>
        <v>0</v>
      </c>
      <c r="K33" s="14">
        <f>VLOOKUP(B33,[2]Sheet1!$B$16:$K$66,10,0)</f>
        <v>142797721.51999998</v>
      </c>
      <c r="L33" s="14">
        <f>VLOOKUP(B33,[1]Brokers!$B$9:$AD$69,29,0)</f>
        <v>0</v>
      </c>
      <c r="M33" s="14">
        <f>VLOOKUP(B33,[2]Sheet1!$B$16:$M$66,12,0)</f>
        <v>0</v>
      </c>
      <c r="N33" s="32">
        <f>VLOOKUP(B33,[2]Sheet1!$B$16:$N$66,13,0)</f>
        <v>142797721.51999998</v>
      </c>
      <c r="O33" s="32">
        <f>VLOOKUP(B33,[2]Sheet1!$B$16:$O$66,14,0)</f>
        <v>1732072446.1100001</v>
      </c>
      <c r="P33" s="28">
        <f>O33/$O$67</f>
        <v>1.0865006866893972E-3</v>
      </c>
      <c r="Q33" s="1"/>
    </row>
    <row r="34" spans="1:17" x14ac:dyDescent="0.25">
      <c r="A34" s="10">
        <f t="shared" si="0"/>
        <v>19</v>
      </c>
      <c r="B34" s="11" t="s">
        <v>24</v>
      </c>
      <c r="C34" s="27" t="s">
        <v>78</v>
      </c>
      <c r="D34" s="12" t="s">
        <v>2</v>
      </c>
      <c r="E34" s="13"/>
      <c r="F34" s="13"/>
      <c r="G34" s="35">
        <f>VLOOKUP(B34,[2]Sheet1!$B$16:$G$66,6,0)</f>
        <v>0</v>
      </c>
      <c r="H34" s="35">
        <f>VLOOKUP(B34,[2]Sheet1!$B$16:$H$66,7,0)</f>
        <v>0</v>
      </c>
      <c r="I34" s="35">
        <f>VLOOKUP(B34,[2]Sheet1!$B$16:$I$66,8,0)</f>
        <v>0</v>
      </c>
      <c r="J34" s="35">
        <f>VLOOKUP(B34,[2]Sheet1!$B$16:$J$66,9,0)</f>
        <v>0</v>
      </c>
      <c r="K34" s="14">
        <f>VLOOKUP(B34,[2]Sheet1!$B$16:$K$66,10,0)</f>
        <v>11905170</v>
      </c>
      <c r="L34" s="14">
        <f>VLOOKUP(B34,[1]Brokers!$B$9:$AD$69,29,0)</f>
        <v>0</v>
      </c>
      <c r="M34" s="14">
        <f>VLOOKUP(B34,[2]Sheet1!$B$16:$M$66,12,0)</f>
        <v>0</v>
      </c>
      <c r="N34" s="32">
        <f>VLOOKUP(B34,[2]Sheet1!$B$16:$N$66,13,0)</f>
        <v>11905170</v>
      </c>
      <c r="O34" s="32">
        <f>VLOOKUP(B34,[2]Sheet1!$B$16:$O$66,14,0)</f>
        <v>1343087038.8099999</v>
      </c>
      <c r="P34" s="28">
        <f>O34/$O$67</f>
        <v>8.4249650944335803E-4</v>
      </c>
      <c r="Q34" s="1"/>
    </row>
    <row r="35" spans="1:17" x14ac:dyDescent="0.25">
      <c r="A35" s="10">
        <f t="shared" si="0"/>
        <v>20</v>
      </c>
      <c r="B35" s="11" t="s">
        <v>17</v>
      </c>
      <c r="C35" s="27" t="s">
        <v>110</v>
      </c>
      <c r="D35" s="12" t="s">
        <v>2</v>
      </c>
      <c r="E35" s="13"/>
      <c r="F35" s="13"/>
      <c r="G35" s="35">
        <f>VLOOKUP(B35,[2]Sheet1!$B$16:$G$66,6,0)</f>
        <v>0</v>
      </c>
      <c r="H35" s="35">
        <f>VLOOKUP(B35,[2]Sheet1!$B$16:$H$66,7,0)</f>
        <v>0</v>
      </c>
      <c r="I35" s="35">
        <f>VLOOKUP(B35,[2]Sheet1!$B$16:$I$66,8,0)</f>
        <v>0</v>
      </c>
      <c r="J35" s="35">
        <f>VLOOKUP(B35,[2]Sheet1!$B$16:$J$66,9,0)</f>
        <v>0</v>
      </c>
      <c r="K35" s="14">
        <f>VLOOKUP(B35,[2]Sheet1!$B$16:$K$66,10,0)</f>
        <v>7916863.9800000004</v>
      </c>
      <c r="L35" s="14">
        <f>VLOOKUP(B35,[1]Brokers!$B$9:$AD$69,29,0)</f>
        <v>0</v>
      </c>
      <c r="M35" s="14">
        <f>VLOOKUP(B35,[2]Sheet1!$B$16:$M$66,12,0)</f>
        <v>0</v>
      </c>
      <c r="N35" s="32">
        <f>VLOOKUP(B35,[2]Sheet1!$B$16:$N$66,13,0)</f>
        <v>7916863.9800000004</v>
      </c>
      <c r="O35" s="32">
        <f>VLOOKUP(B35,[2]Sheet1!$B$16:$O$66,14,0)</f>
        <v>1271605750.3299999</v>
      </c>
      <c r="P35" s="28">
        <f>O35/$O$67</f>
        <v>7.9765746752372764E-4</v>
      </c>
      <c r="Q35" s="1"/>
    </row>
    <row r="36" spans="1:17" x14ac:dyDescent="0.25">
      <c r="A36" s="10">
        <f t="shared" si="0"/>
        <v>21</v>
      </c>
      <c r="B36" s="11" t="s">
        <v>4</v>
      </c>
      <c r="C36" s="27" t="s">
        <v>87</v>
      </c>
      <c r="D36" s="12" t="s">
        <v>2</v>
      </c>
      <c r="E36" s="13"/>
      <c r="F36" s="13" t="s">
        <v>2</v>
      </c>
      <c r="G36" s="35">
        <f>VLOOKUP(B36,[2]Sheet1!$B$16:$G$66,6,0)</f>
        <v>0</v>
      </c>
      <c r="H36" s="35">
        <f>VLOOKUP(B36,[2]Sheet1!$B$16:$H$66,7,0)</f>
        <v>0</v>
      </c>
      <c r="I36" s="35">
        <f>VLOOKUP(B36,[2]Sheet1!$B$16:$I$66,8,0)</f>
        <v>0</v>
      </c>
      <c r="J36" s="35">
        <f>VLOOKUP(B36,[2]Sheet1!$B$16:$J$66,9,0)</f>
        <v>0</v>
      </c>
      <c r="K36" s="14">
        <f>VLOOKUP(B36,[2]Sheet1!$B$16:$K$66,10,0)</f>
        <v>13224787.9</v>
      </c>
      <c r="L36" s="14">
        <f>VLOOKUP(B36,[1]Brokers!$B$9:$AD$69,29,0)</f>
        <v>0</v>
      </c>
      <c r="M36" s="14">
        <f>VLOOKUP(B36,[2]Sheet1!$B$16:$M$66,12,0)</f>
        <v>0</v>
      </c>
      <c r="N36" s="32">
        <f>VLOOKUP(B36,[2]Sheet1!$B$16:$N$66,13,0)</f>
        <v>13224787.9</v>
      </c>
      <c r="O36" s="32">
        <f>VLOOKUP(B36,[2]Sheet1!$B$16:$O$66,14,0)</f>
        <v>809965188.81999993</v>
      </c>
      <c r="P36" s="28">
        <f>O36/$O$67</f>
        <v>5.0807790160501667E-4</v>
      </c>
      <c r="Q36" s="1"/>
    </row>
    <row r="37" spans="1:17" x14ac:dyDescent="0.25">
      <c r="A37" s="10">
        <f t="shared" si="0"/>
        <v>22</v>
      </c>
      <c r="B37" s="11" t="s">
        <v>36</v>
      </c>
      <c r="C37" s="27" t="s">
        <v>100</v>
      </c>
      <c r="D37" s="12" t="s">
        <v>2</v>
      </c>
      <c r="E37" s="13"/>
      <c r="F37" s="13"/>
      <c r="G37" s="35">
        <f>VLOOKUP(B37,[2]Sheet1!$B$16:$G$66,6,0)</f>
        <v>0</v>
      </c>
      <c r="H37" s="35">
        <f>VLOOKUP(B37,[2]Sheet1!$B$16:$H$66,7,0)</f>
        <v>0</v>
      </c>
      <c r="I37" s="35">
        <f>VLOOKUP(B37,[2]Sheet1!$B$16:$I$66,8,0)</f>
        <v>0</v>
      </c>
      <c r="J37" s="35">
        <f>VLOOKUP(B37,[2]Sheet1!$B$16:$J$66,9,0)</f>
        <v>0</v>
      </c>
      <c r="K37" s="14">
        <f>VLOOKUP(B37,[2]Sheet1!$B$16:$K$66,10,0)</f>
        <v>353333876.64999998</v>
      </c>
      <c r="L37" s="14">
        <f>VLOOKUP(B37,[1]Brokers!$B$9:$AD$69,29,0)</f>
        <v>0</v>
      </c>
      <c r="M37" s="14">
        <f>VLOOKUP(B37,[2]Sheet1!$B$16:$M$66,12,0)</f>
        <v>0</v>
      </c>
      <c r="N37" s="32">
        <f>VLOOKUP(B37,[2]Sheet1!$B$16:$N$66,13,0)</f>
        <v>353333876.64999998</v>
      </c>
      <c r="O37" s="32">
        <f>VLOOKUP(B37,[2]Sheet1!$B$16:$O$66,14,0)</f>
        <v>693595628.44999993</v>
      </c>
      <c r="P37" s="28">
        <f>O37/$O$67</f>
        <v>4.3508118167236864E-4</v>
      </c>
      <c r="Q37" s="1"/>
    </row>
    <row r="38" spans="1:17" x14ac:dyDescent="0.25">
      <c r="A38" s="10">
        <f t="shared" si="0"/>
        <v>23</v>
      </c>
      <c r="B38" s="11" t="s">
        <v>11</v>
      </c>
      <c r="C38" s="27" t="s">
        <v>77</v>
      </c>
      <c r="D38" s="12" t="s">
        <v>2</v>
      </c>
      <c r="E38" s="13" t="s">
        <v>106</v>
      </c>
      <c r="F38" s="13"/>
      <c r="G38" s="35">
        <f>VLOOKUP(B38,[2]Sheet1!$B$16:$G$66,6,0)</f>
        <v>0</v>
      </c>
      <c r="H38" s="35">
        <f>VLOOKUP(B38,[2]Sheet1!$B$16:$H$66,7,0)</f>
        <v>0</v>
      </c>
      <c r="I38" s="35">
        <f>VLOOKUP(B38,[2]Sheet1!$B$16:$I$66,8,0)</f>
        <v>0</v>
      </c>
      <c r="J38" s="35">
        <f>VLOOKUP(B38,[2]Sheet1!$B$16:$J$66,9,0)</f>
        <v>0</v>
      </c>
      <c r="K38" s="14">
        <f>VLOOKUP(B38,[2]Sheet1!$B$16:$K$66,10,0)</f>
        <v>45451767.620000005</v>
      </c>
      <c r="L38" s="14">
        <f>VLOOKUP(B38,[1]Brokers!$B$9:$AD$69,29,0)</f>
        <v>0</v>
      </c>
      <c r="M38" s="14">
        <f>VLOOKUP(B38,[2]Sheet1!$B$16:$M$66,12,0)</f>
        <v>0</v>
      </c>
      <c r="N38" s="32">
        <f>VLOOKUP(B38,[2]Sheet1!$B$16:$N$66,13,0)</f>
        <v>45451767.620000005</v>
      </c>
      <c r="O38" s="32">
        <f>VLOOKUP(B38,[2]Sheet1!$B$16:$O$66,14,0)</f>
        <v>622138445.91999996</v>
      </c>
      <c r="P38" s="28">
        <f>O38/$O$67</f>
        <v>3.9025726102049312E-4</v>
      </c>
      <c r="Q38" s="1"/>
    </row>
    <row r="39" spans="1:17" x14ac:dyDescent="0.25">
      <c r="A39" s="10">
        <f t="shared" si="0"/>
        <v>24</v>
      </c>
      <c r="B39" s="11" t="s">
        <v>22</v>
      </c>
      <c r="C39" s="27" t="s">
        <v>82</v>
      </c>
      <c r="D39" s="12" t="s">
        <v>2</v>
      </c>
      <c r="E39" s="13"/>
      <c r="F39" s="13"/>
      <c r="G39" s="35">
        <f>VLOOKUP(B39,[2]Sheet1!$B$16:$G$66,6,0)</f>
        <v>0</v>
      </c>
      <c r="H39" s="35">
        <f>VLOOKUP(B39,[2]Sheet1!$B$16:$H$66,7,0)</f>
        <v>0</v>
      </c>
      <c r="I39" s="35">
        <f>VLOOKUP(B39,[2]Sheet1!$B$16:$I$66,8,0)</f>
        <v>0</v>
      </c>
      <c r="J39" s="35">
        <f>VLOOKUP(B39,[2]Sheet1!$B$16:$J$66,9,0)</f>
        <v>0</v>
      </c>
      <c r="K39" s="14">
        <f>VLOOKUP(B39,[2]Sheet1!$B$16:$K$66,10,0)</f>
        <v>328478192.49000001</v>
      </c>
      <c r="L39" s="14">
        <f>VLOOKUP(B39,[1]Brokers!$B$9:$AD$69,29,0)</f>
        <v>0</v>
      </c>
      <c r="M39" s="14">
        <f>VLOOKUP(B39,[2]Sheet1!$B$16:$M$66,12,0)</f>
        <v>0</v>
      </c>
      <c r="N39" s="32">
        <f>VLOOKUP(B39,[2]Sheet1!$B$16:$N$66,13,0)</f>
        <v>328478192.49000001</v>
      </c>
      <c r="O39" s="32">
        <f>VLOOKUP(B39,[2]Sheet1!$B$16:$O$66,14,0)</f>
        <v>400861384.66000003</v>
      </c>
      <c r="P39" s="28">
        <f>O39/$O$67</f>
        <v>2.5145378340179001E-4</v>
      </c>
      <c r="Q39" s="1"/>
    </row>
    <row r="40" spans="1:17" x14ac:dyDescent="0.25">
      <c r="A40" s="10">
        <f t="shared" si="0"/>
        <v>25</v>
      </c>
      <c r="B40" s="11" t="s">
        <v>18</v>
      </c>
      <c r="C40" s="27" t="s">
        <v>117</v>
      </c>
      <c r="D40" s="12" t="s">
        <v>2</v>
      </c>
      <c r="E40" s="13"/>
      <c r="F40" s="13"/>
      <c r="G40" s="35">
        <f>VLOOKUP(B40,[2]Sheet1!$B$16:$G$66,6,0)</f>
        <v>0</v>
      </c>
      <c r="H40" s="35">
        <f>VLOOKUP(B40,[2]Sheet1!$B$16:$H$66,7,0)</f>
        <v>0</v>
      </c>
      <c r="I40" s="35">
        <f>VLOOKUP(B40,[2]Sheet1!$B$16:$I$66,8,0)</f>
        <v>0</v>
      </c>
      <c r="J40" s="35">
        <f>VLOOKUP(B40,[2]Sheet1!$B$16:$J$66,9,0)</f>
        <v>0</v>
      </c>
      <c r="K40" s="14">
        <f>VLOOKUP(B40,[2]Sheet1!$B$16:$K$66,10,0)</f>
        <v>12835072.870000001</v>
      </c>
      <c r="L40" s="14">
        <f>VLOOKUP(B40,[1]Brokers!$B$9:$AD$69,29,0)</f>
        <v>0</v>
      </c>
      <c r="M40" s="14">
        <f>VLOOKUP(B40,[2]Sheet1!$B$16:$M$66,12,0)</f>
        <v>0</v>
      </c>
      <c r="N40" s="32">
        <f>VLOOKUP(B40,[2]Sheet1!$B$16:$N$66,13,0)</f>
        <v>12835072.870000001</v>
      </c>
      <c r="O40" s="32">
        <f>VLOOKUP(B40,[2]Sheet1!$B$16:$O$66,14,0)</f>
        <v>258062062.87</v>
      </c>
      <c r="P40" s="28">
        <f>O40/$O$67</f>
        <v>1.6187810685773751E-4</v>
      </c>
      <c r="Q40" s="1"/>
    </row>
    <row r="41" spans="1:17" x14ac:dyDescent="0.25">
      <c r="A41" s="10">
        <f t="shared" si="0"/>
        <v>26</v>
      </c>
      <c r="B41" s="11" t="s">
        <v>32</v>
      </c>
      <c r="C41" s="27" t="s">
        <v>97</v>
      </c>
      <c r="D41" s="12" t="s">
        <v>2</v>
      </c>
      <c r="E41" s="13"/>
      <c r="F41" s="13"/>
      <c r="G41" s="35">
        <f>VLOOKUP(B41,[2]Sheet1!$B$16:$G$66,6,0)</f>
        <v>0</v>
      </c>
      <c r="H41" s="35">
        <f>VLOOKUP(B41,[2]Sheet1!$B$16:$H$66,7,0)</f>
        <v>0</v>
      </c>
      <c r="I41" s="35">
        <f>VLOOKUP(B41,[2]Sheet1!$B$16:$I$66,8,0)</f>
        <v>0</v>
      </c>
      <c r="J41" s="35">
        <f>VLOOKUP(B41,[2]Sheet1!$B$16:$J$66,9,0)</f>
        <v>0</v>
      </c>
      <c r="K41" s="14">
        <f>VLOOKUP(B41,[2]Sheet1!$B$16:$K$66,10,0)</f>
        <v>32831139.84</v>
      </c>
      <c r="L41" s="14">
        <f>VLOOKUP(B41,[1]Brokers!$B$9:$AD$69,29,0)</f>
        <v>0</v>
      </c>
      <c r="M41" s="14">
        <f>VLOOKUP(B41,[2]Sheet1!$B$16:$M$66,12,0)</f>
        <v>0</v>
      </c>
      <c r="N41" s="32">
        <f>VLOOKUP(B41,[2]Sheet1!$B$16:$N$66,13,0)</f>
        <v>32831139.84</v>
      </c>
      <c r="O41" s="32">
        <f>VLOOKUP(B41,[2]Sheet1!$B$16:$O$66,14,0)</f>
        <v>206379628.78999999</v>
      </c>
      <c r="P41" s="28">
        <f>O41/$O$67</f>
        <v>1.2945856214191943E-4</v>
      </c>
      <c r="Q41" s="1"/>
    </row>
    <row r="42" spans="1:17" x14ac:dyDescent="0.25">
      <c r="A42" s="10">
        <v>27</v>
      </c>
      <c r="B42" s="11" t="s">
        <v>13</v>
      </c>
      <c r="C42" s="27" t="s">
        <v>84</v>
      </c>
      <c r="D42" s="12" t="s">
        <v>2</v>
      </c>
      <c r="E42" s="13"/>
      <c r="F42" s="13"/>
      <c r="G42" s="35">
        <f>VLOOKUP(B42,[2]Sheet1!$B$16:$G$66,6,0)</f>
        <v>0</v>
      </c>
      <c r="H42" s="35">
        <f>VLOOKUP(B42,[2]Sheet1!$B$16:$H$66,7,0)</f>
        <v>0</v>
      </c>
      <c r="I42" s="35">
        <f>VLOOKUP(B42,[2]Sheet1!$B$16:$I$66,8,0)</f>
        <v>0</v>
      </c>
      <c r="J42" s="35">
        <f>VLOOKUP(B42,[2]Sheet1!$B$16:$J$66,9,0)</f>
        <v>0</v>
      </c>
      <c r="K42" s="14">
        <f>VLOOKUP(B42,[2]Sheet1!$B$16:$K$66,10,0)</f>
        <v>5349897.99</v>
      </c>
      <c r="L42" s="14">
        <f>VLOOKUP(B42,[1]Brokers!$B$9:$AD$69,29,0)</f>
        <v>0</v>
      </c>
      <c r="M42" s="14">
        <f>VLOOKUP(B42,[2]Sheet1!$B$16:$M$66,12,0)</f>
        <v>0</v>
      </c>
      <c r="N42" s="32">
        <f>VLOOKUP(B42,[2]Sheet1!$B$16:$N$66,13,0)</f>
        <v>5349897.99</v>
      </c>
      <c r="O42" s="32">
        <f>VLOOKUP(B42,[2]Sheet1!$B$16:$O$66,14,0)</f>
        <v>144419720.98000002</v>
      </c>
      <c r="P42" s="28">
        <f>O42/$O$67</f>
        <v>9.059212642558024E-5</v>
      </c>
      <c r="Q42" s="1"/>
    </row>
    <row r="43" spans="1:17" x14ac:dyDescent="0.25">
      <c r="A43" s="10">
        <f t="shared" si="0"/>
        <v>28</v>
      </c>
      <c r="B43" s="11" t="s">
        <v>27</v>
      </c>
      <c r="C43" s="27" t="s">
        <v>99</v>
      </c>
      <c r="D43" s="12" t="s">
        <v>2</v>
      </c>
      <c r="E43" s="13"/>
      <c r="F43" s="13"/>
      <c r="G43" s="35">
        <f>VLOOKUP(B43,[2]Sheet1!$B$16:$G$66,6,0)</f>
        <v>0</v>
      </c>
      <c r="H43" s="35">
        <f>VLOOKUP(B43,[2]Sheet1!$B$16:$H$66,7,0)</f>
        <v>0</v>
      </c>
      <c r="I43" s="35">
        <f>VLOOKUP(B43,[2]Sheet1!$B$16:$I$66,8,0)</f>
        <v>0</v>
      </c>
      <c r="J43" s="35">
        <f>VLOOKUP(B43,[2]Sheet1!$B$16:$J$66,9,0)</f>
        <v>0</v>
      </c>
      <c r="K43" s="14">
        <f>VLOOKUP(B43,[2]Sheet1!$B$16:$K$66,10,0)</f>
        <v>22343938</v>
      </c>
      <c r="L43" s="14">
        <f>VLOOKUP(B43,[1]Brokers!$B$9:$AD$69,29,0)</f>
        <v>0</v>
      </c>
      <c r="M43" s="14">
        <f>VLOOKUP(B43,[2]Sheet1!$B$16:$M$66,12,0)</f>
        <v>0</v>
      </c>
      <c r="N43" s="32">
        <f>VLOOKUP(B43,[2]Sheet1!$B$16:$N$66,13,0)</f>
        <v>22343938</v>
      </c>
      <c r="O43" s="32">
        <f>VLOOKUP(B43,[2]Sheet1!$B$16:$O$66,14,0)</f>
        <v>130834650.03</v>
      </c>
      <c r="P43" s="28">
        <f>O43/$O$67</f>
        <v>8.2070433843351034E-5</v>
      </c>
      <c r="Q43" s="1"/>
    </row>
    <row r="44" spans="1:17" x14ac:dyDescent="0.25">
      <c r="A44" s="10">
        <f t="shared" si="0"/>
        <v>29</v>
      </c>
      <c r="B44" s="11" t="s">
        <v>21</v>
      </c>
      <c r="C44" s="27" t="s">
        <v>88</v>
      </c>
      <c r="D44" s="12" t="s">
        <v>2</v>
      </c>
      <c r="E44" s="13"/>
      <c r="F44" s="13"/>
      <c r="G44" s="35">
        <f>VLOOKUP(B44,[2]Sheet1!$B$16:$G$66,6,0)</f>
        <v>0</v>
      </c>
      <c r="H44" s="35">
        <f>VLOOKUP(B44,[2]Sheet1!$B$16:$H$66,7,0)</f>
        <v>0</v>
      </c>
      <c r="I44" s="35">
        <f>VLOOKUP(B44,[2]Sheet1!$B$16:$I$66,8,0)</f>
        <v>0</v>
      </c>
      <c r="J44" s="35">
        <f>VLOOKUP(B44,[2]Sheet1!$B$16:$J$66,9,0)</f>
        <v>0</v>
      </c>
      <c r="K44" s="14">
        <f>VLOOKUP(B44,[2]Sheet1!$B$16:$K$66,10,0)</f>
        <v>3712039.1</v>
      </c>
      <c r="L44" s="14">
        <f>VLOOKUP(B44,[1]Brokers!$B$9:$AD$69,29,0)</f>
        <v>0</v>
      </c>
      <c r="M44" s="14">
        <f>VLOOKUP(B44,[2]Sheet1!$B$16:$M$66,12,0)</f>
        <v>0</v>
      </c>
      <c r="N44" s="32">
        <f>VLOOKUP(B44,[2]Sheet1!$B$16:$N$66,13,0)</f>
        <v>3712039.1</v>
      </c>
      <c r="O44" s="32">
        <f>VLOOKUP(B44,[2]Sheet1!$B$16:$O$66,14,0)</f>
        <v>84779120.099999994</v>
      </c>
      <c r="P44" s="28">
        <f>O44/$O$67</f>
        <v>5.3180553973042646E-5</v>
      </c>
      <c r="Q44" s="1"/>
    </row>
    <row r="45" spans="1:17" x14ac:dyDescent="0.25">
      <c r="A45" s="10">
        <f t="shared" si="0"/>
        <v>30</v>
      </c>
      <c r="B45" s="11" t="s">
        <v>42</v>
      </c>
      <c r="C45" s="27" t="s">
        <v>42</v>
      </c>
      <c r="D45" s="12" t="s">
        <v>2</v>
      </c>
      <c r="E45" s="13"/>
      <c r="F45" s="13"/>
      <c r="G45" s="35">
        <f>VLOOKUP(B45,[2]Sheet1!$B$16:$G$66,6,0)</f>
        <v>0</v>
      </c>
      <c r="H45" s="35">
        <f>VLOOKUP(B45,[2]Sheet1!$B$16:$H$66,7,0)</f>
        <v>0</v>
      </c>
      <c r="I45" s="35">
        <f>VLOOKUP(B45,[2]Sheet1!$B$16:$I$66,8,0)</f>
        <v>0</v>
      </c>
      <c r="J45" s="35">
        <f>VLOOKUP(B45,[2]Sheet1!$B$16:$J$66,9,0)</f>
        <v>0</v>
      </c>
      <c r="K45" s="14">
        <f>VLOOKUP(B45,[2]Sheet1!$B$16:$K$66,10,0)</f>
        <v>14172317.380000001</v>
      </c>
      <c r="L45" s="14">
        <f>VLOOKUP(B45,[1]Brokers!$B$9:$AD$69,29,0)</f>
        <v>0</v>
      </c>
      <c r="M45" s="14">
        <f>VLOOKUP(B45,[2]Sheet1!$B$16:$M$66,12,0)</f>
        <v>0</v>
      </c>
      <c r="N45" s="32">
        <f>VLOOKUP(B45,[2]Sheet1!$B$16:$N$66,13,0)</f>
        <v>14172317.380000001</v>
      </c>
      <c r="O45" s="32">
        <f>VLOOKUP(B45,[2]Sheet1!$B$16:$O$66,14,0)</f>
        <v>82072570.159999996</v>
      </c>
      <c r="P45" s="28">
        <f>O45/$O$67</f>
        <v>5.1482779509293464E-5</v>
      </c>
      <c r="Q45" s="1"/>
    </row>
    <row r="46" spans="1:17" x14ac:dyDescent="0.25">
      <c r="A46" s="10">
        <f t="shared" si="0"/>
        <v>31</v>
      </c>
      <c r="B46" s="11" t="s">
        <v>30</v>
      </c>
      <c r="C46" s="27" t="s">
        <v>91</v>
      </c>
      <c r="D46" s="12" t="s">
        <v>2</v>
      </c>
      <c r="E46" s="13"/>
      <c r="F46" s="13"/>
      <c r="G46" s="35">
        <f>VLOOKUP(B46,[2]Sheet1!$B$16:$G$66,6,0)</f>
        <v>0</v>
      </c>
      <c r="H46" s="35">
        <f>VLOOKUP(B46,[2]Sheet1!$B$16:$H$66,7,0)</f>
        <v>0</v>
      </c>
      <c r="I46" s="35">
        <f>VLOOKUP(B46,[2]Sheet1!$B$16:$I$66,8,0)</f>
        <v>0</v>
      </c>
      <c r="J46" s="35">
        <f>VLOOKUP(B46,[2]Sheet1!$B$16:$J$66,9,0)</f>
        <v>0</v>
      </c>
      <c r="K46" s="14">
        <f>VLOOKUP(B46,[2]Sheet1!$B$16:$K$66,10,0)</f>
        <v>34601634</v>
      </c>
      <c r="L46" s="14">
        <f>VLOOKUP(B46,[1]Brokers!$B$9:$AD$69,29,0)</f>
        <v>0</v>
      </c>
      <c r="M46" s="14">
        <f>VLOOKUP(B46,[2]Sheet1!$B$16:$M$66,12,0)</f>
        <v>0</v>
      </c>
      <c r="N46" s="32">
        <f>VLOOKUP(B46,[2]Sheet1!$B$16:$N$66,13,0)</f>
        <v>34601634</v>
      </c>
      <c r="O46" s="32">
        <f>VLOOKUP(B46,[2]Sheet1!$B$16:$O$66,14,0)</f>
        <v>79817340.900000006</v>
      </c>
      <c r="P46" s="28">
        <f>O46/$O$67</f>
        <v>5.0068111118756411E-5</v>
      </c>
      <c r="Q46" s="1"/>
    </row>
    <row r="47" spans="1:17" x14ac:dyDescent="0.25">
      <c r="A47" s="10">
        <f t="shared" si="0"/>
        <v>32</v>
      </c>
      <c r="B47" s="11" t="s">
        <v>44</v>
      </c>
      <c r="C47" s="27" t="s">
        <v>92</v>
      </c>
      <c r="D47" s="12" t="s">
        <v>2</v>
      </c>
      <c r="E47" s="13"/>
      <c r="F47" s="13"/>
      <c r="G47" s="35">
        <f>VLOOKUP(B47,[2]Sheet1!$B$16:$G$66,6,0)</f>
        <v>0</v>
      </c>
      <c r="H47" s="35">
        <f>VLOOKUP(B47,[2]Sheet1!$B$16:$H$66,7,0)</f>
        <v>0</v>
      </c>
      <c r="I47" s="35">
        <f>VLOOKUP(B47,[2]Sheet1!$B$16:$I$66,8,0)</f>
        <v>0</v>
      </c>
      <c r="J47" s="35">
        <f>VLOOKUP(B47,[2]Sheet1!$B$16:$J$66,9,0)</f>
        <v>0</v>
      </c>
      <c r="K47" s="14">
        <f>VLOOKUP(B47,[2]Sheet1!$B$16:$K$66,10,0)</f>
        <v>0</v>
      </c>
      <c r="L47" s="14">
        <f>VLOOKUP(B47,[1]Brokers!$B$9:$AD$69,29,0)</f>
        <v>0</v>
      </c>
      <c r="M47" s="14">
        <f>VLOOKUP(B47,[2]Sheet1!$B$16:$M$66,12,0)</f>
        <v>0</v>
      </c>
      <c r="N47" s="32">
        <f>VLOOKUP(B47,[2]Sheet1!$B$16:$N$66,13,0)</f>
        <v>0</v>
      </c>
      <c r="O47" s="32">
        <f>VLOOKUP(B47,[2]Sheet1!$B$16:$O$66,14,0)</f>
        <v>74753823</v>
      </c>
      <c r="P47" s="28">
        <f>O47/$O$67</f>
        <v>4.6891849243700477E-5</v>
      </c>
      <c r="Q47" s="1"/>
    </row>
    <row r="48" spans="1:17" x14ac:dyDescent="0.25">
      <c r="A48" s="10">
        <f t="shared" si="0"/>
        <v>33</v>
      </c>
      <c r="B48" s="11" t="s">
        <v>14</v>
      </c>
      <c r="C48" s="27" t="s">
        <v>86</v>
      </c>
      <c r="D48" s="12" t="s">
        <v>2</v>
      </c>
      <c r="E48" s="13" t="s">
        <v>2</v>
      </c>
      <c r="F48" s="13" t="s">
        <v>2</v>
      </c>
      <c r="G48" s="35">
        <f>VLOOKUP(B48,[2]Sheet1!$B$16:$G$66,6,0)</f>
        <v>0</v>
      </c>
      <c r="H48" s="35">
        <f>VLOOKUP(B48,[2]Sheet1!$B$16:$H$66,7,0)</f>
        <v>0</v>
      </c>
      <c r="I48" s="35">
        <f>VLOOKUP(B48,[2]Sheet1!$B$16:$I$66,8,0)</f>
        <v>0</v>
      </c>
      <c r="J48" s="35">
        <f>VLOOKUP(B48,[2]Sheet1!$B$16:$J$66,9,0)</f>
        <v>0</v>
      </c>
      <c r="K48" s="14">
        <f>VLOOKUP(B48,[2]Sheet1!$B$16:$K$66,10,0)</f>
        <v>15079531.65</v>
      </c>
      <c r="L48" s="14">
        <f>VLOOKUP(B48,[1]Brokers!$B$9:$AD$69,29,0)</f>
        <v>0</v>
      </c>
      <c r="M48" s="14">
        <f>VLOOKUP(B48,[2]Sheet1!$B$16:$M$66,12,0)</f>
        <v>0</v>
      </c>
      <c r="N48" s="32">
        <f>VLOOKUP(B48,[2]Sheet1!$B$16:$N$66,13,0)</f>
        <v>15079531.65</v>
      </c>
      <c r="O48" s="32">
        <f>VLOOKUP(B48,[2]Sheet1!$B$16:$O$66,14,0)</f>
        <v>45508095.609999999</v>
      </c>
      <c r="P48" s="28">
        <f>O48/$O$67</f>
        <v>2.8546483284366977E-5</v>
      </c>
    </row>
    <row r="49" spans="1:17" x14ac:dyDescent="0.25">
      <c r="A49" s="10">
        <f t="shared" ref="A49:A64" si="1">+A48+1</f>
        <v>34</v>
      </c>
      <c r="B49" s="11" t="s">
        <v>107</v>
      </c>
      <c r="C49" s="27" t="s">
        <v>116</v>
      </c>
      <c r="D49" s="12" t="s">
        <v>2</v>
      </c>
      <c r="E49" s="13"/>
      <c r="F49" s="13" t="s">
        <v>2</v>
      </c>
      <c r="G49" s="35">
        <f>VLOOKUP(B49,[2]Sheet1!$B$16:$G$66,6,0)</f>
        <v>0</v>
      </c>
      <c r="H49" s="35">
        <f>VLOOKUP(B49,[2]Sheet1!$B$16:$H$66,7,0)</f>
        <v>0</v>
      </c>
      <c r="I49" s="35">
        <f>VLOOKUP(B49,[2]Sheet1!$B$16:$I$66,8,0)</f>
        <v>0</v>
      </c>
      <c r="J49" s="35">
        <f>VLOOKUP(B49,[2]Sheet1!$B$16:$J$66,9,0)</f>
        <v>0</v>
      </c>
      <c r="K49" s="14">
        <f>VLOOKUP(B49,[2]Sheet1!$B$16:$K$66,10,0)</f>
        <v>22215660.800000001</v>
      </c>
      <c r="L49" s="14">
        <v>0</v>
      </c>
      <c r="M49" s="14">
        <f>VLOOKUP(B49,[2]Sheet1!$B$16:$M$66,12,0)</f>
        <v>0</v>
      </c>
      <c r="N49" s="32">
        <f>VLOOKUP(B49,[2]Sheet1!$B$16:$N$66,13,0)</f>
        <v>22215660.800000001</v>
      </c>
      <c r="O49" s="32">
        <f>VLOOKUP(B49,[2]Sheet1!$B$16:$O$66,14,0)</f>
        <v>43487674.829999998</v>
      </c>
      <c r="P49" s="28">
        <f>O49/$O$67</f>
        <v>2.7279106408877949E-5</v>
      </c>
    </row>
    <row r="50" spans="1:17" s="16" customFormat="1" x14ac:dyDescent="0.25">
      <c r="A50" s="10">
        <f t="shared" si="1"/>
        <v>35</v>
      </c>
      <c r="B50" s="11" t="s">
        <v>29</v>
      </c>
      <c r="C50" s="27" t="s">
        <v>90</v>
      </c>
      <c r="D50" s="12" t="s">
        <v>2</v>
      </c>
      <c r="E50" s="13"/>
      <c r="F50" s="13"/>
      <c r="G50" s="35">
        <f>VLOOKUP(B50,[2]Sheet1!$B$16:$G$66,6,0)</f>
        <v>0</v>
      </c>
      <c r="H50" s="35">
        <f>VLOOKUP(B50,[2]Sheet1!$B$16:$H$66,7,0)</f>
        <v>0</v>
      </c>
      <c r="I50" s="35">
        <f>VLOOKUP(B50,[2]Sheet1!$B$16:$I$66,8,0)</f>
        <v>0</v>
      </c>
      <c r="J50" s="35">
        <f>VLOOKUP(B50,[2]Sheet1!$B$16:$J$66,9,0)</f>
        <v>0</v>
      </c>
      <c r="K50" s="14">
        <f>VLOOKUP(B50,[2]Sheet1!$B$16:$K$66,10,0)</f>
        <v>320809</v>
      </c>
      <c r="L50" s="14">
        <f>VLOOKUP(B50,[1]Brokers!$B$9:$AD$69,29,0)</f>
        <v>0</v>
      </c>
      <c r="M50" s="14">
        <f>VLOOKUP(B50,[2]Sheet1!$B$16:$M$66,12,0)</f>
        <v>0</v>
      </c>
      <c r="N50" s="32">
        <f>VLOOKUP(B50,[2]Sheet1!$B$16:$N$66,13,0)</f>
        <v>320809</v>
      </c>
      <c r="O50" s="32">
        <f>VLOOKUP(B50,[2]Sheet1!$B$16:$O$66,14,0)</f>
        <v>38704241.590000004</v>
      </c>
      <c r="P50" s="28">
        <f>O50/$O$67</f>
        <v>2.4278537055289363E-5</v>
      </c>
      <c r="Q50" s="15"/>
    </row>
    <row r="51" spans="1:17" x14ac:dyDescent="0.25">
      <c r="A51" s="10">
        <f t="shared" si="1"/>
        <v>36</v>
      </c>
      <c r="B51" s="11" t="s">
        <v>41</v>
      </c>
      <c r="C51" s="27" t="s">
        <v>102</v>
      </c>
      <c r="D51" s="12" t="s">
        <v>2</v>
      </c>
      <c r="E51" s="13" t="s">
        <v>2</v>
      </c>
      <c r="F51" s="13" t="s">
        <v>2</v>
      </c>
      <c r="G51" s="35">
        <f>VLOOKUP(B51,[2]Sheet1!$B$16:$G$66,6,0)</f>
        <v>0</v>
      </c>
      <c r="H51" s="35">
        <f>VLOOKUP(B51,[2]Sheet1!$B$16:$H$66,7,0)</f>
        <v>0</v>
      </c>
      <c r="I51" s="35">
        <f>VLOOKUP(B51,[2]Sheet1!$B$16:$I$66,8,0)</f>
        <v>0</v>
      </c>
      <c r="J51" s="35">
        <f>VLOOKUP(B51,[2]Sheet1!$B$16:$J$66,9,0)</f>
        <v>0</v>
      </c>
      <c r="K51" s="14">
        <f>VLOOKUP(B51,[2]Sheet1!$B$16:$K$66,10,0)</f>
        <v>2114284.7200000002</v>
      </c>
      <c r="L51" s="14">
        <f>VLOOKUP(B51,[1]Brokers!$B$9:$AD$69,29,0)</f>
        <v>0</v>
      </c>
      <c r="M51" s="14">
        <f>VLOOKUP(B51,[2]Sheet1!$B$16:$M$66,12,0)</f>
        <v>0</v>
      </c>
      <c r="N51" s="32">
        <f>VLOOKUP(B51,[2]Sheet1!$B$16:$N$66,13,0)</f>
        <v>2114284.7200000002</v>
      </c>
      <c r="O51" s="32">
        <f>VLOOKUP(B51,[2]Sheet1!$B$16:$O$66,14,0)</f>
        <v>29181093.479999997</v>
      </c>
      <c r="P51" s="28">
        <f>O51/$O$67</f>
        <v>1.8304822165824092E-5</v>
      </c>
    </row>
    <row r="52" spans="1:17" x14ac:dyDescent="0.25">
      <c r="A52" s="10">
        <f t="shared" si="1"/>
        <v>37</v>
      </c>
      <c r="B52" s="11" t="s">
        <v>19</v>
      </c>
      <c r="C52" s="27" t="s">
        <v>94</v>
      </c>
      <c r="D52" s="12" t="s">
        <v>2</v>
      </c>
      <c r="E52" s="13"/>
      <c r="F52" s="13"/>
      <c r="G52" s="35">
        <f>VLOOKUP(B52,[2]Sheet1!$B$16:$G$66,6,0)</f>
        <v>0</v>
      </c>
      <c r="H52" s="35">
        <f>VLOOKUP(B52,[2]Sheet1!$B$16:$H$66,7,0)</f>
        <v>0</v>
      </c>
      <c r="I52" s="35">
        <f>VLOOKUP(B52,[2]Sheet1!$B$16:$I$66,8,0)</f>
        <v>0</v>
      </c>
      <c r="J52" s="35">
        <f>VLOOKUP(B52,[2]Sheet1!$B$16:$J$66,9,0)</f>
        <v>0</v>
      </c>
      <c r="K52" s="14">
        <f>VLOOKUP(B52,[2]Sheet1!$B$16:$K$66,10,0)</f>
        <v>3568176.41</v>
      </c>
      <c r="L52" s="14">
        <f>VLOOKUP(B52,[1]Brokers!$B$9:$AD$69,29,0)</f>
        <v>0</v>
      </c>
      <c r="M52" s="14">
        <f>VLOOKUP(B52,[2]Sheet1!$B$16:$M$66,12,0)</f>
        <v>0</v>
      </c>
      <c r="N52" s="32">
        <f>VLOOKUP(B52,[2]Sheet1!$B$16:$N$66,13,0)</f>
        <v>3568176.41</v>
      </c>
      <c r="O52" s="32">
        <f>VLOOKUP(B52,[2]Sheet1!$B$16:$O$66,14,0)</f>
        <v>20386600.41</v>
      </c>
      <c r="P52" s="28">
        <f>O52/$O$67</f>
        <v>1.2788180652878213E-5</v>
      </c>
    </row>
    <row r="53" spans="1:17" x14ac:dyDescent="0.25">
      <c r="A53" s="10">
        <f t="shared" si="1"/>
        <v>38</v>
      </c>
      <c r="B53" s="11" t="s">
        <v>63</v>
      </c>
      <c r="C53" s="27" t="s">
        <v>64</v>
      </c>
      <c r="D53" s="12" t="s">
        <v>2</v>
      </c>
      <c r="E53" s="13"/>
      <c r="F53" s="13"/>
      <c r="G53" s="35">
        <f>VLOOKUP(B53,[2]Sheet1!$B$16:$G$66,6,0)</f>
        <v>0</v>
      </c>
      <c r="H53" s="35">
        <f>VLOOKUP(B53,[2]Sheet1!$B$16:$H$66,7,0)</f>
        <v>0</v>
      </c>
      <c r="I53" s="35">
        <f>VLOOKUP(B53,[2]Sheet1!$B$16:$I$66,8,0)</f>
        <v>0</v>
      </c>
      <c r="J53" s="35">
        <f>VLOOKUP(B53,[2]Sheet1!$B$16:$J$66,9,0)</f>
        <v>0</v>
      </c>
      <c r="K53" s="14">
        <f>VLOOKUP(B53,[2]Sheet1!$B$16:$K$66,10,0)</f>
        <v>0</v>
      </c>
      <c r="L53" s="14">
        <f>VLOOKUP(B53,[1]Brokers!$B$9:$AD$69,29,0)</f>
        <v>0</v>
      </c>
      <c r="M53" s="14">
        <f>VLOOKUP(B53,[2]Sheet1!$B$16:$M$66,12,0)</f>
        <v>0</v>
      </c>
      <c r="N53" s="32">
        <f>VLOOKUP(B53,[2]Sheet1!$B$16:$N$66,13,0)</f>
        <v>0</v>
      </c>
      <c r="O53" s="32">
        <f>VLOOKUP(B53,[2]Sheet1!$B$16:$O$66,14,0)</f>
        <v>10726425.23</v>
      </c>
      <c r="P53" s="28">
        <f>O53/$O$67</f>
        <v>6.728510925909238E-6</v>
      </c>
    </row>
    <row r="54" spans="1:17" x14ac:dyDescent="0.25">
      <c r="A54" s="10">
        <f t="shared" si="1"/>
        <v>39</v>
      </c>
      <c r="B54" s="11" t="s">
        <v>28</v>
      </c>
      <c r="C54" s="27" t="s">
        <v>93</v>
      </c>
      <c r="D54" s="12" t="s">
        <v>2</v>
      </c>
      <c r="E54" s="13"/>
      <c r="F54" s="13"/>
      <c r="G54" s="35">
        <f>VLOOKUP(B54,[2]Sheet1!$B$16:$G$66,6,0)</f>
        <v>0</v>
      </c>
      <c r="H54" s="35">
        <f>VLOOKUP(B54,[2]Sheet1!$B$16:$H$66,7,0)</f>
        <v>0</v>
      </c>
      <c r="I54" s="35">
        <f>VLOOKUP(B54,[2]Sheet1!$B$16:$I$66,8,0)</f>
        <v>0</v>
      </c>
      <c r="J54" s="35">
        <f>VLOOKUP(B54,[2]Sheet1!$B$16:$J$66,9,0)</f>
        <v>0</v>
      </c>
      <c r="K54" s="14">
        <f>VLOOKUP(B54,[2]Sheet1!$B$16:$K$66,10,0)</f>
        <v>0</v>
      </c>
      <c r="L54" s="14">
        <f>VLOOKUP(B54,[1]Brokers!$B$9:$AD$69,29,0)</f>
        <v>0</v>
      </c>
      <c r="M54" s="14">
        <f>VLOOKUP(B54,[2]Sheet1!$B$16:$M$66,12,0)</f>
        <v>0</v>
      </c>
      <c r="N54" s="32">
        <f>VLOOKUP(B54,[2]Sheet1!$B$16:$N$66,13,0)</f>
        <v>0</v>
      </c>
      <c r="O54" s="32">
        <f>VLOOKUP(B54,[2]Sheet1!$B$16:$O$66,14,0)</f>
        <v>10504236</v>
      </c>
      <c r="P54" s="28">
        <f>O54/$O$67</f>
        <v>6.5891352597746254E-6</v>
      </c>
    </row>
    <row r="55" spans="1:17" x14ac:dyDescent="0.25">
      <c r="A55" s="10">
        <f t="shared" si="1"/>
        <v>40</v>
      </c>
      <c r="B55" s="11" t="s">
        <v>23</v>
      </c>
      <c r="C55" s="27" t="s">
        <v>80</v>
      </c>
      <c r="D55" s="12" t="s">
        <v>2</v>
      </c>
      <c r="E55" s="13" t="s">
        <v>2</v>
      </c>
      <c r="F55" s="13" t="s">
        <v>2</v>
      </c>
      <c r="G55" s="35">
        <f>VLOOKUP(B55,[2]Sheet1!$B$16:$G$66,6,0)</f>
        <v>0</v>
      </c>
      <c r="H55" s="35">
        <f>VLOOKUP(B55,[2]Sheet1!$B$16:$H$66,7,0)</f>
        <v>0</v>
      </c>
      <c r="I55" s="35">
        <f>VLOOKUP(B55,[2]Sheet1!$B$16:$I$66,8,0)</f>
        <v>0</v>
      </c>
      <c r="J55" s="35">
        <f>VLOOKUP(B55,[2]Sheet1!$B$16:$J$66,9,0)</f>
        <v>0</v>
      </c>
      <c r="K55" s="14">
        <f>VLOOKUP(B55,[2]Sheet1!$B$16:$K$66,10,0)</f>
        <v>413137.23</v>
      </c>
      <c r="L55" s="14">
        <f>VLOOKUP(B55,[1]Brokers!$B$9:$AD$69,29,0)</f>
        <v>0</v>
      </c>
      <c r="M55" s="14">
        <f>VLOOKUP(B55,[2]Sheet1!$B$16:$M$66,12,0)</f>
        <v>0</v>
      </c>
      <c r="N55" s="32">
        <f>VLOOKUP(B55,[2]Sheet1!$B$16:$N$66,13,0)</f>
        <v>413137.23</v>
      </c>
      <c r="O55" s="32">
        <f>VLOOKUP(B55,[2]Sheet1!$B$16:$O$66,14,0)</f>
        <v>3301207.06</v>
      </c>
      <c r="P55" s="28">
        <f>O55/$O$67</f>
        <v>2.0707931389644072E-6</v>
      </c>
    </row>
    <row r="56" spans="1:17" x14ac:dyDescent="0.25">
      <c r="A56" s="10">
        <f t="shared" si="1"/>
        <v>41</v>
      </c>
      <c r="B56" s="11" t="s">
        <v>43</v>
      </c>
      <c r="C56" s="27" t="s">
        <v>43</v>
      </c>
      <c r="D56" s="12" t="s">
        <v>2</v>
      </c>
      <c r="E56" s="13"/>
      <c r="F56" s="13"/>
      <c r="G56" s="35">
        <f>VLOOKUP(B56,[2]Sheet1!$B$16:$G$66,6,0)</f>
        <v>0</v>
      </c>
      <c r="H56" s="35">
        <f>VLOOKUP(B56,[2]Sheet1!$B$16:$H$66,7,0)</f>
        <v>0</v>
      </c>
      <c r="I56" s="35">
        <f>VLOOKUP(B56,[2]Sheet1!$B$16:$I$66,8,0)</f>
        <v>0</v>
      </c>
      <c r="J56" s="35">
        <f>VLOOKUP(B56,[2]Sheet1!$B$16:$J$66,9,0)</f>
        <v>0</v>
      </c>
      <c r="K56" s="14">
        <f>VLOOKUP(B56,[2]Sheet1!$B$16:$K$66,10,0)</f>
        <v>1887.06</v>
      </c>
      <c r="L56" s="14">
        <f>VLOOKUP(B56,[1]Brokers!$B$9:$AD$69,29,0)</f>
        <v>0</v>
      </c>
      <c r="M56" s="14">
        <f>VLOOKUP(B56,[2]Sheet1!$B$16:$M$66,12,0)</f>
        <v>0</v>
      </c>
      <c r="N56" s="32">
        <f>VLOOKUP(B56,[2]Sheet1!$B$16:$N$66,13,0)</f>
        <v>1887.06</v>
      </c>
      <c r="O56" s="32">
        <f>VLOOKUP(B56,[2]Sheet1!$B$16:$O$66,14,0)</f>
        <v>973623.06</v>
      </c>
      <c r="P56" s="28">
        <f>O56/$O$67</f>
        <v>6.1073780467000799E-7</v>
      </c>
    </row>
    <row r="57" spans="1:17" x14ac:dyDescent="0.25">
      <c r="A57" s="10">
        <f t="shared" si="1"/>
        <v>42</v>
      </c>
      <c r="B57" s="11" t="s">
        <v>38</v>
      </c>
      <c r="C57" s="27" t="s">
        <v>95</v>
      </c>
      <c r="D57" s="12" t="s">
        <v>2</v>
      </c>
      <c r="E57" s="13"/>
      <c r="F57" s="13"/>
      <c r="G57" s="35">
        <f>VLOOKUP(B57,[2]Sheet1!$B$16:$G$66,6,0)</f>
        <v>0</v>
      </c>
      <c r="H57" s="35">
        <f>VLOOKUP(B57,[2]Sheet1!$B$16:$H$66,7,0)</f>
        <v>0</v>
      </c>
      <c r="I57" s="35">
        <f>VLOOKUP(B57,[2]Sheet1!$B$16:$I$66,8,0)</f>
        <v>0</v>
      </c>
      <c r="J57" s="35">
        <f>VLOOKUP(B57,[2]Sheet1!$B$16:$J$66,9,0)</f>
        <v>0</v>
      </c>
      <c r="K57" s="14">
        <f>VLOOKUP(B57,[2]Sheet1!$B$16:$K$66,10,0)</f>
        <v>0</v>
      </c>
      <c r="L57" s="14">
        <f>VLOOKUP(B57,[1]Brokers!$B$9:$AD$69,29,0)</f>
        <v>0</v>
      </c>
      <c r="M57" s="14">
        <f>VLOOKUP(B57,[2]Sheet1!$B$16:$M$66,12,0)</f>
        <v>0</v>
      </c>
      <c r="N57" s="32">
        <f>VLOOKUP(B57,[2]Sheet1!$B$16:$N$66,13,0)</f>
        <v>0</v>
      </c>
      <c r="O57" s="32">
        <f>VLOOKUP(B57,[2]Sheet1!$B$16:$O$66,14,0)</f>
        <v>0</v>
      </c>
      <c r="P57" s="28">
        <f>O57/$O$67</f>
        <v>0</v>
      </c>
    </row>
    <row r="58" spans="1:17" x14ac:dyDescent="0.25">
      <c r="A58" s="10">
        <v>43</v>
      </c>
      <c r="B58" s="11" t="s">
        <v>31</v>
      </c>
      <c r="C58" s="27" t="s">
        <v>79</v>
      </c>
      <c r="D58" s="12" t="s">
        <v>2</v>
      </c>
      <c r="E58" s="13"/>
      <c r="F58" s="13"/>
      <c r="G58" s="35">
        <f>VLOOKUP(B58,[2]Sheet1!$B$16:$G$66,6,0)</f>
        <v>0</v>
      </c>
      <c r="H58" s="35">
        <f>VLOOKUP(B58,[2]Sheet1!$B$16:$H$66,7,0)</f>
        <v>0</v>
      </c>
      <c r="I58" s="35">
        <f>VLOOKUP(B58,[2]Sheet1!$B$16:$I$66,8,0)</f>
        <v>0</v>
      </c>
      <c r="J58" s="35">
        <f>VLOOKUP(B58,[2]Sheet1!$B$16:$J$66,9,0)</f>
        <v>0</v>
      </c>
      <c r="K58" s="14">
        <f>VLOOKUP(B58,[2]Sheet1!$B$16:$K$66,10,0)</f>
        <v>0</v>
      </c>
      <c r="L58" s="14">
        <f>VLOOKUP(B58,[1]Brokers!$B$9:$AD$69,29,0)</f>
        <v>0</v>
      </c>
      <c r="M58" s="14">
        <f>VLOOKUP(B58,[2]Sheet1!$B$16:$M$66,12,0)</f>
        <v>0</v>
      </c>
      <c r="N58" s="32">
        <f>VLOOKUP(B58,[2]Sheet1!$B$16:$N$66,13,0)</f>
        <v>0</v>
      </c>
      <c r="O58" s="32">
        <f>VLOOKUP(B58,[2]Sheet1!$B$16:$O$66,14,0)</f>
        <v>0</v>
      </c>
      <c r="P58" s="28">
        <f>O58/$O$67</f>
        <v>0</v>
      </c>
    </row>
    <row r="59" spans="1:17" x14ac:dyDescent="0.25">
      <c r="A59" s="10">
        <f t="shared" si="1"/>
        <v>44</v>
      </c>
      <c r="B59" s="11" t="s">
        <v>20</v>
      </c>
      <c r="C59" s="27" t="s">
        <v>74</v>
      </c>
      <c r="D59" s="12" t="s">
        <v>2</v>
      </c>
      <c r="E59" s="13"/>
      <c r="F59" s="13"/>
      <c r="G59" s="35">
        <f>VLOOKUP(B59,[2]Sheet1!$B$16:$G$66,6,0)</f>
        <v>0</v>
      </c>
      <c r="H59" s="35">
        <f>VLOOKUP(B59,[2]Sheet1!$B$16:$H$66,7,0)</f>
        <v>0</v>
      </c>
      <c r="I59" s="35">
        <f>VLOOKUP(B59,[2]Sheet1!$B$16:$I$66,8,0)</f>
        <v>0</v>
      </c>
      <c r="J59" s="35">
        <f>VLOOKUP(B59,[2]Sheet1!$B$16:$J$66,9,0)</f>
        <v>0</v>
      </c>
      <c r="K59" s="14">
        <f>VLOOKUP(B59,[2]Sheet1!$B$16:$K$66,10,0)</f>
        <v>0</v>
      </c>
      <c r="L59" s="14">
        <f>VLOOKUP(B59,[1]Brokers!$B$9:$AD$69,29,0)</f>
        <v>0</v>
      </c>
      <c r="M59" s="14">
        <f>VLOOKUP(B59,[2]Sheet1!$B$16:$M$66,12,0)</f>
        <v>0</v>
      </c>
      <c r="N59" s="32">
        <f>VLOOKUP(B59,[2]Sheet1!$B$16:$N$66,13,0)</f>
        <v>0</v>
      </c>
      <c r="O59" s="32">
        <f>VLOOKUP(B59,[2]Sheet1!$B$16:$O$66,14,0)</f>
        <v>0</v>
      </c>
      <c r="P59" s="28">
        <f>O59/$O$67</f>
        <v>0</v>
      </c>
    </row>
    <row r="60" spans="1:17" x14ac:dyDescent="0.25">
      <c r="A60" s="10">
        <v>45</v>
      </c>
      <c r="B60" s="11" t="s">
        <v>37</v>
      </c>
      <c r="C60" s="27" t="s">
        <v>101</v>
      </c>
      <c r="D60" s="12" t="s">
        <v>2</v>
      </c>
      <c r="E60" s="13"/>
      <c r="F60" s="13"/>
      <c r="G60" s="35">
        <f>VLOOKUP(B60,[2]Sheet1!$B$16:$G$66,6,0)</f>
        <v>0</v>
      </c>
      <c r="H60" s="35">
        <f>VLOOKUP(B60,[2]Sheet1!$B$16:$H$66,7,0)</f>
        <v>0</v>
      </c>
      <c r="I60" s="35">
        <f>VLOOKUP(B60,[2]Sheet1!$B$16:$I$66,8,0)</f>
        <v>0</v>
      </c>
      <c r="J60" s="35">
        <f>VLOOKUP(B60,[2]Sheet1!$B$16:$J$66,9,0)</f>
        <v>0</v>
      </c>
      <c r="K60" s="14">
        <f>VLOOKUP(B60,[2]Sheet1!$B$16:$K$66,10,0)</f>
        <v>0</v>
      </c>
      <c r="L60" s="14">
        <f>VLOOKUP(B60,[1]Brokers!$B$9:$AD$69,29,0)</f>
        <v>0</v>
      </c>
      <c r="M60" s="14">
        <f>VLOOKUP(B60,[2]Sheet1!$B$16:$M$66,12,0)</f>
        <v>0</v>
      </c>
      <c r="N60" s="32">
        <f>VLOOKUP(B60,[2]Sheet1!$B$16:$N$66,13,0)</f>
        <v>0</v>
      </c>
      <c r="O60" s="32">
        <f>VLOOKUP(B60,[2]Sheet1!$B$16:$O$66,14,0)</f>
        <v>0</v>
      </c>
      <c r="P60" s="28">
        <f>O60/$O$67</f>
        <v>0</v>
      </c>
    </row>
    <row r="61" spans="1:17" x14ac:dyDescent="0.25">
      <c r="A61" s="10">
        <f t="shared" si="1"/>
        <v>46</v>
      </c>
      <c r="B61" s="11" t="s">
        <v>34</v>
      </c>
      <c r="C61" s="27" t="s">
        <v>89</v>
      </c>
      <c r="D61" s="12" t="s">
        <v>2</v>
      </c>
      <c r="E61" s="13"/>
      <c r="F61" s="13"/>
      <c r="G61" s="35">
        <f>VLOOKUP(B61,[2]Sheet1!$B$16:$G$66,6,0)</f>
        <v>0</v>
      </c>
      <c r="H61" s="35">
        <f>VLOOKUP(B61,[2]Sheet1!$B$16:$H$66,7,0)</f>
        <v>0</v>
      </c>
      <c r="I61" s="35">
        <f>VLOOKUP(B61,[2]Sheet1!$B$16:$I$66,8,0)</f>
        <v>0</v>
      </c>
      <c r="J61" s="35">
        <f>VLOOKUP(B61,[2]Sheet1!$B$16:$J$66,9,0)</f>
        <v>0</v>
      </c>
      <c r="K61" s="14">
        <f>VLOOKUP(B61,[2]Sheet1!$B$16:$K$66,10,0)</f>
        <v>0</v>
      </c>
      <c r="L61" s="14">
        <f>VLOOKUP(B61,[1]Brokers!$B$9:$AD$69,29,0)</f>
        <v>0</v>
      </c>
      <c r="M61" s="14">
        <f>VLOOKUP(B61,[2]Sheet1!$B$16:$M$66,12,0)</f>
        <v>0</v>
      </c>
      <c r="N61" s="32">
        <f>VLOOKUP(B61,[2]Sheet1!$B$16:$N$66,13,0)</f>
        <v>0</v>
      </c>
      <c r="O61" s="32">
        <f>VLOOKUP(B61,[2]Sheet1!$B$16:$O$66,14,0)</f>
        <v>0</v>
      </c>
      <c r="P61" s="28">
        <f>O61/$O$67</f>
        <v>0</v>
      </c>
    </row>
    <row r="62" spans="1:17" x14ac:dyDescent="0.25">
      <c r="A62" s="10">
        <f t="shared" si="1"/>
        <v>47</v>
      </c>
      <c r="B62" s="11" t="s">
        <v>60</v>
      </c>
      <c r="C62" s="27" t="s">
        <v>96</v>
      </c>
      <c r="D62" s="12" t="s">
        <v>2</v>
      </c>
      <c r="E62" s="13"/>
      <c r="F62" s="13"/>
      <c r="G62" s="35">
        <f>VLOOKUP(B62,[2]Sheet1!$B$16:$G$66,6,0)</f>
        <v>0</v>
      </c>
      <c r="H62" s="35">
        <f>VLOOKUP(B62,[2]Sheet1!$B$16:$H$66,7,0)</f>
        <v>0</v>
      </c>
      <c r="I62" s="35">
        <f>VLOOKUP(B62,[2]Sheet1!$B$16:$I$66,8,0)</f>
        <v>0</v>
      </c>
      <c r="J62" s="35">
        <f>VLOOKUP(B62,[2]Sheet1!$B$16:$J$66,9,0)</f>
        <v>0</v>
      </c>
      <c r="K62" s="14">
        <f>VLOOKUP(B62,[2]Sheet1!$B$16:$K$66,10,0)</f>
        <v>0</v>
      </c>
      <c r="L62" s="14">
        <f>VLOOKUP(B62,[1]Brokers!$B$9:$AD$69,29,0)</f>
        <v>0</v>
      </c>
      <c r="M62" s="14">
        <f>VLOOKUP(B62,[2]Sheet1!$B$16:$M$66,12,0)</f>
        <v>0</v>
      </c>
      <c r="N62" s="32">
        <f>VLOOKUP(B62,[2]Sheet1!$B$16:$N$66,13,0)</f>
        <v>0</v>
      </c>
      <c r="O62" s="32">
        <f>VLOOKUP(B62,[2]Sheet1!$B$16:$O$66,14,0)</f>
        <v>0</v>
      </c>
      <c r="P62" s="28">
        <f>O62/$O$67</f>
        <v>0</v>
      </c>
    </row>
    <row r="63" spans="1:17" x14ac:dyDescent="0.25">
      <c r="A63" s="10">
        <f t="shared" si="1"/>
        <v>48</v>
      </c>
      <c r="B63" s="11" t="s">
        <v>25</v>
      </c>
      <c r="C63" s="27" t="s">
        <v>98</v>
      </c>
      <c r="D63" s="12" t="s">
        <v>2</v>
      </c>
      <c r="E63" s="13" t="s">
        <v>2</v>
      </c>
      <c r="F63" s="13" t="s">
        <v>2</v>
      </c>
      <c r="G63" s="35">
        <f>VLOOKUP(B63,[2]Sheet1!$B$16:$G$66,6,0)</f>
        <v>0</v>
      </c>
      <c r="H63" s="35">
        <f>VLOOKUP(B63,[2]Sheet1!$B$16:$H$66,7,0)</f>
        <v>0</v>
      </c>
      <c r="I63" s="35">
        <f>VLOOKUP(B63,[2]Sheet1!$B$16:$I$66,8,0)</f>
        <v>0</v>
      </c>
      <c r="J63" s="35">
        <f>VLOOKUP(B63,[2]Sheet1!$B$16:$J$66,9,0)</f>
        <v>0</v>
      </c>
      <c r="K63" s="14">
        <f>VLOOKUP(B63,[2]Sheet1!$B$16:$K$66,10,0)</f>
        <v>0</v>
      </c>
      <c r="L63" s="14">
        <f>VLOOKUP(B63,[1]Brokers!$B$9:$AD$69,29,0)</f>
        <v>0</v>
      </c>
      <c r="M63" s="14">
        <f>VLOOKUP(B63,[2]Sheet1!$B$16:$M$66,12,0)</f>
        <v>0</v>
      </c>
      <c r="N63" s="32">
        <f>VLOOKUP(B63,[2]Sheet1!$B$16:$N$66,13,0)</f>
        <v>0</v>
      </c>
      <c r="O63" s="32">
        <f>VLOOKUP(B63,[2]Sheet1!$B$16:$O$66,14,0)</f>
        <v>0</v>
      </c>
      <c r="P63" s="28">
        <v>0</v>
      </c>
    </row>
    <row r="64" spans="1:17" x14ac:dyDescent="0.25">
      <c r="A64" s="10">
        <f t="shared" si="1"/>
        <v>49</v>
      </c>
      <c r="B64" s="11" t="s">
        <v>26</v>
      </c>
      <c r="C64" s="27" t="s">
        <v>115</v>
      </c>
      <c r="D64" s="12" t="s">
        <v>2</v>
      </c>
      <c r="E64" s="13"/>
      <c r="F64" s="13"/>
      <c r="G64" s="35">
        <f>VLOOKUP(B64,[2]Sheet1!$B$16:$G$66,6,0)</f>
        <v>0</v>
      </c>
      <c r="H64" s="35">
        <f>VLOOKUP(B64,[2]Sheet1!$B$16:$H$66,7,0)</f>
        <v>0</v>
      </c>
      <c r="I64" s="35">
        <f>VLOOKUP(B64,[2]Sheet1!$B$16:$I$66,8,0)</f>
        <v>0</v>
      </c>
      <c r="J64" s="35">
        <f>VLOOKUP(B64,[2]Sheet1!$B$16:$J$66,9,0)</f>
        <v>0</v>
      </c>
      <c r="K64" s="14">
        <f>VLOOKUP(B64,[2]Sheet1!$B$16:$K$66,10,0)</f>
        <v>0</v>
      </c>
      <c r="L64" s="14">
        <f>VLOOKUP(B64,[1]Brokers!$B$9:$AD$69,29,0)</f>
        <v>0</v>
      </c>
      <c r="M64" s="14">
        <f>VLOOKUP(B64,[2]Sheet1!$B$16:$M$66,12,0)</f>
        <v>0</v>
      </c>
      <c r="N64" s="32">
        <f>VLOOKUP(B64,[2]Sheet1!$B$16:$N$66,13,0)</f>
        <v>0</v>
      </c>
      <c r="O64" s="32">
        <f>VLOOKUP(B64,[2]Sheet1!$B$16:$O$66,14,0)</f>
        <v>0</v>
      </c>
      <c r="P64" s="28">
        <f>O64/$O$67</f>
        <v>0</v>
      </c>
    </row>
    <row r="65" spans="1:17" x14ac:dyDescent="0.25">
      <c r="A65" s="10">
        <v>50</v>
      </c>
      <c r="B65" s="11" t="s">
        <v>62</v>
      </c>
      <c r="C65" s="27" t="s">
        <v>83</v>
      </c>
      <c r="D65" s="12" t="s">
        <v>2</v>
      </c>
      <c r="E65" s="13"/>
      <c r="F65" s="13"/>
      <c r="G65" s="35">
        <f>VLOOKUP(B65,[2]Sheet1!$B$16:$G$66,6,0)</f>
        <v>0</v>
      </c>
      <c r="H65" s="35">
        <f>VLOOKUP(B65,[2]Sheet1!$B$16:$H$66,7,0)</f>
        <v>0</v>
      </c>
      <c r="I65" s="35">
        <f>VLOOKUP(B65,[2]Sheet1!$B$16:$I$66,8,0)</f>
        <v>0</v>
      </c>
      <c r="J65" s="35">
        <f>VLOOKUP(B65,[2]Sheet1!$B$16:$J$66,9,0)</f>
        <v>0</v>
      </c>
      <c r="K65" s="14">
        <f>VLOOKUP(B65,[2]Sheet1!$B$16:$K$66,10,0)</f>
        <v>0</v>
      </c>
      <c r="L65" s="14">
        <f>VLOOKUP(B65,[1]Brokers!$B$9:$AD$69,29,0)</f>
        <v>0</v>
      </c>
      <c r="M65" s="14">
        <f>VLOOKUP(B65,[2]Sheet1!$B$16:$M$66,12,0)</f>
        <v>0</v>
      </c>
      <c r="N65" s="32">
        <f>VLOOKUP(B65,[2]Sheet1!$B$16:$N$66,13,0)</f>
        <v>0</v>
      </c>
      <c r="O65" s="32">
        <f>VLOOKUP(B65,[2]Sheet1!$B$16:$O$66,14,0)</f>
        <v>0</v>
      </c>
      <c r="P65" s="28">
        <f>O65/$O$67</f>
        <v>0</v>
      </c>
    </row>
    <row r="66" spans="1:17" x14ac:dyDescent="0.25">
      <c r="A66" s="10">
        <v>51</v>
      </c>
      <c r="B66" s="11" t="s">
        <v>111</v>
      </c>
      <c r="C66" s="27" t="s">
        <v>112</v>
      </c>
      <c r="D66" s="12" t="s">
        <v>2</v>
      </c>
      <c r="E66" s="13"/>
      <c r="F66" s="13"/>
      <c r="G66" s="35">
        <f>VLOOKUP(B66,[2]Sheet1!$B$16:$G$66,6,0)</f>
        <v>0</v>
      </c>
      <c r="H66" s="35">
        <f>VLOOKUP(B66,[2]Sheet1!$B$16:$H$66,7,0)</f>
        <v>0</v>
      </c>
      <c r="I66" s="35">
        <f>VLOOKUP(B66,[2]Sheet1!$B$16:$I$66,8,0)</f>
        <v>0</v>
      </c>
      <c r="J66" s="35">
        <f>VLOOKUP(B66,[2]Sheet1!$B$16:$J$66,9,0)</f>
        <v>0</v>
      </c>
      <c r="K66" s="14">
        <f>VLOOKUP(B66,[2]Sheet1!$B$16:$K$66,10,0)</f>
        <v>0</v>
      </c>
      <c r="L66" s="14"/>
      <c r="M66" s="14">
        <f>VLOOKUP(B66,[2]Sheet1!$B$16:$M$66,12,0)</f>
        <v>0</v>
      </c>
      <c r="N66" s="32">
        <f>VLOOKUP(B66,[2]Sheet1!$B$16:$N$66,13,0)</f>
        <v>0</v>
      </c>
      <c r="O66" s="32">
        <f>VLOOKUP(B66,[2]Sheet1!$B$16:$O$66,14,0)</f>
        <v>0</v>
      </c>
      <c r="P66" s="28">
        <v>0</v>
      </c>
    </row>
    <row r="67" spans="1:17" ht="16.5" customHeight="1" thickBot="1" x14ac:dyDescent="0.3">
      <c r="A67" s="42" t="s">
        <v>51</v>
      </c>
      <c r="B67" s="43"/>
      <c r="C67" s="44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6">
        <f>SUM(G16:G66)</f>
        <v>40000000000</v>
      </c>
      <c r="H67" s="36">
        <v>600000000000</v>
      </c>
      <c r="I67" s="36">
        <v>200000000000</v>
      </c>
      <c r="J67" s="36">
        <v>200000000000</v>
      </c>
      <c r="K67" s="33">
        <v>25120164373.880001</v>
      </c>
      <c r="L67" s="29">
        <f>SUM(L16:L66)</f>
        <v>0</v>
      </c>
      <c r="M67" s="33">
        <v>4085707800</v>
      </c>
      <c r="N67" s="34">
        <v>1069205872173.88</v>
      </c>
      <c r="O67" s="29">
        <v>1594175196876.9399</v>
      </c>
      <c r="P67" s="30">
        <f>SUM(P16:P66)</f>
        <v>1.0000000001787754</v>
      </c>
      <c r="Q67" s="17"/>
    </row>
    <row r="68" spans="1:17" x14ac:dyDescent="0.25">
      <c r="N68" s="19" t="s">
        <v>106</v>
      </c>
      <c r="P68" s="18"/>
      <c r="Q68" s="17"/>
    </row>
    <row r="69" spans="1:17" ht="27.6" customHeight="1" x14ac:dyDescent="0.25">
      <c r="B69" s="41" t="s">
        <v>52</v>
      </c>
      <c r="C69" s="41"/>
      <c r="D69" s="7"/>
      <c r="E69" s="7"/>
      <c r="F69" s="7"/>
      <c r="G69" s="7"/>
      <c r="H69" s="7"/>
      <c r="I69" s="7"/>
      <c r="J69" s="7"/>
      <c r="L69" s="20"/>
      <c r="N69" s="18"/>
      <c r="O69" s="1" t="s">
        <v>106</v>
      </c>
      <c r="Q69" s="17"/>
    </row>
    <row r="70" spans="1:17" ht="27.6" customHeight="1" x14ac:dyDescent="0.25">
      <c r="C70" s="23"/>
      <c r="D70" s="23"/>
      <c r="E70" s="23"/>
      <c r="F70" s="23"/>
      <c r="G70" s="23"/>
      <c r="H70" s="23"/>
      <c r="I70" s="23"/>
      <c r="J70" s="23"/>
      <c r="K70" s="2" t="s">
        <v>106</v>
      </c>
      <c r="L70" s="20">
        <f>SUM(L16:L66)</f>
        <v>0</v>
      </c>
      <c r="M70" s="18" t="s">
        <v>106</v>
      </c>
      <c r="N70" s="18" t="s">
        <v>106</v>
      </c>
      <c r="O70" s="18" t="s">
        <v>106</v>
      </c>
      <c r="P70" s="18">
        <f>SUM(N70:O70)</f>
        <v>0</v>
      </c>
      <c r="Q70" s="17"/>
    </row>
    <row r="71" spans="1:17" x14ac:dyDescent="0.25">
      <c r="Q71" s="17"/>
    </row>
    <row r="72" spans="1:17" x14ac:dyDescent="0.25">
      <c r="Q72" s="17"/>
    </row>
  </sheetData>
  <autoFilter ref="E15:F67" xr:uid="{00000000-0009-0000-0000-000001000000}"/>
  <sortState xmlns:xlrd2="http://schemas.microsoft.com/office/spreadsheetml/2017/richdata2" ref="B16:P66">
    <sortCondition descending="1" ref="P16:P66"/>
  </sortState>
  <mergeCells count="15">
    <mergeCell ref="O11:P11"/>
    <mergeCell ref="N14:N15"/>
    <mergeCell ref="O14:O15"/>
    <mergeCell ref="D9:M9"/>
    <mergeCell ref="B69:C69"/>
    <mergeCell ref="A67:C67"/>
    <mergeCell ref="P14:P15"/>
    <mergeCell ref="A12:A15"/>
    <mergeCell ref="B12:B15"/>
    <mergeCell ref="C12:C15"/>
    <mergeCell ref="D12:F14"/>
    <mergeCell ref="K14:M14"/>
    <mergeCell ref="O12:P13"/>
    <mergeCell ref="G12:N13"/>
    <mergeCell ref="G14:J14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2024-07-09T02:45:58Z</cp:lastPrinted>
  <dcterms:created xsi:type="dcterms:W3CDTF">2017-06-09T07:51:20Z</dcterms:created>
  <dcterms:modified xsi:type="dcterms:W3CDTF">2024-07-09T02:46:09Z</dcterms:modified>
</cp:coreProperties>
</file>