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'Sheet1'!$A$1:$O$69</definedName>
  </definedNames>
  <calcPr calcId="152511"/>
</workbook>
</file>

<file path=xl/sharedStrings.xml><?xml version="1.0" encoding="utf-8"?>
<sst xmlns="http://schemas.openxmlformats.org/spreadsheetml/2006/main" count="421" uniqueCount="141">
  <si>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</si>
  <si>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</si>
  <si>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</si>
  <si>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</si>
  <si>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</si>
  <si>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</si>
  <si>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</si>
  <si>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</si>
  <si>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</si>
  <si>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</si>
  <si>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</si>
  <si>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</si>
  <si>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</si>
  <si>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</si>
  <si>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</si>
  <si>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</si>
  <si>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</si>
  <si>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</si>
  <si>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</si>
  <si>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</si>
  <si>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</si>
  <si>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</si>
  <si>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</si>
  <si>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</si>
  <si>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</si>
  <si>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</si>
  <si>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</si>
  <si>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</si>
  <si>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</si>
  <si>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</si>
  <si>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</si>
  <si>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</si>
  <si>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</si>
  <si>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</si>
  <si>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</si>
  <si>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</si>
  <si>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</si>
  <si>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</si>
  <si>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</si>
  <si>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</si>
  <si>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</si>
  <si>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</si>
  <si>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</si>
  <si>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</si>
  <si>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</si>
  <si>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</si>
  <si>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</si>
  <si>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</si>
  <si>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</si>
  <si>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</si>
  <si>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</si>
  <si>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</si>
  <si>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</si>
  <si>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</si>
  <si>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</si>
  <si>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</si>
  <si>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</si>
  <si>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</si>
  <si>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</si>
  <si>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</si>
  <si>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</si>
  <si>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</si>
  <si>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</si>
  <si>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</si>
  <si>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</si>
  <si>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</si>
  <si>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</si>
  <si>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</si>
  <si>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</si>
  <si>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</si>
  <si>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</si>
  <si>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</si>
  <si>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</si>
  <si>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</si>
  <si>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</si>
  <si>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</si>
  <si>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</si>
  <si>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</si>
  <si>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</si>
  <si>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</si>
  <si>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</si>
  <si>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</si>
  <si>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</si>
  <si>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</si>
  <si>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</si>
  <si>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</si>
  <si>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</si>
  <si>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</si>
  <si>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</si>
  <si>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</si>
  <si>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</si>
  <si>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</si>
  <si>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</si>
  <si>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</si>
  <si>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</si>
  <si>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</si>
  <si>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</si>
  <si>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</si>
  <si>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</si>
  <si>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</si>
  <si>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</si>
  <si>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</si>
  <si>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</si>
  <si>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</si>
  <si>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</si>
  <si>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</si>
  <si>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</si>
  <si>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</si>
  <si>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</si>
  <si>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</si>
  <si>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</si>
  <si>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</si>
  <si>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</si>
  <si>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</si>
  <si>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</si>
  <si>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</si>
  <si>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</si>
  <si>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</si>
  <si>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</si>
  <si>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</si>
  <si>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</si>
  <si>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</si>
  <si>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</si>
  <si>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</si>
  <si>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</si>
  <si>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</si>
  <si>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</si>
  <si>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</si>
  <si>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</si>
  <si>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</si>
  <si>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</si>
  <si>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</si>
  <si>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</si>
  <si>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</si>
  <si>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</si>
  <si>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</si>
  <si>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</si>
  <si>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>"ИНВЕСКОР КАПИТАЛ ҮЦК" ХХК</t>
  </si>
  <si>
    <t>"ДИ СИ ЭФ ҮЦК" ХХК</t>
  </si>
  <si>
    <t>7-р сарын арилжааны дүн</t>
  </si>
  <si>
    <t xml:space="preserve">2019 оны 7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</si>
</sst>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262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06%20Ariljaanii%20taila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W11">
            <v>0</v>
          </cell>
          <cell r="X11">
            <v>1220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W12">
            <v>0</v>
          </cell>
          <cell r="X12">
            <v>67555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W14">
            <v>0</v>
          </cell>
          <cell r="X14">
            <v>1908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W15">
            <v>0</v>
          </cell>
          <cell r="X15">
            <v>1760413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W18">
            <v>0</v>
          </cell>
          <cell r="X18">
            <v>47163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W19">
            <v>0</v>
          </cell>
          <cell r="X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W20">
            <v>0</v>
          </cell>
          <cell r="X20">
            <v>76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W21">
            <v>0</v>
          </cell>
          <cell r="X21">
            <v>521823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W22">
            <v>0</v>
          </cell>
          <cell r="X22">
            <v>1453904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S24">
            <v>104</v>
          </cell>
          <cell r="T24">
            <v>10400000</v>
          </cell>
          <cell r="U24">
            <v>104</v>
          </cell>
          <cell r="V24">
            <v>10400000</v>
          </cell>
          <cell r="W24">
            <v>20800000</v>
          </cell>
          <cell r="X24">
            <v>95900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W26">
            <v>0</v>
          </cell>
          <cell r="X26">
            <v>11525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W28">
            <v>0</v>
          </cell>
          <cell r="X28">
            <v>126302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W29">
            <v>0</v>
          </cell>
          <cell r="X29">
            <v>87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W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W34">
            <v>0</v>
          </cell>
          <cell r="X34">
            <v>1434772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W35">
            <v>0</v>
          </cell>
          <cell r="X35">
            <v>8163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W36">
            <v>0</v>
          </cell>
          <cell r="X36">
            <v>20020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W37">
            <v>0</v>
          </cell>
          <cell r="X37">
            <v>2121392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W38">
            <v>0</v>
          </cell>
          <cell r="X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W39">
            <v>0</v>
          </cell>
          <cell r="X39">
            <v>91193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W40">
            <v>0</v>
          </cell>
          <cell r="X40">
            <v>64017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W42">
            <v>0</v>
          </cell>
          <cell r="X42">
            <v>34831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W43">
            <v>0</v>
          </cell>
          <cell r="X43">
            <v>1148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W44">
            <v>0</v>
          </cell>
          <cell r="X44">
            <v>60533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W45">
            <v>0</v>
          </cell>
          <cell r="X45">
            <v>7605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W46">
            <v>0</v>
          </cell>
          <cell r="X46">
            <v>2588499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W48">
            <v>0</v>
          </cell>
          <cell r="X48">
            <v>32275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W49">
            <v>0</v>
          </cell>
          <cell r="X49">
            <v>86032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W51">
            <v>0</v>
          </cell>
          <cell r="X51">
            <v>298573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W52">
            <v>0</v>
          </cell>
          <cell r="X52">
            <v>4000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W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W55">
            <v>0</v>
          </cell>
          <cell r="X55">
            <v>1959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W56">
            <v>0</v>
          </cell>
          <cell r="X56">
            <v>149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W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W58">
            <v>0</v>
          </cell>
          <cell r="X58">
            <v>725549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W59">
            <v>0</v>
          </cell>
          <cell r="X59">
            <v>40765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W60">
            <v>0</v>
          </cell>
          <cell r="X60">
            <v>197803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W61">
            <v>0</v>
          </cell>
          <cell r="X61">
            <v>2460757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W62">
            <v>0</v>
          </cell>
          <cell r="X62">
            <v>15332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W63">
            <v>0</v>
          </cell>
          <cell r="X63">
            <v>260310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W64">
            <v>0</v>
          </cell>
          <cell r="X64">
            <v>47202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W66">
            <v>0</v>
          </cell>
          <cell r="X66">
            <v>3958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W67">
            <v>0</v>
          </cell>
          <cell r="X67">
            <v>1100025</v>
          </cell>
        </row>
        <row r="68">
          <cell r="B68" t="str">
            <v>нийт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S68">
            <v>104</v>
          </cell>
          <cell r="T68">
            <v>10400000</v>
          </cell>
          <cell r="U68">
            <v>104</v>
          </cell>
          <cell r="V68">
            <v>10400000</v>
          </cell>
          <cell r="X68">
            <v>15794738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810019100.4</v>
          </cell>
          <cell r="H16">
            <v>0</v>
          </cell>
          <cell r="I16">
            <v>0</v>
          </cell>
          <cell r="J16">
            <v>109556800</v>
          </cell>
          <cell r="K16">
            <v>0</v>
          </cell>
          <cell r="L16">
            <v>0</v>
          </cell>
          <cell r="M16">
            <v>919575900.4</v>
          </cell>
          <cell r="N16">
            <v>76767072328.04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G17">
            <v>388193856.1</v>
          </cell>
          <cell r="H17">
            <v>0</v>
          </cell>
          <cell r="I17">
            <v>0</v>
          </cell>
          <cell r="J17">
            <v>19571284500</v>
          </cell>
          <cell r="K17">
            <v>0</v>
          </cell>
          <cell r="L17">
            <v>0</v>
          </cell>
          <cell r="M17">
            <v>19959478356.1</v>
          </cell>
          <cell r="N17">
            <v>22076342762.76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G18">
            <v>250559662</v>
          </cell>
          <cell r="H18">
            <v>0</v>
          </cell>
          <cell r="I18">
            <v>0</v>
          </cell>
          <cell r="J18">
            <v>17087865300</v>
          </cell>
          <cell r="K18">
            <v>0</v>
          </cell>
          <cell r="L18">
            <v>0</v>
          </cell>
          <cell r="M18">
            <v>17338424962</v>
          </cell>
          <cell r="N18">
            <v>17338425872</v>
          </cell>
        </row>
        <row r="19">
          <cell r="B19" t="str">
            <v>BZIN</v>
          </cell>
          <cell r="C19" t="str">
            <v>"МИРЭ ЭССЭТ СЕКЬЮРИТИС МОНГОЛ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875810365.64</v>
          </cell>
          <cell r="H19">
            <v>0</v>
          </cell>
          <cell r="I19">
            <v>0</v>
          </cell>
          <cell r="J19">
            <v>23856000</v>
          </cell>
          <cell r="K19">
            <v>0</v>
          </cell>
          <cell r="L19">
            <v>0</v>
          </cell>
          <cell r="M19">
            <v>899666365.64</v>
          </cell>
          <cell r="N19">
            <v>10508066694.55</v>
          </cell>
        </row>
        <row r="20">
          <cell r="B20" t="str">
            <v>ARD</v>
          </cell>
          <cell r="C20" t="str">
            <v>"АРД КАПИТАЛ ГРУПП ҮЦК" ХХК</v>
          </cell>
          <cell r="D20" t="str">
            <v>●</v>
          </cell>
          <cell r="E20" t="str">
            <v>●</v>
          </cell>
          <cell r="G20">
            <v>138934978.82999998</v>
          </cell>
          <cell r="H20">
            <v>0</v>
          </cell>
          <cell r="I20">
            <v>0</v>
          </cell>
          <cell r="J20">
            <v>4185600</v>
          </cell>
          <cell r="K20">
            <v>0</v>
          </cell>
          <cell r="L20">
            <v>0</v>
          </cell>
          <cell r="M20">
            <v>143120578.82999998</v>
          </cell>
          <cell r="N20">
            <v>9467954242.279999</v>
          </cell>
        </row>
        <row r="21">
          <cell r="B21" t="str">
            <v>BUMB</v>
          </cell>
          <cell r="C21" t="str">
            <v>"БУМБАТ-АЛТАЙ ҮЦК" ХХК</v>
          </cell>
          <cell r="D21" t="str">
            <v>●</v>
          </cell>
          <cell r="E21" t="str">
            <v>●</v>
          </cell>
          <cell r="G21">
            <v>567242572.78</v>
          </cell>
          <cell r="H21">
            <v>0</v>
          </cell>
          <cell r="I21">
            <v>0</v>
          </cell>
          <cell r="J21">
            <v>8504000</v>
          </cell>
          <cell r="K21">
            <v>0</v>
          </cell>
          <cell r="L21">
            <v>0</v>
          </cell>
          <cell r="M21">
            <v>575746572.78</v>
          </cell>
          <cell r="N21">
            <v>6929450019.36</v>
          </cell>
        </row>
        <row r="22">
          <cell r="B22" t="str">
            <v>MNET</v>
          </cell>
          <cell r="C22" t="str">
            <v>"АРД СЕКЬЮРИТИЗ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1154544451.69</v>
          </cell>
          <cell r="H22">
            <v>0</v>
          </cell>
          <cell r="I22">
            <v>0</v>
          </cell>
          <cell r="J22">
            <v>25681600</v>
          </cell>
          <cell r="K22">
            <v>0</v>
          </cell>
          <cell r="L22">
            <v>0</v>
          </cell>
          <cell r="M22">
            <v>1180226051.69</v>
          </cell>
          <cell r="N22">
            <v>6479205434.629999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6797763.3</v>
          </cell>
          <cell r="H23">
            <v>0</v>
          </cell>
          <cell r="I23">
            <v>0</v>
          </cell>
          <cell r="J23">
            <v>7264000</v>
          </cell>
          <cell r="K23">
            <v>0</v>
          </cell>
          <cell r="L23">
            <v>0</v>
          </cell>
          <cell r="M23">
            <v>14061763.3</v>
          </cell>
          <cell r="N23">
            <v>8046318119.240001</v>
          </cell>
        </row>
        <row r="24">
          <cell r="B24" t="str">
            <v>BDSC</v>
          </cell>
          <cell r="C24" t="str">
            <v>"БИ ДИ СЕК ҮЦК" 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548957909.37</v>
          </cell>
          <cell r="H24">
            <v>0</v>
          </cell>
          <cell r="I24">
            <v>0</v>
          </cell>
          <cell r="J24">
            <v>134323200</v>
          </cell>
          <cell r="K24">
            <v>0</v>
          </cell>
          <cell r="L24">
            <v>0</v>
          </cell>
          <cell r="M24">
            <v>683281109.37</v>
          </cell>
          <cell r="N24">
            <v>5403945848.67</v>
          </cell>
        </row>
        <row r="25">
          <cell r="B25" t="str">
            <v>TTOL</v>
          </cell>
          <cell r="C25" t="str">
            <v>"АПЕКС КАПИТАЛ ҮЦК" ХХК</v>
          </cell>
          <cell r="D25" t="str">
            <v>●</v>
          </cell>
          <cell r="G25">
            <v>160020591.94</v>
          </cell>
          <cell r="H25">
            <v>0</v>
          </cell>
          <cell r="I25">
            <v>0</v>
          </cell>
          <cell r="J25">
            <v>26142400</v>
          </cell>
          <cell r="K25">
            <v>0</v>
          </cell>
          <cell r="L25">
            <v>0</v>
          </cell>
          <cell r="M25">
            <v>186162991.94</v>
          </cell>
          <cell r="N25">
            <v>3339970189.22</v>
          </cell>
        </row>
        <row r="26">
          <cell r="B26" t="str">
            <v>STIN</v>
          </cell>
          <cell r="C26" t="str">
            <v>"СТАНДАРТ ИНВЕСТМЕНТ ҮЦК" ХХК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489063518.67</v>
          </cell>
          <cell r="H26">
            <v>0</v>
          </cell>
          <cell r="I26">
            <v>0</v>
          </cell>
          <cell r="J26">
            <v>100001600</v>
          </cell>
          <cell r="K26">
            <v>0</v>
          </cell>
          <cell r="L26">
            <v>0</v>
          </cell>
          <cell r="M26">
            <v>589065118.6700001</v>
          </cell>
          <cell r="N26">
            <v>2820691994.55</v>
          </cell>
        </row>
        <row r="27">
          <cell r="B27" t="str">
            <v>LFTI</v>
          </cell>
          <cell r="C27" t="str">
            <v>"ЛАЙФТАЙМ ИНВЕСТМЕНТ ҮЦК" ХХК</v>
          </cell>
          <cell r="D27" t="str">
            <v>●</v>
          </cell>
          <cell r="E27" t="str">
            <v>●</v>
          </cell>
          <cell r="G27">
            <v>76873650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76873650</v>
          </cell>
          <cell r="N27">
            <v>2388455108.9100003</v>
          </cell>
        </row>
        <row r="28">
          <cell r="B28" t="str">
            <v>NOVL</v>
          </cell>
          <cell r="C28" t="str">
            <v>"НОВЕЛ ИНВЕСТМЕНТ ҮЦК" ХХК</v>
          </cell>
          <cell r="D28" t="str">
            <v>●</v>
          </cell>
          <cell r="F28" t="str">
            <v>●</v>
          </cell>
          <cell r="G28">
            <v>65359917.59</v>
          </cell>
          <cell r="H28">
            <v>0</v>
          </cell>
          <cell r="I28">
            <v>0</v>
          </cell>
          <cell r="J28">
            <v>817600</v>
          </cell>
          <cell r="K28">
            <v>0</v>
          </cell>
          <cell r="L28">
            <v>0</v>
          </cell>
          <cell r="M28">
            <v>66177517.59</v>
          </cell>
          <cell r="N28">
            <v>1877227918.25</v>
          </cell>
        </row>
        <row r="29">
          <cell r="B29" t="str">
            <v>GAUL</v>
          </cell>
          <cell r="C29" t="str">
            <v>"ГАҮЛИ ҮЦК" ХХК</v>
          </cell>
          <cell r="D29" t="str">
            <v>●</v>
          </cell>
          <cell r="E29" t="str">
            <v>●</v>
          </cell>
          <cell r="G29">
            <v>695964548.36</v>
          </cell>
          <cell r="H29">
            <v>0</v>
          </cell>
          <cell r="I29">
            <v>0</v>
          </cell>
          <cell r="J29">
            <v>60708800</v>
          </cell>
          <cell r="K29">
            <v>0</v>
          </cell>
          <cell r="L29">
            <v>0</v>
          </cell>
          <cell r="M29">
            <v>756673348.36</v>
          </cell>
          <cell r="N29">
            <v>1662543403.27</v>
          </cell>
        </row>
        <row r="30">
          <cell r="B30" t="str">
            <v>MSDQ</v>
          </cell>
          <cell r="C30" t="str">
            <v>"МАСДАК ҮНЭТ ЦААСНЫ КОМПАНИ" ХХК</v>
          </cell>
          <cell r="D30" t="str">
            <v>●</v>
          </cell>
          <cell r="G30">
            <v>8748102.3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8748102.3</v>
          </cell>
          <cell r="N30">
            <v>596607482.0799999</v>
          </cell>
        </row>
        <row r="31">
          <cell r="B31" t="str">
            <v>GDSC</v>
          </cell>
          <cell r="C31" t="str">
            <v>"ГҮҮДСЕК ҮЦК" ХХК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60297937.49</v>
          </cell>
          <cell r="H31">
            <v>0</v>
          </cell>
          <cell r="I31">
            <v>0</v>
          </cell>
          <cell r="J31">
            <v>2984000</v>
          </cell>
          <cell r="K31">
            <v>0</v>
          </cell>
          <cell r="L31">
            <v>0</v>
          </cell>
          <cell r="M31">
            <v>63281937.49</v>
          </cell>
          <cell r="N31">
            <v>491870552.94</v>
          </cell>
        </row>
        <row r="32">
          <cell r="B32" t="str">
            <v>BATS</v>
          </cell>
          <cell r="C32" t="str">
            <v>"БАТС ҮЦК" ХХК</v>
          </cell>
          <cell r="D32" t="str">
            <v>●</v>
          </cell>
          <cell r="G32">
            <v>58202636.82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58202636.82</v>
          </cell>
          <cell r="N32">
            <v>437558881.05</v>
          </cell>
        </row>
        <row r="33">
          <cell r="B33" t="str">
            <v>MSEC</v>
          </cell>
          <cell r="C33" t="str">
            <v>"МОНСЕК ҮЦК" ХХК</v>
          </cell>
          <cell r="D33" t="str">
            <v>●</v>
          </cell>
          <cell r="E33" t="str">
            <v>●</v>
          </cell>
          <cell r="G33">
            <v>28981663.8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28981663.8</v>
          </cell>
          <cell r="N33">
            <v>374129315.81</v>
          </cell>
        </row>
        <row r="34">
          <cell r="B34" t="str">
            <v>DRBR</v>
          </cell>
          <cell r="C34" t="str">
            <v>"ДАРХАН БРОКЕР ҮЦК" ХХК</v>
          </cell>
          <cell r="D34" t="str">
            <v>●</v>
          </cell>
          <cell r="G34">
            <v>38031980.379999995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38031980.379999995</v>
          </cell>
          <cell r="N34">
            <v>365943257.49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G35">
            <v>30891485.97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30891485.97</v>
          </cell>
          <cell r="N35">
            <v>345614691.12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G36">
            <v>72588334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72588334</v>
          </cell>
          <cell r="N36">
            <v>338910513.15</v>
          </cell>
        </row>
        <row r="37">
          <cell r="B37" t="str">
            <v>BLMB</v>
          </cell>
          <cell r="C37" t="str">
            <v>"БЛҮМСБЮРИ СЕКЮРИТИЕС ҮЦК" ХХК </v>
          </cell>
          <cell r="D37" t="str">
            <v>●</v>
          </cell>
          <cell r="E37" t="str">
            <v>●</v>
          </cell>
          <cell r="G37">
            <v>17450272.66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17450272.66</v>
          </cell>
          <cell r="N37">
            <v>265235675.92999998</v>
          </cell>
        </row>
        <row r="38">
          <cell r="B38" t="str">
            <v>TABO</v>
          </cell>
          <cell r="C38" t="str">
            <v>"ТАВАН БОГД ҮЦК" ХХК</v>
          </cell>
          <cell r="D38" t="str">
            <v>●</v>
          </cell>
          <cell r="G38">
            <v>22587160.05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22587160.05</v>
          </cell>
          <cell r="N38">
            <v>256445929.85000002</v>
          </cell>
        </row>
        <row r="39">
          <cell r="B39" t="str">
            <v>TCHB</v>
          </cell>
          <cell r="C39" t="str">
            <v>"ТУЛГАТ ЧАНДМАНЬ БАЯН  ҮЦК" ХХК</v>
          </cell>
          <cell r="D39" t="str">
            <v>●</v>
          </cell>
          <cell r="G39">
            <v>9314601.3</v>
          </cell>
          <cell r="H39">
            <v>0</v>
          </cell>
          <cell r="I39">
            <v>0</v>
          </cell>
          <cell r="J39">
            <v>5036800</v>
          </cell>
          <cell r="K39">
            <v>0</v>
          </cell>
          <cell r="L39">
            <v>0</v>
          </cell>
          <cell r="M39">
            <v>14351401.3</v>
          </cell>
          <cell r="N39">
            <v>220818487.53</v>
          </cell>
        </row>
        <row r="40">
          <cell r="B40" t="str">
            <v>GNDX</v>
          </cell>
          <cell r="C40" t="str">
            <v>"ГЕНДЕКС ҮЦК" ХХК</v>
          </cell>
          <cell r="D40" t="str">
            <v>●</v>
          </cell>
          <cell r="G40">
            <v>3911743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3911743</v>
          </cell>
          <cell r="N40">
            <v>202493948.76</v>
          </cell>
        </row>
        <row r="41">
          <cell r="B41" t="str">
            <v>CTRL</v>
          </cell>
          <cell r="C41" t="str">
            <v>ЦЕНТРАЛ СЕКЬЮРИТИЙЗ ҮЦК</v>
          </cell>
          <cell r="D41" t="str">
            <v>●</v>
          </cell>
          <cell r="G41">
            <v>21443626.31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21443626.31</v>
          </cell>
          <cell r="N41">
            <v>184578276.86</v>
          </cell>
        </row>
        <row r="42">
          <cell r="B42" t="str">
            <v>HUN</v>
          </cell>
          <cell r="C42" t="str">
            <v>"ХҮННҮ ЭМПАЙР ҮЦК" ХХК</v>
          </cell>
          <cell r="D42" t="str">
            <v>●</v>
          </cell>
          <cell r="G42">
            <v>40452407.56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40452407.56</v>
          </cell>
          <cell r="N42">
            <v>177465259.87</v>
          </cell>
        </row>
        <row r="43">
          <cell r="B43" t="str">
            <v>MIBG</v>
          </cell>
          <cell r="C43" t="str">
            <v>"ЭМ АЙ БИ ЖИ ХХК ҮЦК"</v>
          </cell>
          <cell r="D43" t="str">
            <v>●</v>
          </cell>
          <cell r="E43" t="str">
            <v>●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175815620.7</v>
          </cell>
        </row>
        <row r="44">
          <cell r="B44" t="str">
            <v>UNDR</v>
          </cell>
          <cell r="C44" t="str">
            <v>"ӨНДӨРХААН ИНВЕСТ ҮЦК" ХХК</v>
          </cell>
          <cell r="D44" t="str">
            <v>●</v>
          </cell>
          <cell r="G44">
            <v>11685548.8</v>
          </cell>
          <cell r="H44">
            <v>0</v>
          </cell>
          <cell r="I44">
            <v>0</v>
          </cell>
          <cell r="J44">
            <v>4408000</v>
          </cell>
          <cell r="K44">
            <v>0</v>
          </cell>
          <cell r="L44">
            <v>0</v>
          </cell>
          <cell r="M44">
            <v>16093548.8</v>
          </cell>
          <cell r="N44">
            <v>136977488.15</v>
          </cell>
        </row>
        <row r="45">
          <cell r="B45" t="str">
            <v>DELG</v>
          </cell>
          <cell r="C45" t="str">
            <v>"ДЭЛГЭРХАНГАЙ СЕКЮРИТИЗ ҮЦК" ХХК</v>
          </cell>
          <cell r="D45" t="str">
            <v>●</v>
          </cell>
          <cell r="G45">
            <v>10372232</v>
          </cell>
          <cell r="H45">
            <v>0</v>
          </cell>
          <cell r="I45">
            <v>0</v>
          </cell>
          <cell r="J45">
            <v>358400</v>
          </cell>
          <cell r="K45">
            <v>0</v>
          </cell>
          <cell r="L45">
            <v>0</v>
          </cell>
          <cell r="M45">
            <v>10730632</v>
          </cell>
          <cell r="N45">
            <v>124473979.31</v>
          </cell>
        </row>
        <row r="46">
          <cell r="B46" t="str">
            <v>MICC</v>
          </cell>
          <cell r="C46" t="str">
            <v>"ЭМ АЙ СИ СИ  ҮЦК" ХХК</v>
          </cell>
          <cell r="D46" t="str">
            <v>●</v>
          </cell>
          <cell r="E46" t="str">
            <v>●</v>
          </cell>
          <cell r="G46">
            <v>12250716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12250716</v>
          </cell>
          <cell r="N46">
            <v>76201831.5</v>
          </cell>
        </row>
        <row r="47">
          <cell r="B47" t="str">
            <v>ALTN</v>
          </cell>
          <cell r="C47" t="str">
            <v>"АЛТАН ХОРОМСОГ ҮЦК" ХХК</v>
          </cell>
          <cell r="D47" t="str">
            <v>●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70254555</v>
          </cell>
        </row>
        <row r="48">
          <cell r="B48" t="str">
            <v>MERG</v>
          </cell>
          <cell r="C48" t="str">
            <v>"МЭРГЭН САНАА ҮЦК" ХХК</v>
          </cell>
          <cell r="D48" t="str">
            <v>●</v>
          </cell>
          <cell r="G48">
            <v>3218928</v>
          </cell>
          <cell r="H48">
            <v>0</v>
          </cell>
          <cell r="I48">
            <v>0</v>
          </cell>
          <cell r="J48">
            <v>16000</v>
          </cell>
          <cell r="K48">
            <v>0</v>
          </cell>
          <cell r="L48">
            <v>0</v>
          </cell>
          <cell r="M48">
            <v>3234928</v>
          </cell>
          <cell r="N48">
            <v>68693180.47</v>
          </cell>
        </row>
        <row r="49">
          <cell r="B49" t="str">
            <v>ZGB</v>
          </cell>
          <cell r="C49" t="str">
            <v>"ЗЭТ ЖИ БИ ҮЦК" ХХК</v>
          </cell>
          <cell r="D49" t="str">
            <v>●</v>
          </cell>
          <cell r="G49">
            <v>11935966.98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11935966.98</v>
          </cell>
          <cell r="N49">
            <v>66140711.379999995</v>
          </cell>
        </row>
        <row r="50">
          <cell r="B50" t="str">
            <v>BULG</v>
          </cell>
          <cell r="C50" t="str">
            <v>"БУЛГАН БРОКЕР ҮЦК" ХХК</v>
          </cell>
          <cell r="D50" t="str">
            <v>●</v>
          </cell>
          <cell r="G50">
            <v>745365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745365</v>
          </cell>
          <cell r="N50">
            <v>60418133.8</v>
          </cell>
        </row>
        <row r="51">
          <cell r="B51" t="str">
            <v>SECP</v>
          </cell>
          <cell r="C51" t="str">
            <v>"СИКАП  ҮЦК" ХХК</v>
          </cell>
          <cell r="D51" t="str">
            <v>●</v>
          </cell>
          <cell r="E51" t="str">
            <v>●</v>
          </cell>
          <cell r="F51" t="str">
            <v>●</v>
          </cell>
          <cell r="G51">
            <v>949240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949240</v>
          </cell>
          <cell r="N51">
            <v>59350588</v>
          </cell>
        </row>
        <row r="52">
          <cell r="B52" t="str">
            <v>SANR</v>
          </cell>
          <cell r="C52" t="str">
            <v>"САНАР ҮЦК" ХХК</v>
          </cell>
          <cell r="D52" t="str">
            <v>●</v>
          </cell>
          <cell r="G52">
            <v>2850520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2850520</v>
          </cell>
          <cell r="N52">
            <v>53232662.300000004</v>
          </cell>
        </row>
        <row r="53">
          <cell r="B53" t="str">
            <v>ARGB</v>
          </cell>
          <cell r="C53" t="str">
            <v>"АРГАЙ БЭСТ ҮЦК" ХХК</v>
          </cell>
          <cell r="D53" t="str">
            <v>●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43456878.06</v>
          </cell>
        </row>
        <row r="54">
          <cell r="B54" t="str">
            <v>NSEC</v>
          </cell>
          <cell r="C54" t="str">
            <v>"НЭЙШНЛ СЕКЮРИТИС ҮЦК" ХХК</v>
          </cell>
          <cell r="D54" t="str">
            <v>●</v>
          </cell>
          <cell r="E54" t="str">
            <v>●</v>
          </cell>
          <cell r="F54" t="str">
            <v>●</v>
          </cell>
          <cell r="G54">
            <v>2787606.2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2787606.2</v>
          </cell>
          <cell r="N54">
            <v>31483122.9</v>
          </cell>
        </row>
        <row r="55">
          <cell r="B55" t="str">
            <v>BSK</v>
          </cell>
          <cell r="C55" t="str">
            <v>"БЛЮСКАЙ СЕКЬЮРИТИЗ ҮЦК" ХК</v>
          </cell>
          <cell r="D55" t="str">
            <v>●</v>
          </cell>
          <cell r="G55">
            <v>1602120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1602120</v>
          </cell>
          <cell r="N55">
            <v>30501540.8</v>
          </cell>
        </row>
        <row r="56">
          <cell r="B56" t="str">
            <v>ECM</v>
          </cell>
          <cell r="C56" t="str">
            <v>"ЕВРАЗИА КАПИТАЛ ХОЛДИНГ ҮЦК" 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3855000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3855000</v>
          </cell>
          <cell r="N56">
            <v>23790813.2</v>
          </cell>
        </row>
        <row r="57">
          <cell r="B57" t="str">
            <v>SILS</v>
          </cell>
          <cell r="C57" t="str">
            <v>"СИЛВЭР ЛАЙТ СЕКЮРИТИЙЗ ҮЦК"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22123180</v>
          </cell>
        </row>
        <row r="58">
          <cell r="B58" t="str">
            <v>GATR</v>
          </cell>
          <cell r="C58" t="str">
            <v>"ГАЦУУРТ ТРЕЙД ҮЦК" ХХК</v>
          </cell>
          <cell r="D58" t="str">
            <v>●</v>
          </cell>
          <cell r="G58">
            <v>6238250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6238250</v>
          </cell>
          <cell r="N58">
            <v>16379698.4</v>
          </cell>
        </row>
        <row r="59">
          <cell r="B59" t="str">
            <v>BLAC</v>
          </cell>
          <cell r="C59" t="str">
            <v>"БЛЭКСТОУН ИНТЕРНЭЙШНЛ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13805200</v>
          </cell>
        </row>
        <row r="60">
          <cell r="B60" t="str">
            <v>FCX</v>
          </cell>
          <cell r="C60" t="str">
            <v>"ЭФ СИ ИКС ҮЦК" ХХК</v>
          </cell>
          <cell r="D60" t="str">
            <v>●</v>
          </cell>
          <cell r="E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8829160</v>
          </cell>
        </row>
        <row r="61">
          <cell r="B61" t="str">
            <v>APS</v>
          </cell>
          <cell r="C61" t="str">
            <v>"АЗИА ПАСИФИК СЕКЬЮРИТИС ҮЦК" ХХК</v>
          </cell>
          <cell r="D61" t="str">
            <v>●</v>
          </cell>
          <cell r="G61">
            <v>110217.1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110217.1</v>
          </cell>
          <cell r="N61">
            <v>5816095.649999999</v>
          </cell>
        </row>
        <row r="62">
          <cell r="B62" t="str">
            <v>DCF</v>
          </cell>
          <cell r="C62" t="str">
            <v>"ДИ СИ ЭФ ҮЦК" ХХК</v>
          </cell>
          <cell r="D62" t="str">
            <v>●</v>
          </cell>
          <cell r="G62">
            <v>484173.55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484173.55</v>
          </cell>
          <cell r="N62">
            <v>3077823.55</v>
          </cell>
        </row>
        <row r="63">
          <cell r="B63" t="str">
            <v>SGC</v>
          </cell>
          <cell r="C63" t="str">
            <v>"ЭС ЖИ КАПИТАЛ ҮЦК" ХХК</v>
          </cell>
          <cell r="D63" t="str">
            <v>●</v>
          </cell>
          <cell r="E63" t="str">
            <v>●</v>
          </cell>
          <cell r="F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203970</v>
          </cell>
        </row>
        <row r="64">
          <cell r="B64" t="str">
            <v>MONG</v>
          </cell>
          <cell r="C64" t="str">
            <v>"МОНГОЛ СЕКЮРИТИЕС ҮЦК" 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CAPM</v>
          </cell>
          <cell r="C65" t="str">
            <v>"КАПИТАЛ МАРКЕТ КОРПОРАЦИ ҮЦК" ХХК</v>
          </cell>
          <cell r="D65" t="str">
            <v>●</v>
          </cell>
          <cell r="E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ACE</v>
          </cell>
          <cell r="C66" t="str">
            <v>"АСЕ ЭНД Т КАПИТАЛ ҮЦК" ХХК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51</v>
          </cell>
          <cell r="E67">
            <v>24</v>
          </cell>
          <cell r="F67">
            <v>13</v>
          </cell>
          <cell r="G67">
            <v>6710330721.9400015</v>
          </cell>
          <cell r="H67">
            <v>0</v>
          </cell>
          <cell r="I67">
            <v>0</v>
          </cell>
          <cell r="J67">
            <v>37172994600</v>
          </cell>
          <cell r="K67">
            <v>0</v>
          </cell>
          <cell r="L67">
            <v>0</v>
          </cell>
          <cell r="M67">
            <v>43883325321.94002</v>
          </cell>
          <cell r="N67">
            <v>180454368441.33987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M10">
            <v>6535600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M11">
            <v>1680000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M12">
            <v>86976200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M13">
            <v>1910800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M14">
            <v>90998600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</v>
          </cell>
          <cell r="F15">
            <v>1488115</v>
          </cell>
          <cell r="G15">
            <v>847231433.85</v>
          </cell>
          <cell r="H15">
            <v>1272458454.4</v>
          </cell>
          <cell r="I15">
            <v>2029203</v>
          </cell>
          <cell r="J15">
            <v>405840600</v>
          </cell>
          <cell r="M15">
            <v>405840600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M17">
            <v>13805200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45620701.3</v>
          </cell>
          <cell r="H18">
            <v>50304492.3</v>
          </cell>
          <cell r="I18">
            <v>7950</v>
          </cell>
          <cell r="J18">
            <v>1590000</v>
          </cell>
          <cell r="M18">
            <v>1590000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M19">
            <v>10181200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M20">
            <v>17445400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</v>
          </cell>
          <cell r="F21">
            <v>204871</v>
          </cell>
          <cell r="G21">
            <v>96962472.43</v>
          </cell>
          <cell r="H21">
            <v>282505387.54</v>
          </cell>
          <cell r="I21">
            <v>230601</v>
          </cell>
          <cell r="J21">
            <v>46120200</v>
          </cell>
          <cell r="M21">
            <v>46120200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</v>
          </cell>
          <cell r="F22">
            <v>1254800</v>
          </cell>
          <cell r="G22">
            <v>122766292.74000001</v>
          </cell>
          <cell r="H22">
            <v>179538227.3</v>
          </cell>
          <cell r="I22">
            <v>344070</v>
          </cell>
          <cell r="J22">
            <v>68814000</v>
          </cell>
          <cell r="M22">
            <v>68814000</v>
          </cell>
          <cell r="T22">
            <v>7865</v>
          </cell>
          <cell r="U22">
            <v>794094950</v>
          </cell>
          <cell r="V22">
            <v>11365</v>
          </cell>
          <cell r="W22">
            <v>1155784950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</v>
          </cell>
          <cell r="I24">
            <v>2100</v>
          </cell>
          <cell r="J24">
            <v>420000</v>
          </cell>
          <cell r="M24">
            <v>420000</v>
          </cell>
          <cell r="V24">
            <v>1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M26">
            <v>12067600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</v>
          </cell>
          <cell r="F28">
            <v>24602</v>
          </cell>
          <cell r="G28">
            <v>6961790.38</v>
          </cell>
          <cell r="H28">
            <v>13813765.16</v>
          </cell>
          <cell r="I28">
            <v>51438</v>
          </cell>
          <cell r="J28">
            <v>10287600</v>
          </cell>
          <cell r="M28">
            <v>10287600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M29">
            <v>616000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M30">
            <v>8769800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</v>
          </cell>
          <cell r="H34">
            <v>64587067.29000001</v>
          </cell>
          <cell r="I34">
            <v>564922</v>
          </cell>
          <cell r="J34">
            <v>112984400</v>
          </cell>
          <cell r="M34">
            <v>112984400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M35">
            <v>2002400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M36">
            <v>35506600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438292756.83</v>
          </cell>
          <cell r="F37">
            <v>397840</v>
          </cell>
          <cell r="G37">
            <v>192031894.1</v>
          </cell>
          <cell r="H37">
            <v>630324650.93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>
            <v>18316118400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M38">
            <v>3266000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10650886.54</v>
          </cell>
          <cell r="H39">
            <v>14443794.739999998</v>
          </cell>
          <cell r="I39">
            <v>109950</v>
          </cell>
          <cell r="J39">
            <v>21990000</v>
          </cell>
          <cell r="M39">
            <v>21990000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M42">
            <v>4500000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M43">
            <v>17212600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M44">
            <v>2000000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M45">
            <v>1000000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183555305.89</v>
          </cell>
          <cell r="H46">
            <v>355005596.29999995</v>
          </cell>
          <cell r="I46">
            <v>912617</v>
          </cell>
          <cell r="J46">
            <v>182523400</v>
          </cell>
          <cell r="M46">
            <v>182523400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</v>
          </cell>
          <cell r="I48">
            <v>126492</v>
          </cell>
          <cell r="J48">
            <v>25298400</v>
          </cell>
          <cell r="M48">
            <v>25298400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17322395.95</v>
          </cell>
          <cell r="F49">
            <v>127541</v>
          </cell>
          <cell r="G49">
            <v>18797472.7</v>
          </cell>
          <cell r="H49">
            <v>36119868.65</v>
          </cell>
          <cell r="I49">
            <v>38445</v>
          </cell>
          <cell r="J49">
            <v>7689000</v>
          </cell>
          <cell r="M49">
            <v>7689000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82249511.91</v>
          </cell>
          <cell r="F51">
            <v>374269</v>
          </cell>
          <cell r="G51">
            <v>116290977.7</v>
          </cell>
          <cell r="H51">
            <v>198540489.61</v>
          </cell>
          <cell r="I51">
            <v>168700</v>
          </cell>
          <cell r="J51">
            <v>33740000</v>
          </cell>
          <cell r="M51">
            <v>33740000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M52">
            <v>1000000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M54">
            <v>10618200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M55">
            <v>19707400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M56">
            <v>200000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</v>
          </cell>
          <cell r="F58">
            <v>194137</v>
          </cell>
          <cell r="G58">
            <v>75379912.07</v>
          </cell>
          <cell r="H58">
            <v>274140321.03</v>
          </cell>
          <cell r="I58">
            <v>823723</v>
          </cell>
          <cell r="J58">
            <v>164744600</v>
          </cell>
          <cell r="M58">
            <v>164744600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M59">
            <v>1540000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</v>
          </cell>
          <cell r="H60">
            <v>14858503.98</v>
          </cell>
          <cell r="I60">
            <v>10750</v>
          </cell>
          <cell r="J60">
            <v>2150000</v>
          </cell>
          <cell r="M60">
            <v>2150000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139913850.42</v>
          </cell>
          <cell r="H61">
            <v>382320935.79999995</v>
          </cell>
          <cell r="I61">
            <v>851430</v>
          </cell>
          <cell r="J61">
            <v>170286000</v>
          </cell>
          <cell r="M61">
            <v>170286000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2254165.28</v>
          </cell>
          <cell r="H62">
            <v>7267055.279999999</v>
          </cell>
          <cell r="I62">
            <v>111852</v>
          </cell>
          <cell r="J62">
            <v>22370400</v>
          </cell>
          <cell r="M62">
            <v>22370400</v>
          </cell>
          <cell r="T62">
            <v>3501</v>
          </cell>
          <cell r="U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</v>
          </cell>
          <cell r="F63">
            <v>58199</v>
          </cell>
          <cell r="G63">
            <v>17884505.5</v>
          </cell>
          <cell r="H63">
            <v>53972221.2</v>
          </cell>
          <cell r="I63">
            <v>36400</v>
          </cell>
          <cell r="J63">
            <v>7280000</v>
          </cell>
          <cell r="M63">
            <v>7280000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10405560.2</v>
          </cell>
          <cell r="H64">
            <v>15542272.399999999</v>
          </cell>
          <cell r="I64">
            <v>62093</v>
          </cell>
          <cell r="J64">
            <v>12418600</v>
          </cell>
          <cell r="M64">
            <v>12418600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M66">
            <v>16352000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11726456.62</v>
          </cell>
          <cell r="F67">
            <v>35328</v>
          </cell>
          <cell r="G67">
            <v>10676341.56</v>
          </cell>
          <cell r="H67">
            <v>22402798.18</v>
          </cell>
          <cell r="I67">
            <v>107214</v>
          </cell>
          <cell r="J67">
            <v>21442800</v>
          </cell>
          <cell r="M67">
            <v>21442800</v>
          </cell>
        </row>
        <row r="68">
          <cell r="B68" t="str">
            <v>нийт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>
            <v>20000000000</v>
          </cell>
          <cell r="T68">
            <v>11366</v>
          </cell>
          <cell r="U68">
            <v>1155884950</v>
          </cell>
          <cell r="V68">
            <v>11366</v>
          </cell>
          <cell r="W68">
            <v>1155884950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133393</v>
          </cell>
          <cell r="Y12">
            <v>45405008.87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133320</v>
          </cell>
          <cell r="Y24">
            <v>52893138.95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32205</v>
          </cell>
          <cell r="Y26">
            <v>22160405.11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442501</v>
          </cell>
          <cell r="Y35">
            <v>38493429.4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41116</v>
          </cell>
          <cell r="Y43">
            <v>24372470.29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217992</v>
          </cell>
          <cell r="Y49">
            <v>44819552.7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640202</v>
          </cell>
          <cell r="Y51">
            <v>148907997.43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162858</v>
          </cell>
          <cell r="Y60">
            <v>18795372.2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1421739</v>
          </cell>
          <cell r="Y61">
            <v>296866833.74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view="pageBreakPreview" zoomScale="70" zoomScaleSheetLayoutView="70" workbookViewId="0" topLeftCell="A1">
      <pane xSplit="3" ySplit="15" topLeftCell="F58" activePane="bottomRight" state="frozen"/>
      <selection pane="topRight" activeCell="D1" sqref="D1"/>
      <selection pane="bottomLeft" activeCell="A16" sqref="A16"/>
      <selection pane="bottomRight" activeCell="N63" sqref="N63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0"/>
    </row>
    <row r="10" ht="15.75">
      <c r="P10" s="20"/>
    </row>
    <row r="11" spans="12:16" ht="15" customHeight="1" thickBot="1">
      <c r="L11" s="45" t="s">
        <v>140</v>
      </c>
      <c r="M11" s="45"/>
      <c r="N11" s="45"/>
      <c r="O11" s="45"/>
      <c r="P11" s="20"/>
    </row>
    <row r="12" spans="1:16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139</v>
      </c>
      <c r="H12" s="50"/>
      <c r="I12" s="50"/>
      <c r="J12" s="50"/>
      <c r="K12" s="50"/>
      <c r="L12" s="50"/>
      <c r="M12" s="50"/>
      <c r="N12" s="52" t="s">
        <v>136</v>
      </c>
      <c r="O12" s="53"/>
      <c r="P12" s="20"/>
    </row>
    <row r="13" spans="1:17" s="8" customFormat="1" ht="15.75" customHeight="1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39"/>
      <c r="O13" s="40"/>
      <c r="P13" s="24"/>
      <c r="Q13" s="10"/>
    </row>
    <row r="14" spans="1:17" s="8" customFormat="1" ht="33.75" customHeight="1">
      <c r="A14" s="47"/>
      <c r="B14" s="49"/>
      <c r="C14" s="49"/>
      <c r="D14" s="49"/>
      <c r="E14" s="49"/>
      <c r="F14" s="49"/>
      <c r="G14" s="51" t="s">
        <v>5</v>
      </c>
      <c r="H14" s="51"/>
      <c r="I14" s="51"/>
      <c r="J14" s="51" t="s">
        <v>127</v>
      </c>
      <c r="K14" s="51"/>
      <c r="L14" s="51"/>
      <c r="M14" s="51" t="s">
        <v>6</v>
      </c>
      <c r="N14" s="39" t="s">
        <v>7</v>
      </c>
      <c r="O14" s="40" t="s">
        <v>8</v>
      </c>
      <c r="P14" s="24"/>
      <c r="Q14" s="10"/>
    </row>
    <row r="15" spans="1:17" s="8" customFormat="1" ht="47.25">
      <c r="A15" s="47"/>
      <c r="B15" s="49"/>
      <c r="C15" s="49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51"/>
      <c r="N15" s="39"/>
      <c r="O15" s="41"/>
      <c r="P15" s="24"/>
      <c r="Q15" s="10"/>
    </row>
    <row r="16" spans="1:16" ht="15">
      <c r="A16" s="34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VLOOKUP(B16,'[1]Brokers'!$B$9:$H$69,7,0)</f>
        <v>357513027</v>
      </c>
      <c r="H16" s="16">
        <f>VLOOKUP(B16,'[1]Brokers'!$B$9:$X$69,22,0)</f>
        <v>0</v>
      </c>
      <c r="I16" s="16">
        <f>VLOOKUP(B16,'[1]Brokers'!$B$9:$R$69,17,0)</f>
        <v>0</v>
      </c>
      <c r="J16" s="16">
        <f>VLOOKUP(B16,'[1]Brokers'!$B$9:$M$69,12,0)</f>
        <v>0</v>
      </c>
      <c r="K16" s="16">
        <v>0</v>
      </c>
      <c r="L16" s="16">
        <v>0</v>
      </c>
      <c r="M16" s="27">
        <f aca="true" t="shared" si="0" ref="M16:M47">L16+I16+J16+H16+G16</f>
        <v>357513027</v>
      </c>
      <c r="N16" s="33">
        <f>VLOOKUP(B16,'[2]Sheet1'!$B$16:$N$67,13,0)+M16</f>
        <v>77124585355.04</v>
      </c>
      <c r="O16" s="35">
        <f aca="true" t="shared" si="1" ref="O16:O47">N16/$N$67</f>
        <v>0.3621721798179249</v>
      </c>
      <c r="P16" s="25"/>
    </row>
    <row r="17" spans="1:16" ht="15">
      <c r="A17" s="34">
        <f>+A16+1</f>
        <v>2</v>
      </c>
      <c r="B17" s="12" t="s">
        <v>25</v>
      </c>
      <c r="C17" s="13" t="s">
        <v>26</v>
      </c>
      <c r="D17" s="14" t="s">
        <v>14</v>
      </c>
      <c r="E17" s="15" t="s">
        <v>14</v>
      </c>
      <c r="F17" s="15"/>
      <c r="G17" s="16">
        <f>VLOOKUP(B17,'[1]Brokers'!$B$9:$H$69,7,0)</f>
        <v>28776129281</v>
      </c>
      <c r="H17" s="16">
        <f>VLOOKUP(B17,'[1]Brokers'!$B$9:$X$69,22,0)</f>
        <v>0</v>
      </c>
      <c r="I17" s="16">
        <f>VLOOKUP(B17,'[1]Brokers'!$B$9:$R$69,17,0)</f>
        <v>0</v>
      </c>
      <c r="J17" s="16">
        <f>VLOOKUP(B17,'[1]Brokers'!$B$9:$M$69,12,0)</f>
        <v>0</v>
      </c>
      <c r="K17" s="16">
        <v>0</v>
      </c>
      <c r="L17" s="16">
        <v>0</v>
      </c>
      <c r="M17" s="27">
        <f t="shared" si="0"/>
        <v>28776129281</v>
      </c>
      <c r="N17" s="33">
        <f>VLOOKUP(B17,'[2]Sheet1'!$B$16:$N$67,13,0)+M17</f>
        <v>50852472043.759995</v>
      </c>
      <c r="O17" s="35">
        <f t="shared" si="1"/>
        <v>0.23879999567498603</v>
      </c>
      <c r="P17" s="25"/>
    </row>
    <row r="18" spans="1:16" ht="15">
      <c r="A18" s="34">
        <f aca="true" t="shared" si="2" ref="A18:A66">+A17+1</f>
        <v>3</v>
      </c>
      <c r="B18" s="12" t="s">
        <v>133</v>
      </c>
      <c r="C18" s="13" t="s">
        <v>137</v>
      </c>
      <c r="D18" s="14" t="s">
        <v>14</v>
      </c>
      <c r="E18" s="14" t="s">
        <v>14</v>
      </c>
      <c r="F18" s="14"/>
      <c r="G18" s="16">
        <f>VLOOKUP(B18,'[1]Brokers'!$B$9:$H$69,7,0)</f>
        <v>114113709</v>
      </c>
      <c r="H18" s="16">
        <f>VLOOKUP(B18,'[1]Brokers'!$B$9:$X$69,22,0)</f>
        <v>0</v>
      </c>
      <c r="I18" s="16">
        <f>VLOOKUP(B18,'[1]Brokers'!$B$9:$R$69,17,0)</f>
        <v>0</v>
      </c>
      <c r="J18" s="16">
        <f>VLOOKUP(B18,'[1]Brokers'!$B$9:$M$69,12,0)</f>
        <v>0</v>
      </c>
      <c r="K18" s="16">
        <v>0</v>
      </c>
      <c r="L18" s="16">
        <v>0</v>
      </c>
      <c r="M18" s="27">
        <f t="shared" si="0"/>
        <v>114113709</v>
      </c>
      <c r="N18" s="33">
        <f>VLOOKUP(B18,'[2]Sheet1'!$B$16:$N$67,13,0)+M18</f>
        <v>17452539581</v>
      </c>
      <c r="O18" s="35">
        <f t="shared" si="1"/>
        <v>0.08195602315800748</v>
      </c>
      <c r="P18" s="25"/>
    </row>
    <row r="19" spans="1:16" ht="15">
      <c r="A19" s="34">
        <f t="shared" si="2"/>
        <v>4</v>
      </c>
      <c r="B19" s="12" t="s">
        <v>21</v>
      </c>
      <c r="C19" s="13" t="s">
        <v>22</v>
      </c>
      <c r="D19" s="14" t="s">
        <v>14</v>
      </c>
      <c r="E19" s="15" t="s">
        <v>14</v>
      </c>
      <c r="F19" s="15" t="s">
        <v>14</v>
      </c>
      <c r="G19" s="16">
        <f>VLOOKUP(B19,'[1]Brokers'!$B$9:$H$69,7,0)</f>
        <v>102870801</v>
      </c>
      <c r="H19" s="16">
        <f>VLOOKUP(B19,'[1]Brokers'!$B$9:$X$69,22,0)</f>
        <v>0</v>
      </c>
      <c r="I19" s="16">
        <f>VLOOKUP(B19,'[1]Brokers'!$B$9:$R$69,17,0)</f>
        <v>0</v>
      </c>
      <c r="J19" s="16">
        <f>VLOOKUP(B19,'[1]Brokers'!$B$9:$M$69,12,0)</f>
        <v>0</v>
      </c>
      <c r="K19" s="16">
        <v>0</v>
      </c>
      <c r="L19" s="16">
        <v>0</v>
      </c>
      <c r="M19" s="27">
        <f t="shared" si="0"/>
        <v>102870801</v>
      </c>
      <c r="N19" s="33">
        <f>VLOOKUP(B19,'[2]Sheet1'!$B$16:$N$67,13,0)+M19</f>
        <v>10610937495.55</v>
      </c>
      <c r="O19" s="35">
        <f t="shared" si="1"/>
        <v>0.04982829204181856</v>
      </c>
      <c r="P19" s="25"/>
    </row>
    <row r="20" spans="1:16" ht="15">
      <c r="A20" s="34">
        <f t="shared" si="2"/>
        <v>5</v>
      </c>
      <c r="B20" s="12" t="s">
        <v>23</v>
      </c>
      <c r="C20" s="13" t="s">
        <v>24</v>
      </c>
      <c r="D20" s="14" t="s">
        <v>14</v>
      </c>
      <c r="E20" s="15" t="s">
        <v>14</v>
      </c>
      <c r="F20" s="15"/>
      <c r="G20" s="16">
        <f>VLOOKUP(B20,'[1]Brokers'!$B$9:$H$69,7,0)</f>
        <v>15665208</v>
      </c>
      <c r="H20" s="16">
        <f>VLOOKUP(B20,'[1]Brokers'!$B$9:$X$69,22,0)</f>
        <v>0</v>
      </c>
      <c r="I20" s="16">
        <f>VLOOKUP(B20,'[1]Brokers'!$B$9:$R$69,17,0)</f>
        <v>0</v>
      </c>
      <c r="J20" s="16">
        <f>VLOOKUP(B20,'[1]Brokers'!$B$9:$M$69,12,0)</f>
        <v>0</v>
      </c>
      <c r="K20" s="16">
        <v>0</v>
      </c>
      <c r="L20" s="16">
        <v>0</v>
      </c>
      <c r="M20" s="27">
        <f t="shared" si="0"/>
        <v>15665208</v>
      </c>
      <c r="N20" s="33">
        <f>VLOOKUP(B20,'[2]Sheet1'!$B$16:$N$67,13,0)+M20</f>
        <v>9483619450.279999</v>
      </c>
      <c r="O20" s="35">
        <f t="shared" si="1"/>
        <v>0.04453447772924881</v>
      </c>
      <c r="P20" s="25"/>
    </row>
    <row r="21" spans="1:16" ht="15">
      <c r="A21" s="34">
        <f t="shared" si="2"/>
        <v>6</v>
      </c>
      <c r="B21" s="12" t="s">
        <v>41</v>
      </c>
      <c r="C21" s="13" t="s">
        <v>42</v>
      </c>
      <c r="D21" s="14" t="s">
        <v>14</v>
      </c>
      <c r="E21" s="14" t="s">
        <v>14</v>
      </c>
      <c r="F21" s="15"/>
      <c r="G21" s="16">
        <f>VLOOKUP(B21,'[1]Brokers'!$B$9:$H$69,7,0)</f>
        <v>133826734</v>
      </c>
      <c r="H21" s="16">
        <f>VLOOKUP(B21,'[1]Brokers'!$B$9:$X$69,22,0)</f>
        <v>0</v>
      </c>
      <c r="I21" s="16">
        <f>VLOOKUP(B21,'[1]Brokers'!$B$9:$R$69,17,0)</f>
        <v>0</v>
      </c>
      <c r="J21" s="16">
        <f>VLOOKUP(B21,'[1]Brokers'!$B$9:$M$69,12,0)</f>
        <v>0</v>
      </c>
      <c r="K21" s="16">
        <v>0</v>
      </c>
      <c r="L21" s="16">
        <v>0</v>
      </c>
      <c r="M21" s="27">
        <f t="shared" si="0"/>
        <v>133826734</v>
      </c>
      <c r="N21" s="33">
        <f>VLOOKUP(B21,'[2]Sheet1'!$B$16:$N$67,13,0)+M21</f>
        <v>7063276753.36</v>
      </c>
      <c r="O21" s="35">
        <f t="shared" si="1"/>
        <v>0.03316870135048961</v>
      </c>
      <c r="P21" s="25"/>
    </row>
    <row r="22" spans="1:16" ht="15">
      <c r="A22" s="34">
        <f t="shared" si="2"/>
        <v>7</v>
      </c>
      <c r="B22" s="12" t="s">
        <v>29</v>
      </c>
      <c r="C22" s="13" t="s">
        <v>30</v>
      </c>
      <c r="D22" s="14" t="s">
        <v>14</v>
      </c>
      <c r="E22" s="15" t="s">
        <v>14</v>
      </c>
      <c r="F22" s="15" t="s">
        <v>14</v>
      </c>
      <c r="G22" s="16">
        <f>VLOOKUP(B22,'[1]Brokers'!$B$9:$H$69,7,0)</f>
        <v>338544932</v>
      </c>
      <c r="H22" s="16">
        <f>VLOOKUP(B22,'[1]Brokers'!$B$9:$X$69,22,0)</f>
        <v>0</v>
      </c>
      <c r="I22" s="16">
        <f>VLOOKUP(B22,'[1]Brokers'!$B$9:$R$69,17,0)</f>
        <v>0</v>
      </c>
      <c r="J22" s="16">
        <f>VLOOKUP(B22,'[1]Brokers'!$B$9:$M$69,12,0)</f>
        <v>0</v>
      </c>
      <c r="K22" s="16">
        <v>0</v>
      </c>
      <c r="L22" s="16">
        <v>0</v>
      </c>
      <c r="M22" s="27">
        <f t="shared" si="0"/>
        <v>338544932</v>
      </c>
      <c r="N22" s="33">
        <f>VLOOKUP(B22,'[2]Sheet1'!$B$16:$N$67,13,0)+M22</f>
        <v>6817750366.629999</v>
      </c>
      <c r="O22" s="35">
        <f t="shared" si="1"/>
        <v>0.032015724951647784</v>
      </c>
      <c r="P22" s="25"/>
    </row>
    <row r="23" spans="1:16" ht="15">
      <c r="A23" s="34">
        <f t="shared" si="2"/>
        <v>8</v>
      </c>
      <c r="B23" s="12" t="s">
        <v>12</v>
      </c>
      <c r="C23" s="13" t="s">
        <v>13</v>
      </c>
      <c r="D23" s="14" t="s">
        <v>14</v>
      </c>
      <c r="E23" s="15" t="s">
        <v>14</v>
      </c>
      <c r="F23" s="15" t="s">
        <v>14</v>
      </c>
      <c r="G23" s="16">
        <f>VLOOKUP(B23,'[1]Brokers'!$B$9:$H$69,7,0)</f>
        <v>763536631</v>
      </c>
      <c r="H23" s="16">
        <f>VLOOKUP(B23,'[1]Brokers'!$B$9:$X$69,22,0)</f>
        <v>0</v>
      </c>
      <c r="I23" s="16">
        <f>VLOOKUP(B23,'[1]Brokers'!$B$9:$R$69,17,0)</f>
        <v>0</v>
      </c>
      <c r="J23" s="16">
        <f>VLOOKUP(B23,'[1]Brokers'!$B$9:$M$69,12,0)</f>
        <v>0</v>
      </c>
      <c r="K23" s="16">
        <v>0</v>
      </c>
      <c r="L23" s="16">
        <v>0</v>
      </c>
      <c r="M23" s="27">
        <f t="shared" si="0"/>
        <v>763536631</v>
      </c>
      <c r="N23" s="33">
        <f>VLOOKUP(B23,'[2]Sheet1'!$B$16:$N$67,13,0)+M23</f>
        <v>6167482479.67</v>
      </c>
      <c r="O23" s="35">
        <f t="shared" si="1"/>
        <v>0.02896210804075299</v>
      </c>
      <c r="P23" s="25"/>
    </row>
    <row r="24" spans="1:16" ht="15">
      <c r="A24" s="34">
        <f t="shared" si="2"/>
        <v>9</v>
      </c>
      <c r="B24" s="12" t="s">
        <v>17</v>
      </c>
      <c r="C24" s="13" t="s">
        <v>18</v>
      </c>
      <c r="D24" s="14" t="s">
        <v>14</v>
      </c>
      <c r="E24" s="15" t="s">
        <v>14</v>
      </c>
      <c r="F24" s="15" t="s">
        <v>14</v>
      </c>
      <c r="G24" s="16">
        <f>VLOOKUP(B24,'[1]Brokers'!$B$9:$H$69,7,0)</f>
        <v>4493844</v>
      </c>
      <c r="H24" s="16">
        <f>VLOOKUP(B24,'[1]Brokers'!$B$9:$X$69,22,0)</f>
        <v>0</v>
      </c>
      <c r="I24" s="16">
        <f>VLOOKUP(B24,'[1]Brokers'!$B$9:$R$69,17,0)</f>
        <v>0</v>
      </c>
      <c r="J24" s="16">
        <f>VLOOKUP(B24,'[1]Brokers'!$B$9:$M$69,12,0)</f>
        <v>0</v>
      </c>
      <c r="K24" s="16">
        <v>0</v>
      </c>
      <c r="L24" s="16">
        <v>0</v>
      </c>
      <c r="M24" s="27">
        <f t="shared" si="0"/>
        <v>4493844</v>
      </c>
      <c r="N24" s="33">
        <f>VLOOKUP(B24,'[2]Sheet1'!$B$16:$N$67,13,0)+M24</f>
        <v>8050811963.240001</v>
      </c>
      <c r="O24" s="35">
        <f t="shared" si="1"/>
        <v>0.037806104300051394</v>
      </c>
      <c r="P24" s="25"/>
    </row>
    <row r="25" spans="1:17" s="26" customFormat="1" ht="15">
      <c r="A25" s="34">
        <f t="shared" si="2"/>
        <v>10</v>
      </c>
      <c r="B25" s="12" t="s">
        <v>79</v>
      </c>
      <c r="C25" s="13" t="s">
        <v>131</v>
      </c>
      <c r="D25" s="14" t="s">
        <v>14</v>
      </c>
      <c r="E25" s="15"/>
      <c r="F25" s="15"/>
      <c r="G25" s="16">
        <f>VLOOKUP(B25,'[1]Brokers'!$B$9:$H$69,7,0)</f>
        <v>79187846</v>
      </c>
      <c r="H25" s="16">
        <f>VLOOKUP(B25,'[1]Brokers'!$B$9:$X$69,22,0)</f>
        <v>0</v>
      </c>
      <c r="I25" s="16">
        <f>VLOOKUP(B25,'[1]Brokers'!$B$9:$R$69,17,0)</f>
        <v>0</v>
      </c>
      <c r="J25" s="16">
        <f>VLOOKUP(B25,'[1]Brokers'!$B$9:$M$69,12,0)</f>
        <v>0</v>
      </c>
      <c r="K25" s="16">
        <v>0</v>
      </c>
      <c r="L25" s="16">
        <v>0</v>
      </c>
      <c r="M25" s="27">
        <f t="shared" si="0"/>
        <v>79187846</v>
      </c>
      <c r="N25" s="33">
        <f>VLOOKUP(B25,'[2]Sheet1'!$B$16:$N$67,13,0)+M25</f>
        <v>3419158035.22</v>
      </c>
      <c r="O25" s="35">
        <f t="shared" si="1"/>
        <v>0.01605615009866212</v>
      </c>
      <c r="P25" s="25"/>
      <c r="Q25" s="10"/>
    </row>
    <row r="26" spans="1:16" ht="15">
      <c r="A26" s="34">
        <f t="shared" si="2"/>
        <v>11</v>
      </c>
      <c r="B26" s="12" t="s">
        <v>27</v>
      </c>
      <c r="C26" s="13" t="s">
        <v>28</v>
      </c>
      <c r="D26" s="14" t="s">
        <v>14</v>
      </c>
      <c r="E26" s="15" t="s">
        <v>14</v>
      </c>
      <c r="F26" s="15" t="s">
        <v>14</v>
      </c>
      <c r="G26" s="16">
        <f>VLOOKUP(B26,'[1]Brokers'!$B$9:$H$69,7,0)</f>
        <v>185030180</v>
      </c>
      <c r="H26" s="16">
        <f>VLOOKUP(B26,'[1]Brokers'!$B$9:$X$69,22,0)</f>
        <v>0</v>
      </c>
      <c r="I26" s="16">
        <f>VLOOKUP(B26,'[1]Brokers'!$B$9:$R$69,17,0)</f>
        <v>0</v>
      </c>
      <c r="J26" s="16">
        <f>VLOOKUP(B26,'[1]Brokers'!$B$9:$M$69,12,0)</f>
        <v>0</v>
      </c>
      <c r="K26" s="16">
        <v>0</v>
      </c>
      <c r="L26" s="16">
        <v>0</v>
      </c>
      <c r="M26" s="27">
        <f t="shared" si="0"/>
        <v>185030180</v>
      </c>
      <c r="N26" s="33">
        <f>VLOOKUP(B26,'[2]Sheet1'!$B$16:$N$67,13,0)+M26</f>
        <v>3005722174.55</v>
      </c>
      <c r="O26" s="35">
        <f t="shared" si="1"/>
        <v>0.014114681419323948</v>
      </c>
      <c r="P26" s="25"/>
    </row>
    <row r="27" spans="1:16" ht="15">
      <c r="A27" s="34">
        <f t="shared" si="2"/>
        <v>12</v>
      </c>
      <c r="B27" s="12" t="s">
        <v>43</v>
      </c>
      <c r="C27" s="13" t="s">
        <v>44</v>
      </c>
      <c r="D27" s="14" t="s">
        <v>14</v>
      </c>
      <c r="E27" s="15" t="s">
        <v>14</v>
      </c>
      <c r="F27" s="15"/>
      <c r="G27" s="16">
        <f>VLOOKUP(B27,'[1]Brokers'!$B$9:$H$69,7,0)</f>
        <v>65639750</v>
      </c>
      <c r="H27" s="16">
        <f>VLOOKUP(B27,'[1]Brokers'!$B$9:$X$69,22,0)</f>
        <v>0</v>
      </c>
      <c r="I27" s="16">
        <f>VLOOKUP(B27,'[1]Brokers'!$B$9:$R$69,17,0)</f>
        <v>0</v>
      </c>
      <c r="J27" s="16">
        <f>VLOOKUP(B27,'[1]Brokers'!$B$9:$M$69,12,0)</f>
        <v>0</v>
      </c>
      <c r="K27" s="16">
        <v>0</v>
      </c>
      <c r="L27" s="16">
        <v>0</v>
      </c>
      <c r="M27" s="27">
        <f t="shared" si="0"/>
        <v>65639750</v>
      </c>
      <c r="N27" s="33">
        <f>VLOOKUP(B27,'[2]Sheet1'!$B$16:$N$67,13,0)+M27</f>
        <v>2454094858.9100003</v>
      </c>
      <c r="O27" s="35">
        <f t="shared" si="1"/>
        <v>0.01152427439888097</v>
      </c>
      <c r="P27" s="25"/>
    </row>
    <row r="28" spans="1:16" ht="15">
      <c r="A28" s="34">
        <f t="shared" si="2"/>
        <v>13</v>
      </c>
      <c r="B28" s="12" t="s">
        <v>31</v>
      </c>
      <c r="C28" s="13" t="s">
        <v>32</v>
      </c>
      <c r="D28" s="14" t="s">
        <v>14</v>
      </c>
      <c r="E28" s="15" t="s">
        <v>14</v>
      </c>
      <c r="F28" s="15"/>
      <c r="G28" s="16">
        <f>VLOOKUP(B28,'[1]Brokers'!$B$9:$H$69,7,0)</f>
        <v>519861825</v>
      </c>
      <c r="H28" s="16">
        <f>VLOOKUP(B28,'[1]Brokers'!$B$9:$X$69,22,0)</f>
        <v>0</v>
      </c>
      <c r="I28" s="16">
        <f>VLOOKUP(B28,'[1]Brokers'!$B$9:$R$69,17,0)</f>
        <v>0</v>
      </c>
      <c r="J28" s="16">
        <f>VLOOKUP(B28,'[1]Brokers'!$B$9:$M$69,12,0)</f>
        <v>0</v>
      </c>
      <c r="K28" s="16">
        <v>0</v>
      </c>
      <c r="L28" s="16">
        <v>0</v>
      </c>
      <c r="M28" s="27">
        <f t="shared" si="0"/>
        <v>519861825</v>
      </c>
      <c r="N28" s="33">
        <f>VLOOKUP(B28,'[2]Sheet1'!$B$16:$N$67,13,0)+M28</f>
        <v>2182405228.27</v>
      </c>
      <c r="O28" s="35">
        <f t="shared" si="1"/>
        <v>0.010248437059725854</v>
      </c>
      <c r="P28" s="25"/>
    </row>
    <row r="29" spans="1:16" ht="15">
      <c r="A29" s="34">
        <f t="shared" si="2"/>
        <v>14</v>
      </c>
      <c r="B29" s="12" t="s">
        <v>15</v>
      </c>
      <c r="C29" s="13" t="s">
        <v>16</v>
      </c>
      <c r="D29" s="14" t="s">
        <v>14</v>
      </c>
      <c r="E29" s="15"/>
      <c r="F29" s="15" t="s">
        <v>14</v>
      </c>
      <c r="G29" s="16">
        <f>VLOOKUP(B29,'[1]Brokers'!$B$9:$H$69,7,0)</f>
        <v>50805321</v>
      </c>
      <c r="H29" s="16">
        <f>VLOOKUP(B29,'[1]Brokers'!$B$9:$X$69,22,0)</f>
        <v>0</v>
      </c>
      <c r="I29" s="16">
        <f>VLOOKUP(B29,'[1]Brokers'!$B$9:$R$69,17,0)</f>
        <v>0</v>
      </c>
      <c r="J29" s="16">
        <f>VLOOKUP(B29,'[1]Brokers'!$B$9:$M$69,12,0)</f>
        <v>0</v>
      </c>
      <c r="K29" s="16">
        <v>0</v>
      </c>
      <c r="L29" s="16">
        <v>0</v>
      </c>
      <c r="M29" s="27">
        <f t="shared" si="0"/>
        <v>50805321</v>
      </c>
      <c r="N29" s="33">
        <f>VLOOKUP(B29,'[2]Sheet1'!$B$16:$N$67,13,0)+M29</f>
        <v>1928033239.25</v>
      </c>
      <c r="O29" s="35">
        <f t="shared" si="1"/>
        <v>0.009053922271427232</v>
      </c>
      <c r="P29" s="25"/>
    </row>
    <row r="30" spans="1:16" ht="15">
      <c r="A30" s="34">
        <f t="shared" si="2"/>
        <v>15</v>
      </c>
      <c r="B30" s="12" t="s">
        <v>80</v>
      </c>
      <c r="C30" s="13" t="s">
        <v>81</v>
      </c>
      <c r="D30" s="14" t="s">
        <v>14</v>
      </c>
      <c r="E30" s="15"/>
      <c r="F30" s="15"/>
      <c r="G30" s="16">
        <f>VLOOKUP(B30,'[1]Brokers'!$B$9:$H$69,7,0)</f>
        <v>5422057</v>
      </c>
      <c r="H30" s="16">
        <f>VLOOKUP(B30,'[1]Brokers'!$B$9:$X$69,22,0)</f>
        <v>0</v>
      </c>
      <c r="I30" s="16">
        <f>VLOOKUP(B30,'[1]Brokers'!$B$9:$R$69,17,0)</f>
        <v>0</v>
      </c>
      <c r="J30" s="16">
        <f>VLOOKUP(B30,'[1]Brokers'!$B$9:$M$69,12,0)</f>
        <v>0</v>
      </c>
      <c r="K30" s="16">
        <v>0</v>
      </c>
      <c r="L30" s="16">
        <v>0</v>
      </c>
      <c r="M30" s="27">
        <f t="shared" si="0"/>
        <v>5422057</v>
      </c>
      <c r="N30" s="33">
        <f>VLOOKUP(B30,'[2]Sheet1'!$B$16:$N$67,13,0)+M30</f>
        <v>602029539.0799999</v>
      </c>
      <c r="O30" s="35">
        <f t="shared" si="1"/>
        <v>0.0028270926771230367</v>
      </c>
      <c r="P30" s="25"/>
    </row>
    <row r="31" spans="1:16" ht="15">
      <c r="A31" s="34">
        <f t="shared" si="2"/>
        <v>16</v>
      </c>
      <c r="B31" s="12" t="s">
        <v>59</v>
      </c>
      <c r="C31" s="13" t="s">
        <v>60</v>
      </c>
      <c r="D31" s="14" t="s">
        <v>14</v>
      </c>
      <c r="E31" s="15"/>
      <c r="F31" s="15"/>
      <c r="G31" s="16">
        <f>VLOOKUP(B31,'[1]Brokers'!$B$9:$H$69,7,0)</f>
        <v>302033129</v>
      </c>
      <c r="H31" s="16">
        <f>VLOOKUP(B31,'[1]Brokers'!$B$9:$X$69,22,0)</f>
        <v>0</v>
      </c>
      <c r="I31" s="16">
        <f>VLOOKUP(B31,'[1]Brokers'!$B$9:$R$69,17,0)</f>
        <v>0</v>
      </c>
      <c r="J31" s="16">
        <f>VLOOKUP(B31,'[1]Brokers'!$B$9:$M$69,12,0)</f>
        <v>0</v>
      </c>
      <c r="K31" s="16">
        <v>0</v>
      </c>
      <c r="L31" s="16">
        <v>0</v>
      </c>
      <c r="M31" s="27">
        <f t="shared" si="0"/>
        <v>302033129</v>
      </c>
      <c r="N31" s="33">
        <f>VLOOKUP(B31,'[2]Sheet1'!$B$16:$N$67,13,0)+M31</f>
        <v>522851616.53</v>
      </c>
      <c r="O31" s="35">
        <f t="shared" si="1"/>
        <v>0.002455278155574826</v>
      </c>
      <c r="P31" s="25"/>
    </row>
    <row r="32" spans="1:16" ht="15">
      <c r="A32" s="34">
        <f t="shared" si="2"/>
        <v>17</v>
      </c>
      <c r="B32" s="12" t="s">
        <v>94</v>
      </c>
      <c r="C32" s="13" t="s">
        <v>95</v>
      </c>
      <c r="D32" s="14" t="s">
        <v>14</v>
      </c>
      <c r="E32" s="15" t="s">
        <v>14</v>
      </c>
      <c r="F32" s="15" t="s">
        <v>14</v>
      </c>
      <c r="G32" s="16">
        <f>VLOOKUP(B32,'[1]Brokers'!$B$9:$H$69,7,0)</f>
        <v>10885935</v>
      </c>
      <c r="H32" s="16">
        <f>VLOOKUP(B32,'[1]Brokers'!$B$9:$X$69,22,0)</f>
        <v>0</v>
      </c>
      <c r="I32" s="16">
        <f>VLOOKUP(B32,'[1]Brokers'!$B$9:$R$69,17,0)</f>
        <v>0</v>
      </c>
      <c r="J32" s="16">
        <f>VLOOKUP(B32,'[1]Brokers'!$B$9:$M$69,12,0)</f>
        <v>0</v>
      </c>
      <c r="K32" s="16">
        <v>0</v>
      </c>
      <c r="L32" s="16">
        <v>0</v>
      </c>
      <c r="M32" s="27">
        <f t="shared" si="0"/>
        <v>10885935</v>
      </c>
      <c r="N32" s="33">
        <f>VLOOKUP(B32,'[2]Sheet1'!$B$16:$N$67,13,0)+M32</f>
        <v>502756487.94</v>
      </c>
      <c r="O32" s="35">
        <f t="shared" si="1"/>
        <v>0.002360912701398855</v>
      </c>
      <c r="P32" s="25"/>
    </row>
    <row r="33" spans="1:16" ht="15">
      <c r="A33" s="34">
        <f t="shared" si="2"/>
        <v>18</v>
      </c>
      <c r="B33" s="12" t="s">
        <v>106</v>
      </c>
      <c r="C33" s="13" t="s">
        <v>107</v>
      </c>
      <c r="D33" s="14" t="s">
        <v>14</v>
      </c>
      <c r="E33" s="15"/>
      <c r="F33" s="15"/>
      <c r="G33" s="16">
        <f>VLOOKUP(B33,'[1]Brokers'!$B$9:$H$69,7,0)</f>
        <v>14051820</v>
      </c>
      <c r="H33" s="16">
        <f>VLOOKUP(B33,'[1]Brokers'!$B$9:$X$69,22,0)</f>
        <v>0</v>
      </c>
      <c r="I33" s="16">
        <f>VLOOKUP(B33,'[1]Brokers'!$B$9:$R$69,17,0)</f>
        <v>0</v>
      </c>
      <c r="J33" s="16">
        <f>VLOOKUP(B33,'[1]Brokers'!$B$9:$M$69,12,0)</f>
        <v>0</v>
      </c>
      <c r="K33" s="16">
        <v>0</v>
      </c>
      <c r="L33" s="16">
        <v>0</v>
      </c>
      <c r="M33" s="27">
        <f t="shared" si="0"/>
        <v>14051820</v>
      </c>
      <c r="N33" s="33">
        <f>VLOOKUP(B33,'[2]Sheet1'!$B$16:$N$67,13,0)+M33</f>
        <v>451610701.05</v>
      </c>
      <c r="O33" s="35">
        <f t="shared" si="1"/>
        <v>0.0021207353177386153</v>
      </c>
      <c r="P33" s="25"/>
    </row>
    <row r="34" spans="1:16" ht="15">
      <c r="A34" s="34">
        <f t="shared" si="2"/>
        <v>19</v>
      </c>
      <c r="B34" s="12" t="s">
        <v>47</v>
      </c>
      <c r="C34" s="13" t="s">
        <v>48</v>
      </c>
      <c r="D34" s="14" t="s">
        <v>14</v>
      </c>
      <c r="E34" s="15"/>
      <c r="F34" s="15"/>
      <c r="G34" s="16">
        <f>VLOOKUP(B34,'[1]Brokers'!$B$9:$H$69,7,0)</f>
        <v>90235730</v>
      </c>
      <c r="H34" s="16">
        <f>VLOOKUP(B34,'[1]Brokers'!$B$9:$X$69,22,0)</f>
        <v>0</v>
      </c>
      <c r="I34" s="16">
        <f>VLOOKUP(B34,'[1]Brokers'!$B$9:$R$69,17,0)</f>
        <v>0</v>
      </c>
      <c r="J34" s="16">
        <f>VLOOKUP(B34,'[1]Brokers'!$B$9:$M$69,12,0)</f>
        <v>0</v>
      </c>
      <c r="K34" s="16">
        <v>0</v>
      </c>
      <c r="L34" s="16">
        <v>0</v>
      </c>
      <c r="M34" s="27">
        <f t="shared" si="0"/>
        <v>90235730</v>
      </c>
      <c r="N34" s="33">
        <f>VLOOKUP(B34,'[2]Sheet1'!$B$16:$N$67,13,0)+M34</f>
        <v>435850421.12</v>
      </c>
      <c r="O34" s="35">
        <f t="shared" si="1"/>
        <v>0.0020467260389786385</v>
      </c>
      <c r="P34" s="25"/>
    </row>
    <row r="35" spans="1:16" ht="15">
      <c r="A35" s="34">
        <f t="shared" si="2"/>
        <v>20</v>
      </c>
      <c r="B35" s="12" t="s">
        <v>35</v>
      </c>
      <c r="C35" s="13" t="s">
        <v>36</v>
      </c>
      <c r="D35" s="14" t="s">
        <v>14</v>
      </c>
      <c r="E35" s="15" t="s">
        <v>14</v>
      </c>
      <c r="F35" s="15"/>
      <c r="G35" s="16">
        <f>VLOOKUP(B35,'[1]Brokers'!$B$9:$H$69,7,0)</f>
        <v>26145698</v>
      </c>
      <c r="H35" s="16">
        <f>VLOOKUP(B35,'[1]Brokers'!$B$9:$X$69,22,0)</f>
        <v>0</v>
      </c>
      <c r="I35" s="16">
        <f>VLOOKUP(B35,'[1]Brokers'!$B$9:$R$69,17,0)</f>
        <v>0</v>
      </c>
      <c r="J35" s="16">
        <f>VLOOKUP(B35,'[1]Brokers'!$B$9:$M$69,12,0)</f>
        <v>0</v>
      </c>
      <c r="K35" s="16">
        <v>0</v>
      </c>
      <c r="L35" s="16">
        <v>0</v>
      </c>
      <c r="M35" s="27">
        <f t="shared" si="0"/>
        <v>26145698</v>
      </c>
      <c r="N35" s="33">
        <f>VLOOKUP(B35,'[2]Sheet1'!$B$16:$N$67,13,0)+M35</f>
        <v>400275013.81</v>
      </c>
      <c r="O35" s="35">
        <f t="shared" si="1"/>
        <v>0.0018796661740333644</v>
      </c>
      <c r="P35" s="25"/>
    </row>
    <row r="36" spans="1:16" ht="15">
      <c r="A36" s="34">
        <f t="shared" si="2"/>
        <v>21</v>
      </c>
      <c r="B36" s="12" t="s">
        <v>69</v>
      </c>
      <c r="C36" s="13" t="s">
        <v>70</v>
      </c>
      <c r="D36" s="14" t="s">
        <v>14</v>
      </c>
      <c r="E36" s="15"/>
      <c r="F36" s="15"/>
      <c r="G36" s="16">
        <f>VLOOKUP(B36,'[1]Brokers'!$B$9:$H$69,7,0)</f>
        <v>23959226</v>
      </c>
      <c r="H36" s="16">
        <f>VLOOKUP(B36,'[1]Brokers'!$B$9:$X$69,22,0)</f>
        <v>0</v>
      </c>
      <c r="I36" s="16">
        <f>VLOOKUP(B36,'[1]Brokers'!$B$9:$R$69,17,0)</f>
        <v>0</v>
      </c>
      <c r="J36" s="16">
        <f>VLOOKUP(B36,'[1]Brokers'!$B$9:$M$69,12,0)</f>
        <v>0</v>
      </c>
      <c r="K36" s="16">
        <v>0</v>
      </c>
      <c r="L36" s="16">
        <v>0</v>
      </c>
      <c r="M36" s="27">
        <f t="shared" si="0"/>
        <v>23959226</v>
      </c>
      <c r="N36" s="33">
        <f>VLOOKUP(B36,'[2]Sheet1'!$B$16:$N$67,13,0)+M36</f>
        <v>389902483.49</v>
      </c>
      <c r="O36" s="35">
        <f t="shared" si="1"/>
        <v>0.001830957427024504</v>
      </c>
      <c r="P36" s="25"/>
    </row>
    <row r="37" spans="1:16" ht="15">
      <c r="A37" s="34">
        <f t="shared" si="2"/>
        <v>22</v>
      </c>
      <c r="B37" s="12" t="s">
        <v>45</v>
      </c>
      <c r="C37" s="13" t="s">
        <v>46</v>
      </c>
      <c r="D37" s="14" t="s">
        <v>14</v>
      </c>
      <c r="E37" s="15"/>
      <c r="F37" s="15"/>
      <c r="G37" s="16">
        <f>VLOOKUP(B37,'[1]Brokers'!$B$9:$H$69,7,0)</f>
        <v>264221100</v>
      </c>
      <c r="H37" s="16">
        <f>VLOOKUP(B37,'[1]Brokers'!$B$9:$X$69,22,0)</f>
        <v>0</v>
      </c>
      <c r="I37" s="16">
        <f>VLOOKUP(B37,'[1]Brokers'!$B$9:$R$69,17,0)</f>
        <v>0</v>
      </c>
      <c r="J37" s="16">
        <f>VLOOKUP(B37,'[1]Brokers'!$B$9:$M$69,12,0)</f>
        <v>0</v>
      </c>
      <c r="K37" s="16">
        <v>0</v>
      </c>
      <c r="L37" s="16">
        <v>0</v>
      </c>
      <c r="M37" s="27">
        <f t="shared" si="0"/>
        <v>264221100</v>
      </c>
      <c r="N37" s="33">
        <f>VLOOKUP(B37,'[2]Sheet1'!$B$16:$N$67,13,0)+M37</f>
        <v>388695079.31</v>
      </c>
      <c r="O37" s="35">
        <f t="shared" si="1"/>
        <v>0.0018252875332833726</v>
      </c>
      <c r="P37" s="25"/>
    </row>
    <row r="38" spans="1:16" ht="15">
      <c r="A38" s="34">
        <f t="shared" si="2"/>
        <v>23</v>
      </c>
      <c r="B38" s="12" t="s">
        <v>77</v>
      </c>
      <c r="C38" s="13" t="s">
        <v>78</v>
      </c>
      <c r="D38" s="14" t="s">
        <v>14</v>
      </c>
      <c r="E38" s="15"/>
      <c r="F38" s="15"/>
      <c r="G38" s="16">
        <f>VLOOKUP(B38,'[1]Brokers'!$B$9:$H$69,7,0)</f>
        <v>24998709</v>
      </c>
      <c r="H38" s="16">
        <f>VLOOKUP(B38,'[1]Brokers'!$B$9:$X$69,22,0)</f>
        <v>0</v>
      </c>
      <c r="I38" s="16">
        <f>VLOOKUP(B38,'[1]Brokers'!$B$9:$R$69,17,0)</f>
        <v>0</v>
      </c>
      <c r="J38" s="16">
        <f>VLOOKUP(B38,'[1]Brokers'!$B$9:$M$69,12,0)</f>
        <v>0</v>
      </c>
      <c r="K38" s="16">
        <v>0</v>
      </c>
      <c r="L38" s="16">
        <v>0</v>
      </c>
      <c r="M38" s="27">
        <f t="shared" si="0"/>
        <v>24998709</v>
      </c>
      <c r="N38" s="33">
        <f>VLOOKUP(B38,'[2]Sheet1'!$B$16:$N$67,13,0)+M38</f>
        <v>363909222.15</v>
      </c>
      <c r="O38" s="35">
        <f t="shared" si="1"/>
        <v>0.001708894714119823</v>
      </c>
      <c r="P38" s="25"/>
    </row>
    <row r="39" spans="1:17" ht="15">
      <c r="A39" s="34">
        <f t="shared" si="2"/>
        <v>24</v>
      </c>
      <c r="B39" s="12" t="s">
        <v>55</v>
      </c>
      <c r="C39" s="13" t="s">
        <v>56</v>
      </c>
      <c r="D39" s="14" t="s">
        <v>14</v>
      </c>
      <c r="E39" s="15"/>
      <c r="F39" s="15"/>
      <c r="G39" s="16">
        <f>VLOOKUP(B39,'[1]Brokers'!$B$9:$H$69,7,0)</f>
        <v>21819620</v>
      </c>
      <c r="H39" s="16">
        <f>VLOOKUP(B39,'[1]Brokers'!$B$9:$X$69,22,0)</f>
        <v>0</v>
      </c>
      <c r="I39" s="16">
        <f>VLOOKUP(B39,'[1]Brokers'!$B$9:$R$69,17,0)</f>
        <v>0</v>
      </c>
      <c r="J39" s="16">
        <f>VLOOKUP(B39,'[1]Brokers'!$B$9:$M$69,12,0)</f>
        <v>0</v>
      </c>
      <c r="K39" s="16">
        <v>0</v>
      </c>
      <c r="L39" s="16">
        <v>0</v>
      </c>
      <c r="M39" s="27">
        <f t="shared" si="0"/>
        <v>21819620</v>
      </c>
      <c r="N39" s="33">
        <f>VLOOKUP(B39,'[2]Sheet1'!$B$16:$N$67,13,0)+M39</f>
        <v>278265549.85</v>
      </c>
      <c r="O39" s="35">
        <f t="shared" si="1"/>
        <v>0.0013067174402749914</v>
      </c>
      <c r="P39" s="25"/>
      <c r="Q39" s="1"/>
    </row>
    <row r="40" spans="1:16" ht="15">
      <c r="A40" s="34">
        <f t="shared" si="2"/>
        <v>25</v>
      </c>
      <c r="B40" s="12" t="s">
        <v>51</v>
      </c>
      <c r="C40" s="13" t="s">
        <v>52</v>
      </c>
      <c r="D40" s="14" t="s">
        <v>14</v>
      </c>
      <c r="E40" s="15" t="s">
        <v>14</v>
      </c>
      <c r="F40" s="15"/>
      <c r="G40" s="16">
        <f>VLOOKUP(B40,'[1]Brokers'!$B$9:$H$69,7,0)</f>
        <v>13015065</v>
      </c>
      <c r="H40" s="16">
        <f>VLOOKUP(B40,'[1]Brokers'!$B$9:$X$69,22,0)</f>
        <v>0</v>
      </c>
      <c r="I40" s="16">
        <f>VLOOKUP(B40,'[1]Brokers'!$B$9:$R$69,17,0)</f>
        <v>0</v>
      </c>
      <c r="J40" s="16">
        <f>VLOOKUP(B40,'[1]Brokers'!$B$9:$M$69,12,0)</f>
        <v>0</v>
      </c>
      <c r="K40" s="16">
        <v>0</v>
      </c>
      <c r="L40" s="16">
        <v>0</v>
      </c>
      <c r="M40" s="27">
        <f t="shared" si="0"/>
        <v>13015065</v>
      </c>
      <c r="N40" s="33">
        <f>VLOOKUP(B40,'[2]Sheet1'!$B$16:$N$67,13,0)+M40</f>
        <v>278250740.92999995</v>
      </c>
      <c r="O40" s="35">
        <f t="shared" si="1"/>
        <v>0.001306647898522352</v>
      </c>
      <c r="P40" s="25"/>
    </row>
    <row r="41" spans="1:16" ht="15">
      <c r="A41" s="34">
        <f t="shared" si="2"/>
        <v>26</v>
      </c>
      <c r="B41" s="12" t="s">
        <v>33</v>
      </c>
      <c r="C41" s="13" t="s">
        <v>34</v>
      </c>
      <c r="D41" s="14" t="s">
        <v>14</v>
      </c>
      <c r="E41" s="15" t="s">
        <v>14</v>
      </c>
      <c r="F41" s="15"/>
      <c r="G41" s="16">
        <f>VLOOKUP(B41,'[1]Brokers'!$B$9:$H$69,7,0)</f>
        <v>97534760</v>
      </c>
      <c r="H41" s="16">
        <f>VLOOKUP(B41,'[1]Brokers'!$B$9:$X$69,22,0)</f>
        <v>0</v>
      </c>
      <c r="I41" s="16">
        <f>VLOOKUP(B41,'[1]Brokers'!$B$9:$R$69,17,0)</f>
        <v>0</v>
      </c>
      <c r="J41" s="16">
        <f>VLOOKUP(B41,'[1]Brokers'!$B$9:$M$69,12,0)</f>
        <v>0</v>
      </c>
      <c r="K41" s="16">
        <v>0</v>
      </c>
      <c r="L41" s="16">
        <v>0</v>
      </c>
      <c r="M41" s="27">
        <f t="shared" si="0"/>
        <v>97534760</v>
      </c>
      <c r="N41" s="33">
        <f>VLOOKUP(B41,'[2]Sheet1'!$B$16:$N$67,13,0)+M41</f>
        <v>273350380.7</v>
      </c>
      <c r="O41" s="35">
        <f t="shared" si="1"/>
        <v>0.0012836361165046975</v>
      </c>
      <c r="P41" s="25"/>
    </row>
    <row r="42" spans="1:16" ht="15">
      <c r="A42" s="34">
        <f t="shared" si="2"/>
        <v>27</v>
      </c>
      <c r="B42" s="12" t="s">
        <v>132</v>
      </c>
      <c r="C42" s="13" t="s">
        <v>134</v>
      </c>
      <c r="D42" s="14" t="s">
        <v>14</v>
      </c>
      <c r="E42" s="15"/>
      <c r="F42" s="15"/>
      <c r="G42" s="16">
        <f>VLOOKUP(B42,'[1]Brokers'!$B$9:$H$69,7,0)</f>
        <v>22404955</v>
      </c>
      <c r="H42" s="16">
        <f>VLOOKUP(B42,'[1]Brokers'!$B$9:$X$69,22,0)</f>
        <v>20800000</v>
      </c>
      <c r="I42" s="16">
        <f>VLOOKUP(B42,'[1]Brokers'!$B$9:$R$69,17,0)</f>
        <v>0</v>
      </c>
      <c r="J42" s="16">
        <f>VLOOKUP(B42,'[1]Brokers'!$B$9:$M$69,12,0)</f>
        <v>0</v>
      </c>
      <c r="K42" s="16">
        <v>0</v>
      </c>
      <c r="L42" s="16">
        <v>0</v>
      </c>
      <c r="M42" s="27">
        <f t="shared" si="0"/>
        <v>43204955</v>
      </c>
      <c r="N42" s="33">
        <f>VLOOKUP(B42,'[2]Sheet1'!$B$16:$N$67,13,0)+M42</f>
        <v>227783231.86</v>
      </c>
      <c r="O42" s="35">
        <f t="shared" si="1"/>
        <v>0.0010696556646487946</v>
      </c>
      <c r="P42" s="25"/>
    </row>
    <row r="43" spans="1:16" ht="15">
      <c r="A43" s="34">
        <f t="shared" si="2"/>
        <v>28</v>
      </c>
      <c r="B43" s="12" t="s">
        <v>82</v>
      </c>
      <c r="C43" s="13" t="s">
        <v>83</v>
      </c>
      <c r="D43" s="14" t="s">
        <v>14</v>
      </c>
      <c r="E43" s="15"/>
      <c r="F43" s="15"/>
      <c r="G43" s="16">
        <f>VLOOKUP(B43,'[1]Brokers'!$B$9:$H$69,7,0)</f>
        <v>0</v>
      </c>
      <c r="H43" s="16">
        <f>VLOOKUP(B43,'[1]Brokers'!$B$9:$X$69,22,0)</f>
        <v>0</v>
      </c>
      <c r="I43" s="16">
        <f>VLOOKUP(B43,'[1]Brokers'!$B$9:$R$69,17,0)</f>
        <v>0</v>
      </c>
      <c r="J43" s="16">
        <f>VLOOKUP(B43,'[1]Brokers'!$B$9:$M$69,12,0)</f>
        <v>0</v>
      </c>
      <c r="K43" s="16">
        <v>0</v>
      </c>
      <c r="L43" s="16">
        <v>0</v>
      </c>
      <c r="M43" s="27">
        <f t="shared" si="0"/>
        <v>0</v>
      </c>
      <c r="N43" s="33">
        <f>VLOOKUP(B43,'[2]Sheet1'!$B$16:$N$67,13,0)+M43</f>
        <v>202493948.76</v>
      </c>
      <c r="O43" s="35">
        <f t="shared" si="1"/>
        <v>0.0009508987890792706</v>
      </c>
      <c r="P43" s="25"/>
    </row>
    <row r="44" spans="1:16" ht="15">
      <c r="A44" s="34">
        <f t="shared" si="2"/>
        <v>29</v>
      </c>
      <c r="B44" s="12" t="s">
        <v>118</v>
      </c>
      <c r="C44" s="13" t="s">
        <v>119</v>
      </c>
      <c r="D44" s="14" t="s">
        <v>14</v>
      </c>
      <c r="E44" s="15"/>
      <c r="F44" s="15"/>
      <c r="G44" s="16">
        <f>VLOOKUP(B44,'[1]Brokers'!$B$9:$H$69,7,0)</f>
        <v>15764553</v>
      </c>
      <c r="H44" s="16">
        <f>VLOOKUP(B44,'[1]Brokers'!$B$9:$X$69,22,0)</f>
        <v>0</v>
      </c>
      <c r="I44" s="16">
        <f>VLOOKUP(B44,'[1]Brokers'!$B$9:$R$69,17,0)</f>
        <v>0</v>
      </c>
      <c r="J44" s="16">
        <f>VLOOKUP(B44,'[1]Brokers'!$B$9:$M$69,12,0)</f>
        <v>0</v>
      </c>
      <c r="K44" s="16">
        <v>0</v>
      </c>
      <c r="L44" s="16">
        <v>0</v>
      </c>
      <c r="M44" s="27">
        <f t="shared" si="0"/>
        <v>15764553</v>
      </c>
      <c r="N44" s="33">
        <f>VLOOKUP(B44,'[2]Sheet1'!$B$16:$N$67,13,0)+M44</f>
        <v>193229812.87</v>
      </c>
      <c r="O44" s="35">
        <f t="shared" si="1"/>
        <v>0.0009073949922813341</v>
      </c>
      <c r="P44" s="25"/>
    </row>
    <row r="45" spans="1:16" ht="15">
      <c r="A45" s="34">
        <f t="shared" si="2"/>
        <v>30</v>
      </c>
      <c r="B45" s="12" t="s">
        <v>53</v>
      </c>
      <c r="C45" s="13" t="s">
        <v>54</v>
      </c>
      <c r="D45" s="14" t="s">
        <v>14</v>
      </c>
      <c r="E45" s="15"/>
      <c r="F45" s="15"/>
      <c r="G45" s="16">
        <f>VLOOKUP(B45,'[1]Brokers'!$B$9:$H$69,7,0)</f>
        <v>18956098</v>
      </c>
      <c r="H45" s="16">
        <f>VLOOKUP(B45,'[1]Brokers'!$B$9:$X$69,22,0)</f>
        <v>0</v>
      </c>
      <c r="I45" s="16">
        <f>VLOOKUP(B45,'[1]Brokers'!$B$9:$R$69,17,0)</f>
        <v>0</v>
      </c>
      <c r="J45" s="16">
        <f>VLOOKUP(B45,'[1]Brokers'!$B$9:$M$69,12,0)</f>
        <v>0</v>
      </c>
      <c r="K45" s="16">
        <v>0</v>
      </c>
      <c r="L45" s="16">
        <v>0</v>
      </c>
      <c r="M45" s="27">
        <f t="shared" si="0"/>
        <v>18956098</v>
      </c>
      <c r="N45" s="33">
        <f>VLOOKUP(B45,'[2]Sheet1'!$B$16:$N$67,13,0)+M45</f>
        <v>155933586.15</v>
      </c>
      <c r="O45" s="35">
        <f t="shared" si="1"/>
        <v>0.0007322542681142742</v>
      </c>
      <c r="P45" s="25"/>
    </row>
    <row r="46" spans="1:16" ht="15">
      <c r="A46" s="34">
        <f t="shared" si="2"/>
        <v>31</v>
      </c>
      <c r="B46" s="12" t="s">
        <v>84</v>
      </c>
      <c r="C46" s="13" t="s">
        <v>85</v>
      </c>
      <c r="D46" s="14" t="s">
        <v>14</v>
      </c>
      <c r="E46" s="15" t="s">
        <v>14</v>
      </c>
      <c r="F46" s="15"/>
      <c r="G46" s="16">
        <f>VLOOKUP(B46,'[1]Brokers'!$B$9:$H$69,7,0)</f>
        <v>2192550</v>
      </c>
      <c r="H46" s="16">
        <f>VLOOKUP(B46,'[1]Brokers'!$B$9:$X$69,22,0)</f>
        <v>0</v>
      </c>
      <c r="I46" s="16">
        <f>VLOOKUP(B46,'[1]Brokers'!$B$9:$R$69,17,0)</f>
        <v>0</v>
      </c>
      <c r="J46" s="16">
        <f>VLOOKUP(B46,'[1]Brokers'!$B$9:$M$69,12,0)</f>
        <v>0</v>
      </c>
      <c r="K46" s="16">
        <v>0</v>
      </c>
      <c r="L46" s="16">
        <v>0</v>
      </c>
      <c r="M46" s="27">
        <f t="shared" si="0"/>
        <v>2192550</v>
      </c>
      <c r="N46" s="33">
        <f>VLOOKUP(B46,'[2]Sheet1'!$B$16:$N$67,13,0)+M46</f>
        <v>78394381.5</v>
      </c>
      <c r="O46" s="35">
        <f t="shared" si="1"/>
        <v>0.0003681350622843589</v>
      </c>
      <c r="P46" s="25"/>
    </row>
    <row r="47" spans="1:16" ht="15">
      <c r="A47" s="34">
        <f t="shared" si="2"/>
        <v>32</v>
      </c>
      <c r="B47" s="12" t="s">
        <v>96</v>
      </c>
      <c r="C47" s="13" t="s">
        <v>97</v>
      </c>
      <c r="D47" s="14" t="s">
        <v>14</v>
      </c>
      <c r="E47" s="15"/>
      <c r="F47" s="15"/>
      <c r="G47" s="16">
        <f>VLOOKUP(B47,'[1]Brokers'!$B$9:$H$69,7,0)</f>
        <v>8109806</v>
      </c>
      <c r="H47" s="16">
        <f>VLOOKUP(B47,'[1]Brokers'!$B$9:$X$69,22,0)</f>
        <v>0</v>
      </c>
      <c r="I47" s="16">
        <f>VLOOKUP(B47,'[1]Brokers'!$B$9:$R$69,17,0)</f>
        <v>0</v>
      </c>
      <c r="J47" s="16">
        <f>VLOOKUP(B47,'[1]Brokers'!$B$9:$M$69,12,0)</f>
        <v>0</v>
      </c>
      <c r="K47" s="16">
        <v>0</v>
      </c>
      <c r="L47" s="16">
        <v>0</v>
      </c>
      <c r="M47" s="27">
        <f t="shared" si="0"/>
        <v>8109806</v>
      </c>
      <c r="N47" s="33">
        <f>VLOOKUP(B47,'[2]Sheet1'!$B$16:$N$67,13,0)+M47</f>
        <v>74250517.38</v>
      </c>
      <c r="O47" s="35">
        <f t="shared" si="1"/>
        <v>0.0003486757382011129</v>
      </c>
      <c r="P47" s="25"/>
    </row>
    <row r="48" spans="1:16" ht="15">
      <c r="A48" s="34">
        <f t="shared" si="2"/>
        <v>33</v>
      </c>
      <c r="B48" s="12" t="s">
        <v>73</v>
      </c>
      <c r="C48" s="13" t="s">
        <v>74</v>
      </c>
      <c r="D48" s="14" t="s">
        <v>14</v>
      </c>
      <c r="E48" s="15"/>
      <c r="F48" s="15"/>
      <c r="G48" s="16">
        <f>VLOOKUP(B48,'[1]Brokers'!$B$9:$H$69,7,0)</f>
        <v>1644415</v>
      </c>
      <c r="H48" s="16">
        <f>VLOOKUP(B48,'[1]Brokers'!$B$9:$X$69,22,0)</f>
        <v>0</v>
      </c>
      <c r="I48" s="16">
        <f>VLOOKUP(B48,'[1]Brokers'!$B$9:$R$69,17,0)</f>
        <v>0</v>
      </c>
      <c r="J48" s="16">
        <f>VLOOKUP(B48,'[1]Brokers'!$B$9:$M$69,12,0)</f>
        <v>0</v>
      </c>
      <c r="K48" s="16">
        <v>0</v>
      </c>
      <c r="L48" s="16">
        <v>0</v>
      </c>
      <c r="M48" s="27">
        <f aca="true" t="shared" si="3" ref="M48:M66">L48+I48+J48+H48+G48</f>
        <v>1644415</v>
      </c>
      <c r="N48" s="33">
        <f>VLOOKUP(B48,'[2]Sheet1'!$B$16:$N$67,13,0)+M48</f>
        <v>70337595.47</v>
      </c>
      <c r="O48" s="35">
        <f aca="true" t="shared" si="4" ref="O48:O66">N48/$N$67</f>
        <v>0.0003303009041442656</v>
      </c>
      <c r="P48" s="25"/>
    </row>
    <row r="49" spans="1:16" ht="15">
      <c r="A49" s="34">
        <f t="shared" si="2"/>
        <v>34</v>
      </c>
      <c r="B49" s="12" t="s">
        <v>65</v>
      </c>
      <c r="C49" s="13" t="s">
        <v>66</v>
      </c>
      <c r="D49" s="14" t="s">
        <v>14</v>
      </c>
      <c r="E49" s="15"/>
      <c r="F49" s="15"/>
      <c r="G49" s="16">
        <f>VLOOKUP(B49,'[1]Brokers'!$B$9:$H$69,7,0)</f>
        <v>0</v>
      </c>
      <c r="H49" s="16">
        <f>VLOOKUP(B49,'[1]Brokers'!$B$9:$X$69,22,0)</f>
        <v>0</v>
      </c>
      <c r="I49" s="16">
        <f>VLOOKUP(B49,'[1]Brokers'!$B$9:$R$69,17,0)</f>
        <v>0</v>
      </c>
      <c r="J49" s="16">
        <f>VLOOKUP(B49,'[1]Brokers'!$B$9:$M$69,12,0)</f>
        <v>0</v>
      </c>
      <c r="K49" s="16">
        <v>0</v>
      </c>
      <c r="L49" s="16">
        <v>0</v>
      </c>
      <c r="M49" s="27">
        <f t="shared" si="3"/>
        <v>0</v>
      </c>
      <c r="N49" s="33">
        <f>VLOOKUP(B49,'[2]Sheet1'!$B$16:$N$67,13,0)+M49</f>
        <v>70254555</v>
      </c>
      <c r="O49" s="35">
        <f t="shared" si="4"/>
        <v>0.0003299109513439419</v>
      </c>
      <c r="P49" s="25"/>
    </row>
    <row r="50" spans="1:16" ht="15">
      <c r="A50" s="34">
        <f t="shared" si="2"/>
        <v>35</v>
      </c>
      <c r="B50" s="12" t="s">
        <v>57</v>
      </c>
      <c r="C50" s="13" t="s">
        <v>58</v>
      </c>
      <c r="D50" s="14" t="s">
        <v>14</v>
      </c>
      <c r="E50" s="15" t="s">
        <v>14</v>
      </c>
      <c r="F50" s="15" t="s">
        <v>14</v>
      </c>
      <c r="G50" s="16">
        <f>VLOOKUP(B50,'[1]Brokers'!$B$9:$H$69,7,0)</f>
        <v>1959000</v>
      </c>
      <c r="H50" s="16">
        <f>VLOOKUP(B50,'[1]Brokers'!$B$9:$X$69,22,0)</f>
        <v>0</v>
      </c>
      <c r="I50" s="16">
        <f>VLOOKUP(B50,'[1]Brokers'!$B$9:$R$69,17,0)</f>
        <v>0</v>
      </c>
      <c r="J50" s="16">
        <f>VLOOKUP(B50,'[1]Brokers'!$B$9:$M$69,12,0)</f>
        <v>0</v>
      </c>
      <c r="K50" s="16">
        <v>0</v>
      </c>
      <c r="L50" s="16">
        <v>0</v>
      </c>
      <c r="M50" s="27">
        <f t="shared" si="3"/>
        <v>1959000</v>
      </c>
      <c r="N50" s="33">
        <f>VLOOKUP(B50,'[2]Sheet1'!$B$16:$N$67,13,0)+M50</f>
        <v>61309588</v>
      </c>
      <c r="O50" s="35">
        <f t="shared" si="4"/>
        <v>0.00028790595148720427</v>
      </c>
      <c r="P50" s="25"/>
    </row>
    <row r="51" spans="1:16" ht="15">
      <c r="A51" s="34">
        <f t="shared" si="2"/>
        <v>36</v>
      </c>
      <c r="B51" s="12" t="s">
        <v>49</v>
      </c>
      <c r="C51" s="13" t="s">
        <v>50</v>
      </c>
      <c r="D51" s="14" t="s">
        <v>14</v>
      </c>
      <c r="E51" s="15"/>
      <c r="F51" s="15"/>
      <c r="G51" s="16">
        <f>VLOOKUP(B51,'[1]Brokers'!$B$9:$H$69,7,0)</f>
        <v>579500</v>
      </c>
      <c r="H51" s="16">
        <f>VLOOKUP(B51,'[1]Brokers'!$B$9:$X$69,22,0)</f>
        <v>0</v>
      </c>
      <c r="I51" s="16">
        <f>VLOOKUP(B51,'[1]Brokers'!$B$9:$R$69,17,0)</f>
        <v>0</v>
      </c>
      <c r="J51" s="16">
        <f>VLOOKUP(B51,'[1]Brokers'!$B$9:$M$69,12,0)</f>
        <v>0</v>
      </c>
      <c r="K51" s="16">
        <v>0</v>
      </c>
      <c r="L51" s="16">
        <v>0</v>
      </c>
      <c r="M51" s="27">
        <f t="shared" si="3"/>
        <v>579500</v>
      </c>
      <c r="N51" s="33">
        <f>VLOOKUP(B51,'[2]Sheet1'!$B$16:$N$67,13,0)+M51</f>
        <v>60997633.8</v>
      </c>
      <c r="O51" s="35">
        <f t="shared" si="4"/>
        <v>0.0002864410342743952</v>
      </c>
      <c r="P51" s="25"/>
    </row>
    <row r="52" spans="1:16" ht="15">
      <c r="A52" s="34">
        <f t="shared" si="2"/>
        <v>37</v>
      </c>
      <c r="B52" s="12" t="s">
        <v>67</v>
      </c>
      <c r="C52" s="13" t="s">
        <v>68</v>
      </c>
      <c r="D52" s="14" t="s">
        <v>14</v>
      </c>
      <c r="E52" s="15"/>
      <c r="F52" s="15"/>
      <c r="G52" s="16">
        <f>VLOOKUP(B52,'[1]Brokers'!$B$9:$H$69,7,0)</f>
        <v>0</v>
      </c>
      <c r="H52" s="16">
        <f>VLOOKUP(B52,'[1]Brokers'!$B$9:$X$69,22,0)</f>
        <v>0</v>
      </c>
      <c r="I52" s="16">
        <f>VLOOKUP(B52,'[1]Brokers'!$B$9:$R$69,17,0)</f>
        <v>0</v>
      </c>
      <c r="J52" s="16">
        <f>VLOOKUP(B52,'[1]Brokers'!$B$9:$M$69,12,0)</f>
        <v>0</v>
      </c>
      <c r="K52" s="16">
        <v>0</v>
      </c>
      <c r="L52" s="16">
        <v>0</v>
      </c>
      <c r="M52" s="27">
        <f t="shared" si="3"/>
        <v>0</v>
      </c>
      <c r="N52" s="33">
        <f>VLOOKUP(B52,'[2]Sheet1'!$B$16:$N$67,13,0)+M52</f>
        <v>53232662.300000004</v>
      </c>
      <c r="O52" s="35">
        <f t="shared" si="4"/>
        <v>0.00024997721872928796</v>
      </c>
      <c r="P52" s="25"/>
    </row>
    <row r="53" spans="1:16" ht="15">
      <c r="A53" s="34">
        <f t="shared" si="2"/>
        <v>38</v>
      </c>
      <c r="B53" s="12" t="s">
        <v>86</v>
      </c>
      <c r="C53" s="13" t="s">
        <v>87</v>
      </c>
      <c r="D53" s="14" t="s">
        <v>14</v>
      </c>
      <c r="E53" s="15"/>
      <c r="F53" s="15"/>
      <c r="G53" s="16">
        <f>VLOOKUP(B53,'[1]Brokers'!$B$9:$H$69,7,0)</f>
        <v>0</v>
      </c>
      <c r="H53" s="16">
        <f>VLOOKUP(B53,'[1]Brokers'!$B$9:$X$69,22,0)</f>
        <v>0</v>
      </c>
      <c r="I53" s="16">
        <f>VLOOKUP(B53,'[1]Brokers'!$B$9:$R$69,17,0)</f>
        <v>0</v>
      </c>
      <c r="J53" s="16">
        <f>VLOOKUP(B53,'[1]Brokers'!$B$9:$M$69,12,0)</f>
        <v>0</v>
      </c>
      <c r="K53" s="16">
        <v>0</v>
      </c>
      <c r="L53" s="16">
        <v>0</v>
      </c>
      <c r="M53" s="27">
        <f t="shared" si="3"/>
        <v>0</v>
      </c>
      <c r="N53" s="33">
        <f>VLOOKUP(B53,'[2]Sheet1'!$B$16:$N$67,13,0)+M53</f>
        <v>43456878.06</v>
      </c>
      <c r="O53" s="35">
        <f t="shared" si="4"/>
        <v>0.0002040707536075387</v>
      </c>
      <c r="P53" s="25"/>
    </row>
    <row r="54" spans="1:16" ht="15">
      <c r="A54" s="34">
        <f t="shared" si="2"/>
        <v>39</v>
      </c>
      <c r="B54" s="12" t="s">
        <v>37</v>
      </c>
      <c r="C54" s="13" t="s">
        <v>38</v>
      </c>
      <c r="D54" s="14" t="s">
        <v>14</v>
      </c>
      <c r="E54" s="15" t="s">
        <v>14</v>
      </c>
      <c r="F54" s="15" t="s">
        <v>14</v>
      </c>
      <c r="G54" s="16">
        <f>VLOOKUP(B54,'[1]Brokers'!$B$9:$H$69,7,0)</f>
        <v>1160000</v>
      </c>
      <c r="H54" s="16">
        <f>VLOOKUP(B54,'[1]Brokers'!$B$9:$X$69,22,0)</f>
        <v>0</v>
      </c>
      <c r="I54" s="16">
        <f>VLOOKUP(B54,'[1]Brokers'!$B$9:$R$69,17,0)</f>
        <v>0</v>
      </c>
      <c r="J54" s="16">
        <f>VLOOKUP(B54,'[1]Brokers'!$B$9:$M$69,12,0)</f>
        <v>0</v>
      </c>
      <c r="K54" s="16">
        <v>0</v>
      </c>
      <c r="L54" s="16">
        <v>0</v>
      </c>
      <c r="M54" s="27">
        <f t="shared" si="3"/>
        <v>1160000</v>
      </c>
      <c r="N54" s="33">
        <f>VLOOKUP(B54,'[2]Sheet1'!$B$16:$N$67,13,0)+M54</f>
        <v>32643122.9</v>
      </c>
      <c r="O54" s="35">
        <f t="shared" si="4"/>
        <v>0.00015329004262821413</v>
      </c>
      <c r="P54" s="25"/>
    </row>
    <row r="55" spans="1:16" ht="15">
      <c r="A55" s="34">
        <f t="shared" si="2"/>
        <v>40</v>
      </c>
      <c r="B55" s="12" t="s">
        <v>88</v>
      </c>
      <c r="C55" s="13" t="s">
        <v>89</v>
      </c>
      <c r="D55" s="14" t="s">
        <v>14</v>
      </c>
      <c r="E55" s="15"/>
      <c r="F55" s="15"/>
      <c r="G55" s="16">
        <f>VLOOKUP(B55,'[1]Brokers'!$B$9:$H$69,7,0)</f>
        <v>0</v>
      </c>
      <c r="H55" s="16">
        <f>VLOOKUP(B55,'[1]Brokers'!$B$9:$X$69,22,0)</f>
        <v>0</v>
      </c>
      <c r="I55" s="16">
        <f>VLOOKUP(B55,'[1]Brokers'!$B$9:$R$69,17,0)</f>
        <v>0</v>
      </c>
      <c r="J55" s="16">
        <f>VLOOKUP(B55,'[1]Brokers'!$B$9:$M$69,12,0)</f>
        <v>0</v>
      </c>
      <c r="K55" s="16">
        <v>0</v>
      </c>
      <c r="L55" s="16">
        <v>0</v>
      </c>
      <c r="M55" s="27">
        <f t="shared" si="3"/>
        <v>0</v>
      </c>
      <c r="N55" s="33">
        <f>VLOOKUP(B55,'[2]Sheet1'!$B$16:$N$67,13,0)+M55</f>
        <v>30501540.8</v>
      </c>
      <c r="O55" s="35">
        <f t="shared" si="4"/>
        <v>0.0001432333083994918</v>
      </c>
      <c r="P55" s="25"/>
    </row>
    <row r="56" spans="1:17" s="18" customFormat="1" ht="15">
      <c r="A56" s="34">
        <f t="shared" si="2"/>
        <v>41</v>
      </c>
      <c r="B56" s="12" t="s">
        <v>61</v>
      </c>
      <c r="C56" s="13" t="s">
        <v>62</v>
      </c>
      <c r="D56" s="14" t="s">
        <v>14</v>
      </c>
      <c r="E56" s="15" t="s">
        <v>14</v>
      </c>
      <c r="F56" s="15" t="s">
        <v>14</v>
      </c>
      <c r="G56" s="16">
        <f>VLOOKUP(B56,'[1]Brokers'!$B$9:$H$69,7,0)</f>
        <v>49590</v>
      </c>
      <c r="H56" s="16">
        <f>VLOOKUP(B56,'[1]Brokers'!$B$9:$X$69,22,0)</f>
        <v>0</v>
      </c>
      <c r="I56" s="16">
        <f>VLOOKUP(B56,'[1]Brokers'!$B$9:$R$69,17,0)</f>
        <v>0</v>
      </c>
      <c r="J56" s="16">
        <f>VLOOKUP(B56,'[1]Brokers'!$B$9:$M$69,12,0)</f>
        <v>0</v>
      </c>
      <c r="K56" s="16">
        <v>0</v>
      </c>
      <c r="L56" s="16">
        <v>0</v>
      </c>
      <c r="M56" s="27">
        <f t="shared" si="3"/>
        <v>49590</v>
      </c>
      <c r="N56" s="33">
        <f>VLOOKUP(B56,'[2]Sheet1'!$B$16:$N$67,13,0)+M56</f>
        <v>23840403.2</v>
      </c>
      <c r="O56" s="35">
        <f t="shared" si="4"/>
        <v>0.00011195302710457929</v>
      </c>
      <c r="P56" s="25"/>
      <c r="Q56" s="17"/>
    </row>
    <row r="57" spans="1:16" ht="15">
      <c r="A57" s="34">
        <f t="shared" si="2"/>
        <v>42</v>
      </c>
      <c r="B57" s="12" t="s">
        <v>130</v>
      </c>
      <c r="C57" s="13" t="s">
        <v>129</v>
      </c>
      <c r="D57" s="14" t="s">
        <v>14</v>
      </c>
      <c r="E57" s="15"/>
      <c r="F57" s="15"/>
      <c r="G57" s="16">
        <f>VLOOKUP(B57,'[1]Brokers'!$B$9:$H$69,7,0)</f>
        <v>0</v>
      </c>
      <c r="H57" s="16">
        <f>VLOOKUP(B57,'[1]Brokers'!$B$9:$X$69,22,0)</f>
        <v>0</v>
      </c>
      <c r="I57" s="16">
        <f>VLOOKUP(B57,'[1]Brokers'!$B$9:$R$69,17,0)</f>
        <v>0</v>
      </c>
      <c r="J57" s="16">
        <f>VLOOKUP(B57,'[1]Brokers'!$B$9:$M$69,12,0)</f>
        <v>0</v>
      </c>
      <c r="K57" s="16"/>
      <c r="L57" s="16">
        <v>0</v>
      </c>
      <c r="M57" s="27">
        <f t="shared" si="3"/>
        <v>0</v>
      </c>
      <c r="N57" s="33">
        <f>VLOOKUP(B57,'[2]Sheet1'!$B$16:$N$67,13,0)+M57</f>
        <v>22123180</v>
      </c>
      <c r="O57" s="35">
        <f t="shared" si="4"/>
        <v>0.00010388905545773178</v>
      </c>
      <c r="P57" s="25"/>
    </row>
    <row r="58" spans="1:16" ht="15">
      <c r="A58" s="34">
        <f t="shared" si="2"/>
        <v>43</v>
      </c>
      <c r="B58" s="12" t="s">
        <v>90</v>
      </c>
      <c r="C58" s="13" t="s">
        <v>91</v>
      </c>
      <c r="D58" s="14" t="s">
        <v>14</v>
      </c>
      <c r="E58" s="15"/>
      <c r="F58" s="15"/>
      <c r="G58" s="16">
        <f>VLOOKUP(B58,'[1]Brokers'!$B$9:$H$69,7,0)</f>
        <v>0</v>
      </c>
      <c r="H58" s="16">
        <f>VLOOKUP(B58,'[1]Brokers'!$B$9:$X$69,22,0)</f>
        <v>0</v>
      </c>
      <c r="I58" s="16">
        <f>VLOOKUP(B58,'[1]Brokers'!$B$9:$R$69,17,0)</f>
        <v>0</v>
      </c>
      <c r="J58" s="16">
        <f>VLOOKUP(B58,'[1]Brokers'!$B$9:$M$69,12,0)</f>
        <v>0</v>
      </c>
      <c r="K58" s="16">
        <v>0</v>
      </c>
      <c r="L58" s="16">
        <v>0</v>
      </c>
      <c r="M58" s="27">
        <f t="shared" si="3"/>
        <v>0</v>
      </c>
      <c r="N58" s="33">
        <f>VLOOKUP(B58,'[2]Sheet1'!$B$16:$N$67,13,0)+M58</f>
        <v>16379698.4</v>
      </c>
      <c r="O58" s="35">
        <f t="shared" si="4"/>
        <v>7.691802875800498E-05</v>
      </c>
      <c r="P58" s="25"/>
    </row>
    <row r="59" spans="1:16" ht="15">
      <c r="A59" s="34">
        <f t="shared" si="2"/>
        <v>44</v>
      </c>
      <c r="B59" s="12" t="s">
        <v>63</v>
      </c>
      <c r="C59" s="13" t="s">
        <v>64</v>
      </c>
      <c r="D59" s="14" t="s">
        <v>14</v>
      </c>
      <c r="E59" s="15"/>
      <c r="F59" s="15"/>
      <c r="G59" s="16">
        <f>VLOOKUP(B59,'[1]Brokers'!$B$9:$H$69,7,0)</f>
        <v>0</v>
      </c>
      <c r="H59" s="16">
        <f>VLOOKUP(B59,'[1]Brokers'!$B$9:$X$69,22,0)</f>
        <v>0</v>
      </c>
      <c r="I59" s="16">
        <f>VLOOKUP(B59,'[1]Brokers'!$B$9:$R$69,17,0)</f>
        <v>0</v>
      </c>
      <c r="J59" s="16">
        <f>VLOOKUP(B59,'[1]Brokers'!$B$9:$M$69,12,0)</f>
        <v>0</v>
      </c>
      <c r="K59" s="16">
        <v>0</v>
      </c>
      <c r="L59" s="16">
        <v>0</v>
      </c>
      <c r="M59" s="27">
        <f t="shared" si="3"/>
        <v>0</v>
      </c>
      <c r="N59" s="33">
        <f>VLOOKUP(B59,'[2]Sheet1'!$B$16:$N$67,13,0)+M59</f>
        <v>13805200</v>
      </c>
      <c r="O59" s="35">
        <f t="shared" si="4"/>
        <v>6.482834693769516E-05</v>
      </c>
      <c r="P59" s="25"/>
    </row>
    <row r="60" spans="1:16" ht="15">
      <c r="A60" s="34">
        <f t="shared" si="2"/>
        <v>45</v>
      </c>
      <c r="B60" s="12" t="s">
        <v>104</v>
      </c>
      <c r="C60" s="13" t="s">
        <v>105</v>
      </c>
      <c r="D60" s="14" t="s">
        <v>14</v>
      </c>
      <c r="E60" s="14" t="s">
        <v>14</v>
      </c>
      <c r="F60" s="15"/>
      <c r="G60" s="16">
        <f>VLOOKUP(B60,'[1]Brokers'!$B$9:$H$69,7,0)</f>
        <v>0</v>
      </c>
      <c r="H60" s="16">
        <f>VLOOKUP(B60,'[1]Brokers'!$B$9:$X$69,22,0)</f>
        <v>0</v>
      </c>
      <c r="I60" s="16">
        <f>VLOOKUP(B60,'[1]Brokers'!$B$9:$R$69,17,0)</f>
        <v>0</v>
      </c>
      <c r="J60" s="16">
        <f>VLOOKUP(B60,'[1]Brokers'!$B$9:$M$69,12,0)</f>
        <v>0</v>
      </c>
      <c r="K60" s="16">
        <v>0</v>
      </c>
      <c r="L60" s="16">
        <v>0</v>
      </c>
      <c r="M60" s="27">
        <f t="shared" si="3"/>
        <v>0</v>
      </c>
      <c r="N60" s="33">
        <f>VLOOKUP(B60,'[2]Sheet1'!$B$16:$N$67,13,0)+M60</f>
        <v>8829160</v>
      </c>
      <c r="O60" s="35">
        <f t="shared" si="4"/>
        <v>4.146117750184138E-05</v>
      </c>
      <c r="P60" s="25"/>
    </row>
    <row r="61" spans="1:16" ht="15">
      <c r="A61" s="34">
        <f t="shared" si="2"/>
        <v>46</v>
      </c>
      <c r="B61" s="12" t="s">
        <v>39</v>
      </c>
      <c r="C61" s="13" t="s">
        <v>40</v>
      </c>
      <c r="D61" s="14" t="s">
        <v>14</v>
      </c>
      <c r="E61" s="15"/>
      <c r="F61" s="15"/>
      <c r="G61" s="16">
        <f>VLOOKUP(B61,'[1]Brokers'!$B$9:$H$69,7,0)</f>
        <v>448796</v>
      </c>
      <c r="H61" s="16">
        <f>VLOOKUP(B61,'[1]Brokers'!$B$9:$X$69,22,0)</f>
        <v>0</v>
      </c>
      <c r="I61" s="16">
        <f>VLOOKUP(B61,'[1]Brokers'!$B$9:$R$69,17,0)</f>
        <v>0</v>
      </c>
      <c r="J61" s="16">
        <f>VLOOKUP(B61,'[1]Brokers'!$B$9:$M$69,12,0)</f>
        <v>0</v>
      </c>
      <c r="K61" s="16">
        <v>0</v>
      </c>
      <c r="L61" s="16">
        <v>0</v>
      </c>
      <c r="M61" s="27">
        <f t="shared" si="3"/>
        <v>448796</v>
      </c>
      <c r="N61" s="33">
        <f>VLOOKUP(B61,'[2]Sheet1'!$B$16:$N$67,13,0)+M61</f>
        <v>6264891.649999999</v>
      </c>
      <c r="O61" s="35">
        <f t="shared" si="4"/>
        <v>2.941953534996012E-05</v>
      </c>
      <c r="P61" s="25"/>
    </row>
    <row r="62" spans="1:16" ht="15">
      <c r="A62" s="34">
        <f t="shared" si="2"/>
        <v>47</v>
      </c>
      <c r="B62" s="12" t="s">
        <v>110</v>
      </c>
      <c r="C62" s="13" t="s">
        <v>138</v>
      </c>
      <c r="D62" s="14" t="s">
        <v>14</v>
      </c>
      <c r="E62" s="15"/>
      <c r="F62" s="15"/>
      <c r="G62" s="16">
        <f>VLOOKUP(B62,'[1]Brokers'!$B$9:$H$69,7,0)</f>
        <v>0</v>
      </c>
      <c r="H62" s="16">
        <f>VLOOKUP(B62,'[1]Brokers'!$B$9:$X$69,22,0)</f>
        <v>0</v>
      </c>
      <c r="I62" s="16">
        <f>VLOOKUP(B62,'[1]Brokers'!$B$9:$R$69,17,0)</f>
        <v>0</v>
      </c>
      <c r="J62" s="16">
        <f>VLOOKUP(B62,'[1]Brokers'!$B$9:$M$69,12,0)</f>
        <v>0</v>
      </c>
      <c r="K62" s="16">
        <v>0</v>
      </c>
      <c r="L62" s="16">
        <v>0</v>
      </c>
      <c r="M62" s="27">
        <f t="shared" si="3"/>
        <v>0</v>
      </c>
      <c r="N62" s="33">
        <f>VLOOKUP(B62,'[2]Sheet1'!$B$16:$N$67,13,0)+M62</f>
        <v>3077823.55</v>
      </c>
      <c r="O62" s="35">
        <f t="shared" si="4"/>
        <v>1.4453264922812314E-05</v>
      </c>
      <c r="P62" s="25"/>
    </row>
    <row r="63" spans="1:16" ht="15">
      <c r="A63" s="34">
        <f t="shared" si="2"/>
        <v>48</v>
      </c>
      <c r="B63" s="12" t="s">
        <v>98</v>
      </c>
      <c r="C63" s="13" t="s">
        <v>99</v>
      </c>
      <c r="D63" s="14" t="s">
        <v>14</v>
      </c>
      <c r="E63" s="15" t="s">
        <v>14</v>
      </c>
      <c r="F63" s="15" t="s">
        <v>14</v>
      </c>
      <c r="G63" s="16">
        <f>VLOOKUP(B63,'[1]Brokers'!$B$9:$H$69,7,0)</f>
        <v>74649</v>
      </c>
      <c r="H63" s="16">
        <f>VLOOKUP(B63,'[1]Brokers'!$B$9:$X$69,22,0)</f>
        <v>0</v>
      </c>
      <c r="I63" s="16">
        <f>VLOOKUP(B63,'[1]Brokers'!$B$9:$R$69,17,0)</f>
        <v>0</v>
      </c>
      <c r="J63" s="16">
        <f>VLOOKUP(B63,'[1]Brokers'!$B$9:$M$69,12,0)</f>
        <v>0</v>
      </c>
      <c r="K63" s="16">
        <v>0</v>
      </c>
      <c r="L63" s="16">
        <v>0</v>
      </c>
      <c r="M63" s="27">
        <f t="shared" si="3"/>
        <v>74649</v>
      </c>
      <c r="N63" s="33">
        <f>VLOOKUP(B63,'[2]Sheet1'!$B$16:$N$67,13,0)+M63</f>
        <v>278619</v>
      </c>
      <c r="O63" s="35">
        <f t="shared" si="4"/>
        <v>1.3083772198471364E-06</v>
      </c>
      <c r="P63" s="25"/>
    </row>
    <row r="64" spans="1:16" ht="15">
      <c r="A64" s="34">
        <f t="shared" si="2"/>
        <v>49</v>
      </c>
      <c r="B64" s="12" t="s">
        <v>75</v>
      </c>
      <c r="C64" s="13" t="s">
        <v>76</v>
      </c>
      <c r="D64" s="14" t="s">
        <v>14</v>
      </c>
      <c r="E64" s="15"/>
      <c r="F64" s="15"/>
      <c r="G64" s="16">
        <f>VLOOKUP(B64,'[1]Brokers'!$B$9:$H$69,7,0)</f>
        <v>0</v>
      </c>
      <c r="H64" s="16">
        <f>VLOOKUP(B64,'[1]Brokers'!$B$9:$X$69,22,0)</f>
        <v>0</v>
      </c>
      <c r="I64" s="16">
        <f>VLOOKUP(B64,'[1]Brokers'!$B$9:$R$69,17,0)</f>
        <v>0</v>
      </c>
      <c r="J64" s="16">
        <f>VLOOKUP(B64,'[1]Brokers'!$B$9:$M$69,12,0)</f>
        <v>0</v>
      </c>
      <c r="K64" s="16">
        <v>0</v>
      </c>
      <c r="L64" s="16">
        <v>0</v>
      </c>
      <c r="M64" s="27">
        <f t="shared" si="3"/>
        <v>0</v>
      </c>
      <c r="N64" s="33">
        <f>VLOOKUP(B64,'[2]Sheet1'!$B$16:$N$67,13,0)+M64</f>
        <v>0</v>
      </c>
      <c r="O64" s="35">
        <f t="shared" si="4"/>
        <v>0</v>
      </c>
      <c r="P64" s="25"/>
    </row>
    <row r="65" spans="1:16" ht="15">
      <c r="A65" s="34">
        <f t="shared" si="2"/>
        <v>50</v>
      </c>
      <c r="B65" s="12" t="s">
        <v>71</v>
      </c>
      <c r="C65" s="13" t="s">
        <v>72</v>
      </c>
      <c r="D65" s="14" t="s">
        <v>14</v>
      </c>
      <c r="E65" s="15" t="s">
        <v>14</v>
      </c>
      <c r="F65" s="15"/>
      <c r="G65" s="16">
        <f>VLOOKUP(B65,'[1]Brokers'!$B$9:$H$69,7,0)</f>
        <v>0</v>
      </c>
      <c r="H65" s="16">
        <f>VLOOKUP(B65,'[1]Brokers'!$B$9:$X$69,22,0)</f>
        <v>0</v>
      </c>
      <c r="I65" s="16">
        <f>VLOOKUP(B65,'[1]Brokers'!$B$9:$R$69,17,0)</f>
        <v>0</v>
      </c>
      <c r="J65" s="16">
        <f>VLOOKUP(B65,'[1]Brokers'!$B$9:$M$69,12,0)</f>
        <v>0</v>
      </c>
      <c r="K65" s="16">
        <v>0</v>
      </c>
      <c r="L65" s="16">
        <v>0</v>
      </c>
      <c r="M65" s="27">
        <f t="shared" si="3"/>
        <v>0</v>
      </c>
      <c r="N65" s="33">
        <f>VLOOKUP(B65,'[2]Sheet1'!$B$16:$N$67,13,0)+M65</f>
        <v>0</v>
      </c>
      <c r="O65" s="35">
        <f t="shared" si="4"/>
        <v>0</v>
      </c>
      <c r="P65" s="25"/>
    </row>
    <row r="66" spans="1:16" ht="15">
      <c r="A66" s="34">
        <f t="shared" si="2"/>
        <v>51</v>
      </c>
      <c r="B66" s="12" t="s">
        <v>92</v>
      </c>
      <c r="C66" s="13" t="s">
        <v>93</v>
      </c>
      <c r="D66" s="14" t="s">
        <v>14</v>
      </c>
      <c r="E66" s="15" t="s">
        <v>14</v>
      </c>
      <c r="F66" s="15" t="s">
        <v>14</v>
      </c>
      <c r="G66" s="16">
        <f>VLOOKUP(B66,'[1]Brokers'!$B$9:$H$69,7,0)</f>
        <v>0</v>
      </c>
      <c r="H66" s="16">
        <f>VLOOKUP(B66,'[1]Brokers'!$B$9:$X$69,22,0)</f>
        <v>0</v>
      </c>
      <c r="I66" s="16">
        <f>VLOOKUP(B66,'[1]Brokers'!$B$9:$R$69,17,0)</f>
        <v>0</v>
      </c>
      <c r="J66" s="16">
        <f>VLOOKUP(B66,'[1]Brokers'!$B$9:$M$69,12,0)</f>
        <v>0</v>
      </c>
      <c r="K66" s="16">
        <v>0</v>
      </c>
      <c r="L66" s="16">
        <v>0</v>
      </c>
      <c r="M66" s="27">
        <f t="shared" si="3"/>
        <v>0</v>
      </c>
      <c r="N66" s="33">
        <f>VLOOKUP(B66,'[2]Sheet1'!$B$16:$N$67,13,0)+M66</f>
        <v>0</v>
      </c>
      <c r="O66" s="35">
        <f t="shared" si="4"/>
        <v>0</v>
      </c>
      <c r="P66" s="25"/>
    </row>
    <row r="67" spans="1:17" ht="16.5" thickBot="1">
      <c r="A67" s="42" t="s">
        <v>6</v>
      </c>
      <c r="B67" s="43"/>
      <c r="C67" s="43"/>
      <c r="D67" s="36">
        <f>COUNTA(D16:D66)</f>
        <v>51</v>
      </c>
      <c r="E67" s="36">
        <f>COUNTA(E16:E66)</f>
        <v>24</v>
      </c>
      <c r="F67" s="36">
        <f>COUNTA(F16:F66)</f>
        <v>13</v>
      </c>
      <c r="G67" s="37">
        <f aca="true" t="shared" si="5" ref="G67:O67">SUM(G16:G66)</f>
        <v>32474885850</v>
      </c>
      <c r="H67" s="37">
        <f t="shared" si="5"/>
        <v>20800000</v>
      </c>
      <c r="I67" s="37">
        <f t="shared" si="5"/>
        <v>0</v>
      </c>
      <c r="J67" s="37">
        <f t="shared" si="5"/>
        <v>0</v>
      </c>
      <c r="K67" s="37">
        <f t="shared" si="5"/>
        <v>0</v>
      </c>
      <c r="L67" s="37">
        <f t="shared" si="5"/>
        <v>0</v>
      </c>
      <c r="M67" s="37">
        <f t="shared" si="5"/>
        <v>32495685850</v>
      </c>
      <c r="N67" s="37">
        <f t="shared" si="5"/>
        <v>212950054291.33984</v>
      </c>
      <c r="O67" s="38">
        <f t="shared" si="5"/>
        <v>1.0000000000000004</v>
      </c>
      <c r="P67" s="20"/>
      <c r="Q67" s="19"/>
    </row>
    <row r="68" spans="12:17" ht="15">
      <c r="L68" s="21"/>
      <c r="M68" s="22"/>
      <c r="O68" s="21"/>
      <c r="P68" s="20"/>
      <c r="Q68" s="19"/>
    </row>
    <row r="69" spans="2:17" ht="27.6" customHeight="1">
      <c r="B69" s="54" t="s">
        <v>124</v>
      </c>
      <c r="C69" s="54"/>
      <c r="D69" s="54"/>
      <c r="E69" s="54"/>
      <c r="F69" s="54"/>
      <c r="H69" s="23"/>
      <c r="I69" s="23"/>
      <c r="L69" s="21"/>
      <c r="M69" s="21"/>
      <c r="P69" s="20"/>
      <c r="Q69" s="19"/>
    </row>
    <row r="70" spans="3:17" ht="27.6" customHeight="1">
      <c r="C70" s="55"/>
      <c r="D70" s="55"/>
      <c r="E70" s="55"/>
      <c r="F70" s="55"/>
      <c r="M70" s="21"/>
      <c r="N70" s="21"/>
      <c r="P70" s="20"/>
      <c r="Q70" s="19"/>
    </row>
    <row r="71" spans="16:17" ht="15">
      <c r="P71" s="20"/>
      <c r="Q71" s="19"/>
    </row>
    <row r="72" spans="16:17" ht="15">
      <c r="P72" s="20"/>
      <c r="Q72" s="19"/>
    </row>
  </sheetData>
  <mergeCells count="16">
    <mergeCell ref="B69:F69"/>
    <mergeCell ref="C70:F70"/>
    <mergeCell ref="M14:M15"/>
    <mergeCell ref="G14:I14"/>
    <mergeCell ref="J14:L14"/>
    <mergeCell ref="N14:N15"/>
    <mergeCell ref="O14:O15"/>
    <mergeCell ref="A67:C67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3" r:id="rId2"/>
  <rowBreaks count="1" manualBreakCount="1">
    <brk id="6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 topLeftCell="A1">
      <selection activeCell="A61" sqref="A3:XFD61"/>
    </sheetView>
  </sheetViews>
  <sheetFormatPr defaultColWidth="9.140625" defaultRowHeight="15"/>
  <cols>
    <col min="1" max="1" width="3.28125" style="0" bestFit="1" customWidth="1"/>
    <col min="2" max="2" width="8.00390625" style="0" bestFit="1" customWidth="1"/>
    <col min="3" max="3" width="55.421875" style="0" bestFit="1" customWidth="1"/>
    <col min="4" max="6" width="2.28125" style="0" bestFit="1" customWidth="1"/>
    <col min="7" max="8" width="18.7109375" style="0" bestFit="1" customWidth="1"/>
    <col min="9" max="9" width="5.57421875" style="0" bestFit="1" customWidth="1"/>
    <col min="10" max="10" width="18.7109375" style="0" bestFit="1" customWidth="1"/>
    <col min="11" max="12" width="5.57421875" style="0" bestFit="1" customWidth="1"/>
    <col min="13" max="13" width="18.421875" style="0" bestFit="1" customWidth="1"/>
    <col min="14" max="14" width="18.7109375" style="0" bestFit="1" customWidth="1"/>
    <col min="15" max="15" width="8.421875" style="0" bestFit="1" customWidth="1"/>
  </cols>
  <sheetData>
    <row r="3" spans="1:17" s="1" customFormat="1" ht="15.7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VLOOKUP(B3,'[3]Brokers'!$B$9:$I$69,7,0)</f>
        <v>630324650.93</v>
      </c>
      <c r="H3" s="16">
        <f>VLOOKUP(B3,'[3]Brokers'!$B$9:$W$69,22,0)</f>
        <v>0</v>
      </c>
      <c r="I3" s="16">
        <f>VLOOKUP(B3,'[4]Brokers'!$B$9:$R$69,17,0)</f>
        <v>0</v>
      </c>
      <c r="J3" s="16">
        <f>VLOOKUP(B3,'[3]Brokers'!$B$9:$J$69,9,0)</f>
        <v>8316118400</v>
      </c>
      <c r="K3" s="16">
        <v>0</v>
      </c>
      <c r="L3" s="16">
        <v>0</v>
      </c>
      <c r="M3" s="27">
        <f aca="true" t="shared" si="0" ref="M3:M34">L3+I3+J3+H3+G3</f>
        <v>8946443050.93</v>
      </c>
      <c r="N3" s="16">
        <f>VLOOKUP(B3,'[4]Brokers'!$B$9:$Y$67,24,0)+M3</f>
        <v>9389544416.18</v>
      </c>
      <c r="O3" s="28" t="e">
        <f aca="true" t="shared" si="1" ref="O3:O34">N3/$N$75</f>
        <v>#DIV/0!</v>
      </c>
      <c r="P3" s="25"/>
      <c r="Q3" s="4"/>
    </row>
    <row r="4" spans="1:17" s="1" customFormat="1" ht="15.7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VLOOKUP(B4,'[3]Brokers'!$B$9:$I$69,7,0)</f>
        <v>179538227.3</v>
      </c>
      <c r="H4" s="16">
        <f>VLOOKUP(B4,'[3]Brokers'!$B$9:$W$69,22,0)</f>
        <v>1155784950</v>
      </c>
      <c r="I4" s="16">
        <f>VLOOKUP(B4,'[4]Brokers'!$B$9:$R$69,17,0)</f>
        <v>0</v>
      </c>
      <c r="J4" s="16">
        <f>VLOOKUP(B4,'[3]Brokers'!$B$9:$J$69,9,0)</f>
        <v>68814000</v>
      </c>
      <c r="K4" s="16">
        <v>0</v>
      </c>
      <c r="L4" s="16">
        <v>0</v>
      </c>
      <c r="M4" s="27">
        <f t="shared" si="0"/>
        <v>1404137177.3</v>
      </c>
      <c r="N4" s="16">
        <f>VLOOKUP(B4,'[4]Brokers'!$B$9:$Y$67,24,0)+M4</f>
        <v>3564836455.34</v>
      </c>
      <c r="O4" s="28" t="e">
        <f t="shared" si="1"/>
        <v>#DIV/0!</v>
      </c>
      <c r="P4" s="25"/>
      <c r="Q4" s="4"/>
    </row>
    <row r="5" spans="1:17" s="1" customFormat="1" ht="15.7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VLOOKUP(B5,'[3]Brokers'!$B$9:$I$69,7,0)</f>
        <v>1272458454.4</v>
      </c>
      <c r="H5" s="16">
        <f>VLOOKUP(B5,'[3]Brokers'!$B$9:$W$69,22,0)</f>
        <v>0</v>
      </c>
      <c r="I5" s="16">
        <f>VLOOKUP(B5,'[4]Brokers'!$B$9:$R$69,17,0)</f>
        <v>0</v>
      </c>
      <c r="J5" s="16">
        <f>VLOOKUP(B5,'[3]Brokers'!$B$9:$J$69,9,0)</f>
        <v>405840600</v>
      </c>
      <c r="K5" s="16">
        <v>0</v>
      </c>
      <c r="L5" s="16">
        <v>0</v>
      </c>
      <c r="M5" s="27">
        <f t="shared" si="0"/>
        <v>1678299054.4</v>
      </c>
      <c r="N5" s="16">
        <f>VLOOKUP(B5,'[4]Brokers'!$B$9:$Y$67,24,0)+M5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VLOOKUP(B6,'[3]Brokers'!$B$9:$I$69,7,0)</f>
        <v>282505387.54</v>
      </c>
      <c r="H6" s="16">
        <f>VLOOKUP(B6,'[3]Brokers'!$B$9:$W$69,22,0)</f>
        <v>0</v>
      </c>
      <c r="I6" s="16">
        <f>VLOOKUP(B6,'[4]Brokers'!$B$9:$R$69,17,0)</f>
        <v>0</v>
      </c>
      <c r="J6" s="16">
        <f>VLOOKUP(B6,'[3]Brokers'!$B$9:$J$69,9,0)</f>
        <v>46120200</v>
      </c>
      <c r="K6" s="16">
        <v>0</v>
      </c>
      <c r="L6" s="16">
        <v>0</v>
      </c>
      <c r="M6" s="27">
        <f t="shared" si="0"/>
        <v>328625587.54</v>
      </c>
      <c r="N6" s="16">
        <f>VLOOKUP(B6,'[4]Brokers'!$B$9:$Y$67,24,0)+M6</f>
        <v>2370200710.55</v>
      </c>
      <c r="O6" s="28" t="e">
        <f t="shared" si="1"/>
        <v>#DIV/0!</v>
      </c>
      <c r="P6" s="25"/>
      <c r="Q6" s="4"/>
    </row>
    <row r="7" spans="1:17" s="1" customFormat="1" ht="15.7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VLOOKUP(B7,'[3]Brokers'!$B$9:$I$69,7,0)</f>
        <v>355005596.29999995</v>
      </c>
      <c r="H7" s="16">
        <f>VLOOKUP(B7,'[3]Brokers'!$B$9:$W$69,22,0)</f>
        <v>0</v>
      </c>
      <c r="I7" s="16">
        <f>VLOOKUP(B7,'[4]Brokers'!$B$9:$R$69,17,0)</f>
        <v>0</v>
      </c>
      <c r="J7" s="16">
        <f>VLOOKUP(B7,'[3]Brokers'!$B$9:$J$69,9,0)</f>
        <v>182523400</v>
      </c>
      <c r="K7" s="16">
        <v>0</v>
      </c>
      <c r="L7" s="16">
        <v>0</v>
      </c>
      <c r="M7" s="27">
        <f t="shared" si="0"/>
        <v>537528996.3</v>
      </c>
      <c r="N7" s="16">
        <f>VLOOKUP(B7,'[4]Brokers'!$B$9:$Y$67,24,0)+M7</f>
        <v>857884503.55</v>
      </c>
      <c r="O7" s="28" t="e">
        <f t="shared" si="1"/>
        <v>#DIV/0!</v>
      </c>
      <c r="P7" s="25"/>
      <c r="Q7" s="4"/>
    </row>
    <row r="8" spans="1:17" s="1" customFormat="1" ht="15.7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VLOOKUP(B8,'[3]Brokers'!$B$9:$I$69,7,0)</f>
        <v>382320935.79999995</v>
      </c>
      <c r="H8" s="16">
        <f>VLOOKUP(B8,'[3]Brokers'!$B$9:$W$69,22,0)</f>
        <v>0</v>
      </c>
      <c r="I8" s="16">
        <f>VLOOKUP(B8,'[4]Brokers'!$B$9:$R$69,17,0)</f>
        <v>0</v>
      </c>
      <c r="J8" s="16">
        <f>VLOOKUP(B8,'[3]Brokers'!$B$9:$J$69,9,0)</f>
        <v>170286000</v>
      </c>
      <c r="K8" s="16">
        <v>0</v>
      </c>
      <c r="L8" s="16">
        <v>0</v>
      </c>
      <c r="M8" s="27">
        <f t="shared" si="0"/>
        <v>552606935.8</v>
      </c>
      <c r="N8" s="16">
        <f>VLOOKUP(B8,'[4]Brokers'!$B$9:$Y$67,24,0)+M8</f>
        <v>849473769.54</v>
      </c>
      <c r="O8" s="28" t="e">
        <f t="shared" si="1"/>
        <v>#DIV/0!</v>
      </c>
      <c r="P8" s="25"/>
      <c r="Q8" s="4"/>
    </row>
    <row r="9" spans="1:17" s="1" customFormat="1" ht="15.7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VLOOKUP(B9,'[3]Brokers'!$B$9:$I$69,7,0)</f>
        <v>274140321.03</v>
      </c>
      <c r="H9" s="16">
        <f>VLOOKUP(B9,'[3]Brokers'!$B$9:$W$69,22,0)</f>
        <v>0</v>
      </c>
      <c r="I9" s="16">
        <f>VLOOKUP(B9,'[4]Brokers'!$B$9:$R$69,17,0)</f>
        <v>0</v>
      </c>
      <c r="J9" s="16">
        <f>VLOOKUP(B9,'[3]Brokers'!$B$9:$J$69,9,0)</f>
        <v>164744600</v>
      </c>
      <c r="K9" s="16">
        <v>0</v>
      </c>
      <c r="L9" s="16">
        <v>0</v>
      </c>
      <c r="M9" s="27">
        <f t="shared" si="0"/>
        <v>438884921.03</v>
      </c>
      <c r="N9" s="16">
        <f>VLOOKUP(B9,'[4]Brokers'!$B$9:$Y$67,24,0)+M9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VLOOKUP(B10,'[3]Brokers'!$B$9:$I$69,7,0)</f>
        <v>7267055.279999999</v>
      </c>
      <c r="H10" s="16">
        <f>VLOOKUP(B10,'[3]Brokers'!$B$9:$W$69,22,0)</f>
        <v>0</v>
      </c>
      <c r="I10" s="16">
        <f>VLOOKUP(B10,'[4]Brokers'!$B$9:$R$69,17,0)</f>
        <v>0</v>
      </c>
      <c r="J10" s="16">
        <f>VLOOKUP(B10,'[3]Brokers'!$B$9:$J$69,9,0)</f>
        <v>22370400</v>
      </c>
      <c r="K10" s="16">
        <v>0</v>
      </c>
      <c r="L10" s="16">
        <v>0</v>
      </c>
      <c r="M10" s="27">
        <f t="shared" si="0"/>
        <v>29637455.28</v>
      </c>
      <c r="N10" s="16">
        <f>VLOOKUP(B10,'[4]Brokers'!$B$9:$Y$67,24,0)+M10</f>
        <v>39046443.28</v>
      </c>
      <c r="O10" s="28" t="e">
        <f t="shared" si="1"/>
        <v>#DIV/0!</v>
      </c>
      <c r="P10" s="25"/>
      <c r="Q10" s="4"/>
    </row>
    <row r="11" spans="1:17" s="1" customFormat="1" ht="15.7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VLOOKUP(B11,'[3]Brokers'!$B$9:$I$69,7,0)</f>
        <v>198540489.61</v>
      </c>
      <c r="H11" s="16">
        <f>VLOOKUP(B11,'[3]Brokers'!$B$9:$W$69,22,0)</f>
        <v>0</v>
      </c>
      <c r="I11" s="16">
        <f>VLOOKUP(B11,'[4]Brokers'!$B$9:$R$69,17,0)</f>
        <v>0</v>
      </c>
      <c r="J11" s="16">
        <f>VLOOKUP(B11,'[3]Brokers'!$B$9:$J$69,9,0)</f>
        <v>33740000</v>
      </c>
      <c r="K11" s="16">
        <v>0</v>
      </c>
      <c r="L11" s="16">
        <v>0</v>
      </c>
      <c r="M11" s="27">
        <f t="shared" si="0"/>
        <v>232280489.61</v>
      </c>
      <c r="N11" s="16">
        <f>VLOOKUP(B11,'[4]Brokers'!$B$9:$Y$67,24,0)+M11</f>
        <v>381188487.04</v>
      </c>
      <c r="O11" s="28" t="e">
        <f t="shared" si="1"/>
        <v>#DIV/0!</v>
      </c>
      <c r="P11" s="25"/>
      <c r="Q11" s="4"/>
    </row>
    <row r="12" spans="1:17" s="26" customFormat="1" ht="15.7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VLOOKUP(B12,'[3]Brokers'!$B$9:$I$69,7,0)</f>
        <v>64587067.29000001</v>
      </c>
      <c r="H12" s="16">
        <f>VLOOKUP(B12,'[3]Brokers'!$B$9:$W$69,22,0)</f>
        <v>0</v>
      </c>
      <c r="I12" s="16">
        <f>VLOOKUP(B12,'[4]Brokers'!$B$9:$R$69,17,0)</f>
        <v>0</v>
      </c>
      <c r="J12" s="16">
        <f>VLOOKUP(B12,'[3]Brokers'!$B$9:$J$69,9,0)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VLOOKUP(B12,'[4]Brokers'!$B$9:$Y$67,24,0)+M12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VLOOKUP(B13,'[3]Brokers'!$B$9:$I$69,7,0)</f>
        <v>132119822</v>
      </c>
      <c r="H13" s="16">
        <f>VLOOKUP(B13,'[3]Brokers'!$B$9:$W$69,22,0)</f>
        <v>0</v>
      </c>
      <c r="I13" s="16">
        <f>VLOOKUP(B13,'[4]Brokers'!$B$9:$R$69,17,0)</f>
        <v>0</v>
      </c>
      <c r="J13" s="16">
        <f>VLOOKUP(B13,'[3]Brokers'!$B$9:$J$69,9,0)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VLOOKUP(B13,'[4]Brokers'!$B$9:$Y$67,24,0)+M13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VLOOKUP(B14,'[3]Brokers'!$B$9:$I$69,7,0)</f>
        <v>53972221.2</v>
      </c>
      <c r="H14" s="16">
        <f>VLOOKUP(B14,'[3]Brokers'!$B$9:$W$69,22,0)</f>
        <v>0</v>
      </c>
      <c r="I14" s="16">
        <f>VLOOKUP(B14,'[4]Brokers'!$B$9:$R$69,17,0)</f>
        <v>0</v>
      </c>
      <c r="J14" s="16">
        <f>VLOOKUP(B14,'[3]Brokers'!$B$9:$J$69,9,0)</f>
        <v>7280000</v>
      </c>
      <c r="K14" s="16">
        <v>0</v>
      </c>
      <c r="L14" s="16">
        <v>0</v>
      </c>
      <c r="M14" s="27">
        <f t="shared" si="0"/>
        <v>61252221.2</v>
      </c>
      <c r="N14" s="16">
        <f>VLOOKUP(B14,'[4]Brokers'!$B$9:$Y$67,24,0)+M14</f>
        <v>208244598.74</v>
      </c>
      <c r="O14" s="28" t="e">
        <f t="shared" si="1"/>
        <v>#DIV/0!</v>
      </c>
      <c r="P14" s="25"/>
      <c r="Q14" s="4"/>
    </row>
    <row r="15" spans="1:17" s="1" customFormat="1" ht="15.7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VLOOKUP(B15,'[3]Brokers'!$B$9:$I$69,7,0)</f>
        <v>7031079</v>
      </c>
      <c r="H15" s="16">
        <f>VLOOKUP(B15,'[3]Brokers'!$B$9:$W$69,22,0)</f>
        <v>0</v>
      </c>
      <c r="I15" s="16">
        <f>VLOOKUP(B15,'[4]Brokers'!$B$9:$R$69,17,0)</f>
        <v>0</v>
      </c>
      <c r="J15" s="16">
        <f>VLOOKUP(B15,'[3]Brokers'!$B$9:$J$69,9,0)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VLOOKUP(B15,'[4]Brokers'!$B$9:$Y$67,24,0)+M15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VLOOKUP(B16,'[3]Brokers'!$B$9:$I$69,7,0)</f>
        <v>9439987</v>
      </c>
      <c r="H16" s="16">
        <f>VLOOKUP(B16,'[3]Brokers'!$B$9:$W$69,22,0)</f>
        <v>0</v>
      </c>
      <c r="I16" s="16">
        <f>VLOOKUP(B16,'[4]Brokers'!$B$9:$R$69,17,0)</f>
        <v>0</v>
      </c>
      <c r="J16" s="16">
        <f>VLOOKUP(B16,'[3]Brokers'!$B$9:$J$69,9,0)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VLOOKUP(B16,'[4]Brokers'!$B$9:$Y$67,24,0)+M16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VLOOKUP(B17,'[3]Brokers'!$B$9:$I$69,7,0)</f>
        <v>112802935.7</v>
      </c>
      <c r="H17" s="16">
        <f>VLOOKUP(B17,'[3]Brokers'!$B$9:$W$69,22,0)</f>
        <v>0</v>
      </c>
      <c r="I17" s="16">
        <f>VLOOKUP(B17,'[4]Brokers'!$B$9:$R$69,17,0)</f>
        <v>0</v>
      </c>
      <c r="J17" s="16">
        <f>VLOOKUP(B17,'[3]Brokers'!$B$9:$J$69,9,0)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VLOOKUP(B17,'[4]Brokers'!$B$9:$Y$67,24,0)+M17</f>
        <v>149443115.7</v>
      </c>
      <c r="O17" s="28" t="e">
        <f t="shared" si="1"/>
        <v>#DIV/0!</v>
      </c>
      <c r="P17" s="25"/>
      <c r="Q17" s="4"/>
    </row>
    <row r="18" spans="1:17" s="1" customFormat="1" ht="15.7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VLOOKUP(B18,'[3]Brokers'!$B$9:$I$69,7,0)</f>
        <v>53280666.2</v>
      </c>
      <c r="H18" s="16">
        <f>VLOOKUP(B18,'[3]Brokers'!$B$9:$W$69,22,0)</f>
        <v>100000</v>
      </c>
      <c r="I18" s="16">
        <f>VLOOKUP(B18,'[4]Brokers'!$B$9:$R$69,17,0)</f>
        <v>0</v>
      </c>
      <c r="J18" s="16">
        <f>VLOOKUP(B18,'[3]Brokers'!$B$9:$J$69,9,0)</f>
        <v>420000</v>
      </c>
      <c r="K18" s="16">
        <v>0</v>
      </c>
      <c r="L18" s="16">
        <v>0</v>
      </c>
      <c r="M18" s="27">
        <f t="shared" si="0"/>
        <v>53800666.2</v>
      </c>
      <c r="N18" s="16">
        <f>VLOOKUP(B18,'[4]Brokers'!$B$9:$Y$67,24,0)+M18</f>
        <v>106693805.15</v>
      </c>
      <c r="O18" s="28" t="e">
        <f t="shared" si="1"/>
        <v>#DIV/0!</v>
      </c>
      <c r="P18" s="25"/>
      <c r="Q18" s="4"/>
    </row>
    <row r="19" spans="1:17" s="1" customFormat="1" ht="15.7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VLOOKUP(B19,'[3]Brokers'!$B$9:$I$69,7,0)</f>
        <v>62935340</v>
      </c>
      <c r="H19" s="16">
        <f>VLOOKUP(B19,'[3]Brokers'!$B$9:$W$69,22,0)</f>
        <v>0</v>
      </c>
      <c r="I19" s="16">
        <f>VLOOKUP(B19,'[4]Brokers'!$B$9:$R$69,17,0)</f>
        <v>0</v>
      </c>
      <c r="J19" s="16">
        <f>VLOOKUP(B19,'[3]Brokers'!$B$9:$J$69,9,0)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VLOOKUP(B19,'[4]Brokers'!$B$9:$Y$67,24,0)+M19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VLOOKUP(B20,'[3]Brokers'!$B$9:$I$69,7,0)</f>
        <v>13813765.16</v>
      </c>
      <c r="H20" s="16">
        <f>VLOOKUP(B20,'[3]Brokers'!$B$9:$W$69,22,0)</f>
        <v>0</v>
      </c>
      <c r="I20" s="16">
        <f>VLOOKUP(B20,'[4]Brokers'!$B$9:$R$69,17,0)</f>
        <v>0</v>
      </c>
      <c r="J20" s="16">
        <f>VLOOKUP(B20,'[3]Brokers'!$B$9:$J$69,9,0)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VLOOKUP(B20,'[4]Brokers'!$B$9:$Y$67,24,0)+M20</f>
        <v>89204125.16</v>
      </c>
      <c r="O20" s="28" t="e">
        <f t="shared" si="1"/>
        <v>#DIV/0!</v>
      </c>
      <c r="P20" s="25"/>
      <c r="Q20" s="4"/>
    </row>
    <row r="21" spans="1:17" s="1" customFormat="1" ht="15.7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VLOOKUP(B21,'[3]Brokers'!$B$9:$I$69,7,0)</f>
        <v>36119868.65</v>
      </c>
      <c r="H21" s="16">
        <f>VLOOKUP(B21,'[3]Brokers'!$B$9:$W$69,22,0)</f>
        <v>0</v>
      </c>
      <c r="I21" s="16">
        <f>VLOOKUP(B21,'[4]Brokers'!$B$9:$R$69,17,0)</f>
        <v>0</v>
      </c>
      <c r="J21" s="16">
        <f>VLOOKUP(B21,'[3]Brokers'!$B$9:$J$69,9,0)</f>
        <v>7689000</v>
      </c>
      <c r="K21" s="16">
        <v>0</v>
      </c>
      <c r="L21" s="16">
        <v>0</v>
      </c>
      <c r="M21" s="27">
        <f t="shared" si="0"/>
        <v>43808868.65</v>
      </c>
      <c r="N21" s="16">
        <f>VLOOKUP(B21,'[4]Brokers'!$B$9:$Y$67,24,0)+M21</f>
        <v>88628421.35</v>
      </c>
      <c r="O21" s="28" t="e">
        <f t="shared" si="1"/>
        <v>#DIV/0!</v>
      </c>
      <c r="P21" s="25"/>
      <c r="Q21" s="4"/>
    </row>
    <row r="22" spans="1:17" s="1" customFormat="1" ht="15.7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VLOOKUP(B22,'[3]Brokers'!$B$9:$I$69,7,0)</f>
        <v>22402798.18</v>
      </c>
      <c r="H22" s="16">
        <f>VLOOKUP(B22,'[3]Brokers'!$B$9:$W$69,22,0)</f>
        <v>0</v>
      </c>
      <c r="I22" s="16">
        <f>VLOOKUP(B22,'[4]Brokers'!$B$9:$R$69,17,0)</f>
        <v>0</v>
      </c>
      <c r="J22" s="16">
        <f>VLOOKUP(B22,'[3]Brokers'!$B$9:$J$69,9,0)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VLOOKUP(B22,'[4]Brokers'!$B$9:$Y$67,24,0)+M22</f>
        <v>72101616.18</v>
      </c>
      <c r="O22" s="28" t="e">
        <f t="shared" si="1"/>
        <v>#DIV/0!</v>
      </c>
      <c r="P22" s="25"/>
      <c r="Q22" s="4"/>
    </row>
    <row r="23" spans="1:17" s="1" customFormat="1" ht="15.7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VLOOKUP(B23,'[3]Brokers'!$B$9:$I$69,7,0)</f>
        <v>27299103</v>
      </c>
      <c r="H23" s="16">
        <f>VLOOKUP(B23,'[3]Brokers'!$B$9:$W$69,22,0)</f>
        <v>0</v>
      </c>
      <c r="I23" s="16">
        <f>VLOOKUP(B23,'[4]Brokers'!$B$9:$R$69,17,0)</f>
        <v>0</v>
      </c>
      <c r="J23" s="16">
        <f>VLOOKUP(B23,'[3]Brokers'!$B$9:$J$69,9,0)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VLOOKUP(B23,'[4]Brokers'!$B$9:$Y$67,24,0)+M23</f>
        <v>67794932.4</v>
      </c>
      <c r="O23" s="28" t="e">
        <f t="shared" si="1"/>
        <v>#DIV/0!</v>
      </c>
      <c r="P23" s="25"/>
      <c r="Q23" s="4"/>
    </row>
    <row r="24" spans="1:17" s="1" customFormat="1" ht="15.7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VLOOKUP(B24,'[3]Brokers'!$B$9:$I$69,7,0)</f>
        <v>50304492.3</v>
      </c>
      <c r="H24" s="16">
        <f>VLOOKUP(B24,'[3]Brokers'!$B$9:$W$69,22,0)</f>
        <v>0</v>
      </c>
      <c r="I24" s="16">
        <f>VLOOKUP(B24,'[4]Brokers'!$B$9:$R$69,17,0)</f>
        <v>0</v>
      </c>
      <c r="J24" s="16">
        <f>VLOOKUP(B24,'[3]Brokers'!$B$9:$J$69,9,0)</f>
        <v>1590000</v>
      </c>
      <c r="K24" s="16">
        <v>0</v>
      </c>
      <c r="L24" s="16">
        <v>0</v>
      </c>
      <c r="M24" s="27">
        <f t="shared" si="0"/>
        <v>51894492.3</v>
      </c>
      <c r="N24" s="16">
        <f>VLOOKUP(B24,'[4]Brokers'!$B$9:$Y$67,24,0)+M24</f>
        <v>62182846.3</v>
      </c>
      <c r="O24" s="28" t="e">
        <f t="shared" si="1"/>
        <v>#DIV/0!</v>
      </c>
      <c r="P24" s="25"/>
      <c r="Q24" s="4"/>
    </row>
    <row r="25" spans="1:17" s="1" customFormat="1" ht="15.7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VLOOKUP(B25,'[3]Brokers'!$B$9:$I$69,7,0)</f>
        <v>15542272.399999999</v>
      </c>
      <c r="H25" s="16">
        <f>VLOOKUP(B25,'[3]Brokers'!$B$9:$W$69,22,0)</f>
        <v>0</v>
      </c>
      <c r="I25" s="16">
        <f>VLOOKUP(B25,'[4]Brokers'!$B$9:$R$69,17,0)</f>
        <v>0</v>
      </c>
      <c r="J25" s="16">
        <f>VLOOKUP(B25,'[3]Brokers'!$B$9:$J$69,9,0)</f>
        <v>12418600</v>
      </c>
      <c r="K25" s="16">
        <v>0</v>
      </c>
      <c r="L25" s="16">
        <v>0</v>
      </c>
      <c r="M25" s="27">
        <f t="shared" si="0"/>
        <v>27960872.4</v>
      </c>
      <c r="N25" s="16">
        <f>VLOOKUP(B25,'[4]Brokers'!$B$9:$Y$67,24,0)+M25</f>
        <v>49745758.9</v>
      </c>
      <c r="O25" s="28" t="e">
        <f t="shared" si="1"/>
        <v>#DIV/0!</v>
      </c>
      <c r="P25" s="25"/>
      <c r="Q25" s="4"/>
    </row>
    <row r="26" spans="1:16" s="1" customFormat="1" ht="15.7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VLOOKUP(B26,'[3]Brokers'!$B$9:$I$69,7,0)</f>
        <v>2993720</v>
      </c>
      <c r="H26" s="16">
        <f>VLOOKUP(B26,'[3]Brokers'!$B$9:$W$69,22,0)</f>
        <v>0</v>
      </c>
      <c r="I26" s="16">
        <f>VLOOKUP(B26,'[4]Brokers'!$B$9:$R$69,17,0)</f>
        <v>0</v>
      </c>
      <c r="J26" s="16">
        <f>VLOOKUP(B26,'[3]Brokers'!$B$9:$J$69,9,0)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VLOOKUP(B26,'[4]Brokers'!$B$9:$Y$67,24,0)+M26</f>
        <v>44578790.29</v>
      </c>
      <c r="O26" s="28" t="e">
        <f t="shared" si="1"/>
        <v>#DIV/0!</v>
      </c>
      <c r="P26" s="25"/>
    </row>
    <row r="27" spans="1:17" s="1" customFormat="1" ht="15.7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VLOOKUP(B27,'[3]Brokers'!$B$9:$I$69,7,0)</f>
        <v>26908898</v>
      </c>
      <c r="H27" s="16">
        <f>VLOOKUP(B27,'[3]Brokers'!$B$9:$W$69,22,0)</f>
        <v>0</v>
      </c>
      <c r="I27" s="16">
        <f>VLOOKUP(B27,'[4]Brokers'!$B$9:$R$69,17,0)</f>
        <v>0</v>
      </c>
      <c r="J27" s="16">
        <f>VLOOKUP(B27,'[3]Brokers'!$B$9:$J$69,9,0)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VLOOKUP(B27,'[4]Brokers'!$B$9:$Y$67,24,0)+M27</f>
        <v>41432026.1</v>
      </c>
      <c r="O27" s="28" t="e">
        <f t="shared" si="1"/>
        <v>#DIV/0!</v>
      </c>
      <c r="P27" s="25"/>
      <c r="Q27" s="4"/>
    </row>
    <row r="28" spans="1:17" s="1" customFormat="1" ht="15.7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VLOOKUP(B28,'[3]Brokers'!$B$9:$I$69,7,0)</f>
        <v>17535498</v>
      </c>
      <c r="H28" s="16">
        <f>VLOOKUP(B28,'[3]Brokers'!$B$9:$W$69,22,0)</f>
        <v>0</v>
      </c>
      <c r="I28" s="16">
        <f>VLOOKUP(B28,'[4]Brokers'!$B$9:$R$69,17,0)</f>
        <v>0</v>
      </c>
      <c r="J28" s="16">
        <f>VLOOKUP(B28,'[3]Brokers'!$B$9:$J$69,9,0)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VLOOKUP(B28,'[4]Brokers'!$B$9:$Y$67,24,0)+M28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VLOOKUP(B29,'[3]Brokers'!$B$9:$I$69,7,0)</f>
        <v>4549824.25</v>
      </c>
      <c r="H29" s="16">
        <f>VLOOKUP(B29,'[3]Brokers'!$B$9:$W$69,22,0)</f>
        <v>0</v>
      </c>
      <c r="I29" s="16">
        <f>VLOOKUP(B29,'[4]Brokers'!$B$9:$R$69,17,0)</f>
        <v>0</v>
      </c>
      <c r="J29" s="16">
        <f>VLOOKUP(B29,'[3]Brokers'!$B$9:$J$69,9,0)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VLOOKUP(B29,'[4]Brokers'!$B$9:$Y$67,24,0)+M29</f>
        <v>38777829.36</v>
      </c>
      <c r="O29" s="28" t="e">
        <f t="shared" si="1"/>
        <v>#DIV/0!</v>
      </c>
      <c r="P29" s="25"/>
      <c r="Q29" s="4"/>
    </row>
    <row r="30" spans="1:17" s="1" customFormat="1" ht="15.7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VLOOKUP(B30,'[3]Brokers'!$B$9:$I$69,7,0)</f>
        <v>14443794.739999998</v>
      </c>
      <c r="H30" s="16">
        <f>VLOOKUP(B30,'[3]Brokers'!$B$9:$W$69,22,0)</f>
        <v>0</v>
      </c>
      <c r="I30" s="16">
        <f>VLOOKUP(B30,'[4]Brokers'!$B$9:$R$69,17,0)</f>
        <v>0</v>
      </c>
      <c r="J30" s="16">
        <f>VLOOKUP(B30,'[3]Brokers'!$B$9:$J$69,9,0)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VLOOKUP(B30,'[4]Brokers'!$B$9:$Y$67,24,0)+M30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VLOOKUP(B31,'[3]Brokers'!$B$9:$I$69,7,0)</f>
        <v>15526374</v>
      </c>
      <c r="H31" s="16">
        <f>VLOOKUP(B31,'[3]Brokers'!$B$9:$W$69,22,0)</f>
        <v>0</v>
      </c>
      <c r="I31" s="16">
        <f>VLOOKUP(B31,'[4]Brokers'!$B$9:$R$69,17,0)</f>
        <v>0</v>
      </c>
      <c r="J31" s="16">
        <f>VLOOKUP(B31,'[3]Brokers'!$B$9:$J$69,9,0)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VLOOKUP(B31,'[4]Brokers'!$B$9:$Y$67,24,0)+M31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VLOOKUP(B32,'[3]Brokers'!$B$9:$I$69,7,0)</f>
        <v>14858503.98</v>
      </c>
      <c r="H32" s="16">
        <f>VLOOKUP(B32,'[3]Brokers'!$B$9:$W$69,22,0)</f>
        <v>0</v>
      </c>
      <c r="I32" s="16">
        <f>VLOOKUP(B32,'[4]Brokers'!$B$9:$R$69,17,0)</f>
        <v>0</v>
      </c>
      <c r="J32" s="16">
        <f>VLOOKUP(B32,'[3]Brokers'!$B$9:$J$69,9,0)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VLOOKUP(B32,'[4]Brokers'!$B$9:$Y$67,24,0)+M32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VLOOKUP(B33,'[3]Brokers'!$B$9:$I$69,7,0)</f>
        <v>5674417.2</v>
      </c>
      <c r="H33" s="16">
        <f>VLOOKUP(B33,'[3]Brokers'!$B$9:$W$69,22,0)</f>
        <v>0</v>
      </c>
      <c r="I33" s="16">
        <f>VLOOKUP(B33,'[4]Brokers'!$B$9:$R$69,17,0)</f>
        <v>0</v>
      </c>
      <c r="J33" s="16">
        <f>VLOOKUP(B33,'[3]Brokers'!$B$9:$J$69,9,0)</f>
        <v>25298400</v>
      </c>
      <c r="K33" s="16">
        <v>0</v>
      </c>
      <c r="L33" s="16">
        <v>0</v>
      </c>
      <c r="M33" s="27">
        <f t="shared" si="0"/>
        <v>30972817.2</v>
      </c>
      <c r="N33" s="16">
        <f>VLOOKUP(B33,'[4]Brokers'!$B$9:$Y$67,24,0)+M33</f>
        <v>34853677.28</v>
      </c>
      <c r="O33" s="28" t="e">
        <f t="shared" si="1"/>
        <v>#DIV/0!</v>
      </c>
      <c r="P33" s="25"/>
      <c r="Q33" s="4"/>
    </row>
    <row r="34" spans="1:17" s="1" customFormat="1" ht="15.7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VLOOKUP(B34,'[3]Brokers'!$B$9:$I$69,7,0)</f>
        <v>2421910</v>
      </c>
      <c r="H34" s="16">
        <f>VLOOKUP(B34,'[3]Brokers'!$B$9:$W$69,22,0)</f>
        <v>0</v>
      </c>
      <c r="I34" s="16">
        <f>VLOOKUP(B34,'[4]Brokers'!$B$9:$R$69,17,0)</f>
        <v>0</v>
      </c>
      <c r="J34" s="16">
        <f>VLOOKUP(B34,'[3]Brokers'!$B$9:$J$69,9,0)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VLOOKUP(B34,'[4]Brokers'!$B$9:$Y$67,24,0)+M34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VLOOKUP(B35,'[3]Brokers'!$B$9:$I$69,7,0)</f>
        <v>14072815</v>
      </c>
      <c r="H35" s="16">
        <f>VLOOKUP(B35,'[3]Brokers'!$B$9:$W$69,22,0)</f>
        <v>0</v>
      </c>
      <c r="I35" s="16">
        <f>VLOOKUP(B35,'[4]Brokers'!$B$9:$R$69,17,0)</f>
        <v>0</v>
      </c>
      <c r="J35" s="16">
        <f>VLOOKUP(B35,'[3]Brokers'!$B$9:$J$69,9,0)</f>
        <v>4500000</v>
      </c>
      <c r="K35" s="16">
        <v>0</v>
      </c>
      <c r="L35" s="16">
        <v>0</v>
      </c>
      <c r="M35" s="27">
        <f aca="true" t="shared" si="2" ref="M35:M61">L35+I35+J35+H35+G35</f>
        <v>18572815</v>
      </c>
      <c r="N35" s="16">
        <f>VLOOKUP(B35,'[4]Brokers'!$B$9:$Y$67,24,0)+M35</f>
        <v>30890525</v>
      </c>
      <c r="O35" s="28" t="e">
        <f aca="true" t="shared" si="3" ref="O35:O61">N35/$N$75</f>
        <v>#DIV/0!</v>
      </c>
      <c r="P35" s="25"/>
      <c r="Q35" s="4"/>
    </row>
    <row r="36" spans="1:17" s="1" customFormat="1" ht="15.7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VLOOKUP(B36,'[3]Brokers'!$B$9:$I$69,7,0)</f>
        <v>2093813.8</v>
      </c>
      <c r="H36" s="16">
        <f>VLOOKUP(B36,'[3]Brokers'!$B$9:$W$69,22,0)</f>
        <v>0</v>
      </c>
      <c r="I36" s="16">
        <f>VLOOKUP(B36,'[4]Brokers'!$B$9:$R$69,17,0)</f>
        <v>0</v>
      </c>
      <c r="J36" s="16">
        <f>VLOOKUP(B36,'[3]Brokers'!$B$9:$J$69,9,0)</f>
        <v>17445400</v>
      </c>
      <c r="K36" s="16">
        <v>0</v>
      </c>
      <c r="L36" s="16">
        <v>0</v>
      </c>
      <c r="M36" s="27">
        <f t="shared" si="2"/>
        <v>19539213.8</v>
      </c>
      <c r="N36" s="16">
        <f>VLOOKUP(B36,'[4]Brokers'!$B$9:$Y$67,24,0)+M36</f>
        <v>19621933.8</v>
      </c>
      <c r="O36" s="28" t="e">
        <f t="shared" si="3"/>
        <v>#DIV/0!</v>
      </c>
      <c r="P36" s="25"/>
      <c r="Q36" s="4"/>
    </row>
    <row r="37" spans="1:17" s="1" customFormat="1" ht="15.7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VLOOKUP(B37,'[3]Brokers'!$B$9:$I$69,7,0)</f>
        <v>5173373.2</v>
      </c>
      <c r="H37" s="16">
        <f>VLOOKUP(B37,'[3]Brokers'!$B$9:$W$69,22,0)</f>
        <v>0</v>
      </c>
      <c r="I37" s="16">
        <f>VLOOKUP(B37,'[4]Brokers'!$B$9:$R$69,17,0)</f>
        <v>0</v>
      </c>
      <c r="J37" s="16">
        <f>VLOOKUP(B37,'[3]Brokers'!$B$9:$J$69,9,0)</f>
        <v>10181200</v>
      </c>
      <c r="K37" s="16">
        <v>0</v>
      </c>
      <c r="L37" s="16">
        <v>0</v>
      </c>
      <c r="M37" s="27">
        <f t="shared" si="2"/>
        <v>15354573.2</v>
      </c>
      <c r="N37" s="16">
        <f>VLOOKUP(B37,'[4]Brokers'!$B$9:$Y$67,24,0)+M37</f>
        <v>15683333.2</v>
      </c>
      <c r="O37" s="28" t="e">
        <f t="shared" si="3"/>
        <v>#DIV/0!</v>
      </c>
      <c r="P37" s="25"/>
      <c r="Q37" s="4"/>
    </row>
    <row r="38" spans="1:17" s="1" customFormat="1" ht="15.7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VLOOKUP(B38,'[3]Brokers'!$B$9:$I$69,7,0)</f>
        <v>0</v>
      </c>
      <c r="H38" s="16">
        <f>VLOOKUP(B38,'[3]Brokers'!$B$9:$W$69,22,0)</f>
        <v>0</v>
      </c>
      <c r="I38" s="16">
        <f>VLOOKUP(B38,'[4]Brokers'!$B$9:$R$69,17,0)</f>
        <v>0</v>
      </c>
      <c r="J38" s="16">
        <f>VLOOKUP(B38,'[3]Brokers'!$B$9:$J$69,9,0)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VLOOKUP(B38,'[4]Brokers'!$B$9:$Y$67,24,0)+M38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VLOOKUP(B39,'[3]Brokers'!$B$9:$I$69,7,0)</f>
        <v>6207790</v>
      </c>
      <c r="H39" s="16">
        <f>VLOOKUP(B39,'[3]Brokers'!$B$9:$W$69,22,0)</f>
        <v>0</v>
      </c>
      <c r="I39" s="16">
        <f>VLOOKUP(B39,'[4]Brokers'!$B$9:$R$69,17,0)</f>
        <v>0</v>
      </c>
      <c r="J39" s="16">
        <f>VLOOKUP(B39,'[3]Brokers'!$B$9:$J$69,9,0)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VLOOKUP(B39,'[4]Brokers'!$B$9:$Y$67,24,0)+M39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VLOOKUP(B40,'[3]Brokers'!$B$9:$I$69,7,0)</f>
        <v>8524298</v>
      </c>
      <c r="H40" s="16">
        <f>VLOOKUP(B40,'[3]Brokers'!$B$9:$W$69,22,0)</f>
        <v>0</v>
      </c>
      <c r="I40" s="16">
        <f>VLOOKUP(B40,'[4]Brokers'!$B$9:$R$69,17,0)</f>
        <v>0</v>
      </c>
      <c r="J40" s="16">
        <f>VLOOKUP(B40,'[3]Brokers'!$B$9:$J$69,9,0)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VLOOKUP(B40,'[4]Brokers'!$B$9:$Y$67,24,0)+M40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VLOOKUP(B41,'[3]Brokers'!$B$9:$I$69,7,0)</f>
        <v>0</v>
      </c>
      <c r="H41" s="16">
        <f>VLOOKUP(B41,'[3]Brokers'!$B$9:$W$69,22,0)</f>
        <v>0</v>
      </c>
      <c r="I41" s="16">
        <f>VLOOKUP(B41,'[4]Brokers'!$B$9:$R$69,17,0)</f>
        <v>0</v>
      </c>
      <c r="J41" s="16">
        <f>VLOOKUP(B41,'[3]Brokers'!$B$9:$J$69,9,0)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VLOOKUP(B41,'[4]Brokers'!$B$9:$Y$67,24,0)+M41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VLOOKUP(B42,'[3]Brokers'!$B$9:$I$69,7,0)</f>
        <v>5456139</v>
      </c>
      <c r="H42" s="16">
        <f>VLOOKUP(B42,'[3]Brokers'!$B$9:$W$69,22,0)</f>
        <v>0</v>
      </c>
      <c r="I42" s="16">
        <f>VLOOKUP(B42,'[4]Brokers'!$B$9:$R$69,17,0)</f>
        <v>0</v>
      </c>
      <c r="J42" s="16">
        <f>VLOOKUP(B42,'[3]Brokers'!$B$9:$J$69,9,0)</f>
        <v>0</v>
      </c>
      <c r="K42" s="16"/>
      <c r="L42" s="16">
        <v>0</v>
      </c>
      <c r="M42" s="27">
        <f t="shared" si="2"/>
        <v>5456139</v>
      </c>
      <c r="N42" s="16">
        <f>VLOOKUP(B42,'[4]Brokers'!$B$9:$Y$67,24,0)+M42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VLOOKUP(B43,'[3]Brokers'!$B$9:$I$69,7,0)</f>
        <v>1238448</v>
      </c>
      <c r="H43" s="16">
        <f>VLOOKUP(B43,'[3]Brokers'!$B$9:$W$69,22,0)</f>
        <v>0</v>
      </c>
      <c r="I43" s="16">
        <f>VLOOKUP(B43,'[4]Brokers'!$B$9:$R$69,17,0)</f>
        <v>0</v>
      </c>
      <c r="J43" s="16">
        <f>VLOOKUP(B43,'[3]Brokers'!$B$9:$J$69,9,0)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VLOOKUP(B43,'[4]Brokers'!$B$9:$Y$67,24,0)+M43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VLOOKUP(B44,'[3]Brokers'!$B$9:$I$69,7,0)</f>
        <v>0</v>
      </c>
      <c r="H44" s="16">
        <f>VLOOKUP(B44,'[3]Brokers'!$B$9:$W$69,22,0)</f>
        <v>0</v>
      </c>
      <c r="I44" s="16">
        <f>VLOOKUP(B44,'[4]Brokers'!$B$9:$R$69,17,0)</f>
        <v>0</v>
      </c>
      <c r="J44" s="16">
        <f>VLOOKUP(B44,'[3]Brokers'!$B$9:$J$69,9,0)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VLOOKUP(B44,'[4]Brokers'!$B$9:$Y$67,24,0)+M44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VLOOKUP(B45,'[3]Brokers'!$B$9:$I$69,7,0)</f>
        <v>244000</v>
      </c>
      <c r="H45" s="16">
        <f>VLOOKUP(B45,'[3]Brokers'!$B$9:$W$69,22,0)</f>
        <v>0</v>
      </c>
      <c r="I45" s="16">
        <f>VLOOKUP(B45,'[4]Brokers'!$B$9:$R$69,17,0)</f>
        <v>0</v>
      </c>
      <c r="J45" s="16">
        <f>VLOOKUP(B45,'[3]Brokers'!$B$9:$J$69,9,0)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VLOOKUP(B45,'[4]Brokers'!$B$9:$Y$67,24,0)+M45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VLOOKUP(B46,'[3]Brokers'!$B$9:$I$69,7,0)</f>
        <v>36670</v>
      </c>
      <c r="H46" s="16">
        <f>VLOOKUP(B46,'[3]Brokers'!$B$9:$W$69,22,0)</f>
        <v>0</v>
      </c>
      <c r="I46" s="16">
        <f>VLOOKUP(B46,'[4]Brokers'!$B$9:$R$69,17,0)</f>
        <v>0</v>
      </c>
      <c r="J46" s="16">
        <f>VLOOKUP(B46,'[3]Brokers'!$B$9:$J$69,9,0)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VLOOKUP(B46,'[4]Brokers'!$B$9:$Y$67,24,0)+M46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VLOOKUP(B47,'[3]Brokers'!$B$9:$I$69,7,0)</f>
        <v>745426.4</v>
      </c>
      <c r="H47" s="16">
        <f>VLOOKUP(B47,'[3]Brokers'!$B$9:$W$69,22,0)</f>
        <v>0</v>
      </c>
      <c r="I47" s="16">
        <f>VLOOKUP(B47,'[4]Brokers'!$B$9:$R$69,17,0)</f>
        <v>0</v>
      </c>
      <c r="J47" s="16">
        <f>VLOOKUP(B47,'[3]Brokers'!$B$9:$J$69,9,0)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VLOOKUP(B47,'[4]Brokers'!$B$9:$Y$67,24,0)+M47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VLOOKUP(B48,'[3]Brokers'!$B$9:$I$69,7,0)</f>
        <v>0</v>
      </c>
      <c r="H48" s="16">
        <f>VLOOKUP(B48,'[3]Brokers'!$B$9:$W$69,22,0)</f>
        <v>0</v>
      </c>
      <c r="I48" s="16">
        <f>VLOOKUP(B48,'[4]Brokers'!$B$9:$R$69,17,0)</f>
        <v>0</v>
      </c>
      <c r="J48" s="16">
        <f>VLOOKUP(B48,'[3]Brokers'!$B$9:$J$69,9,0)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VLOOKUP(B48,'[4]Brokers'!$B$9:$Y$67,24,0)+M48</f>
        <v>200000</v>
      </c>
      <c r="O48" s="28" t="e">
        <f t="shared" si="3"/>
        <v>#DIV/0!</v>
      </c>
      <c r="P48" s="25"/>
      <c r="Q48" s="4"/>
    </row>
    <row r="49" spans="1:17" s="1" customFormat="1" ht="15.7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VLOOKUP(B49,'[3]Brokers'!$B$9:$I$69,7,0)</f>
        <v>0</v>
      </c>
      <c r="H49" s="16">
        <f>VLOOKUP(B49,'[3]Brokers'!$B$9:$W$69,22,0)</f>
        <v>0</v>
      </c>
      <c r="I49" s="16">
        <f>VLOOKUP(B49,'[4]Brokers'!$B$9:$R$69,17,0)</f>
        <v>0</v>
      </c>
      <c r="J49" s="16">
        <f>VLOOKUP(B49,'[3]Brokers'!$B$9:$J$69,9,0)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VLOOKUP(B49,'[4]Brokers'!$B$9:$Y$67,24,0)+M49</f>
        <v>0</v>
      </c>
      <c r="O49" s="28" t="e">
        <f t="shared" si="3"/>
        <v>#DIV/0!</v>
      </c>
      <c r="P49" s="25"/>
      <c r="Q49" s="4"/>
    </row>
    <row r="50" spans="1:17" s="1" customFormat="1" ht="15.7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VLOOKUP(B50,'[3]Brokers'!$B$9:$I$69,7,0)</f>
        <v>0</v>
      </c>
      <c r="H50" s="16">
        <f>VLOOKUP(B50,'[3]Brokers'!$B$9:$W$69,22,0)</f>
        <v>0</v>
      </c>
      <c r="I50" s="16">
        <f>VLOOKUP(B50,'[4]Brokers'!$B$9:$R$69,17,0)</f>
        <v>0</v>
      </c>
      <c r="J50" s="16">
        <f>VLOOKUP(B50,'[3]Brokers'!$B$9:$J$69,9,0)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VLOOKUP(B50,'[4]Brokers'!$B$9:$Y$67,24,0)+M50</f>
        <v>0</v>
      </c>
      <c r="O50" s="28" t="e">
        <f t="shared" si="3"/>
        <v>#DIV/0!</v>
      </c>
      <c r="P50" s="25"/>
      <c r="Q50" s="4"/>
    </row>
    <row r="51" spans="1:17" s="1" customFormat="1" ht="15.7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VLOOKUP(B51,'[3]Brokers'!$B$9:$I$69,7,0)</f>
        <v>0</v>
      </c>
      <c r="H51" s="16">
        <f>VLOOKUP(B51,'[3]Brokers'!$B$9:$W$69,22,0)</f>
        <v>0</v>
      </c>
      <c r="I51" s="16">
        <f>VLOOKUP(B51,'[4]Brokers'!$B$9:$R$69,17,0)</f>
        <v>0</v>
      </c>
      <c r="J51" s="16">
        <f>VLOOKUP(B51,'[3]Brokers'!$B$9:$J$69,9,0)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VLOOKUP(B51,'[4]Brokers'!$B$9:$Y$67,24,0)+M51</f>
        <v>0</v>
      </c>
      <c r="O51" s="28" t="e">
        <f t="shared" si="3"/>
        <v>#DIV/0!</v>
      </c>
      <c r="P51" s="25"/>
      <c r="Q51" s="4"/>
    </row>
    <row r="52" spans="1:17" s="1" customFormat="1" ht="15.7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VLOOKUP(B52,'[3]Brokers'!$B$9:$I$69,7,0)</f>
        <v>0</v>
      </c>
      <c r="H52" s="16">
        <f>VLOOKUP(B52,'[3]Brokers'!$B$9:$W$69,22,0)</f>
        <v>0</v>
      </c>
      <c r="I52" s="16">
        <f>VLOOKUP(B52,'[4]Brokers'!$B$9:$R$69,17,0)</f>
        <v>0</v>
      </c>
      <c r="J52" s="16">
        <f>VLOOKUP(B52,'[3]Brokers'!$B$9:$J$69,9,0)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VLOOKUP(B52,'[4]Brokers'!$B$9:$Y$67,24,0)+M52</f>
        <v>0</v>
      </c>
      <c r="O52" s="28" t="e">
        <f t="shared" si="3"/>
        <v>#DIV/0!</v>
      </c>
      <c r="P52" s="25"/>
      <c r="Q52" s="4"/>
    </row>
    <row r="53" spans="1:17" s="1" customFormat="1" ht="15.7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VLOOKUP(B53,'[3]Brokers'!$B$9:$I$69,7,0)</f>
        <v>0</v>
      </c>
      <c r="H53" s="16">
        <f>VLOOKUP(B53,'[3]Brokers'!$B$9:$W$69,22,0)</f>
        <v>0</v>
      </c>
      <c r="I53" s="16">
        <f>VLOOKUP(B53,'[4]Brokers'!$B$9:$R$69,17,0)</f>
        <v>0</v>
      </c>
      <c r="J53" s="16">
        <f>VLOOKUP(B53,'[3]Brokers'!$B$9:$J$69,9,0)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VLOOKUP(B53,'[4]Brokers'!$B$9:$Y$67,24,0)+M53</f>
        <v>0</v>
      </c>
      <c r="O53" s="28" t="e">
        <f t="shared" si="3"/>
        <v>#DIV/0!</v>
      </c>
      <c r="P53" s="25"/>
      <c r="Q53" s="19"/>
    </row>
    <row r="54" spans="1:17" s="1" customFormat="1" ht="15.7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VLOOKUP(B54,'[3]Brokers'!$B$9:$I$69,7,0)</f>
        <v>0</v>
      </c>
      <c r="H54" s="16">
        <f>VLOOKUP(B54,'[3]Brokers'!$B$9:$W$69,22,0)</f>
        <v>0</v>
      </c>
      <c r="I54" s="16">
        <f>VLOOKUP(B54,'[4]Brokers'!$B$9:$R$69,17,0)</f>
        <v>0</v>
      </c>
      <c r="J54" s="16">
        <f>VLOOKUP(B54,'[3]Brokers'!$B$9:$J$69,9,0)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VLOOKUP(B54,'[4]Brokers'!$B$9:$Y$67,24,0)+M54</f>
        <v>0</v>
      </c>
      <c r="O54" s="28" t="e">
        <f t="shared" si="3"/>
        <v>#DIV/0!</v>
      </c>
      <c r="P54" s="25"/>
      <c r="Q54" s="4"/>
    </row>
    <row r="55" spans="1:17" s="1" customFormat="1" ht="15.7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VLOOKUP(B55,'[3]Brokers'!$B$9:$I$69,7,0)</f>
        <v>0</v>
      </c>
      <c r="H55" s="16">
        <f>VLOOKUP(B55,'[3]Brokers'!$B$9:$W$69,22,0)</f>
        <v>0</v>
      </c>
      <c r="I55" s="16">
        <f>VLOOKUP(B55,'[4]Brokers'!$B$9:$R$69,17,0)</f>
        <v>0</v>
      </c>
      <c r="J55" s="16">
        <f>VLOOKUP(B55,'[3]Brokers'!$B$9:$J$69,9,0)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VLOOKUP(B55,'[4]Brokers'!$B$9:$Y$67,24,0)+M55</f>
        <v>0</v>
      </c>
      <c r="O55" s="28" t="e">
        <f t="shared" si="3"/>
        <v>#DIV/0!</v>
      </c>
      <c r="P55" s="25"/>
      <c r="Q55" s="4"/>
    </row>
    <row r="56" spans="1:17" s="1" customFormat="1" ht="15.7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VLOOKUP(B56,'[3]Brokers'!$B$9:$I$69,7,0)</f>
        <v>0</v>
      </c>
      <c r="H56" s="16">
        <f>VLOOKUP(B56,'[3]Brokers'!$B$9:$W$69,22,0)</f>
        <v>0</v>
      </c>
      <c r="I56" s="16">
        <f>VLOOKUP(B56,'[4]Brokers'!$B$9:$R$69,17,0)</f>
        <v>0</v>
      </c>
      <c r="J56" s="16">
        <f>VLOOKUP(B56,'[3]Brokers'!$B$9:$J$69,9,0)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VLOOKUP(B56,'[4]Brokers'!$B$9:$Y$67,24,0)+M56</f>
        <v>0</v>
      </c>
      <c r="O56" s="28" t="e">
        <f t="shared" si="3"/>
        <v>#DIV/0!</v>
      </c>
      <c r="P56" s="25"/>
      <c r="Q56" s="4"/>
    </row>
    <row r="57" spans="1:17" s="1" customFormat="1" ht="15.7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VLOOKUP(B57,'[3]Brokers'!$B$9:$I$69,7,0)</f>
        <v>0</v>
      </c>
      <c r="H57" s="16">
        <f>VLOOKUP(B57,'[3]Brokers'!$B$9:$W$69,22,0)</f>
        <v>0</v>
      </c>
      <c r="I57" s="16">
        <f>VLOOKUP(B57,'[4]Brokers'!$B$9:$R$69,17,0)</f>
        <v>0</v>
      </c>
      <c r="J57" s="16">
        <f>VLOOKUP(B57,'[3]Brokers'!$B$9:$J$69,9,0)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VLOOKUP(B57,'[4]Brokers'!$B$9:$Y$67,24,0)+M57</f>
        <v>0</v>
      </c>
      <c r="O57" s="28" t="e">
        <f t="shared" si="3"/>
        <v>#DIV/0!</v>
      </c>
      <c r="P57" s="25"/>
      <c r="Q57" s="19"/>
    </row>
    <row r="58" spans="1:17" s="1" customFormat="1" ht="15.7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VLOOKUP(B58,'[3]Brokers'!$B$9:$I$69,7,0)</f>
        <v>0</v>
      </c>
      <c r="H58" s="16">
        <f>VLOOKUP(B58,'[3]Brokers'!$B$9:$W$69,22,0)</f>
        <v>0</v>
      </c>
      <c r="I58" s="16">
        <f>VLOOKUP(B58,'[4]Brokers'!$B$9:$R$69,17,0)</f>
        <v>0</v>
      </c>
      <c r="J58" s="16">
        <f>VLOOKUP(B58,'[3]Brokers'!$B$9:$J$69,9,0)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VLOOKUP(B58,'[4]Brokers'!$B$9:$Y$67,24,0)+M58</f>
        <v>0</v>
      </c>
      <c r="O58" s="28" t="e">
        <f t="shared" si="3"/>
        <v>#DIV/0!</v>
      </c>
      <c r="P58" s="25"/>
      <c r="Q58" s="4"/>
    </row>
    <row r="59" spans="1:17" s="1" customFormat="1" ht="15.7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VLOOKUP(B59,'[3]Brokers'!$B$9:$I$69,7,0)</f>
        <v>0</v>
      </c>
      <c r="H59" s="16">
        <f>VLOOKUP(B59,'[3]Brokers'!$B$9:$W$69,22,0)</f>
        <v>0</v>
      </c>
      <c r="I59" s="16">
        <f>VLOOKUP(B59,'[4]Brokers'!$B$9:$R$69,17,0)</f>
        <v>0</v>
      </c>
      <c r="J59" s="16">
        <f>VLOOKUP(B59,'[3]Brokers'!$B$9:$J$69,9,0)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VLOOKUP(B59,'[4]Brokers'!$B$9:$Y$67,24,0)+M59</f>
        <v>0</v>
      </c>
      <c r="O59" s="28" t="e">
        <f t="shared" si="3"/>
        <v>#DIV/0!</v>
      </c>
      <c r="P59" s="25"/>
      <c r="Q59" s="4"/>
    </row>
    <row r="60" spans="1:17" s="1" customFormat="1" ht="15.7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VLOOKUP(B60,'[3]Brokers'!$B$9:$I$69,7,0)</f>
        <v>0</v>
      </c>
      <c r="H60" s="16">
        <f>VLOOKUP(B60,'[3]Brokers'!$B$9:$W$69,22,0)</f>
        <v>0</v>
      </c>
      <c r="I60" s="16">
        <f>VLOOKUP(B60,'[4]Brokers'!$B$9:$R$69,17,0)</f>
        <v>0</v>
      </c>
      <c r="J60" s="16">
        <f>VLOOKUP(B60,'[3]Brokers'!$B$9:$J$69,9,0)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VLOOKUP(B60,'[4]Brokers'!$B$9:$Y$67,24,0)+M60</f>
        <v>0</v>
      </c>
      <c r="O60" s="28" t="e">
        <f t="shared" si="3"/>
        <v>#DIV/0!</v>
      </c>
      <c r="P60" s="25"/>
      <c r="Q60" s="19"/>
    </row>
    <row r="61" spans="1:17" s="1" customFormat="1" ht="15.7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VLOOKUP(B61,'[3]Brokers'!$B$9:$I$69,7,0)</f>
        <v>0</v>
      </c>
      <c r="H61" s="16">
        <f>VLOOKUP(B61,'[3]Brokers'!$B$9:$W$69,22,0)</f>
        <v>0</v>
      </c>
      <c r="I61" s="16">
        <f>VLOOKUP(B61,'[4]Brokers'!$B$9:$R$69,17,0)</f>
        <v>0</v>
      </c>
      <c r="J61" s="16">
        <f>VLOOKUP(B61,'[3]Brokers'!$B$9:$J$69,9,0)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VLOOKUP(B61,'[4]Brokers'!$B$9:$Y$67,24,0)+M61</f>
        <v>0</v>
      </c>
      <c r="O61" s="28" t="e">
        <f t="shared" si="3"/>
        <v>#DIV/0!</v>
      </c>
      <c r="P61" s="25"/>
      <c r="Q61" s="19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2020-01-13T07:39:07Z</cp:lastPrinted>
  <dcterms:created xsi:type="dcterms:W3CDTF">2017-06-09T07:51:20Z</dcterms:created>
  <dcterms:modified xsi:type="dcterms:W3CDTF">2020-01-13T07:41:22Z</dcterms:modified>
  <cp:category/>
  <cp:version/>
  <cp:contentType/>
  <cp:contentStatus/>
</cp:coreProperties>
</file>