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Sheet1!$A$1:$N$71</definedName>
  </definedNames>
  <calcPr calcId="152511"/>
</workbook>
</file>

<file path=xl/calcChain.xml><?xml version="1.0" encoding="utf-8"?>
<calcChain xmlns="http://schemas.openxmlformats.org/spreadsheetml/2006/main">
  <c r="M60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6" i="1"/>
  <c r="L60" i="1" l="1"/>
  <c r="A65" i="1"/>
  <c r="A66" i="1"/>
  <c r="A67" i="1"/>
  <c r="J61" i="1" l="1"/>
  <c r="J62" i="1"/>
  <c r="J63" i="1"/>
  <c r="J64" i="1"/>
  <c r="J65" i="1"/>
  <c r="J66" i="1"/>
  <c r="J67" i="1"/>
  <c r="I61" i="1" l="1"/>
  <c r="I62" i="1"/>
  <c r="I64" i="1"/>
  <c r="L64" i="1" s="1"/>
  <c r="I65" i="1"/>
  <c r="L65" i="1" s="1"/>
  <c r="I66" i="1"/>
  <c r="L66" i="1" s="1"/>
  <c r="I67" i="1"/>
  <c r="L67" i="1" s="1"/>
  <c r="I63" i="1"/>
  <c r="L63" i="1" s="1"/>
  <c r="C16" i="1" l="1"/>
  <c r="C20" i="1"/>
  <c r="C19" i="1"/>
  <c r="C23" i="1"/>
  <c r="C22" i="1"/>
  <c r="C17" i="1"/>
  <c r="C25" i="1"/>
  <c r="C24" i="1"/>
  <c r="C29" i="1"/>
  <c r="C28" i="1"/>
  <c r="C21" i="1"/>
  <c r="C26" i="1"/>
  <c r="C32" i="1"/>
  <c r="C34" i="1"/>
  <c r="C39" i="1"/>
  <c r="C37" i="1"/>
  <c r="C42" i="1"/>
  <c r="C36" i="1"/>
  <c r="C35" i="1"/>
  <c r="C33" i="1"/>
  <c r="C40" i="1"/>
  <c r="C41" i="1"/>
  <c r="C45" i="1"/>
  <c r="C47" i="1"/>
  <c r="C54" i="1"/>
  <c r="C51" i="1"/>
  <c r="C38" i="1"/>
  <c r="C43" i="1"/>
  <c r="C48" i="1"/>
  <c r="C31" i="1"/>
  <c r="C30" i="1"/>
  <c r="C53" i="1"/>
  <c r="C27" i="1"/>
  <c r="C52" i="1"/>
  <c r="C55" i="1"/>
  <c r="C59" i="1"/>
  <c r="C50" i="1"/>
  <c r="C56" i="1"/>
  <c r="C61" i="1"/>
  <c r="C57" i="1"/>
  <c r="C62" i="1"/>
  <c r="C44" i="1"/>
  <c r="C49" i="1"/>
  <c r="C46" i="1"/>
  <c r="C58" i="1"/>
  <c r="C64" i="1"/>
  <c r="C65" i="1"/>
  <c r="C66" i="1"/>
  <c r="C67" i="1"/>
  <c r="C18" i="1"/>
  <c r="C63" i="1"/>
  <c r="K68" i="1" l="1"/>
  <c r="F68" i="1"/>
  <c r="E68" i="1"/>
  <c r="D68" i="1"/>
  <c r="J68" i="1"/>
  <c r="H68" i="1" l="1"/>
  <c r="G68" i="1"/>
  <c r="L19" i="1"/>
  <c r="L22" i="1"/>
  <c r="L20" i="1"/>
  <c r="L23" i="1"/>
  <c r="L17" i="1"/>
  <c r="L25" i="1"/>
  <c r="L24" i="1"/>
  <c r="L29" i="1"/>
  <c r="L28" i="1"/>
  <c r="L21" i="1"/>
  <c r="L26" i="1"/>
  <c r="L32" i="1"/>
  <c r="L34" i="1"/>
  <c r="L39" i="1"/>
  <c r="L37" i="1"/>
  <c r="L42" i="1"/>
  <c r="L36" i="1"/>
  <c r="L35" i="1"/>
  <c r="L33" i="1"/>
  <c r="L40" i="1"/>
  <c r="L41" i="1"/>
  <c r="L45" i="1"/>
  <c r="L47" i="1"/>
  <c r="L54" i="1"/>
  <c r="L51" i="1"/>
  <c r="L38" i="1"/>
  <c r="L43" i="1"/>
  <c r="L48" i="1"/>
  <c r="L31" i="1"/>
  <c r="L30" i="1"/>
  <c r="L53" i="1"/>
  <c r="L27" i="1"/>
  <c r="L52" i="1"/>
  <c r="L55" i="1"/>
  <c r="L59" i="1"/>
  <c r="L50" i="1"/>
  <c r="L56" i="1"/>
  <c r="L61" i="1"/>
  <c r="L57" i="1"/>
  <c r="L62" i="1"/>
  <c r="L44" i="1"/>
  <c r="L49" i="1"/>
  <c r="L46" i="1"/>
  <c r="L58" i="1"/>
  <c r="L18" i="1"/>
  <c r="L16" i="1"/>
  <c r="I68" i="1"/>
  <c r="L68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M19" i="1" l="1"/>
  <c r="M22" i="1"/>
  <c r="M20" i="1"/>
  <c r="M23" i="1"/>
  <c r="M17" i="1"/>
  <c r="M25" i="1"/>
  <c r="M24" i="1"/>
  <c r="M29" i="1"/>
  <c r="M28" i="1"/>
  <c r="M21" i="1"/>
  <c r="M26" i="1"/>
  <c r="M32" i="1"/>
  <c r="M34" i="1"/>
  <c r="M39" i="1"/>
  <c r="M37" i="1"/>
  <c r="M42" i="1"/>
  <c r="M36" i="1"/>
  <c r="M35" i="1"/>
  <c r="M33" i="1"/>
  <c r="M40" i="1"/>
  <c r="M41" i="1"/>
  <c r="M45" i="1"/>
  <c r="M47" i="1"/>
  <c r="M54" i="1"/>
  <c r="M51" i="1"/>
  <c r="M38" i="1"/>
  <c r="M43" i="1"/>
  <c r="M48" i="1"/>
  <c r="M31" i="1"/>
  <c r="M30" i="1"/>
  <c r="M53" i="1"/>
  <c r="M27" i="1"/>
  <c r="M52" i="1"/>
  <c r="M55" i="1"/>
  <c r="M59" i="1"/>
  <c r="M50" i="1"/>
  <c r="M56" i="1"/>
  <c r="M61" i="1"/>
  <c r="M57" i="1"/>
  <c r="M62" i="1"/>
  <c r="M44" i="1"/>
  <c r="M49" i="1"/>
  <c r="M46" i="1"/>
  <c r="M58" i="1"/>
  <c r="M64" i="1"/>
  <c r="M65" i="1"/>
  <c r="M66" i="1"/>
  <c r="M67" i="1"/>
  <c r="M18" i="1"/>
  <c r="M63" i="1"/>
  <c r="M16" i="1"/>
  <c r="M68" i="1" l="1"/>
  <c r="N60" i="1" s="1"/>
  <c r="N37" i="1" l="1"/>
  <c r="N59" i="1"/>
  <c r="N48" i="1"/>
  <c r="N34" i="1"/>
  <c r="N38" i="1"/>
  <c r="N33" i="1"/>
  <c r="N57" i="1"/>
  <c r="N29" i="1"/>
  <c r="N62" i="1"/>
  <c r="N51" i="1"/>
  <c r="N25" i="1"/>
  <c r="N61" i="1"/>
  <c r="N20" i="1"/>
  <c r="N47" i="1"/>
  <c r="N66" i="1"/>
  <c r="N32" i="1"/>
  <c r="N58" i="1"/>
  <c r="N31" i="1"/>
  <c r="N21" i="1"/>
  <c r="N49" i="1"/>
  <c r="N64" i="1"/>
  <c r="N24" i="1"/>
  <c r="N53" i="1"/>
  <c r="N16" i="1"/>
  <c r="N54" i="1"/>
  <c r="N28" i="1"/>
  <c r="N44" i="1"/>
  <c r="N45" i="1"/>
  <c r="N67" i="1"/>
  <c r="N42" i="1"/>
  <c r="N27" i="1"/>
  <c r="N19" i="1"/>
  <c r="N36" i="1"/>
  <c r="N52" i="1"/>
  <c r="N18" i="1"/>
  <c r="N39" i="1"/>
  <c r="N30" i="1"/>
  <c r="N65" i="1"/>
  <c r="N26" i="1"/>
  <c r="N43" i="1"/>
  <c r="N46" i="1"/>
  <c r="N23" i="1"/>
  <c r="N40" i="1"/>
  <c r="N50" i="1"/>
  <c r="N17" i="1"/>
  <c r="N41" i="1"/>
  <c r="N56" i="1"/>
  <c r="N22" i="1"/>
  <c r="N35" i="1"/>
  <c r="N55" i="1"/>
  <c r="N63" i="1"/>
  <c r="N68" i="1" l="1"/>
</calcChain>
</file>

<file path=xl/sharedStrings.xml><?xml version="1.0" encoding="utf-8"?>
<sst xmlns="http://schemas.openxmlformats.org/spreadsheetml/2006/main" count="153" uniqueCount="75">
  <si>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</si>
  <si>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</si>
  <si>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</si>
  <si>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</si>
  <si>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</si>
  <si>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</si>
  <si>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</si>
  <si>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</si>
  <si>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</si>
  <si>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</si>
  <si>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</si>
  <si>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</si>
  <si>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</si>
  <si>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</si>
  <si>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</si>
  <si>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</si>
  <si>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</si>
  <si>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</si>
  <si>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</si>
  <si>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</si>
  <si>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</si>
  <si>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</si>
  <si>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</si>
  <si>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</si>
  <si>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</si>
  <si>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</si>
  <si>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</si>
  <si>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</si>
  <si>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</si>
  <si>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</si>
  <si>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</si>
  <si>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</si>
  <si>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</si>
  <si>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</si>
  <si>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</si>
  <si>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</si>
  <si>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</si>
  <si>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</si>
  <si>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</si>
  <si>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</si>
  <si>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</si>
  <si>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</si>
  <si>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</si>
  <si>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</si>
  <si>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</si>
  <si>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</si>
  <si>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</si>
  <si>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</si>
  <si>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</si>
  <si>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</si>
  <si>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</si>
  <si>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</si>
  <si>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</si>
  <si>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</si>
  <si>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</si>
  <si>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</si>
  <si>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</si>
  <si>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</si>
  <si>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</si>
  <si>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</si>
  <si>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</si>
  <si>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</si>
  <si>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</si>
  <si>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</si>
  <si>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</si>
  <si>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</si>
  <si>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</si>
  <si>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</si>
  <si>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</si>
  <si>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</si>
  <si>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</si>
  <si>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DOMI</t>
  </si>
  <si>
    <t>DOMIXSEC</t>
  </si>
  <si>
    <t>Trading value of November</t>
  </si>
  <si>
    <t>As of November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</si>
</sst>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10%20Ariljaanii%20tailan%20E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4132293362.0999999</v>
          </cell>
          <cell r="H12">
            <v>4147478086.8299999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568752241.13999999</v>
          </cell>
          <cell r="F15">
            <v>2305531</v>
          </cell>
          <cell r="G15">
            <v>442332651.06999999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172994930.56999999</v>
          </cell>
          <cell r="F21">
            <v>660482</v>
          </cell>
          <cell r="G21">
            <v>193335640.69</v>
          </cell>
          <cell r="H21">
            <v>366330571.25999999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18394744.640000001</v>
          </cell>
          <cell r="F22">
            <v>160794</v>
          </cell>
          <cell r="G22">
            <v>14499062.57</v>
          </cell>
          <cell r="H22">
            <v>32893807.210000001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817</v>
          </cell>
          <cell r="T24">
            <v>82426460</v>
          </cell>
          <cell r="U24">
            <v>817</v>
          </cell>
          <cell r="V24">
            <v>82426460</v>
          </cell>
          <cell r="W24">
            <v>164852920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27584404.800000001</v>
          </cell>
          <cell r="H28">
            <v>28608134.699999999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193846493.47999999</v>
          </cell>
          <cell r="F34">
            <v>249206</v>
          </cell>
          <cell r="G34">
            <v>217027453.22999999</v>
          </cell>
          <cell r="H34">
            <v>410873946.70999998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6932538.7400000002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352385921.77999997</v>
          </cell>
          <cell r="H37">
            <v>611165721.43999994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8954639.9000000004</v>
          </cell>
          <cell r="F39">
            <v>28663</v>
          </cell>
          <cell r="G39">
            <v>13364097</v>
          </cell>
          <cell r="H39">
            <v>22318736.899999999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56812571.600000001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13481440.960000001</v>
          </cell>
          <cell r="H43">
            <v>13701005.960000001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554775409.77999997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33482975.829999998</v>
          </cell>
          <cell r="F50">
            <v>318443</v>
          </cell>
          <cell r="G50">
            <v>55828898.880000003</v>
          </cell>
          <cell r="H50">
            <v>89311874.710000008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82791153.069999993</v>
          </cell>
          <cell r="F57">
            <v>1252320</v>
          </cell>
          <cell r="G57">
            <v>153534614.15000001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43144281.219999999</v>
          </cell>
          <cell r="H59">
            <v>47404292.719999999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17509381737.720001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69607955.230000004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9259679.6999999993</v>
          </cell>
          <cell r="H63">
            <v>9422854.2999999989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19891150815.139999</v>
          </cell>
          <cell r="F67">
            <v>11838425</v>
          </cell>
          <cell r="G67">
            <v>19891150815.139999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817</v>
          </cell>
          <cell r="T67">
            <v>82426460</v>
          </cell>
          <cell r="U67">
            <v>817</v>
          </cell>
          <cell r="V67">
            <v>82426460</v>
          </cell>
          <cell r="W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293044415.24000001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293044415.24000001</v>
          </cell>
          <cell r="M16">
            <v>78082258670.490005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G17">
            <v>193741925.61000001</v>
          </cell>
          <cell r="H17">
            <v>101000</v>
          </cell>
          <cell r="I17">
            <v>0</v>
          </cell>
          <cell r="J17">
            <v>0</v>
          </cell>
          <cell r="K17">
            <v>0</v>
          </cell>
          <cell r="L17">
            <v>193842925.61000001</v>
          </cell>
          <cell r="M17">
            <v>51601220560.939995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G18">
            <v>238482959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238482959</v>
          </cell>
          <cell r="M18">
            <v>18010165414</v>
          </cell>
        </row>
        <row r="19">
          <cell r="B19" t="str">
            <v>BDSC</v>
          </cell>
          <cell r="C19" t="str">
            <v>BDSEC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9292722230.7299995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9292722230.7299995</v>
          </cell>
          <cell r="M19">
            <v>16372296789.24</v>
          </cell>
        </row>
        <row r="20">
          <cell r="B20" t="str">
            <v>BZIN</v>
          </cell>
          <cell r="C20" t="str">
            <v>MIRAE ASSET SECURITIES MONGOLIA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56164351.189999998</v>
          </cell>
          <cell r="H20">
            <v>469848200</v>
          </cell>
          <cell r="I20">
            <v>0</v>
          </cell>
          <cell r="J20">
            <v>0</v>
          </cell>
          <cell r="K20">
            <v>0</v>
          </cell>
          <cell r="L20">
            <v>526012551.19</v>
          </cell>
          <cell r="M20">
            <v>12545298871.65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1584416700.9100001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1584416700.9100001</v>
          </cell>
          <cell r="M21">
            <v>11348370400.209999</v>
          </cell>
        </row>
        <row r="22">
          <cell r="B22" t="str">
            <v>ARD</v>
          </cell>
          <cell r="C22" t="str">
            <v>ARD CAPITAL GROUP</v>
          </cell>
          <cell r="D22" t="str">
            <v>●</v>
          </cell>
          <cell r="E22" t="str">
            <v>●</v>
          </cell>
          <cell r="G22">
            <v>20405934.760000002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20405934.760000002</v>
          </cell>
          <cell r="M22">
            <v>9550955474.4399986</v>
          </cell>
        </row>
        <row r="23">
          <cell r="B23" t="str">
            <v>BUMB</v>
          </cell>
          <cell r="C23" t="str">
            <v>BUMBAT-ALTAI</v>
          </cell>
          <cell r="D23" t="str">
            <v>●</v>
          </cell>
          <cell r="E23" t="str">
            <v>●</v>
          </cell>
          <cell r="G23">
            <v>348195363.36000001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348195363.36000001</v>
          </cell>
          <cell r="M23">
            <v>7910159429.579999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F24" t="str">
            <v>●</v>
          </cell>
          <cell r="G24">
            <v>4249825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4249825</v>
          </cell>
          <cell r="M24">
            <v>8068097758.4400005</v>
          </cell>
        </row>
        <row r="25">
          <cell r="B25" t="str">
            <v>STIN</v>
          </cell>
          <cell r="C25" t="str">
            <v>STANDART INVESTMENT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263785833.89999998</v>
          </cell>
          <cell r="H25">
            <v>247456000</v>
          </cell>
          <cell r="I25">
            <v>0</v>
          </cell>
          <cell r="J25">
            <v>0</v>
          </cell>
          <cell r="K25">
            <v>0</v>
          </cell>
          <cell r="L25">
            <v>511241833.89999998</v>
          </cell>
          <cell r="M25">
            <v>3990112945.1500001</v>
          </cell>
        </row>
        <row r="26">
          <cell r="B26" t="str">
            <v>TTOL</v>
          </cell>
          <cell r="C26" t="str">
            <v>APEX CAPITAL</v>
          </cell>
          <cell r="D26" t="str">
            <v>●</v>
          </cell>
          <cell r="G26">
            <v>64230651.560000002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64230651.560000002</v>
          </cell>
          <cell r="M26">
            <v>3636535807.4200001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28156491.080000002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28156491.080000002</v>
          </cell>
          <cell r="M27">
            <v>3022507766.6300001</v>
          </cell>
        </row>
        <row r="28">
          <cell r="B28" t="str">
            <v>NOVL</v>
          </cell>
          <cell r="C28" t="str">
            <v>NOVEL INVESTMENT</v>
          </cell>
          <cell r="D28" t="str">
            <v>●</v>
          </cell>
          <cell r="G28">
            <v>82681618.760000005</v>
          </cell>
          <cell r="H28">
            <v>262059200</v>
          </cell>
          <cell r="I28">
            <v>0</v>
          </cell>
          <cell r="J28">
            <v>0</v>
          </cell>
          <cell r="K28">
            <v>0</v>
          </cell>
          <cell r="L28">
            <v>344740818.75999999</v>
          </cell>
          <cell r="M28">
            <v>2856946724.46</v>
          </cell>
        </row>
        <row r="29">
          <cell r="B29" t="str">
            <v>LFTI</v>
          </cell>
          <cell r="C29" t="str">
            <v>LIFETIME INVESTMENT</v>
          </cell>
          <cell r="D29" t="str">
            <v>●</v>
          </cell>
          <cell r="G29">
            <v>46174182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46174182</v>
          </cell>
          <cell r="M29">
            <v>2613132200.9100003</v>
          </cell>
        </row>
        <row r="30">
          <cell r="B30" t="str">
            <v>MSDQ</v>
          </cell>
          <cell r="C30" t="str">
            <v>MASDAQ</v>
          </cell>
          <cell r="D30" t="str">
            <v>●</v>
          </cell>
          <cell r="G30">
            <v>6587435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6587435</v>
          </cell>
          <cell r="M30">
            <v>620165176.80999994</v>
          </cell>
        </row>
        <row r="31">
          <cell r="B31" t="str">
            <v>TCHB</v>
          </cell>
          <cell r="C31" t="str">
            <v>TULGAT CHANDMANI BAYAN</v>
          </cell>
          <cell r="D31" t="str">
            <v>●</v>
          </cell>
          <cell r="G31">
            <v>40267302.810000002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40267302.810000002</v>
          </cell>
          <cell r="M31">
            <v>600089681.6500001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13736139.42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13736139.42</v>
          </cell>
          <cell r="M32">
            <v>546090441.99000001</v>
          </cell>
        </row>
        <row r="33">
          <cell r="B33" t="str">
            <v>BATS</v>
          </cell>
          <cell r="C33" t="str">
            <v>BATS</v>
          </cell>
          <cell r="D33" t="str">
            <v>●</v>
          </cell>
          <cell r="G33">
            <v>22660820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22660820</v>
          </cell>
          <cell r="M33">
            <v>503229555.05000001</v>
          </cell>
        </row>
        <row r="34">
          <cell r="B34" t="str">
            <v>ZRGD</v>
          </cell>
          <cell r="C34" t="str">
            <v>ZERGED</v>
          </cell>
          <cell r="D34" t="str">
            <v>●</v>
          </cell>
          <cell r="G34">
            <v>7396633.9000000004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7396633.9000000004</v>
          </cell>
          <cell r="M34">
            <v>497158152.52999997</v>
          </cell>
        </row>
        <row r="35">
          <cell r="B35" t="str">
            <v>MSEC</v>
          </cell>
          <cell r="C35" t="str">
            <v>MONSEC</v>
          </cell>
          <cell r="D35" t="str">
            <v>●</v>
          </cell>
          <cell r="G35">
            <v>11190186.57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11190186.57</v>
          </cell>
          <cell r="M35">
            <v>452086228.27999997</v>
          </cell>
        </row>
        <row r="36">
          <cell r="B36" t="str">
            <v>CTRL</v>
          </cell>
          <cell r="C36" t="str">
            <v xml:space="preserve">CENTRAL SECURITIES </v>
          </cell>
          <cell r="D36" t="str">
            <v>●</v>
          </cell>
          <cell r="G36">
            <v>10362705</v>
          </cell>
          <cell r="H36">
            <v>117678080</v>
          </cell>
          <cell r="I36">
            <v>0</v>
          </cell>
          <cell r="J36">
            <v>0</v>
          </cell>
          <cell r="K36">
            <v>0</v>
          </cell>
          <cell r="L36">
            <v>128040785</v>
          </cell>
          <cell r="M36">
            <v>427589949.79000002</v>
          </cell>
        </row>
        <row r="37">
          <cell r="B37" t="str">
            <v>DRBR</v>
          </cell>
          <cell r="C37" t="str">
            <v>DARKHAN BROKER</v>
          </cell>
          <cell r="D37" t="str">
            <v>●</v>
          </cell>
          <cell r="G37">
            <v>8255535.7999999998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8255535.7999999998</v>
          </cell>
          <cell r="M37">
            <v>411871992.67000002</v>
          </cell>
        </row>
        <row r="38">
          <cell r="B38" t="str">
            <v>MIBG</v>
          </cell>
          <cell r="C38" t="str">
            <v>MIBG</v>
          </cell>
          <cell r="D38" t="str">
            <v>●</v>
          </cell>
          <cell r="G38">
            <v>62388125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62388125</v>
          </cell>
          <cell r="M38">
            <v>409531930.65999997</v>
          </cell>
        </row>
        <row r="39">
          <cell r="B39" t="str">
            <v>DELG</v>
          </cell>
          <cell r="C39" t="str">
            <v>DELGERKHANGAI SECURITIES</v>
          </cell>
          <cell r="D39" t="str">
            <v>●</v>
          </cell>
          <cell r="G39">
            <v>1712634.6600000001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1712634.6600000001</v>
          </cell>
          <cell r="M39">
            <v>405783870.07000005</v>
          </cell>
        </row>
        <row r="40">
          <cell r="B40" t="str">
            <v>GDEV</v>
          </cell>
          <cell r="C40" t="str">
            <v>GRANDDEVELOPMENT</v>
          </cell>
          <cell r="D40" t="str">
            <v>●</v>
          </cell>
          <cell r="G40">
            <v>2645065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2645065</v>
          </cell>
          <cell r="M40">
            <v>377512832.84999996</v>
          </cell>
        </row>
        <row r="41">
          <cell r="B41" t="str">
            <v>BLMB</v>
          </cell>
          <cell r="C41" t="str">
            <v>BLOOMSBURY SECURITIES</v>
          </cell>
          <cell r="D41" t="str">
            <v>●</v>
          </cell>
          <cell r="G41">
            <v>67836629.560000002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67836629.560000002</v>
          </cell>
          <cell r="M41">
            <v>354520399.83999997</v>
          </cell>
        </row>
        <row r="42">
          <cell r="B42" t="str">
            <v>TABO</v>
          </cell>
          <cell r="C42" t="str">
            <v>TAVAN BOGD</v>
          </cell>
          <cell r="D42" t="str">
            <v>●</v>
          </cell>
          <cell r="G42">
            <v>15806754.52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15806754.52</v>
          </cell>
          <cell r="M42">
            <v>346462478.13</v>
          </cell>
        </row>
        <row r="43">
          <cell r="B43" t="str">
            <v>HUN</v>
          </cell>
          <cell r="C43" t="str">
            <v>HUNNU EMPIRE</v>
          </cell>
          <cell r="D43" t="str">
            <v>●</v>
          </cell>
          <cell r="E43" t="str">
            <v>●</v>
          </cell>
          <cell r="G43">
            <v>11463242.550000001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11463242.550000001</v>
          </cell>
          <cell r="M43">
            <v>234603243.09</v>
          </cell>
        </row>
        <row r="44">
          <cell r="B44" t="str">
            <v>GNDX</v>
          </cell>
          <cell r="C44" t="str">
            <v>GENDEX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202493948.75999999</v>
          </cell>
        </row>
        <row r="45">
          <cell r="B45" t="str">
            <v>UNDR</v>
          </cell>
          <cell r="C45" t="str">
            <v>UNDURKHAAN INVEST</v>
          </cell>
          <cell r="D45" t="str">
            <v>●</v>
          </cell>
          <cell r="G45">
            <v>20826414.789999999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20826414.789999999</v>
          </cell>
          <cell r="M45">
            <v>190152090.75999999</v>
          </cell>
        </row>
        <row r="46">
          <cell r="B46" t="str">
            <v>MICC</v>
          </cell>
          <cell r="C46" t="str">
            <v>MICC</v>
          </cell>
          <cell r="D46" t="str">
            <v>●</v>
          </cell>
          <cell r="G46">
            <v>2100000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2100000</v>
          </cell>
          <cell r="M46">
            <v>101673854.5</v>
          </cell>
        </row>
        <row r="47">
          <cell r="B47" t="str">
            <v>MERG</v>
          </cell>
          <cell r="C47" t="str">
            <v>MERGEN SANAA</v>
          </cell>
          <cell r="D47" t="str">
            <v>●</v>
          </cell>
          <cell r="G47">
            <v>831864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831864</v>
          </cell>
          <cell r="M47">
            <v>90910262.269999996</v>
          </cell>
        </row>
        <row r="48">
          <cell r="B48" t="str">
            <v>ZGB</v>
          </cell>
          <cell r="C48" t="str">
            <v>ZGB</v>
          </cell>
          <cell r="D48" t="str">
            <v>●</v>
          </cell>
          <cell r="G48">
            <v>194670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194670</v>
          </cell>
          <cell r="M48">
            <v>77053026.879999995</v>
          </cell>
        </row>
        <row r="49">
          <cell r="B49" t="str">
            <v>NSEC</v>
          </cell>
          <cell r="C49" t="str">
            <v>NATIONAL SECURITIES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74365318.900000006</v>
          </cell>
        </row>
        <row r="50">
          <cell r="B50" t="str">
            <v>ALTN</v>
          </cell>
          <cell r="C50" t="str">
            <v>ALTAN KHOROMSOG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70254555</v>
          </cell>
        </row>
        <row r="51">
          <cell r="B51" t="str">
            <v>SECP</v>
          </cell>
          <cell r="C51" t="str">
            <v>SECAP</v>
          </cell>
          <cell r="D51" t="str">
            <v>●</v>
          </cell>
          <cell r="E51" t="str">
            <v>●</v>
          </cell>
          <cell r="G51">
            <v>8216418.1699999999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8216418.1699999999</v>
          </cell>
          <cell r="M51">
            <v>69547006.170000002</v>
          </cell>
        </row>
        <row r="52">
          <cell r="B52" t="str">
            <v>BULG</v>
          </cell>
          <cell r="C52" t="str">
            <v>BULGAN BROKER</v>
          </cell>
          <cell r="D52" t="str">
            <v>●</v>
          </cell>
          <cell r="G52">
            <v>1066400</v>
          </cell>
          <cell r="H52">
            <v>0</v>
          </cell>
          <cell r="I52">
            <v>0</v>
          </cell>
          <cell r="J52">
            <v>0</v>
          </cell>
          <cell r="L52">
            <v>1066400</v>
          </cell>
          <cell r="M52">
            <v>64911482.259999998</v>
          </cell>
        </row>
        <row r="53">
          <cell r="B53" t="str">
            <v>SANR</v>
          </cell>
          <cell r="C53" t="str">
            <v>SANAR</v>
          </cell>
          <cell r="D53" t="str">
            <v>●</v>
          </cell>
          <cell r="G53">
            <v>4808295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4808295</v>
          </cell>
          <cell r="M53">
            <v>64007013.300000004</v>
          </cell>
        </row>
        <row r="54">
          <cell r="B54" t="str">
            <v>ARGB</v>
          </cell>
          <cell r="C54" t="str">
            <v>ARGAI BEST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43456878.060000002</v>
          </cell>
        </row>
        <row r="55">
          <cell r="B55" t="str">
            <v>BSK</v>
          </cell>
          <cell r="C55" t="str">
            <v>BLUESKY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30501540.800000001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G56">
            <v>4012266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4012266</v>
          </cell>
          <cell r="M56">
            <v>28286217.199999999</v>
          </cell>
        </row>
        <row r="57">
          <cell r="B57" t="str">
            <v>SILS</v>
          </cell>
          <cell r="C57" t="str">
            <v>SILVER LIGHT SECURITIES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24407180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G58">
            <v>1094153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1094153</v>
          </cell>
          <cell r="M58">
            <v>17805104.399999999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DOMI</v>
          </cell>
          <cell r="C60" t="str">
            <v>DOMIXSEC</v>
          </cell>
          <cell r="D60" t="str">
            <v>●</v>
          </cell>
          <cell r="G60">
            <v>10800026.289999999</v>
          </cell>
          <cell r="H60">
            <v>0</v>
          </cell>
          <cell r="L60">
            <v>10800026.289999999</v>
          </cell>
          <cell r="M60">
            <v>10800026.289999999</v>
          </cell>
        </row>
        <row r="61">
          <cell r="B61" t="str">
            <v>FCX</v>
          </cell>
          <cell r="C61" t="str">
            <v>FCX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8829160</v>
          </cell>
        </row>
        <row r="62">
          <cell r="B62" t="str">
            <v>APS</v>
          </cell>
          <cell r="C62" t="str">
            <v>ASIA PACIFIC SECURITIES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1345828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1345828</v>
          </cell>
          <cell r="M62">
            <v>8450719.6499999985</v>
          </cell>
        </row>
        <row r="63">
          <cell r="B63" t="str">
            <v>DCF</v>
          </cell>
          <cell r="C63" t="str">
            <v>DCF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3077823.55</v>
          </cell>
        </row>
        <row r="64">
          <cell r="B64" t="str">
            <v>SGC</v>
          </cell>
          <cell r="C64" t="str">
            <v>SG CAPITAL</v>
          </cell>
          <cell r="D64" t="str">
            <v>●</v>
          </cell>
          <cell r="E64" t="str">
            <v>●</v>
          </cell>
          <cell r="F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278619</v>
          </cell>
        </row>
        <row r="65">
          <cell r="B65" t="str">
            <v>MONG</v>
          </cell>
          <cell r="C65" t="str">
            <v>MONGOL SECURITIES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CAPM</v>
          </cell>
          <cell r="C66" t="str">
            <v>CAPITAL MARKET CORPORATION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ACE</v>
          </cell>
          <cell r="C67" t="str">
            <v>ACE AND T CAPITAL</v>
          </cell>
          <cell r="D67" t="str">
            <v>●</v>
          </cell>
          <cell r="F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3"/>
  <sheetViews>
    <sheetView tabSelected="1" view="pageBreakPreview" zoomScale="70" zoomScaleNormal="70" zoomScaleSheetLayoutView="70" workbookViewId="0">
      <pane xSplit="3" ySplit="15" topLeftCell="E61" activePane="bottomRight" state="frozen"/>
      <selection pane="topRight" activeCell="D1" sqref="D1"/>
      <selection pane="bottomLeft" activeCell="A16" sqref="A16"/>
      <selection pane="bottomRight" activeCell="M2" sqref="M2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74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73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VLOOKUP(B16,[2]Brokers!$B$9:$H$69,7,0)</f>
        <v>611165721.43999994</v>
      </c>
      <c r="H16" s="15">
        <f>VLOOKUP(B16,[2]Brokers!$B$9:$W$69,22,0)</f>
        <v>0</v>
      </c>
      <c r="I16" s="15">
        <f>VLOOKUP(B16,[2]Brokers!$B$9:$R$69,17,0)</f>
        <v>0</v>
      </c>
      <c r="J16" s="15">
        <f>VLOOKUP(B16,[2]Brokers!$B$9:$M$69,12,0)</f>
        <v>0</v>
      </c>
      <c r="K16" s="15">
        <v>0</v>
      </c>
      <c r="L16" s="15">
        <f t="shared" ref="L16:L47" si="0">K16+J16+I16+H16+G16</f>
        <v>611165721.43999994</v>
      </c>
      <c r="M16" s="30">
        <f>VLOOKUP(B16,[3]Sheet1!$B$16:$M$67,12,0)+L16</f>
        <v>78693424391.930008</v>
      </c>
      <c r="N16" s="32">
        <f t="shared" ref="N16:N47" si="1">M16/$M$68</f>
        <v>0.2841564367323024</v>
      </c>
    </row>
    <row r="17" spans="1:15" x14ac:dyDescent="0.25">
      <c r="A17" s="11">
        <f t="shared" ref="A17:A48" si="2">+A16+1</f>
        <v>2</v>
      </c>
      <c r="B17" s="12" t="s">
        <v>8</v>
      </c>
      <c r="C17" s="31" t="str">
        <f>VLOOKUP(B17,[4]Sheet1!$B$16:$C$67,2,0)</f>
        <v>TDB CAPITAL</v>
      </c>
      <c r="D17" s="13" t="s">
        <v>2</v>
      </c>
      <c r="E17" s="14" t="s">
        <v>2</v>
      </c>
      <c r="F17" s="14"/>
      <c r="G17" s="15">
        <f>VLOOKUP(B17,[2]Brokers!$B$9:$H$69,7,0)</f>
        <v>29814722471.800003</v>
      </c>
      <c r="H17" s="15">
        <f>VLOOKUP(B17,[2]Brokers!$B$9:$W$69,22,0)</f>
        <v>0</v>
      </c>
      <c r="I17" s="15">
        <f>VLOOKUP(B17,[2]Brokers!$B$9:$R$69,17,0)</f>
        <v>0</v>
      </c>
      <c r="J17" s="15">
        <f>VLOOKUP(B17,[2]Brokers!$B$9:$M$69,12,0)</f>
        <v>0</v>
      </c>
      <c r="K17" s="15">
        <v>0</v>
      </c>
      <c r="L17" s="15">
        <f t="shared" si="0"/>
        <v>29814722471.800003</v>
      </c>
      <c r="M17" s="30">
        <f>VLOOKUP(B17,[3]Sheet1!$B$16:$M$67,12,0)+L17</f>
        <v>81415943032.73999</v>
      </c>
      <c r="N17" s="32">
        <f t="shared" si="1"/>
        <v>0.29398726061482711</v>
      </c>
    </row>
    <row r="18" spans="1:15" x14ac:dyDescent="0.25">
      <c r="A18" s="11">
        <f t="shared" si="2"/>
        <v>3</v>
      </c>
      <c r="B18" s="12" t="s">
        <v>68</v>
      </c>
      <c r="C18" s="31" t="str">
        <f>VLOOKUP(B18,[4]Sheet1!$B$16:$C$67,2,0)</f>
        <v>INVESCORE CAPITAL</v>
      </c>
      <c r="D18" s="13" t="s">
        <v>2</v>
      </c>
      <c r="E18" s="13" t="s">
        <v>2</v>
      </c>
      <c r="F18" s="13"/>
      <c r="G18" s="15">
        <f>VLOOKUP(B18,[2]Brokers!$B$9:$H$69,7,0)</f>
        <v>1238457597</v>
      </c>
      <c r="H18" s="15">
        <f>VLOOKUP(B18,[2]Brokers!$B$9:$W$69,22,0)</f>
        <v>0</v>
      </c>
      <c r="I18" s="15">
        <f>VLOOKUP(B18,[2]Brokers!$B$9:$R$69,17,0)</f>
        <v>0</v>
      </c>
      <c r="J18" s="15">
        <f>VLOOKUP(B18,[2]Brokers!$B$9:$M$69,12,0)</f>
        <v>0</v>
      </c>
      <c r="K18" s="15">
        <v>0</v>
      </c>
      <c r="L18" s="15">
        <f t="shared" si="0"/>
        <v>1238457597</v>
      </c>
      <c r="M18" s="30">
        <f>VLOOKUP(B18,[3]Sheet1!$B$16:$M$67,12,0)+L18</f>
        <v>19248623011</v>
      </c>
      <c r="N18" s="32">
        <f t="shared" si="1"/>
        <v>6.9505427792389607E-2</v>
      </c>
    </row>
    <row r="19" spans="1:15" s="23" customFormat="1" x14ac:dyDescent="0.25">
      <c r="A19" s="11">
        <f t="shared" si="2"/>
        <v>4</v>
      </c>
      <c r="B19" s="12" t="s">
        <v>1</v>
      </c>
      <c r="C19" s="31" t="str">
        <f>VLOOKUP(B19,[4]Sheet1!$B$16:$C$67,2,0)</f>
        <v>BDSEC</v>
      </c>
      <c r="D19" s="13" t="s">
        <v>2</v>
      </c>
      <c r="E19" s="14" t="s">
        <v>2</v>
      </c>
      <c r="F19" s="14" t="s">
        <v>2</v>
      </c>
      <c r="G19" s="15">
        <f>VLOOKUP(B19,[2]Brokers!$B$9:$H$69,7,0)</f>
        <v>1011084892.21</v>
      </c>
      <c r="H19" s="15">
        <f>VLOOKUP(B19,[2]Brokers!$B$9:$W$69,22,0)</f>
        <v>0</v>
      </c>
      <c r="I19" s="15">
        <f>VLOOKUP(B19,[2]Brokers!$B$9:$R$69,17,0)</f>
        <v>0</v>
      </c>
      <c r="J19" s="15">
        <f>VLOOKUP(B19,[2]Brokers!$B$9:$M$69,12,0)</f>
        <v>0</v>
      </c>
      <c r="K19" s="15">
        <v>0</v>
      </c>
      <c r="L19" s="15">
        <f t="shared" si="0"/>
        <v>1011084892.21</v>
      </c>
      <c r="M19" s="30">
        <f>VLOOKUP(B19,[3]Sheet1!$B$16:$M$67,12,0)+L19</f>
        <v>17383381681.450001</v>
      </c>
      <c r="N19" s="32">
        <f t="shared" si="1"/>
        <v>6.2770172160216312E-2</v>
      </c>
      <c r="O19" s="9"/>
    </row>
    <row r="20" spans="1:15" x14ac:dyDescent="0.25">
      <c r="A20" s="11">
        <f t="shared" si="2"/>
        <v>5</v>
      </c>
      <c r="B20" s="12" t="s">
        <v>6</v>
      </c>
      <c r="C20" s="31" t="str">
        <f>VLOOKUP(B20,[4]Sheet1!$B$16:$C$67,2,0)</f>
        <v>MIRAE ASSET SECURITIES MONGOLIA</v>
      </c>
      <c r="D20" s="13" t="s">
        <v>2</v>
      </c>
      <c r="E20" s="13" t="s">
        <v>2</v>
      </c>
      <c r="F20" s="13" t="s">
        <v>2</v>
      </c>
      <c r="G20" s="15">
        <f>VLOOKUP(B20,[2]Brokers!$B$9:$H$69,7,0)</f>
        <v>32893807.210000001</v>
      </c>
      <c r="H20" s="15">
        <f>VLOOKUP(B20,[2]Brokers!$B$9:$W$69,22,0)</f>
        <v>0</v>
      </c>
      <c r="I20" s="15">
        <f>VLOOKUP(B20,[2]Brokers!$B$9:$R$69,17,0)</f>
        <v>0</v>
      </c>
      <c r="J20" s="15">
        <f>VLOOKUP(B20,[2]Brokers!$B$9:$M$69,12,0)</f>
        <v>0</v>
      </c>
      <c r="K20" s="15">
        <v>0</v>
      </c>
      <c r="L20" s="15">
        <f t="shared" si="0"/>
        <v>32893807.210000001</v>
      </c>
      <c r="M20" s="30">
        <f>VLOOKUP(B20,[3]Sheet1!$B$16:$M$67,12,0)+L20</f>
        <v>12578192678.859999</v>
      </c>
      <c r="N20" s="32">
        <f t="shared" si="1"/>
        <v>4.5418971658370492E-2</v>
      </c>
    </row>
    <row r="21" spans="1:15" x14ac:dyDescent="0.25">
      <c r="A21" s="11">
        <f t="shared" si="2"/>
        <v>6</v>
      </c>
      <c r="B21" s="12" t="s">
        <v>7</v>
      </c>
      <c r="C21" s="31" t="str">
        <f>VLOOKUP(B21,[4]Sheet1!$B$16:$C$67,2,0)</f>
        <v>ARD CAPITAL GROUP</v>
      </c>
      <c r="D21" s="13" t="s">
        <v>2</v>
      </c>
      <c r="E21" s="14" t="s">
        <v>2</v>
      </c>
      <c r="F21" s="14"/>
      <c r="G21" s="15">
        <f>VLOOKUP(B21,[2]Brokers!$B$9:$H$69,7,0)</f>
        <v>4147478086.8299999</v>
      </c>
      <c r="H21" s="15">
        <f>VLOOKUP(B21,[2]Brokers!$B$9:$W$69,22,0)</f>
        <v>0</v>
      </c>
      <c r="I21" s="15">
        <f>VLOOKUP(B21,[2]Brokers!$B$9:$R$69,17,0)</f>
        <v>0</v>
      </c>
      <c r="J21" s="15">
        <f>VLOOKUP(B21,[2]Brokers!$B$9:$M$69,12,0)</f>
        <v>0</v>
      </c>
      <c r="K21" s="15">
        <v>0</v>
      </c>
      <c r="L21" s="15">
        <f t="shared" si="0"/>
        <v>4147478086.8299999</v>
      </c>
      <c r="M21" s="30">
        <f>VLOOKUP(B21,[3]Sheet1!$B$16:$M$67,12,0)+L21</f>
        <v>13698433561.269999</v>
      </c>
      <c r="N21" s="32">
        <f t="shared" si="1"/>
        <v>4.9464082922585854E-2</v>
      </c>
    </row>
    <row r="22" spans="1:15" x14ac:dyDescent="0.25">
      <c r="A22" s="11">
        <f t="shared" si="2"/>
        <v>7</v>
      </c>
      <c r="B22" s="12" t="s">
        <v>10</v>
      </c>
      <c r="C22" s="31" t="str">
        <f>VLOOKUP(B22,[4]Sheet1!$B$16:$C$67,2,0)</f>
        <v>ARD SECURITIES</v>
      </c>
      <c r="D22" s="13" t="s">
        <v>2</v>
      </c>
      <c r="E22" s="14" t="s">
        <v>2</v>
      </c>
      <c r="F22" s="14" t="s">
        <v>2</v>
      </c>
      <c r="G22" s="15">
        <f>VLOOKUP(B22,[2]Brokers!$B$9:$H$69,7,0)</f>
        <v>1369210653.1599998</v>
      </c>
      <c r="H22" s="15">
        <f>VLOOKUP(B22,[2]Brokers!$B$9:$W$69,22,0)</f>
        <v>0</v>
      </c>
      <c r="I22" s="15">
        <f>VLOOKUP(B22,[2]Brokers!$B$9:$R$69,17,0)</f>
        <v>0</v>
      </c>
      <c r="J22" s="15">
        <f>VLOOKUP(B22,[2]Brokers!$B$9:$M$69,12,0)</f>
        <v>0</v>
      </c>
      <c r="K22" s="15">
        <v>0</v>
      </c>
      <c r="L22" s="15">
        <f t="shared" si="0"/>
        <v>1369210653.1599998</v>
      </c>
      <c r="M22" s="30">
        <f>VLOOKUP(B22,[3]Sheet1!$B$16:$M$67,12,0)+L22</f>
        <v>12717581053.369999</v>
      </c>
      <c r="N22" s="32">
        <f t="shared" si="1"/>
        <v>4.5922293303459955E-2</v>
      </c>
    </row>
    <row r="23" spans="1:15" x14ac:dyDescent="0.25">
      <c r="A23" s="11">
        <f t="shared" si="2"/>
        <v>8</v>
      </c>
      <c r="B23" s="12" t="s">
        <v>16</v>
      </c>
      <c r="C23" s="31" t="str">
        <f>VLOOKUP(B23,[4]Sheet1!$B$16:$C$67,2,0)</f>
        <v>BUMBAT-ALTAI</v>
      </c>
      <c r="D23" s="13" t="s">
        <v>2</v>
      </c>
      <c r="E23" s="14" t="s">
        <v>2</v>
      </c>
      <c r="F23" s="14"/>
      <c r="G23" s="15">
        <f>VLOOKUP(B23,[2]Brokers!$B$9:$H$69,7,0)</f>
        <v>366330571.25999999</v>
      </c>
      <c r="H23" s="15">
        <f>VLOOKUP(B23,[2]Brokers!$B$9:$W$69,22,0)</f>
        <v>0</v>
      </c>
      <c r="I23" s="15">
        <f>VLOOKUP(B23,[2]Brokers!$B$9:$R$69,17,0)</f>
        <v>0</v>
      </c>
      <c r="J23" s="15">
        <f>VLOOKUP(B23,[2]Brokers!$B$9:$M$69,12,0)</f>
        <v>0</v>
      </c>
      <c r="K23" s="15">
        <v>0</v>
      </c>
      <c r="L23" s="15">
        <f t="shared" si="0"/>
        <v>366330571.25999999</v>
      </c>
      <c r="M23" s="30">
        <f>VLOOKUP(B23,[3]Sheet1!$B$16:$M$67,12,0)+L23</f>
        <v>8276490000.8399992</v>
      </c>
      <c r="N23" s="32">
        <f t="shared" si="1"/>
        <v>2.9885824965197511E-2</v>
      </c>
    </row>
    <row r="24" spans="1:15" x14ac:dyDescent="0.25">
      <c r="A24" s="11">
        <f t="shared" si="2"/>
        <v>9</v>
      </c>
      <c r="B24" s="12" t="s">
        <v>4</v>
      </c>
      <c r="C24" s="31" t="str">
        <f>VLOOKUP(B24,[4]Sheet1!$B$16:$C$67,2,0)</f>
        <v>TENGER CAPITAL</v>
      </c>
      <c r="D24" s="13" t="s">
        <v>2</v>
      </c>
      <c r="E24" s="14"/>
      <c r="F24" s="14" t="s">
        <v>2</v>
      </c>
      <c r="G24" s="15">
        <f>VLOOKUP(B24,[2]Brokers!$B$9:$H$69,7,0)</f>
        <v>21584877.5</v>
      </c>
      <c r="H24" s="15">
        <f>VLOOKUP(B24,[2]Brokers!$B$9:$W$69,22,0)</f>
        <v>0</v>
      </c>
      <c r="I24" s="15">
        <f>VLOOKUP(B24,[2]Brokers!$B$9:$R$69,17,0)</f>
        <v>0</v>
      </c>
      <c r="J24" s="15">
        <f>VLOOKUP(B24,[2]Brokers!$B$9:$M$69,12,0)</f>
        <v>0</v>
      </c>
      <c r="K24" s="15">
        <v>0</v>
      </c>
      <c r="L24" s="15">
        <f t="shared" si="0"/>
        <v>21584877.5</v>
      </c>
      <c r="M24" s="30">
        <f>VLOOKUP(B24,[3]Sheet1!$B$16:$M$67,12,0)+L24</f>
        <v>8089682635.9400005</v>
      </c>
      <c r="N24" s="32">
        <f t="shared" si="1"/>
        <v>2.9211276671289765E-2</v>
      </c>
      <c r="O24" s="1"/>
    </row>
    <row r="25" spans="1:15" x14ac:dyDescent="0.25">
      <c r="A25" s="11">
        <f t="shared" si="2"/>
        <v>10</v>
      </c>
      <c r="B25" s="12" t="s">
        <v>9</v>
      </c>
      <c r="C25" s="31" t="str">
        <f>VLOOKUP(B25,[4]Sheet1!$B$16:$C$67,2,0)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VLOOKUP(B25,[2]Brokers!$B$9:$H$69,7,0)</f>
        <v>236325767.22</v>
      </c>
      <c r="H25" s="15">
        <f>VLOOKUP(B25,[2]Brokers!$B$9:$W$69,22,0)</f>
        <v>0</v>
      </c>
      <c r="I25" s="15">
        <f>VLOOKUP(B25,[2]Brokers!$B$9:$R$69,17,0)</f>
        <v>0</v>
      </c>
      <c r="J25" s="15">
        <f>VLOOKUP(B25,[2]Brokers!$B$9:$M$69,12,0)</f>
        <v>0</v>
      </c>
      <c r="K25" s="15">
        <v>0</v>
      </c>
      <c r="L25" s="15">
        <f t="shared" si="0"/>
        <v>236325767.22</v>
      </c>
      <c r="M25" s="30">
        <f>VLOOKUP(B25,[3]Sheet1!$B$16:$M$67,12,0)+L25</f>
        <v>4226438712.3699999</v>
      </c>
      <c r="N25" s="32">
        <f t="shared" si="1"/>
        <v>1.5261373791450848E-2</v>
      </c>
    </row>
    <row r="26" spans="1:15" x14ac:dyDescent="0.25">
      <c r="A26" s="11">
        <f t="shared" si="2"/>
        <v>11</v>
      </c>
      <c r="B26" s="12" t="s">
        <v>35</v>
      </c>
      <c r="C26" s="31" t="str">
        <f>VLOOKUP(B26,[4]Sheet1!$B$16:$C$67,2,0)</f>
        <v>APEX CAPITAL</v>
      </c>
      <c r="D26" s="13" t="s">
        <v>2</v>
      </c>
      <c r="E26" s="14"/>
      <c r="F26" s="14"/>
      <c r="G26" s="15">
        <f>VLOOKUP(B26,[2]Brokers!$B$9:$H$69,7,0)</f>
        <v>108231307.91</v>
      </c>
      <c r="H26" s="15">
        <f>VLOOKUP(B26,[2]Brokers!$B$9:$W$69,22,0)</f>
        <v>0</v>
      </c>
      <c r="I26" s="15">
        <f>VLOOKUP(B26,[2]Brokers!$B$9:$R$69,17,0)</f>
        <v>0</v>
      </c>
      <c r="J26" s="15">
        <f>VLOOKUP(B26,[2]Brokers!$B$9:$M$69,12,0)</f>
        <v>0</v>
      </c>
      <c r="K26" s="15">
        <v>0</v>
      </c>
      <c r="L26" s="15">
        <f t="shared" si="0"/>
        <v>108231307.91</v>
      </c>
      <c r="M26" s="30">
        <f>VLOOKUP(B26,[3]Sheet1!$B$16:$M$67,12,0)+L26</f>
        <v>3744767115.3299999</v>
      </c>
      <c r="N26" s="32">
        <f t="shared" si="1"/>
        <v>1.3522091434028367E-2</v>
      </c>
    </row>
    <row r="27" spans="1:15" x14ac:dyDescent="0.25">
      <c r="A27" s="11">
        <f t="shared" si="2"/>
        <v>12</v>
      </c>
      <c r="B27" s="12" t="s">
        <v>17</v>
      </c>
      <c r="C27" s="31" t="str">
        <f>VLOOKUP(B27,[4]Sheet1!$B$16:$C$67,2,0)</f>
        <v>LIFETIME INVESTMENT</v>
      </c>
      <c r="D27" s="13" t="s">
        <v>2</v>
      </c>
      <c r="E27" s="14"/>
      <c r="F27" s="14"/>
      <c r="G27" s="15">
        <f>VLOOKUP(B27,[2]Brokers!$B$9:$H$69,7,0)</f>
        <v>56812571.600000001</v>
      </c>
      <c r="H27" s="15">
        <f>VLOOKUP(B27,[2]Brokers!$B$9:$W$69,22,0)</f>
        <v>0</v>
      </c>
      <c r="I27" s="15">
        <f>VLOOKUP(B27,[2]Brokers!$B$9:$R$69,17,0)</f>
        <v>0</v>
      </c>
      <c r="J27" s="15">
        <f>VLOOKUP(B27,[2]Brokers!$B$9:$M$69,12,0)</f>
        <v>0</v>
      </c>
      <c r="K27" s="15">
        <v>0</v>
      </c>
      <c r="L27" s="15">
        <f t="shared" si="0"/>
        <v>56812571.600000001</v>
      </c>
      <c r="M27" s="30">
        <f>VLOOKUP(B27,[3]Sheet1!$B$16:$M$67,12,0)+L27</f>
        <v>2669944772.5100002</v>
      </c>
      <c r="N27" s="32">
        <f t="shared" si="1"/>
        <v>9.6409833310835309E-3</v>
      </c>
    </row>
    <row r="28" spans="1:15" x14ac:dyDescent="0.25">
      <c r="A28" s="11">
        <f t="shared" si="2"/>
        <v>13</v>
      </c>
      <c r="B28" s="12" t="s">
        <v>11</v>
      </c>
      <c r="C28" s="31" t="str">
        <f>VLOOKUP(B28,[4]Sheet1!$B$16:$C$67,2,0)</f>
        <v>GAULI</v>
      </c>
      <c r="D28" s="13" t="s">
        <v>2</v>
      </c>
      <c r="E28" s="14"/>
      <c r="F28" s="14"/>
      <c r="G28" s="15">
        <f>VLOOKUP(B28,[2]Brokers!$B$9:$H$69,7,0)</f>
        <v>410873946.70999998</v>
      </c>
      <c r="H28" s="15">
        <f>VLOOKUP(B28,[2]Brokers!$B$9:$W$69,22,0)</f>
        <v>0</v>
      </c>
      <c r="I28" s="15">
        <f>VLOOKUP(B28,[2]Brokers!$B$9:$R$69,17,0)</f>
        <v>0</v>
      </c>
      <c r="J28" s="15">
        <f>VLOOKUP(B28,[2]Brokers!$B$9:$M$69,12,0)</f>
        <v>0</v>
      </c>
      <c r="K28" s="15">
        <v>0</v>
      </c>
      <c r="L28" s="15">
        <f t="shared" si="0"/>
        <v>410873946.70999998</v>
      </c>
      <c r="M28" s="30">
        <f>VLOOKUP(B28,[3]Sheet1!$B$16:$M$67,12,0)+L28</f>
        <v>3433381713.3400002</v>
      </c>
      <c r="N28" s="32">
        <f t="shared" si="1"/>
        <v>1.2397700584810122E-2</v>
      </c>
    </row>
    <row r="29" spans="1:15" x14ac:dyDescent="0.25">
      <c r="A29" s="11">
        <f t="shared" si="2"/>
        <v>14</v>
      </c>
      <c r="B29" s="12" t="s">
        <v>3</v>
      </c>
      <c r="C29" s="31" t="str">
        <f>VLOOKUP(B29,[4]Sheet1!$B$16:$C$67,2,0)</f>
        <v>NOVEL INVESTMENT</v>
      </c>
      <c r="D29" s="13" t="s">
        <v>2</v>
      </c>
      <c r="E29" s="14"/>
      <c r="F29" s="14"/>
      <c r="G29" s="15">
        <f>VLOOKUP(B29,[2]Brokers!$B$9:$H$69,7,0)</f>
        <v>89311874.710000008</v>
      </c>
      <c r="H29" s="15">
        <f>VLOOKUP(B29,[2]Brokers!$B$9:$W$69,22,0)</f>
        <v>0</v>
      </c>
      <c r="I29" s="15">
        <f>VLOOKUP(B29,[2]Brokers!$B$9:$R$69,17,0)</f>
        <v>0</v>
      </c>
      <c r="J29" s="15">
        <f>VLOOKUP(B29,[2]Brokers!$B$9:$M$69,12,0)</f>
        <v>0</v>
      </c>
      <c r="K29" s="15">
        <v>0</v>
      </c>
      <c r="L29" s="15">
        <f t="shared" si="0"/>
        <v>89311874.710000008</v>
      </c>
      <c r="M29" s="30">
        <f>VLOOKUP(B29,[3]Sheet1!$B$16:$M$67,12,0)+L29</f>
        <v>2946258599.1700001</v>
      </c>
      <c r="N29" s="32">
        <f t="shared" si="1"/>
        <v>1.063873318134452E-2</v>
      </c>
    </row>
    <row r="30" spans="1:15" x14ac:dyDescent="0.25">
      <c r="A30" s="11">
        <f t="shared" si="2"/>
        <v>15</v>
      </c>
      <c r="B30" s="12" t="s">
        <v>36</v>
      </c>
      <c r="C30" s="31" t="str">
        <f>VLOOKUP(B30,[4]Sheet1!$B$16:$C$67,2,0)</f>
        <v>MASDAQ</v>
      </c>
      <c r="D30" s="13" t="s">
        <v>2</v>
      </c>
      <c r="E30" s="14"/>
      <c r="F30" s="14"/>
      <c r="G30" s="15">
        <f>VLOOKUP(B30,[2]Brokers!$B$9:$H$69,7,0)</f>
        <v>2217858.6</v>
      </c>
      <c r="H30" s="15">
        <f>VLOOKUP(B30,[2]Brokers!$B$9:$W$69,22,0)</f>
        <v>0</v>
      </c>
      <c r="I30" s="15">
        <f>VLOOKUP(B30,[2]Brokers!$B$9:$R$69,17,0)</f>
        <v>0</v>
      </c>
      <c r="J30" s="15">
        <f>VLOOKUP(B30,[2]Brokers!$B$9:$M$69,12,0)</f>
        <v>0</v>
      </c>
      <c r="K30" s="15">
        <v>0</v>
      </c>
      <c r="L30" s="15">
        <f t="shared" si="0"/>
        <v>2217858.6</v>
      </c>
      <c r="M30" s="30">
        <f>VLOOKUP(B30,[3]Sheet1!$B$16:$M$67,12,0)+L30</f>
        <v>622383035.40999997</v>
      </c>
      <c r="N30" s="32">
        <f t="shared" si="1"/>
        <v>2.2473814933243181E-3</v>
      </c>
    </row>
    <row r="31" spans="1:15" x14ac:dyDescent="0.25">
      <c r="A31" s="11">
        <f t="shared" si="2"/>
        <v>16</v>
      </c>
      <c r="B31" s="12" t="s">
        <v>25</v>
      </c>
      <c r="C31" s="31" t="str">
        <f>VLOOKUP(B31,[4]Sheet1!$B$16:$C$67,2,0)</f>
        <v>TULGAT CHANDMANI BAYAN</v>
      </c>
      <c r="D31" s="13" t="s">
        <v>2</v>
      </c>
      <c r="E31" s="14"/>
      <c r="F31" s="14"/>
      <c r="G31" s="15">
        <f>VLOOKUP(B31,[2]Brokers!$B$9:$H$69,7,0)</f>
        <v>47404292.719999999</v>
      </c>
      <c r="H31" s="15">
        <f>VLOOKUP(B31,[2]Brokers!$B$9:$W$69,22,0)</f>
        <v>0</v>
      </c>
      <c r="I31" s="15">
        <f>VLOOKUP(B31,[2]Brokers!$B$9:$R$69,17,0)</f>
        <v>0</v>
      </c>
      <c r="J31" s="15">
        <f>VLOOKUP(B31,[2]Brokers!$B$9:$M$69,12,0)</f>
        <v>0</v>
      </c>
      <c r="K31" s="15">
        <v>0</v>
      </c>
      <c r="L31" s="15">
        <f t="shared" si="0"/>
        <v>47404292.719999999</v>
      </c>
      <c r="M31" s="30">
        <f>VLOOKUP(B31,[3]Sheet1!$B$16:$M$67,12,0)+L31</f>
        <v>647493974.37000012</v>
      </c>
      <c r="N31" s="32">
        <f t="shared" si="1"/>
        <v>2.3380553328860355E-3</v>
      </c>
    </row>
    <row r="32" spans="1:15" x14ac:dyDescent="0.25">
      <c r="A32" s="11">
        <f t="shared" si="2"/>
        <v>17</v>
      </c>
      <c r="B32" s="12" t="s">
        <v>43</v>
      </c>
      <c r="C32" s="31" t="str">
        <f>VLOOKUP(B32,[4]Sheet1!$B$16:$C$67,2,0)</f>
        <v>GOODSEC</v>
      </c>
      <c r="D32" s="13" t="s">
        <v>2</v>
      </c>
      <c r="E32" s="14"/>
      <c r="F32" s="14"/>
      <c r="G32" s="15">
        <f>VLOOKUP(B32,[2]Brokers!$B$9:$H$69,7,0)</f>
        <v>6932538.7400000002</v>
      </c>
      <c r="H32" s="15">
        <f>VLOOKUP(B32,[2]Brokers!$B$9:$W$69,22,0)</f>
        <v>0</v>
      </c>
      <c r="I32" s="15">
        <f>VLOOKUP(B32,[2]Brokers!$B$9:$R$69,17,0)</f>
        <v>0</v>
      </c>
      <c r="J32" s="15">
        <f>VLOOKUP(B32,[2]Brokers!$B$9:$M$69,12,0)</f>
        <v>0</v>
      </c>
      <c r="K32" s="15">
        <v>0</v>
      </c>
      <c r="L32" s="15">
        <f t="shared" si="0"/>
        <v>6932538.7400000002</v>
      </c>
      <c r="M32" s="30">
        <f>VLOOKUP(B32,[3]Sheet1!$B$16:$M$67,12,0)+L32</f>
        <v>553022980.73000002</v>
      </c>
      <c r="N32" s="32">
        <f t="shared" si="1"/>
        <v>1.9969272000752926E-3</v>
      </c>
      <c r="O32" s="1"/>
    </row>
    <row r="33" spans="1:15" x14ac:dyDescent="0.25">
      <c r="A33" s="11">
        <f t="shared" si="2"/>
        <v>18</v>
      </c>
      <c r="B33" s="12" t="s">
        <v>19</v>
      </c>
      <c r="C33" s="31" t="str">
        <f>VLOOKUP(B33,[4]Sheet1!$B$16:$C$67,2,0)</f>
        <v>ZERGED</v>
      </c>
      <c r="D33" s="13" t="s">
        <v>2</v>
      </c>
      <c r="E33" s="14"/>
      <c r="F33" s="14"/>
      <c r="G33" s="15">
        <f>VLOOKUP(B33,[2]Brokers!$B$9:$H$69,7,0)</f>
        <v>16202504</v>
      </c>
      <c r="H33" s="15">
        <f>VLOOKUP(B33,[2]Brokers!$B$9:$W$69,22,0)</f>
        <v>0</v>
      </c>
      <c r="I33" s="15">
        <f>VLOOKUP(B33,[2]Brokers!$B$9:$R$69,17,0)</f>
        <v>0</v>
      </c>
      <c r="J33" s="15">
        <f>VLOOKUP(B33,[2]Brokers!$B$9:$M$69,12,0)</f>
        <v>0</v>
      </c>
      <c r="K33" s="15">
        <v>0</v>
      </c>
      <c r="L33" s="15">
        <f t="shared" si="0"/>
        <v>16202504</v>
      </c>
      <c r="M33" s="30">
        <f>VLOOKUP(B33,[3]Sheet1!$B$16:$M$67,12,0)+L33</f>
        <v>513360656.52999997</v>
      </c>
      <c r="N33" s="32">
        <f t="shared" si="1"/>
        <v>1.853709328896349E-3</v>
      </c>
      <c r="O33" s="1"/>
    </row>
    <row r="34" spans="1:15" x14ac:dyDescent="0.25">
      <c r="A34" s="11">
        <f t="shared" si="2"/>
        <v>19</v>
      </c>
      <c r="B34" s="12" t="s">
        <v>47</v>
      </c>
      <c r="C34" s="31" t="str">
        <f>VLOOKUP(B34,[4]Sheet1!$B$16:$C$67,2,0)</f>
        <v>BATS</v>
      </c>
      <c r="D34" s="13" t="s">
        <v>2</v>
      </c>
      <c r="E34" s="14"/>
      <c r="F34" s="14"/>
      <c r="G34" s="15">
        <f>VLOOKUP(B34,[2]Brokers!$B$9:$H$69,7,0)</f>
        <v>12642700</v>
      </c>
      <c r="H34" s="15">
        <f>VLOOKUP(B34,[2]Brokers!$B$9:$W$69,22,0)</f>
        <v>0</v>
      </c>
      <c r="I34" s="15">
        <f>VLOOKUP(B34,[2]Brokers!$B$9:$R$69,17,0)</f>
        <v>0</v>
      </c>
      <c r="J34" s="15">
        <f>VLOOKUP(B34,[2]Brokers!$B$9:$M$69,12,0)</f>
        <v>0</v>
      </c>
      <c r="K34" s="15">
        <v>0</v>
      </c>
      <c r="L34" s="15">
        <f t="shared" si="0"/>
        <v>12642700</v>
      </c>
      <c r="M34" s="30">
        <f>VLOOKUP(B34,[3]Sheet1!$B$16:$M$67,12,0)+L34</f>
        <v>515872255.05000001</v>
      </c>
      <c r="N34" s="32">
        <f t="shared" si="1"/>
        <v>1.8627785350143957E-3</v>
      </c>
      <c r="O34" s="1"/>
    </row>
    <row r="35" spans="1:15" x14ac:dyDescent="0.25">
      <c r="A35" s="11">
        <f t="shared" si="2"/>
        <v>20</v>
      </c>
      <c r="B35" s="12" t="s">
        <v>13</v>
      </c>
      <c r="C35" s="31" t="str">
        <f>VLOOKUP(B35,[4]Sheet1!$B$16:$C$67,2,0)</f>
        <v>MONSEC</v>
      </c>
      <c r="D35" s="13" t="s">
        <v>2</v>
      </c>
      <c r="E35" s="14"/>
      <c r="F35" s="14"/>
      <c r="G35" s="15">
        <f>VLOOKUP(B35,[2]Brokers!$B$9:$H$69,7,0)</f>
        <v>6363575</v>
      </c>
      <c r="H35" s="15">
        <f>VLOOKUP(B35,[2]Brokers!$B$9:$W$69,22,0)</f>
        <v>0</v>
      </c>
      <c r="I35" s="15">
        <f>VLOOKUP(B35,[2]Brokers!$B$9:$R$69,17,0)</f>
        <v>0</v>
      </c>
      <c r="J35" s="15">
        <f>VLOOKUP(B35,[2]Brokers!$B$9:$M$69,12,0)</f>
        <v>0</v>
      </c>
      <c r="K35" s="15">
        <v>0</v>
      </c>
      <c r="L35" s="15">
        <f t="shared" si="0"/>
        <v>6363575</v>
      </c>
      <c r="M35" s="30">
        <f>VLOOKUP(B35,[3]Sheet1!$B$16:$M$67,12,0)+L35</f>
        <v>458449803.27999997</v>
      </c>
      <c r="N35" s="32">
        <f t="shared" si="1"/>
        <v>1.6554300886927613E-3</v>
      </c>
      <c r="O35" s="1"/>
    </row>
    <row r="36" spans="1:15" x14ac:dyDescent="0.25">
      <c r="A36" s="11">
        <f t="shared" si="2"/>
        <v>21</v>
      </c>
      <c r="B36" s="12" t="s">
        <v>30</v>
      </c>
      <c r="C36" s="31" t="str">
        <f>VLOOKUP(B36,[4]Sheet1!$B$16:$C$67,2,0)</f>
        <v>DARKHAN BROKER</v>
      </c>
      <c r="D36" s="13" t="s">
        <v>2</v>
      </c>
      <c r="E36" s="14"/>
      <c r="F36" s="14"/>
      <c r="G36" s="15">
        <f>VLOOKUP(B36,[2]Brokers!$B$9:$H$69,7,0)</f>
        <v>1602772</v>
      </c>
      <c r="H36" s="15">
        <f>VLOOKUP(B36,[2]Brokers!$B$9:$W$69,22,0)</f>
        <v>0</v>
      </c>
      <c r="I36" s="15">
        <f>VLOOKUP(B36,[2]Brokers!$B$9:$R$69,17,0)</f>
        <v>0</v>
      </c>
      <c r="J36" s="15">
        <f>VLOOKUP(B36,[2]Brokers!$B$9:$M$69,12,0)</f>
        <v>0</v>
      </c>
      <c r="K36" s="15">
        <v>0</v>
      </c>
      <c r="L36" s="15">
        <f t="shared" si="0"/>
        <v>1602772</v>
      </c>
      <c r="M36" s="30">
        <f>VLOOKUP(B36,[3]Sheet1!$B$16:$M$67,12,0)+L36</f>
        <v>413474764.67000002</v>
      </c>
      <c r="N36" s="32">
        <f t="shared" si="1"/>
        <v>1.4930283783584238E-3</v>
      </c>
      <c r="O36" s="1"/>
    </row>
    <row r="37" spans="1:15" x14ac:dyDescent="0.25">
      <c r="A37" s="11">
        <f t="shared" si="2"/>
        <v>22</v>
      </c>
      <c r="B37" s="12" t="s">
        <v>69</v>
      </c>
      <c r="C37" s="31" t="str">
        <f>VLOOKUP(B37,[4]Sheet1!$B$16:$C$67,2,0)</f>
        <v xml:space="preserve">CENTRAL SECURITIES </v>
      </c>
      <c r="D37" s="13" t="s">
        <v>2</v>
      </c>
      <c r="E37" s="14"/>
      <c r="F37" s="14"/>
      <c r="G37" s="15">
        <f>VLOOKUP(B37,[2]Brokers!$B$9:$H$69,7,0)</f>
        <v>6291700</v>
      </c>
      <c r="H37" s="15">
        <f>VLOOKUP(B37,[2]Brokers!$B$9:$W$69,22,0)</f>
        <v>164852920</v>
      </c>
      <c r="I37" s="15">
        <f>VLOOKUP(B37,[2]Brokers!$B$9:$R$69,17,0)</f>
        <v>0</v>
      </c>
      <c r="J37" s="15">
        <f>VLOOKUP(B37,[2]Brokers!$B$9:$M$69,12,0)</f>
        <v>0</v>
      </c>
      <c r="K37" s="15">
        <v>0</v>
      </c>
      <c r="L37" s="15">
        <f t="shared" si="0"/>
        <v>171144620</v>
      </c>
      <c r="M37" s="30">
        <f>VLOOKUP(B37,[3]Sheet1!$B$16:$M$67,12,0)+L37</f>
        <v>598734569.78999996</v>
      </c>
      <c r="N37" s="32">
        <f t="shared" si="1"/>
        <v>2.1619885424305116E-3</v>
      </c>
      <c r="O37" s="1"/>
    </row>
    <row r="38" spans="1:15" x14ac:dyDescent="0.25">
      <c r="A38" s="11">
        <f t="shared" si="2"/>
        <v>23</v>
      </c>
      <c r="B38" s="12" t="s">
        <v>18</v>
      </c>
      <c r="C38" s="31" t="str">
        <f>VLOOKUP(B38,[4]Sheet1!$B$16:$C$67,2,0)</f>
        <v>DELGERKHANGAI SECURITIES</v>
      </c>
      <c r="D38" s="13" t="s">
        <v>2</v>
      </c>
      <c r="E38" s="14"/>
      <c r="F38" s="14"/>
      <c r="G38" s="15">
        <f>VLOOKUP(B38,[2]Brokers!$B$9:$H$69,7,0)</f>
        <v>2414482</v>
      </c>
      <c r="H38" s="15">
        <f>VLOOKUP(B38,[2]Brokers!$B$9:$W$69,22,0)</f>
        <v>0</v>
      </c>
      <c r="I38" s="15">
        <f>VLOOKUP(B38,[2]Brokers!$B$9:$R$69,17,0)</f>
        <v>0</v>
      </c>
      <c r="J38" s="15">
        <f>VLOOKUP(B38,[2]Brokers!$B$9:$M$69,12,0)</f>
        <v>0</v>
      </c>
      <c r="K38" s="15">
        <v>0</v>
      </c>
      <c r="L38" s="15">
        <f t="shared" si="0"/>
        <v>2414482</v>
      </c>
      <c r="M38" s="30">
        <f>VLOOKUP(B38,[3]Sheet1!$B$16:$M$67,12,0)+L38</f>
        <v>408198352.07000005</v>
      </c>
      <c r="N38" s="32">
        <f t="shared" si="1"/>
        <v>1.4739756224931044E-3</v>
      </c>
      <c r="O38" s="1"/>
    </row>
    <row r="39" spans="1:15" x14ac:dyDescent="0.25">
      <c r="A39" s="11">
        <f t="shared" si="2"/>
        <v>24</v>
      </c>
      <c r="B39" s="12" t="s">
        <v>12</v>
      </c>
      <c r="C39" s="31" t="str">
        <f>VLOOKUP(B39,[4]Sheet1!$B$16:$C$67,2,0)</f>
        <v>MIBG</v>
      </c>
      <c r="D39" s="13" t="s">
        <v>2</v>
      </c>
      <c r="E39" s="14"/>
      <c r="F39" s="14"/>
      <c r="G39" s="15">
        <f>VLOOKUP(B39,[2]Brokers!$B$9:$H$69,7,0)</f>
        <v>7326026</v>
      </c>
      <c r="H39" s="15">
        <f>VLOOKUP(B39,[2]Brokers!$B$9:$W$69,22,0)</f>
        <v>0</v>
      </c>
      <c r="I39" s="15">
        <f>VLOOKUP(B39,[2]Brokers!$B$9:$R$69,17,0)</f>
        <v>0</v>
      </c>
      <c r="J39" s="15">
        <f>VLOOKUP(B39,[2]Brokers!$B$9:$M$69,12,0)</f>
        <v>0</v>
      </c>
      <c r="K39" s="15">
        <v>0</v>
      </c>
      <c r="L39" s="15">
        <f t="shared" si="0"/>
        <v>7326026</v>
      </c>
      <c r="M39" s="30">
        <f>VLOOKUP(B39,[3]Sheet1!$B$16:$M$67,12,0)+L39</f>
        <v>416857956.65999997</v>
      </c>
      <c r="N39" s="32">
        <f t="shared" si="1"/>
        <v>1.5052448473720436E-3</v>
      </c>
      <c r="O39" s="1"/>
    </row>
    <row r="40" spans="1:15" x14ac:dyDescent="0.25">
      <c r="A40" s="11">
        <f t="shared" si="2"/>
        <v>25</v>
      </c>
      <c r="B40" s="12" t="s">
        <v>34</v>
      </c>
      <c r="C40" s="31" t="str">
        <f>VLOOKUP(B40,[4]Sheet1!$B$16:$C$67,2,0)</f>
        <v>GRANDDEVELOPMENT</v>
      </c>
      <c r="D40" s="13" t="s">
        <v>2</v>
      </c>
      <c r="E40" s="14"/>
      <c r="F40" s="14"/>
      <c r="G40" s="15">
        <f>VLOOKUP(B40,[2]Brokers!$B$9:$H$69,7,0)</f>
        <v>1110008.95</v>
      </c>
      <c r="H40" s="15">
        <f>VLOOKUP(B40,[2]Brokers!$B$9:$W$69,22,0)</f>
        <v>0</v>
      </c>
      <c r="I40" s="15">
        <f>VLOOKUP(B40,[2]Brokers!$B$9:$R$69,17,0)</f>
        <v>0</v>
      </c>
      <c r="J40" s="15">
        <f>VLOOKUP(B40,[2]Brokers!$B$9:$M$69,12,0)</f>
        <v>0</v>
      </c>
      <c r="K40" s="15">
        <v>0</v>
      </c>
      <c r="L40" s="15">
        <f t="shared" si="0"/>
        <v>1110008.95</v>
      </c>
      <c r="M40" s="30">
        <f>VLOOKUP(B40,[3]Sheet1!$B$16:$M$67,12,0)+L40</f>
        <v>378622841.79999995</v>
      </c>
      <c r="N40" s="32">
        <f t="shared" si="1"/>
        <v>1.3671805290300643E-3</v>
      </c>
      <c r="O40" s="1"/>
    </row>
    <row r="41" spans="1:15" x14ac:dyDescent="0.25">
      <c r="A41" s="11">
        <f t="shared" si="2"/>
        <v>26</v>
      </c>
      <c r="B41" s="12" t="s">
        <v>21</v>
      </c>
      <c r="C41" s="31" t="str">
        <f>VLOOKUP(B41,[4]Sheet1!$B$16:$C$67,2,0)</f>
        <v>BLOOMSBURY SECURITIES</v>
      </c>
      <c r="D41" s="13" t="s">
        <v>2</v>
      </c>
      <c r="E41" s="14"/>
      <c r="F41" s="14"/>
      <c r="G41" s="15">
        <f>VLOOKUP(B41,[2]Brokers!$B$9:$H$69,7,0)</f>
        <v>25186337</v>
      </c>
      <c r="H41" s="15">
        <f>VLOOKUP(B41,[2]Brokers!$B$9:$W$69,22,0)</f>
        <v>0</v>
      </c>
      <c r="I41" s="15">
        <f>VLOOKUP(B41,[2]Brokers!$B$9:$R$69,17,0)</f>
        <v>0</v>
      </c>
      <c r="J41" s="15">
        <f>VLOOKUP(B41,[2]Brokers!$B$9:$M$69,12,0)</f>
        <v>0</v>
      </c>
      <c r="K41" s="15">
        <v>0</v>
      </c>
      <c r="L41" s="15">
        <f t="shared" si="0"/>
        <v>25186337</v>
      </c>
      <c r="M41" s="30">
        <f>VLOOKUP(B41,[3]Sheet1!$B$16:$M$67,12,0)+L41</f>
        <v>379706736.83999997</v>
      </c>
      <c r="N41" s="32">
        <f t="shared" si="1"/>
        <v>1.3710943980062605E-3</v>
      </c>
      <c r="O41" s="1"/>
    </row>
    <row r="42" spans="1:15" x14ac:dyDescent="0.25">
      <c r="A42" s="11">
        <f t="shared" si="2"/>
        <v>27</v>
      </c>
      <c r="B42" s="12" t="s">
        <v>23</v>
      </c>
      <c r="C42" s="31" t="str">
        <f>VLOOKUP(B42,[4]Sheet1!$B$16:$C$67,2,0)</f>
        <v>TAVAN BOGD</v>
      </c>
      <c r="D42" s="13" t="s">
        <v>2</v>
      </c>
      <c r="E42" s="14"/>
      <c r="F42" s="14"/>
      <c r="G42" s="15">
        <f>VLOOKUP(B42,[2]Brokers!$B$9:$H$69,7,0)</f>
        <v>3021461.4</v>
      </c>
      <c r="H42" s="15">
        <f>VLOOKUP(B42,[2]Brokers!$B$9:$W$69,22,0)</f>
        <v>0</v>
      </c>
      <c r="I42" s="15">
        <f>VLOOKUP(B42,[2]Brokers!$B$9:$R$69,17,0)</f>
        <v>0</v>
      </c>
      <c r="J42" s="15">
        <f>VLOOKUP(B42,[2]Brokers!$B$9:$M$69,12,0)</f>
        <v>0</v>
      </c>
      <c r="K42" s="15">
        <v>0</v>
      </c>
      <c r="L42" s="15">
        <f t="shared" si="0"/>
        <v>3021461.4</v>
      </c>
      <c r="M42" s="30">
        <f>VLOOKUP(B42,[3]Sheet1!$B$16:$M$67,12,0)+L42</f>
        <v>349483939.52999997</v>
      </c>
      <c r="N42" s="32">
        <f t="shared" si="1"/>
        <v>1.2619619964358325E-3</v>
      </c>
      <c r="O42" s="1"/>
    </row>
    <row r="43" spans="1:15" x14ac:dyDescent="0.25">
      <c r="A43" s="11">
        <f t="shared" si="2"/>
        <v>28</v>
      </c>
      <c r="B43" s="12" t="s">
        <v>49</v>
      </c>
      <c r="C43" s="31" t="str">
        <f>VLOOKUP(B43,[4]Sheet1!$B$16:$C$67,2,0)</f>
        <v>HUNNU EMPIRE</v>
      </c>
      <c r="D43" s="13" t="s">
        <v>2</v>
      </c>
      <c r="E43" s="14" t="s">
        <v>2</v>
      </c>
      <c r="F43" s="14"/>
      <c r="G43" s="15">
        <f>VLOOKUP(B43,[2]Brokers!$B$9:$H$69,7,0)</f>
        <v>22318736.899999999</v>
      </c>
      <c r="H43" s="15">
        <f>VLOOKUP(B43,[2]Brokers!$B$9:$W$69,22,0)</f>
        <v>0</v>
      </c>
      <c r="I43" s="15">
        <f>VLOOKUP(B43,[2]Brokers!$B$9:$R$69,17,0)</f>
        <v>0</v>
      </c>
      <c r="J43" s="15">
        <f>VLOOKUP(B43,[2]Brokers!$B$9:$M$69,12,0)</f>
        <v>0</v>
      </c>
      <c r="K43" s="15">
        <v>0</v>
      </c>
      <c r="L43" s="15">
        <f t="shared" si="0"/>
        <v>22318736.899999999</v>
      </c>
      <c r="M43" s="30">
        <f>VLOOKUP(B43,[3]Sheet1!$B$16:$M$67,12,0)+L43</f>
        <v>256921979.99000001</v>
      </c>
      <c r="N43" s="32">
        <f t="shared" si="1"/>
        <v>9.277272518801844E-4</v>
      </c>
      <c r="O43" s="1"/>
    </row>
    <row r="44" spans="1:15" x14ac:dyDescent="0.25">
      <c r="A44" s="11">
        <f t="shared" si="2"/>
        <v>29</v>
      </c>
      <c r="B44" s="12" t="s">
        <v>37</v>
      </c>
      <c r="C44" s="31" t="str">
        <f>VLOOKUP(B44,[4]Sheet1!$B$16:$C$67,2,0)</f>
        <v>GENDEX</v>
      </c>
      <c r="D44" s="13" t="s">
        <v>2</v>
      </c>
      <c r="E44" s="14"/>
      <c r="F44" s="14"/>
      <c r="G44" s="15">
        <f>VLOOKUP(B44,[2]Brokers!$B$9:$H$69,7,0)</f>
        <v>0</v>
      </c>
      <c r="H44" s="15">
        <f>VLOOKUP(B44,[2]Brokers!$B$9:$W$69,22,0)</f>
        <v>0</v>
      </c>
      <c r="I44" s="15">
        <f>VLOOKUP(B44,[2]Brokers!$B$9:$R$69,17,0)</f>
        <v>0</v>
      </c>
      <c r="J44" s="15">
        <f>VLOOKUP(B44,[2]Brokers!$B$9:$M$69,12,0)</f>
        <v>0</v>
      </c>
      <c r="K44" s="15">
        <v>0</v>
      </c>
      <c r="L44" s="15">
        <f t="shared" si="0"/>
        <v>0</v>
      </c>
      <c r="M44" s="30">
        <f>VLOOKUP(B44,[3]Sheet1!$B$16:$M$67,12,0)+L44</f>
        <v>202493948.75999999</v>
      </c>
      <c r="N44" s="32">
        <f t="shared" si="1"/>
        <v>7.3119144813064876E-4</v>
      </c>
      <c r="O44" s="1"/>
    </row>
    <row r="45" spans="1:15" x14ac:dyDescent="0.25">
      <c r="A45" s="11">
        <f t="shared" si="2"/>
        <v>30</v>
      </c>
      <c r="B45" s="12" t="s">
        <v>22</v>
      </c>
      <c r="C45" s="31" t="str">
        <f>VLOOKUP(B45,[4]Sheet1!$B$16:$C$67,2,0)</f>
        <v>UNDURKHAAN INVEST</v>
      </c>
      <c r="D45" s="13" t="s">
        <v>2</v>
      </c>
      <c r="E45" s="14"/>
      <c r="F45" s="14"/>
      <c r="G45" s="15">
        <f>VLOOKUP(B45,[2]Brokers!$B$9:$H$69,7,0)</f>
        <v>9422854.2999999989</v>
      </c>
      <c r="H45" s="15">
        <f>VLOOKUP(B45,[2]Brokers!$B$9:$W$69,22,0)</f>
        <v>0</v>
      </c>
      <c r="I45" s="15">
        <f>VLOOKUP(B45,[2]Brokers!$B$9:$R$69,17,0)</f>
        <v>0</v>
      </c>
      <c r="J45" s="15">
        <f>VLOOKUP(B45,[2]Brokers!$B$9:$M$69,12,0)</f>
        <v>0</v>
      </c>
      <c r="K45" s="15">
        <v>0</v>
      </c>
      <c r="L45" s="15">
        <f t="shared" si="0"/>
        <v>9422854.2999999989</v>
      </c>
      <c r="M45" s="30">
        <f>VLOOKUP(B45,[3]Sheet1!$B$16:$M$67,12,0)+L45</f>
        <v>199574945.06</v>
      </c>
      <c r="N45" s="32">
        <f t="shared" si="1"/>
        <v>7.2065113047882902E-4</v>
      </c>
      <c r="O45" s="1"/>
    </row>
    <row r="46" spans="1:15" x14ac:dyDescent="0.25">
      <c r="A46" s="11">
        <f t="shared" si="2"/>
        <v>31</v>
      </c>
      <c r="B46" s="12" t="s">
        <v>38</v>
      </c>
      <c r="C46" s="31" t="str">
        <f>VLOOKUP(B46,[4]Sheet1!$B$16:$C$67,2,0)</f>
        <v>MICC</v>
      </c>
      <c r="D46" s="13" t="s">
        <v>2</v>
      </c>
      <c r="E46" s="14"/>
      <c r="F46" s="14"/>
      <c r="G46" s="15">
        <f>VLOOKUP(B46,[2]Brokers!$B$9:$H$69,7,0)</f>
        <v>7689549</v>
      </c>
      <c r="H46" s="15">
        <f>VLOOKUP(B46,[2]Brokers!$B$9:$W$69,22,0)</f>
        <v>0</v>
      </c>
      <c r="I46" s="15">
        <f>VLOOKUP(B46,[2]Brokers!$B$9:$R$69,17,0)</f>
        <v>0</v>
      </c>
      <c r="J46" s="15">
        <f>VLOOKUP(B46,[2]Brokers!$B$9:$M$69,12,0)</f>
        <v>0</v>
      </c>
      <c r="K46" s="15">
        <v>0</v>
      </c>
      <c r="L46" s="15">
        <f t="shared" si="0"/>
        <v>7689549</v>
      </c>
      <c r="M46" s="30">
        <f>VLOOKUP(B46,[3]Sheet1!$B$16:$M$67,12,0)+L46</f>
        <v>109363403.5</v>
      </c>
      <c r="N46" s="32">
        <f t="shared" si="1"/>
        <v>3.949035804148317E-4</v>
      </c>
      <c r="O46" s="1"/>
    </row>
    <row r="47" spans="1:15" x14ac:dyDescent="0.25">
      <c r="A47" s="11">
        <f t="shared" si="2"/>
        <v>32</v>
      </c>
      <c r="B47" s="12" t="s">
        <v>32</v>
      </c>
      <c r="C47" s="31" t="str">
        <f>VLOOKUP(B47,[4]Sheet1!$B$16:$C$67,2,0)</f>
        <v>MERGEN SANAA</v>
      </c>
      <c r="D47" s="13" t="s">
        <v>2</v>
      </c>
      <c r="E47" s="14"/>
      <c r="F47" s="14"/>
      <c r="G47" s="15">
        <f>VLOOKUP(B47,[2]Brokers!$B$9:$H$69,7,0)</f>
        <v>13701005.960000001</v>
      </c>
      <c r="H47" s="15">
        <f>VLOOKUP(B47,[2]Brokers!$B$9:$W$69,22,0)</f>
        <v>0</v>
      </c>
      <c r="I47" s="15">
        <f>VLOOKUP(B47,[2]Brokers!$B$9:$R$69,17,0)</f>
        <v>0</v>
      </c>
      <c r="J47" s="15">
        <f>VLOOKUP(B47,[2]Brokers!$B$9:$M$69,12,0)</f>
        <v>0</v>
      </c>
      <c r="K47" s="15">
        <v>0</v>
      </c>
      <c r="L47" s="15">
        <f t="shared" si="0"/>
        <v>13701005.960000001</v>
      </c>
      <c r="M47" s="30">
        <f>VLOOKUP(B47,[3]Sheet1!$B$16:$M$67,12,0)+L47</f>
        <v>104611268.22999999</v>
      </c>
      <c r="N47" s="32">
        <f t="shared" si="1"/>
        <v>3.7774395322072549E-4</v>
      </c>
      <c r="O47" s="1"/>
    </row>
    <row r="48" spans="1:15" x14ac:dyDescent="0.25">
      <c r="A48" s="11">
        <f t="shared" si="2"/>
        <v>33</v>
      </c>
      <c r="B48" s="12" t="s">
        <v>44</v>
      </c>
      <c r="C48" s="31" t="str">
        <f>VLOOKUP(B48,[4]Sheet1!$B$16:$C$67,2,0)</f>
        <v>ZGB</v>
      </c>
      <c r="D48" s="13" t="s">
        <v>2</v>
      </c>
      <c r="E48" s="14"/>
      <c r="F48" s="14"/>
      <c r="G48" s="15">
        <f>VLOOKUP(B48,[2]Brokers!$B$9:$H$69,7,0)</f>
        <v>751855.95</v>
      </c>
      <c r="H48" s="15">
        <f>VLOOKUP(B48,[2]Brokers!$B$9:$W$69,22,0)</f>
        <v>0</v>
      </c>
      <c r="I48" s="15">
        <f>VLOOKUP(B48,[2]Brokers!$B$9:$R$69,17,0)</f>
        <v>0</v>
      </c>
      <c r="J48" s="15">
        <f>VLOOKUP(B48,[2]Brokers!$B$9:$M$69,12,0)</f>
        <v>0</v>
      </c>
      <c r="K48" s="15">
        <v>0</v>
      </c>
      <c r="L48" s="15">
        <f t="shared" ref="L48:L67" si="3">K48+J48+I48+H48+G48</f>
        <v>751855.95</v>
      </c>
      <c r="M48" s="30">
        <f>VLOOKUP(B48,[3]Sheet1!$B$16:$M$67,12,0)+L48</f>
        <v>77804882.829999998</v>
      </c>
      <c r="N48" s="32">
        <f t="shared" ref="N48:N67" si="4">M48/$M$68</f>
        <v>2.8094797546533435E-4</v>
      </c>
    </row>
    <row r="49" spans="1:15" x14ac:dyDescent="0.25">
      <c r="A49" s="11">
        <f t="shared" ref="A49:A67" si="5">+A48+1</f>
        <v>34</v>
      </c>
      <c r="B49" s="12" t="s">
        <v>14</v>
      </c>
      <c r="C49" s="31" t="str">
        <f>VLOOKUP(B49,[4]Sheet1!$B$16:$C$67,2,0)</f>
        <v>NATIONAL SECURITIES</v>
      </c>
      <c r="D49" s="13" t="s">
        <v>2</v>
      </c>
      <c r="E49" s="14" t="s">
        <v>2</v>
      </c>
      <c r="F49" s="14" t="s">
        <v>2</v>
      </c>
      <c r="G49" s="15">
        <f>VLOOKUP(B49,[2]Brokers!$B$9:$H$69,7,0)</f>
        <v>1508000</v>
      </c>
      <c r="H49" s="15">
        <f>VLOOKUP(B49,[2]Brokers!$B$9:$W$69,22,0)</f>
        <v>0</v>
      </c>
      <c r="I49" s="15">
        <f>VLOOKUP(B49,[2]Brokers!$B$9:$R$69,17,0)</f>
        <v>0</v>
      </c>
      <c r="J49" s="15">
        <f>VLOOKUP(B49,[2]Brokers!$B$9:$M$69,12,0)</f>
        <v>0</v>
      </c>
      <c r="K49" s="15">
        <v>0</v>
      </c>
      <c r="L49" s="15">
        <f t="shared" si="3"/>
        <v>1508000</v>
      </c>
      <c r="M49" s="30">
        <f>VLOOKUP(B49,[3]Sheet1!$B$16:$M$67,12,0)+L49</f>
        <v>75873318.900000006</v>
      </c>
      <c r="N49" s="32">
        <f t="shared" si="4"/>
        <v>2.7397323357412082E-4</v>
      </c>
    </row>
    <row r="50" spans="1:15" s="17" customFormat="1" x14ac:dyDescent="0.25">
      <c r="A50" s="11">
        <f t="shared" si="5"/>
        <v>35</v>
      </c>
      <c r="B50" s="12" t="s">
        <v>28</v>
      </c>
      <c r="C50" s="31" t="str">
        <f>VLOOKUP(B50,[4]Sheet1!$B$16:$C$67,2,0)</f>
        <v>ALTAN KHOROMSOG</v>
      </c>
      <c r="D50" s="13" t="s">
        <v>2</v>
      </c>
      <c r="E50" s="14"/>
      <c r="F50" s="14"/>
      <c r="G50" s="15">
        <f>VLOOKUP(B50,[2]Brokers!$B$9:$H$69,7,0)</f>
        <v>0</v>
      </c>
      <c r="H50" s="15">
        <f>VLOOKUP(B50,[2]Brokers!$B$9:$W$69,22,0)</f>
        <v>0</v>
      </c>
      <c r="I50" s="15">
        <f>VLOOKUP(B50,[2]Brokers!$B$9:$R$69,17,0)</f>
        <v>0</v>
      </c>
      <c r="J50" s="15">
        <f>VLOOKUP(B50,[2]Brokers!$B$9:$M$69,12,0)</f>
        <v>0</v>
      </c>
      <c r="K50" s="15">
        <v>0</v>
      </c>
      <c r="L50" s="15">
        <f t="shared" si="3"/>
        <v>0</v>
      </c>
      <c r="M50" s="30">
        <f>VLOOKUP(B50,[3]Sheet1!$B$16:$M$67,12,0)+L50</f>
        <v>70254555</v>
      </c>
      <c r="N50" s="32">
        <f t="shared" si="4"/>
        <v>2.5368427117349832E-4</v>
      </c>
      <c r="O50" s="16"/>
    </row>
    <row r="51" spans="1:15" x14ac:dyDescent="0.25">
      <c r="A51" s="11">
        <f t="shared" si="5"/>
        <v>36</v>
      </c>
      <c r="B51" s="12" t="s">
        <v>24</v>
      </c>
      <c r="C51" s="31" t="str">
        <f>VLOOKUP(B51,[4]Sheet1!$B$16:$C$67,2,0)</f>
        <v>SECAP</v>
      </c>
      <c r="D51" s="13" t="s">
        <v>2</v>
      </c>
      <c r="E51" s="14" t="s">
        <v>2</v>
      </c>
      <c r="F51" s="14"/>
      <c r="G51" s="15">
        <f>VLOOKUP(B51,[2]Brokers!$B$9:$H$69,7,0)</f>
        <v>29505261</v>
      </c>
      <c r="H51" s="15">
        <f>VLOOKUP(B51,[2]Brokers!$B$9:$W$69,22,0)</f>
        <v>0</v>
      </c>
      <c r="I51" s="15">
        <f>VLOOKUP(B51,[2]Brokers!$B$9:$R$69,17,0)</f>
        <v>0</v>
      </c>
      <c r="J51" s="15">
        <f>VLOOKUP(B51,[2]Brokers!$B$9:$M$69,12,0)</f>
        <v>0</v>
      </c>
      <c r="K51" s="15">
        <v>0</v>
      </c>
      <c r="L51" s="15">
        <f t="shared" si="3"/>
        <v>29505261</v>
      </c>
      <c r="M51" s="30">
        <f>VLOOKUP(B51,[3]Sheet1!$B$16:$M$67,12,0)+L51</f>
        <v>99052267.170000002</v>
      </c>
      <c r="N51" s="32">
        <f t="shared" si="4"/>
        <v>3.5767079024419249E-4</v>
      </c>
    </row>
    <row r="52" spans="1:15" x14ac:dyDescent="0.25">
      <c r="A52" s="11">
        <f t="shared" si="5"/>
        <v>37</v>
      </c>
      <c r="B52" s="12" t="s">
        <v>20</v>
      </c>
      <c r="C52" s="31" t="str">
        <f>VLOOKUP(B52,[4]Sheet1!$B$16:$C$67,2,0)</f>
        <v>BULGAN BROKER</v>
      </c>
      <c r="D52" s="13" t="s">
        <v>2</v>
      </c>
      <c r="E52" s="14"/>
      <c r="F52" s="14"/>
      <c r="G52" s="15">
        <f>VLOOKUP(B52,[2]Brokers!$B$9:$H$69,7,0)</f>
        <v>1417020</v>
      </c>
      <c r="H52" s="15">
        <f>VLOOKUP(B52,[2]Brokers!$B$9:$W$69,22,0)</f>
        <v>0</v>
      </c>
      <c r="I52" s="15">
        <f>VLOOKUP(B52,[2]Brokers!$B$9:$R$69,17,0)</f>
        <v>0</v>
      </c>
      <c r="J52" s="15">
        <f>VLOOKUP(B52,[2]Brokers!$B$9:$M$69,12,0)</f>
        <v>0</v>
      </c>
      <c r="K52" s="15"/>
      <c r="L52" s="15">
        <f t="shared" si="3"/>
        <v>1417020</v>
      </c>
      <c r="M52" s="30">
        <f>VLOOKUP(B52,[3]Sheet1!$B$16:$M$67,12,0)+L52</f>
        <v>66328502.259999998</v>
      </c>
      <c r="N52" s="32">
        <f t="shared" si="4"/>
        <v>2.395075700622947E-4</v>
      </c>
    </row>
    <row r="53" spans="1:15" x14ac:dyDescent="0.25">
      <c r="A53" s="11">
        <f t="shared" si="5"/>
        <v>38</v>
      </c>
      <c r="B53" s="12" t="s">
        <v>29</v>
      </c>
      <c r="C53" s="31" t="str">
        <f>VLOOKUP(B53,[4]Sheet1!$B$16:$C$67,2,0)</f>
        <v>SANAR</v>
      </c>
      <c r="D53" s="13" t="s">
        <v>2</v>
      </c>
      <c r="E53" s="14"/>
      <c r="F53" s="14"/>
      <c r="G53" s="15">
        <f>VLOOKUP(B53,[2]Brokers!$B$9:$H$69,7,0)</f>
        <v>3426371</v>
      </c>
      <c r="H53" s="15">
        <f>VLOOKUP(B53,[2]Brokers!$B$9:$W$69,22,0)</f>
        <v>0</v>
      </c>
      <c r="I53" s="15">
        <f>VLOOKUP(B53,[2]Brokers!$B$9:$R$69,17,0)</f>
        <v>0</v>
      </c>
      <c r="J53" s="15">
        <f>VLOOKUP(B53,[2]Brokers!$B$9:$M$69,12,0)</f>
        <v>0</v>
      </c>
      <c r="K53" s="15">
        <v>0</v>
      </c>
      <c r="L53" s="15">
        <f t="shared" si="3"/>
        <v>3426371</v>
      </c>
      <c r="M53" s="30">
        <f>VLOOKUP(B53,[3]Sheet1!$B$16:$M$67,12,0)+L53</f>
        <v>67433384.300000012</v>
      </c>
      <c r="N53" s="32">
        <f t="shared" si="4"/>
        <v>2.4349722162367874E-4</v>
      </c>
    </row>
    <row r="54" spans="1:15" x14ac:dyDescent="0.25">
      <c r="A54" s="11">
        <f t="shared" si="5"/>
        <v>39</v>
      </c>
      <c r="B54" s="12" t="s">
        <v>39</v>
      </c>
      <c r="C54" s="31" t="str">
        <f>VLOOKUP(B54,[4]Sheet1!$B$16:$C$67,2,0)</f>
        <v>ARGAI BEST</v>
      </c>
      <c r="D54" s="13" t="s">
        <v>2</v>
      </c>
      <c r="E54" s="14"/>
      <c r="F54" s="14"/>
      <c r="G54" s="15">
        <f>VLOOKUP(B54,[2]Brokers!$B$9:$H$69,7,0)</f>
        <v>0</v>
      </c>
      <c r="H54" s="15">
        <f>VLOOKUP(B54,[2]Brokers!$B$9:$W$69,22,0)</f>
        <v>0</v>
      </c>
      <c r="I54" s="15">
        <f>VLOOKUP(B54,[2]Brokers!$B$9:$R$69,17,0)</f>
        <v>0</v>
      </c>
      <c r="J54" s="15">
        <f>VLOOKUP(B54,[2]Brokers!$B$9:$M$69,12,0)</f>
        <v>0</v>
      </c>
      <c r="K54" s="15">
        <v>0</v>
      </c>
      <c r="L54" s="15">
        <f t="shared" si="3"/>
        <v>0</v>
      </c>
      <c r="M54" s="30">
        <f>VLOOKUP(B54,[3]Sheet1!$B$16:$M$67,12,0)+L54</f>
        <v>43456878.060000002</v>
      </c>
      <c r="N54" s="32">
        <f t="shared" si="4"/>
        <v>1.5691973905644538E-4</v>
      </c>
    </row>
    <row r="55" spans="1:15" x14ac:dyDescent="0.25">
      <c r="A55" s="11">
        <f t="shared" si="5"/>
        <v>40</v>
      </c>
      <c r="B55" s="12" t="s">
        <v>40</v>
      </c>
      <c r="C55" s="31" t="str">
        <f>VLOOKUP(B55,[4]Sheet1!$B$16:$C$67,2,0)</f>
        <v>BLUESKY SECURITIES</v>
      </c>
      <c r="D55" s="13" t="s">
        <v>2</v>
      </c>
      <c r="E55" s="14"/>
      <c r="F55" s="14"/>
      <c r="G55" s="15">
        <f>VLOOKUP(B55,[2]Brokers!$B$9:$H$69,7,0)</f>
        <v>0</v>
      </c>
      <c r="H55" s="15">
        <f>VLOOKUP(B55,[2]Brokers!$B$9:$W$69,22,0)</f>
        <v>0</v>
      </c>
      <c r="I55" s="15">
        <f>VLOOKUP(B55,[2]Brokers!$B$9:$R$69,17,0)</f>
        <v>0</v>
      </c>
      <c r="J55" s="15">
        <f>VLOOKUP(B55,[2]Brokers!$B$9:$M$69,12,0)</f>
        <v>0</v>
      </c>
      <c r="K55" s="15">
        <v>0</v>
      </c>
      <c r="L55" s="15">
        <f t="shared" si="3"/>
        <v>0</v>
      </c>
      <c r="M55" s="30">
        <f>VLOOKUP(B55,[3]Sheet1!$B$16:$M$67,12,0)+L55</f>
        <v>30501540.800000001</v>
      </c>
      <c r="N55" s="32">
        <f t="shared" si="4"/>
        <v>1.1013892476461808E-4</v>
      </c>
    </row>
    <row r="56" spans="1:15" x14ac:dyDescent="0.25">
      <c r="A56" s="11">
        <f t="shared" si="5"/>
        <v>41</v>
      </c>
      <c r="B56" s="12" t="s">
        <v>26</v>
      </c>
      <c r="C56" s="31" t="str">
        <f>VLOOKUP(B56,[4]Sheet1!$B$16:$C$67,2,0)</f>
        <v>EURASIA CAPITAL HOLDING</v>
      </c>
      <c r="D56" s="13" t="s">
        <v>2</v>
      </c>
      <c r="E56" s="14"/>
      <c r="F56" s="14"/>
      <c r="G56" s="15">
        <f>VLOOKUP(B56,[2]Brokers!$B$9:$H$69,7,0)</f>
        <v>2719040</v>
      </c>
      <c r="H56" s="15">
        <f>VLOOKUP(B56,[2]Brokers!$B$9:$W$69,22,0)</f>
        <v>0</v>
      </c>
      <c r="I56" s="15">
        <f>VLOOKUP(B56,[2]Brokers!$B$9:$R$69,17,0)</f>
        <v>0</v>
      </c>
      <c r="J56" s="15">
        <f>VLOOKUP(B56,[2]Brokers!$B$9:$M$69,12,0)</f>
        <v>0</v>
      </c>
      <c r="K56" s="15">
        <v>0</v>
      </c>
      <c r="L56" s="15">
        <f t="shared" si="3"/>
        <v>2719040</v>
      </c>
      <c r="M56" s="30">
        <f>VLOOKUP(B56,[3]Sheet1!$B$16:$M$67,12,0)+L56</f>
        <v>31005257.199999999</v>
      </c>
      <c r="N56" s="32">
        <f t="shared" si="4"/>
        <v>1.1195780935953349E-4</v>
      </c>
    </row>
    <row r="57" spans="1:15" x14ac:dyDescent="0.25">
      <c r="A57" s="11">
        <f t="shared" si="5"/>
        <v>42</v>
      </c>
      <c r="B57" s="12" t="s">
        <v>67</v>
      </c>
      <c r="C57" s="31" t="str">
        <f>VLOOKUP(B57,[4]Sheet1!$B$16:$C$67,2,0)</f>
        <v>SILVER LIGHT SECURITIES</v>
      </c>
      <c r="D57" s="13" t="s">
        <v>2</v>
      </c>
      <c r="E57" s="14"/>
      <c r="F57" s="14"/>
      <c r="G57" s="15">
        <f>VLOOKUP(B57,[2]Brokers!$B$9:$H$69,7,0)</f>
        <v>0</v>
      </c>
      <c r="H57" s="15">
        <f>VLOOKUP(B57,[2]Brokers!$B$9:$W$69,22,0)</f>
        <v>0</v>
      </c>
      <c r="I57" s="15">
        <f>VLOOKUP(B57,[2]Brokers!$B$9:$R$69,17,0)</f>
        <v>0</v>
      </c>
      <c r="J57" s="15">
        <f>VLOOKUP(B57,[2]Brokers!$B$9:$M$69,12,0)</f>
        <v>0</v>
      </c>
      <c r="K57" s="15">
        <v>0</v>
      </c>
      <c r="L57" s="15">
        <f t="shared" si="3"/>
        <v>0</v>
      </c>
      <c r="M57" s="30">
        <f>VLOOKUP(B57,[3]Sheet1!$B$16:$M$67,12,0)+L57</f>
        <v>24407180</v>
      </c>
      <c r="N57" s="32">
        <f t="shared" si="4"/>
        <v>8.8132615311567841E-5</v>
      </c>
    </row>
    <row r="58" spans="1:15" x14ac:dyDescent="0.25">
      <c r="A58" s="11">
        <f t="shared" si="5"/>
        <v>43</v>
      </c>
      <c r="B58" s="12" t="s">
        <v>41</v>
      </c>
      <c r="C58" s="31" t="str">
        <f>VLOOKUP(B58,[4]Sheet1!$B$16:$C$67,2,0)</f>
        <v>GATSUURT TRADE</v>
      </c>
      <c r="D58" s="13" t="s">
        <v>2</v>
      </c>
      <c r="E58" s="14" t="s">
        <v>2</v>
      </c>
      <c r="F58" s="14"/>
      <c r="G58" s="15">
        <f>VLOOKUP(B58,[2]Brokers!$B$9:$H$69,7,0)</f>
        <v>0</v>
      </c>
      <c r="H58" s="15">
        <f>VLOOKUP(B58,[2]Brokers!$B$9:$W$69,22,0)</f>
        <v>0</v>
      </c>
      <c r="I58" s="15">
        <f>VLOOKUP(B58,[2]Brokers!$B$9:$R$69,17,0)</f>
        <v>0</v>
      </c>
      <c r="J58" s="15">
        <f>VLOOKUP(B58,[2]Brokers!$B$9:$M$69,12,0)</f>
        <v>0</v>
      </c>
      <c r="K58" s="15">
        <v>0</v>
      </c>
      <c r="L58" s="15">
        <f t="shared" si="3"/>
        <v>0</v>
      </c>
      <c r="M58" s="30">
        <f>VLOOKUP(B58,[3]Sheet1!$B$16:$M$67,12,0)+L58</f>
        <v>17805104.399999999</v>
      </c>
      <c r="N58" s="32">
        <f t="shared" si="4"/>
        <v>6.4292983321608791E-5</v>
      </c>
    </row>
    <row r="59" spans="1:15" x14ac:dyDescent="0.25">
      <c r="A59" s="11">
        <f t="shared" si="5"/>
        <v>44</v>
      </c>
      <c r="B59" s="12" t="s">
        <v>27</v>
      </c>
      <c r="C59" s="31" t="str">
        <f>VLOOKUP(B59,[4]Sheet1!$B$16:$C$67,2,0)</f>
        <v>BLACKSTONE INTERNATIONAL</v>
      </c>
      <c r="D59" s="13" t="s">
        <v>2</v>
      </c>
      <c r="E59" s="14"/>
      <c r="F59" s="14"/>
      <c r="G59" s="15">
        <f>VLOOKUP(B59,[2]Brokers!$B$9:$H$69,7,0)</f>
        <v>0</v>
      </c>
      <c r="H59" s="15">
        <f>VLOOKUP(B59,[2]Brokers!$B$9:$W$69,22,0)</f>
        <v>0</v>
      </c>
      <c r="I59" s="15">
        <f>VLOOKUP(B59,[2]Brokers!$B$9:$R$69,17,0)</f>
        <v>0</v>
      </c>
      <c r="J59" s="15">
        <f>VLOOKUP(B59,[2]Brokers!$B$9:$M$69,12,0)</f>
        <v>0</v>
      </c>
      <c r="K59" s="15">
        <v>0</v>
      </c>
      <c r="L59" s="15">
        <f t="shared" si="3"/>
        <v>0</v>
      </c>
      <c r="M59" s="30">
        <f>VLOOKUP(B59,[3]Sheet1!$B$16:$M$67,12,0)+L59</f>
        <v>13805200</v>
      </c>
      <c r="N59" s="32">
        <f t="shared" si="4"/>
        <v>4.9849609045340606E-5</v>
      </c>
    </row>
    <row r="60" spans="1:15" x14ac:dyDescent="0.25">
      <c r="A60" s="11">
        <f t="shared" si="5"/>
        <v>45</v>
      </c>
      <c r="B60" s="12" t="s">
        <v>71</v>
      </c>
      <c r="C60" s="31" t="s">
        <v>72</v>
      </c>
      <c r="D60" s="13" t="s">
        <v>2</v>
      </c>
      <c r="E60" s="14"/>
      <c r="F60" s="14"/>
      <c r="G60" s="15">
        <f>VLOOKUP(B60,[2]Brokers!$B$9:$H$69,7,0)</f>
        <v>28608134.699999999</v>
      </c>
      <c r="H60" s="15">
        <f>VLOOKUP(B60,[2]Brokers!$B$9:$W$69,22,0)</f>
        <v>0</v>
      </c>
      <c r="I60" s="15"/>
      <c r="J60" s="15"/>
      <c r="K60" s="15"/>
      <c r="L60" s="15">
        <f t="shared" si="3"/>
        <v>28608134.699999999</v>
      </c>
      <c r="M60" s="30">
        <f>VLOOKUP(B60,[3]Sheet1!$B$16:$M$67,12,0)+L60</f>
        <v>39408160.989999995</v>
      </c>
      <c r="N60" s="32">
        <f t="shared" si="4"/>
        <v>1.423001056520255E-4</v>
      </c>
    </row>
    <row r="61" spans="1:15" x14ac:dyDescent="0.25">
      <c r="A61" s="11">
        <f t="shared" si="5"/>
        <v>46</v>
      </c>
      <c r="B61" s="12" t="s">
        <v>46</v>
      </c>
      <c r="C61" s="31" t="str">
        <f>VLOOKUP(B61,[4]Sheet1!$B$16:$C$67,2,0)</f>
        <v>FCX</v>
      </c>
      <c r="D61" s="13" t="s">
        <v>2</v>
      </c>
      <c r="E61" s="14"/>
      <c r="F61" s="14"/>
      <c r="G61" s="15">
        <f>VLOOKUP(B61,[2]Brokers!$B$9:$H$69,7,0)</f>
        <v>0</v>
      </c>
      <c r="H61" s="15">
        <f>VLOOKUP(B61,[2]Brokers!$B$9:$W$69,22,0)</f>
        <v>0</v>
      </c>
      <c r="I61" s="15">
        <f>VLOOKUP(B61,[5]Brokers!$B$9:$R$69,17,0)</f>
        <v>0</v>
      </c>
      <c r="J61" s="15">
        <f>VLOOKUP(B61,[6]Brokers!$B$9:$M$69,12,0)</f>
        <v>0</v>
      </c>
      <c r="K61" s="15">
        <v>0</v>
      </c>
      <c r="L61" s="15">
        <f t="shared" si="3"/>
        <v>0</v>
      </c>
      <c r="M61" s="30">
        <f>VLOOKUP(B61,[3]Sheet1!$B$16:$M$67,12,0)+L61</f>
        <v>8829160</v>
      </c>
      <c r="N61" s="32">
        <f t="shared" si="4"/>
        <v>3.188147757357803E-5</v>
      </c>
    </row>
    <row r="62" spans="1:15" x14ac:dyDescent="0.25">
      <c r="A62" s="11">
        <f t="shared" si="5"/>
        <v>47</v>
      </c>
      <c r="B62" s="12" t="s">
        <v>15</v>
      </c>
      <c r="C62" s="31" t="str">
        <f>VLOOKUP(B62,[4]Sheet1!$B$16:$C$67,2,0)</f>
        <v>ASIA PACIFIC SECURITIES</v>
      </c>
      <c r="D62" s="13" t="s">
        <v>2</v>
      </c>
      <c r="E62" s="14" t="s">
        <v>2</v>
      </c>
      <c r="F62" s="14" t="s">
        <v>2</v>
      </c>
      <c r="G62" s="15">
        <f>VLOOKUP(B62,[2]Brokers!$B$9:$H$69,7,0)</f>
        <v>8033398.5</v>
      </c>
      <c r="H62" s="15">
        <f>VLOOKUP(B62,[2]Brokers!$B$9:$W$69,22,0)</f>
        <v>0</v>
      </c>
      <c r="I62" s="15">
        <f>VLOOKUP(B62,[5]Brokers!$B$9:$R$69,17,0)</f>
        <v>0</v>
      </c>
      <c r="J62" s="15">
        <f>VLOOKUP(B62,[6]Brokers!$B$9:$M$69,12,0)</f>
        <v>0</v>
      </c>
      <c r="K62" s="15">
        <v>0</v>
      </c>
      <c r="L62" s="15">
        <f t="shared" si="3"/>
        <v>8033398.5</v>
      </c>
      <c r="M62" s="30">
        <f>VLOOKUP(B62,[3]Sheet1!$B$16:$M$67,12,0)+L62</f>
        <v>16484118.149999999</v>
      </c>
      <c r="N62" s="32">
        <f t="shared" si="4"/>
        <v>5.9522994613240168E-5</v>
      </c>
    </row>
    <row r="63" spans="1:15" x14ac:dyDescent="0.25">
      <c r="A63" s="11">
        <f t="shared" si="5"/>
        <v>48</v>
      </c>
      <c r="B63" s="12" t="s">
        <v>48</v>
      </c>
      <c r="C63" s="31" t="str">
        <f>VLOOKUP(B63,[4]Sheet1!$B$16:$C$67,2,0)</f>
        <v>DCF</v>
      </c>
      <c r="D63" s="13" t="s">
        <v>2</v>
      </c>
      <c r="E63" s="14"/>
      <c r="F63" s="14"/>
      <c r="G63" s="15">
        <f>VLOOKUP(B63,[2]Brokers!$B$9:$H$69,7,0)</f>
        <v>0</v>
      </c>
      <c r="H63" s="15">
        <f>VLOOKUP(B63,[2]Brokers!$B$9:$W$69,22,0)</f>
        <v>0</v>
      </c>
      <c r="I63" s="15">
        <f>VLOOKUP(B63,[5]Brokers!$B$9:$R$69,17,0)</f>
        <v>0</v>
      </c>
      <c r="J63" s="15">
        <f>VLOOKUP(B63,[6]Brokers!$B$9:$M$69,12,0)</f>
        <v>0</v>
      </c>
      <c r="K63" s="15">
        <v>0</v>
      </c>
      <c r="L63" s="15">
        <f t="shared" si="3"/>
        <v>0</v>
      </c>
      <c r="M63" s="30">
        <f>VLOOKUP(B63,[3]Sheet1!$B$16:$M$67,12,0)+L63</f>
        <v>3077823.55</v>
      </c>
      <c r="N63" s="32">
        <f t="shared" si="4"/>
        <v>1.1113804992179926E-5</v>
      </c>
    </row>
    <row r="64" spans="1:15" x14ac:dyDescent="0.25">
      <c r="A64" s="11">
        <f t="shared" si="5"/>
        <v>49</v>
      </c>
      <c r="B64" s="12" t="s">
        <v>45</v>
      </c>
      <c r="C64" s="31" t="str">
        <f>VLOOKUP(B64,[4]Sheet1!$B$16:$C$67,2,0)</f>
        <v>SG CAPITAL</v>
      </c>
      <c r="D64" s="13" t="s">
        <v>2</v>
      </c>
      <c r="E64" s="14" t="s">
        <v>2</v>
      </c>
      <c r="F64" s="14" t="s">
        <v>2</v>
      </c>
      <c r="G64" s="15">
        <f>VLOOKUP(B64,[2]Brokers!$B$9:$H$69,7,0)</f>
        <v>0</v>
      </c>
      <c r="H64" s="15">
        <f>VLOOKUP(B64,[2]Brokers!$B$9:$W$69,22,0)</f>
        <v>0</v>
      </c>
      <c r="I64" s="15">
        <f>VLOOKUP(B64,[5]Brokers!$B$9:$R$69,17,0)</f>
        <v>0</v>
      </c>
      <c r="J64" s="15">
        <f>VLOOKUP(B64,[6]Brokers!$B$9:$M$69,12,0)</f>
        <v>0</v>
      </c>
      <c r="K64" s="15">
        <v>0</v>
      </c>
      <c r="L64" s="15">
        <f t="shared" si="3"/>
        <v>0</v>
      </c>
      <c r="M64" s="30">
        <f>VLOOKUP(B64,[3]Sheet1!$B$16:$M$67,12,0)+L64</f>
        <v>278619</v>
      </c>
      <c r="N64" s="32">
        <f t="shared" si="4"/>
        <v>1.0060736695305938E-6</v>
      </c>
    </row>
    <row r="65" spans="1:15" x14ac:dyDescent="0.25">
      <c r="A65" s="11">
        <f t="shared" si="5"/>
        <v>50</v>
      </c>
      <c r="B65" s="12" t="s">
        <v>33</v>
      </c>
      <c r="C65" s="31" t="str">
        <f>VLOOKUP(B65,[4]Sheet1!$B$16:$C$67,2,0)</f>
        <v>MONGOL SECURITIES</v>
      </c>
      <c r="D65" s="13" t="s">
        <v>2</v>
      </c>
      <c r="E65" s="14" t="s">
        <v>2</v>
      </c>
      <c r="F65" s="14"/>
      <c r="G65" s="15">
        <f>VLOOKUP(B65,[2]Brokers!$B$9:$H$69,7,0)</f>
        <v>0</v>
      </c>
      <c r="H65" s="15">
        <f>VLOOKUP(B65,[2]Brokers!$B$9:$W$69,22,0)</f>
        <v>0</v>
      </c>
      <c r="I65" s="15">
        <f>VLOOKUP(B65,[5]Brokers!$B$9:$R$69,17,0)</f>
        <v>0</v>
      </c>
      <c r="J65" s="15">
        <f>VLOOKUP(B65,[6]Brokers!$B$9:$M$69,12,0)</f>
        <v>0</v>
      </c>
      <c r="K65" s="15">
        <v>0</v>
      </c>
      <c r="L65" s="15">
        <f t="shared" si="3"/>
        <v>0</v>
      </c>
      <c r="M65" s="30">
        <f>VLOOKUP(B65,[3]Sheet1!$B$16:$M$67,12,0)+L65</f>
        <v>0</v>
      </c>
      <c r="N65" s="32">
        <f t="shared" si="4"/>
        <v>0</v>
      </c>
    </row>
    <row r="66" spans="1:15" x14ac:dyDescent="0.25">
      <c r="A66" s="11">
        <f t="shared" si="5"/>
        <v>51</v>
      </c>
      <c r="B66" s="12" t="s">
        <v>31</v>
      </c>
      <c r="C66" s="31" t="str">
        <f>VLOOKUP(B66,[4]Sheet1!$B$16:$C$67,2,0)</f>
        <v>CAPITAL MARKET CORPORATION</v>
      </c>
      <c r="D66" s="13" t="s">
        <v>2</v>
      </c>
      <c r="E66" s="14"/>
      <c r="F66" s="14"/>
      <c r="G66" s="15">
        <f>VLOOKUP(B66,[2]Brokers!$B$9:$H$69,7,0)</f>
        <v>0</v>
      </c>
      <c r="H66" s="15">
        <f>VLOOKUP(B66,[2]Brokers!$B$9:$W$69,22,0)</f>
        <v>0</v>
      </c>
      <c r="I66" s="15">
        <f>VLOOKUP(B66,[5]Brokers!$B$9:$R$69,17,0)</f>
        <v>0</v>
      </c>
      <c r="J66" s="15">
        <f>VLOOKUP(B66,[6]Brokers!$B$9:$M$69,12,0)</f>
        <v>0</v>
      </c>
      <c r="K66" s="15">
        <v>0</v>
      </c>
      <c r="L66" s="15">
        <f t="shared" si="3"/>
        <v>0</v>
      </c>
      <c r="M66" s="30">
        <f>VLOOKUP(B66,[3]Sheet1!$B$16:$M$67,12,0)+L66</f>
        <v>0</v>
      </c>
      <c r="N66" s="32">
        <f t="shared" si="4"/>
        <v>0</v>
      </c>
    </row>
    <row r="67" spans="1:15" x14ac:dyDescent="0.25">
      <c r="A67" s="11">
        <f t="shared" si="5"/>
        <v>52</v>
      </c>
      <c r="B67" s="12" t="s">
        <v>42</v>
      </c>
      <c r="C67" s="31" t="str">
        <f>VLOOKUP(B67,[4]Sheet1!$B$16:$C$67,2,0)</f>
        <v>ACE AND T CAPITAL</v>
      </c>
      <c r="D67" s="13" t="s">
        <v>2</v>
      </c>
      <c r="E67" s="14"/>
      <c r="F67" s="14" t="s">
        <v>2</v>
      </c>
      <c r="G67" s="15">
        <f>VLOOKUP(B67,[2]Brokers!$B$9:$H$69,7,0)</f>
        <v>0</v>
      </c>
      <c r="H67" s="15">
        <f>VLOOKUP(B67,[2]Brokers!$B$9:$W$69,22,0)</f>
        <v>0</v>
      </c>
      <c r="I67" s="15">
        <f>VLOOKUP(B67,[5]Brokers!$B$9:$R$69,17,0)</f>
        <v>0</v>
      </c>
      <c r="J67" s="15">
        <f>VLOOKUP(B67,[6]Brokers!$B$9:$M$69,12,0)</f>
        <v>0</v>
      </c>
      <c r="K67" s="15">
        <v>0</v>
      </c>
      <c r="L67" s="15">
        <f t="shared" si="3"/>
        <v>0</v>
      </c>
      <c r="M67" s="30">
        <f>VLOOKUP(B67,[3]Sheet1!$B$16:$M$67,12,0)+L67</f>
        <v>0</v>
      </c>
      <c r="N67" s="32">
        <f t="shared" si="4"/>
        <v>0</v>
      </c>
    </row>
    <row r="68" spans="1:15" ht="16.5" customHeight="1" thickBot="1" x14ac:dyDescent="0.3">
      <c r="A68" s="36" t="s">
        <v>56</v>
      </c>
      <c r="B68" s="37"/>
      <c r="C68" s="38"/>
      <c r="D68" s="27">
        <f>COUNTA(D16:D67)</f>
        <v>52</v>
      </c>
      <c r="E68" s="27">
        <f>COUNTA(E16:E67)</f>
        <v>16</v>
      </c>
      <c r="F68" s="27">
        <f>COUNTA(F16:F67)</f>
        <v>10</v>
      </c>
      <c r="G68" s="33">
        <f t="shared" ref="G68:N68" si="6">SUM(G16:G67)</f>
        <v>39782301630.279991</v>
      </c>
      <c r="H68" s="33">
        <f t="shared" si="6"/>
        <v>164852920</v>
      </c>
      <c r="I68" s="33">
        <f t="shared" si="6"/>
        <v>0</v>
      </c>
      <c r="J68" s="33">
        <f t="shared" si="6"/>
        <v>0</v>
      </c>
      <c r="K68" s="33">
        <f t="shared" si="6"/>
        <v>0</v>
      </c>
      <c r="L68" s="33">
        <f t="shared" si="6"/>
        <v>39947154550.279991</v>
      </c>
      <c r="M68" s="33">
        <f t="shared" si="6"/>
        <v>276936976325.00006</v>
      </c>
      <c r="N68" s="34">
        <f t="shared" si="6"/>
        <v>0.99999999999999956</v>
      </c>
      <c r="O68" s="18"/>
    </row>
    <row r="69" spans="1:15" x14ac:dyDescent="0.25">
      <c r="K69" s="19"/>
      <c r="L69" s="20"/>
      <c r="N69" s="19"/>
      <c r="O69" s="18"/>
    </row>
    <row r="70" spans="1:15" ht="27.6" customHeight="1" x14ac:dyDescent="0.25">
      <c r="B70" s="35" t="s">
        <v>57</v>
      </c>
      <c r="C70" s="35"/>
      <c r="D70" s="25"/>
      <c r="E70" s="25"/>
      <c r="F70" s="25"/>
      <c r="H70" s="21"/>
      <c r="K70" s="19"/>
      <c r="L70" s="19"/>
      <c r="O70" s="18"/>
    </row>
    <row r="71" spans="1:15" ht="27.6" customHeight="1" x14ac:dyDescent="0.25">
      <c r="C71" s="26"/>
      <c r="D71" s="26"/>
      <c r="E71" s="26"/>
      <c r="F71" s="26"/>
      <c r="O71" s="18"/>
    </row>
    <row r="72" spans="1:15" x14ac:dyDescent="0.25">
      <c r="O72" s="18"/>
    </row>
    <row r="73" spans="1:15" x14ac:dyDescent="0.25">
      <c r="O73" s="18"/>
    </row>
  </sheetData>
  <sortState ref="B16:N67">
    <sortCondition descending="1" ref="N67"/>
  </sortState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2020-01-13T06:56:19Z</cp:lastPrinted>
  <dcterms:created xsi:type="dcterms:W3CDTF">2017-06-09T07:51:20Z</dcterms:created>
  <dcterms:modified xsi:type="dcterms:W3CDTF">2020-01-13T06:56:31Z</dcterms:modified>
</cp:coreProperties>
</file>