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7.27\Members\Арилжааны тайлан\2021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Sheet1!$A$1:$O$70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F68" i="1"/>
  <c r="E68" i="1"/>
  <c r="D68" i="1"/>
  <c r="L67" i="1"/>
  <c r="H67" i="1"/>
  <c r="L66" i="1"/>
  <c r="H66" i="1"/>
  <c r="L65" i="1"/>
  <c r="H65" i="1"/>
  <c r="L64" i="1"/>
  <c r="H64" i="1"/>
  <c r="L31" i="1"/>
  <c r="H31" i="1"/>
  <c r="L63" i="1"/>
  <c r="H63" i="1"/>
  <c r="L62" i="1"/>
  <c r="H62" i="1"/>
  <c r="L61" i="1"/>
  <c r="H61" i="1"/>
  <c r="L60" i="1"/>
  <c r="H60" i="1"/>
  <c r="L59" i="1"/>
  <c r="H59" i="1"/>
  <c r="L58" i="1"/>
  <c r="H58" i="1"/>
  <c r="L55" i="1"/>
  <c r="H55" i="1"/>
  <c r="L57" i="1"/>
  <c r="H57" i="1"/>
  <c r="L56" i="1"/>
  <c r="H56" i="1"/>
  <c r="L54" i="1"/>
  <c r="H54" i="1"/>
  <c r="L52" i="1"/>
  <c r="H52" i="1"/>
  <c r="L53" i="1"/>
  <c r="H53" i="1"/>
  <c r="L51" i="1"/>
  <c r="H51" i="1"/>
  <c r="L50" i="1"/>
  <c r="H50" i="1"/>
  <c r="L49" i="1"/>
  <c r="H49" i="1"/>
  <c r="L48" i="1"/>
  <c r="H48" i="1"/>
  <c r="L47" i="1"/>
  <c r="H47" i="1"/>
  <c r="L30" i="1"/>
  <c r="H30" i="1"/>
  <c r="L46" i="1"/>
  <c r="H46" i="1"/>
  <c r="L35" i="1"/>
  <c r="H35" i="1"/>
  <c r="L45" i="1"/>
  <c r="H45" i="1"/>
  <c r="L32" i="1"/>
  <c r="H32" i="1"/>
  <c r="L44" i="1"/>
  <c r="H44" i="1"/>
  <c r="L43" i="1"/>
  <c r="H43" i="1"/>
  <c r="L42" i="1"/>
  <c r="H42" i="1"/>
  <c r="L41" i="1"/>
  <c r="H41" i="1"/>
  <c r="L40" i="1"/>
  <c r="H40" i="1"/>
  <c r="L36" i="1"/>
  <c r="H36" i="1"/>
  <c r="L39" i="1"/>
  <c r="H39" i="1"/>
  <c r="L38" i="1"/>
  <c r="H38" i="1"/>
  <c r="L37" i="1"/>
  <c r="H37" i="1"/>
  <c r="L34" i="1"/>
  <c r="H34" i="1"/>
  <c r="L33" i="1"/>
  <c r="H33" i="1"/>
  <c r="L29" i="1"/>
  <c r="H29" i="1"/>
  <c r="L28" i="1"/>
  <c r="H28" i="1"/>
  <c r="L22" i="1"/>
  <c r="H22" i="1"/>
  <c r="L25" i="1"/>
  <c r="H25" i="1"/>
  <c r="L27" i="1"/>
  <c r="H27" i="1"/>
  <c r="L26" i="1"/>
  <c r="H26" i="1"/>
  <c r="L21" i="1"/>
  <c r="H21" i="1"/>
  <c r="L24" i="1"/>
  <c r="H24" i="1"/>
  <c r="L23" i="1"/>
  <c r="H23" i="1"/>
  <c r="L20" i="1"/>
  <c r="H20" i="1"/>
  <c r="L19" i="1"/>
  <c r="H19" i="1"/>
  <c r="L18" i="1"/>
  <c r="H18" i="1"/>
  <c r="L17" i="1"/>
  <c r="H17" i="1"/>
  <c r="L16" i="1"/>
  <c r="H16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H68" i="1" l="1"/>
  <c r="L68" i="1"/>
  <c r="J17" i="1" l="1"/>
  <c r="J18" i="1"/>
  <c r="J19" i="1"/>
  <c r="J20" i="1"/>
  <c r="J21" i="1"/>
  <c r="J23" i="1"/>
  <c r="J24" i="1"/>
  <c r="J26" i="1"/>
  <c r="J27" i="1"/>
  <c r="J25" i="1"/>
  <c r="J22" i="1"/>
  <c r="J28" i="1"/>
  <c r="J29" i="1"/>
  <c r="J33" i="1"/>
  <c r="J34" i="1"/>
  <c r="J37" i="1"/>
  <c r="J31" i="1"/>
  <c r="J36" i="1"/>
  <c r="J38" i="1"/>
  <c r="J39" i="1"/>
  <c r="J40" i="1"/>
  <c r="J41" i="1"/>
  <c r="J35" i="1"/>
  <c r="J30" i="1"/>
  <c r="J42" i="1"/>
  <c r="J43" i="1"/>
  <c r="J44" i="1"/>
  <c r="J32" i="1"/>
  <c r="J45" i="1"/>
  <c r="J46" i="1"/>
  <c r="J47" i="1"/>
  <c r="J48" i="1"/>
  <c r="J50" i="1"/>
  <c r="J49" i="1"/>
  <c r="J51" i="1"/>
  <c r="J53" i="1"/>
  <c r="J52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16" i="1"/>
  <c r="I17" i="1"/>
  <c r="I18" i="1"/>
  <c r="I19" i="1"/>
  <c r="I20" i="1"/>
  <c r="I21" i="1"/>
  <c r="I23" i="1"/>
  <c r="I24" i="1"/>
  <c r="I26" i="1"/>
  <c r="I27" i="1"/>
  <c r="I25" i="1"/>
  <c r="I22" i="1"/>
  <c r="I28" i="1"/>
  <c r="I29" i="1"/>
  <c r="I33" i="1"/>
  <c r="I34" i="1"/>
  <c r="I37" i="1"/>
  <c r="I31" i="1"/>
  <c r="I36" i="1"/>
  <c r="I38" i="1"/>
  <c r="I39" i="1"/>
  <c r="I40" i="1"/>
  <c r="I41" i="1"/>
  <c r="I35" i="1"/>
  <c r="I30" i="1"/>
  <c r="I42" i="1"/>
  <c r="I43" i="1"/>
  <c r="I44" i="1"/>
  <c r="I32" i="1"/>
  <c r="I45" i="1"/>
  <c r="I46" i="1"/>
  <c r="I47" i="1"/>
  <c r="I48" i="1"/>
  <c r="I50" i="1"/>
  <c r="I49" i="1"/>
  <c r="I51" i="1"/>
  <c r="I53" i="1"/>
  <c r="I52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16" i="1"/>
  <c r="G17" i="1"/>
  <c r="M17" i="1" s="1"/>
  <c r="N17" i="1" s="1"/>
  <c r="G18" i="1"/>
  <c r="M18" i="1" s="1"/>
  <c r="N18" i="1" s="1"/>
  <c r="G19" i="1"/>
  <c r="M19" i="1" s="1"/>
  <c r="N19" i="1" s="1"/>
  <c r="G20" i="1"/>
  <c r="G21" i="1"/>
  <c r="M21" i="1" s="1"/>
  <c r="N21" i="1" s="1"/>
  <c r="G23" i="1"/>
  <c r="M23" i="1" s="1"/>
  <c r="N23" i="1" s="1"/>
  <c r="G24" i="1"/>
  <c r="M24" i="1" s="1"/>
  <c r="N24" i="1" s="1"/>
  <c r="G26" i="1"/>
  <c r="G27" i="1"/>
  <c r="M27" i="1" s="1"/>
  <c r="N27" i="1" s="1"/>
  <c r="G25" i="1"/>
  <c r="M25" i="1" s="1"/>
  <c r="N25" i="1" s="1"/>
  <c r="G22" i="1"/>
  <c r="M22" i="1" s="1"/>
  <c r="N22" i="1" s="1"/>
  <c r="G28" i="1"/>
  <c r="G29" i="1"/>
  <c r="M29" i="1" s="1"/>
  <c r="N29" i="1" s="1"/>
  <c r="G33" i="1"/>
  <c r="M33" i="1" s="1"/>
  <c r="N33" i="1" s="1"/>
  <c r="G34" i="1"/>
  <c r="M34" i="1" s="1"/>
  <c r="N34" i="1" s="1"/>
  <c r="G37" i="1"/>
  <c r="G31" i="1"/>
  <c r="M31" i="1" s="1"/>
  <c r="N31" i="1" s="1"/>
  <c r="G36" i="1"/>
  <c r="M36" i="1" s="1"/>
  <c r="N36" i="1" s="1"/>
  <c r="G38" i="1"/>
  <c r="M38" i="1" s="1"/>
  <c r="N38" i="1" s="1"/>
  <c r="G39" i="1"/>
  <c r="G40" i="1"/>
  <c r="M40" i="1" s="1"/>
  <c r="N40" i="1" s="1"/>
  <c r="G41" i="1"/>
  <c r="M41" i="1" s="1"/>
  <c r="N41" i="1" s="1"/>
  <c r="G35" i="1"/>
  <c r="M35" i="1" s="1"/>
  <c r="N35" i="1" s="1"/>
  <c r="G30" i="1"/>
  <c r="G42" i="1"/>
  <c r="M42" i="1" s="1"/>
  <c r="N42" i="1" s="1"/>
  <c r="G43" i="1"/>
  <c r="M43" i="1" s="1"/>
  <c r="N43" i="1" s="1"/>
  <c r="G44" i="1"/>
  <c r="M44" i="1" s="1"/>
  <c r="N44" i="1" s="1"/>
  <c r="G32" i="1"/>
  <c r="G45" i="1"/>
  <c r="M45" i="1" s="1"/>
  <c r="N45" i="1" s="1"/>
  <c r="G46" i="1"/>
  <c r="M46" i="1" s="1"/>
  <c r="N46" i="1" s="1"/>
  <c r="G47" i="1"/>
  <c r="M47" i="1" s="1"/>
  <c r="N47" i="1" s="1"/>
  <c r="G48" i="1"/>
  <c r="G50" i="1"/>
  <c r="M50" i="1" s="1"/>
  <c r="N50" i="1" s="1"/>
  <c r="G49" i="1"/>
  <c r="M49" i="1" s="1"/>
  <c r="N49" i="1" s="1"/>
  <c r="G51" i="1"/>
  <c r="M51" i="1" s="1"/>
  <c r="N51" i="1" s="1"/>
  <c r="G53" i="1"/>
  <c r="G52" i="1"/>
  <c r="M52" i="1" s="1"/>
  <c r="N52" i="1" s="1"/>
  <c r="G54" i="1"/>
  <c r="M54" i="1" s="1"/>
  <c r="N54" i="1" s="1"/>
  <c r="G55" i="1"/>
  <c r="M55" i="1" s="1"/>
  <c r="N55" i="1" s="1"/>
  <c r="G56" i="1"/>
  <c r="G57" i="1"/>
  <c r="M57" i="1" s="1"/>
  <c r="N57" i="1" s="1"/>
  <c r="G58" i="1"/>
  <c r="M58" i="1" s="1"/>
  <c r="N58" i="1" s="1"/>
  <c r="G59" i="1"/>
  <c r="M59" i="1" s="1"/>
  <c r="N59" i="1" s="1"/>
  <c r="G60" i="1"/>
  <c r="G61" i="1"/>
  <c r="M61" i="1" s="1"/>
  <c r="N61" i="1" s="1"/>
  <c r="G62" i="1"/>
  <c r="M62" i="1" s="1"/>
  <c r="N62" i="1" s="1"/>
  <c r="G63" i="1"/>
  <c r="M63" i="1" s="1"/>
  <c r="N63" i="1" s="1"/>
  <c r="G64" i="1"/>
  <c r="G65" i="1"/>
  <c r="M65" i="1" s="1"/>
  <c r="N65" i="1" s="1"/>
  <c r="G66" i="1"/>
  <c r="M66" i="1" s="1"/>
  <c r="N66" i="1" s="1"/>
  <c r="G67" i="1"/>
  <c r="M67" i="1" s="1"/>
  <c r="N67" i="1" s="1"/>
  <c r="G16" i="1"/>
  <c r="J68" i="1" l="1"/>
  <c r="M64" i="1"/>
  <c r="N64" i="1" s="1"/>
  <c r="M60" i="1"/>
  <c r="N60" i="1" s="1"/>
  <c r="M56" i="1"/>
  <c r="N56" i="1" s="1"/>
  <c r="M53" i="1"/>
  <c r="N53" i="1" s="1"/>
  <c r="M48" i="1"/>
  <c r="N48" i="1" s="1"/>
  <c r="M32" i="1"/>
  <c r="N32" i="1" s="1"/>
  <c r="M30" i="1"/>
  <c r="N30" i="1" s="1"/>
  <c r="M39" i="1"/>
  <c r="N39" i="1" s="1"/>
  <c r="M37" i="1"/>
  <c r="N37" i="1" s="1"/>
  <c r="M28" i="1"/>
  <c r="N28" i="1" s="1"/>
  <c r="M26" i="1"/>
  <c r="N26" i="1" s="1"/>
  <c r="M20" i="1"/>
  <c r="N20" i="1" s="1"/>
  <c r="I68" i="1"/>
  <c r="G68" i="1"/>
  <c r="M16" i="1"/>
  <c r="N16" i="1" s="1"/>
  <c r="M68" i="1" l="1"/>
  <c r="N68" i="1" l="1"/>
  <c r="O16" i="1" s="1"/>
  <c r="O57" i="1" l="1"/>
  <c r="O17" i="1"/>
  <c r="O53" i="1"/>
  <c r="O39" i="1"/>
  <c r="O20" i="1"/>
  <c r="O29" i="1"/>
  <c r="O63" i="1"/>
  <c r="O47" i="1"/>
  <c r="O34" i="1"/>
  <c r="O65" i="1"/>
  <c r="O66" i="1"/>
  <c r="O49" i="1"/>
  <c r="O36" i="1"/>
  <c r="O18" i="1"/>
  <c r="O44" i="1"/>
  <c r="O22" i="1"/>
  <c r="O62" i="1"/>
  <c r="O33" i="1"/>
  <c r="O25" i="1"/>
  <c r="O56" i="1"/>
  <c r="O30" i="1"/>
  <c r="O42" i="1"/>
  <c r="O51" i="1"/>
  <c r="O38" i="1"/>
  <c r="O67" i="1"/>
  <c r="O41" i="1"/>
  <c r="O45" i="1"/>
  <c r="O64" i="1"/>
  <c r="O48" i="1"/>
  <c r="O37" i="1"/>
  <c r="O61" i="1"/>
  <c r="O21" i="1"/>
  <c r="O59" i="1"/>
  <c r="O52" i="1"/>
  <c r="O46" i="1"/>
  <c r="O27" i="1"/>
  <c r="O26" i="1"/>
  <c r="O19" i="1"/>
  <c r="O54" i="1"/>
  <c r="O40" i="1"/>
  <c r="O60" i="1"/>
  <c r="O32" i="1"/>
  <c r="O28" i="1"/>
  <c r="O50" i="1"/>
  <c r="O55" i="1"/>
  <c r="O35" i="1"/>
  <c r="O24" i="1"/>
  <c r="O31" i="1"/>
  <c r="O58" i="1"/>
  <c r="O43" i="1"/>
  <c r="O23" i="1"/>
  <c r="O68" i="1" l="1"/>
</calcChain>
</file>

<file path=xl/sharedStrings.xml><?xml version="1.0" encoding="utf-8"?>
<sst xmlns="http://schemas.openxmlformats.org/spreadsheetml/2006/main" count="210" uniqueCount="122">
  <si>
    <t>RANKING OF THE MEMBERS OF THE MONGOLIAN STOCK EXCHANGE, based on the trading volume</t>
  </si>
  <si>
    <t>№</t>
  </si>
  <si>
    <t>Symbol</t>
  </si>
  <si>
    <t>Company name</t>
  </si>
  <si>
    <t>Lisence type</t>
  </si>
  <si>
    <t>Trading value in 2021</t>
  </si>
  <si>
    <t xml:space="preserve">Securities' secondary market trading value </t>
  </si>
  <si>
    <t>IPOs</t>
  </si>
  <si>
    <t>Total value /in MNT/</t>
  </si>
  <si>
    <t>Total trading value /in MNT/</t>
  </si>
  <si>
    <t>Composition in total trading value  /in percent/</t>
  </si>
  <si>
    <t>Broker, Dealer</t>
  </si>
  <si>
    <t>Underwriter</t>
  </si>
  <si>
    <t>Investment advisory</t>
  </si>
  <si>
    <t>Equity / Investment fund</t>
  </si>
  <si>
    <t xml:space="preserve">Government securities </t>
  </si>
  <si>
    <t>Corporate Bonds</t>
  </si>
  <si>
    <t>BDSC</t>
  </si>
  <si>
    <t>BDSEC</t>
  </si>
  <si>
    <t>●</t>
  </si>
  <si>
    <t>TDB</t>
  </si>
  <si>
    <t>TDB CAPITAL</t>
  </si>
  <si>
    <t>GLMT</t>
  </si>
  <si>
    <t>GOLOMT CAPITAL</t>
  </si>
  <si>
    <t>MNET</t>
  </si>
  <si>
    <t>ARD SECURITIES</t>
  </si>
  <si>
    <t>BULG</t>
  </si>
  <si>
    <t>BULGAN BROKER</t>
  </si>
  <si>
    <t>TNGR</t>
  </si>
  <si>
    <t>TENGER CAPITAL</t>
  </si>
  <si>
    <t>STIN</t>
  </si>
  <si>
    <t>STANDART INVESTMENT</t>
  </si>
  <si>
    <t>INVC</t>
  </si>
  <si>
    <t>INVESCORE CAPITAL</t>
  </si>
  <si>
    <t>BUMB</t>
  </si>
  <si>
    <t>BUMBAT-ALTAI</t>
  </si>
  <si>
    <t>NOVL</t>
  </si>
  <si>
    <t>NOVEL INVESTMENT</t>
  </si>
  <si>
    <t>ARD</t>
  </si>
  <si>
    <t>ULZII &amp; CO CAPITAL</t>
  </si>
  <si>
    <t>LFTI</t>
  </si>
  <si>
    <t>LIFETIME INVESTMENT</t>
  </si>
  <si>
    <t>TTOL</t>
  </si>
  <si>
    <t>APEX CAPITAL</t>
  </si>
  <si>
    <t>BZIN</t>
  </si>
  <si>
    <t>MIRAE ASSET SECURITIES MONGOLIA</t>
  </si>
  <si>
    <t>GAUL</t>
  </si>
  <si>
    <t>GAULI</t>
  </si>
  <si>
    <t>GDSC</t>
  </si>
  <si>
    <t>GOODSEC</t>
  </si>
  <si>
    <t>ZRGD</t>
  </si>
  <si>
    <t>ZERGED</t>
  </si>
  <si>
    <t>MSEC</t>
  </si>
  <si>
    <t>MONSEC</t>
  </si>
  <si>
    <t>TCHB</t>
  </si>
  <si>
    <t>TULGAT CHANDMANI BAYAN</t>
  </si>
  <si>
    <t>NSEC</t>
  </si>
  <si>
    <t>NATIONAL SECURITIES</t>
  </si>
  <si>
    <t>MICC</t>
  </si>
  <si>
    <t>DRBR</t>
  </si>
  <si>
    <t>DARKHAN BROKER</t>
  </si>
  <si>
    <t>ARGB</t>
  </si>
  <si>
    <t>ARGAI BEST</t>
  </si>
  <si>
    <t>MSDQ</t>
  </si>
  <si>
    <t>MASDAQ</t>
  </si>
  <si>
    <t>ALTN</t>
  </si>
  <si>
    <t>ALTAN KHOROMSOG</t>
  </si>
  <si>
    <t>BLMB</t>
  </si>
  <si>
    <t>BLOOMSBURY SECURITIES</t>
  </si>
  <si>
    <t>GDEV</t>
  </si>
  <si>
    <t>GRANDDEVELOPMENT</t>
  </si>
  <si>
    <t>MIBG</t>
  </si>
  <si>
    <t>BATS</t>
  </si>
  <si>
    <t>RISM</t>
  </si>
  <si>
    <t>RHINOS INVESTMENT</t>
  </si>
  <si>
    <t>CTRL</t>
  </si>
  <si>
    <t xml:space="preserve">CENTRAL SECURITIES </t>
  </si>
  <si>
    <t>DELG</t>
  </si>
  <si>
    <t>DELGERKHANGAI SECURITIES</t>
  </si>
  <si>
    <t>HUN</t>
  </si>
  <si>
    <t>HUNNU EMPIRE</t>
  </si>
  <si>
    <t>UNDR</t>
  </si>
  <si>
    <t>UNDURKHAAN INVEST</t>
  </si>
  <si>
    <t>SANR</t>
  </si>
  <si>
    <t>SANAR</t>
  </si>
  <si>
    <t>GATR</t>
  </si>
  <si>
    <t>GATSUURT TRADE</t>
  </si>
  <si>
    <t>TABO</t>
  </si>
  <si>
    <t>TAVAN BOGD</t>
  </si>
  <si>
    <t>MERG</t>
  </si>
  <si>
    <t>MERGEN SANAA</t>
  </si>
  <si>
    <t>SGC</t>
  </si>
  <si>
    <t>SG CAPITAL</t>
  </si>
  <si>
    <t>MONG</t>
  </si>
  <si>
    <t>MONGOL SECURITIES</t>
  </si>
  <si>
    <t>DOMI</t>
  </si>
  <si>
    <t>DOMIXSEC</t>
  </si>
  <si>
    <t>BLAC</t>
  </si>
  <si>
    <t>BLACKSTONE INTERNATIONAL</t>
  </si>
  <si>
    <t>DCF</t>
  </si>
  <si>
    <t>ECM</t>
  </si>
  <si>
    <t>EURASIA CAPITAL HOLDING</t>
  </si>
  <si>
    <t>SECP</t>
  </si>
  <si>
    <t>SECAP</t>
  </si>
  <si>
    <t>GNDX</t>
  </si>
  <si>
    <t>GENDEX</t>
  </si>
  <si>
    <t>SILS</t>
  </si>
  <si>
    <t>SILVER LIGHT SECURITIES</t>
  </si>
  <si>
    <t>ZGB</t>
  </si>
  <si>
    <t>APS</t>
  </si>
  <si>
    <t>ASIA PACIFIC SECURITIES</t>
  </si>
  <si>
    <t>FCX</t>
  </si>
  <si>
    <t>MOHU</t>
  </si>
  <si>
    <t>MONGOL KHUVITSAA</t>
  </si>
  <si>
    <t>BSK</t>
  </si>
  <si>
    <t>BLUESKY SECURITIES</t>
  </si>
  <si>
    <t>Total</t>
  </si>
  <si>
    <t xml:space="preserve">PS: Ranked by Total trading of Participants </t>
  </si>
  <si>
    <t>Trading value of July</t>
  </si>
  <si>
    <t>As of July 31, 2021</t>
  </si>
  <si>
    <t>Lend bond by MNT</t>
  </si>
  <si>
    <t>ETT bond by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</si>
</sst>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43" fontId="2" fillId="2" borderId="5" xfId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/>
    </xf>
    <xf numFmtId="165" fontId="2" fillId="4" borderId="6" xfId="2" applyNumberFormat="1" applyFont="1" applyFill="1" applyBorder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3" fontId="8" fillId="3" borderId="12" xfId="1" applyFont="1" applyFill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3" fontId="7" fillId="3" borderId="5" xfId="1" applyFont="1" applyFill="1" applyBorder="1" applyAlignment="1">
      <alignment vertical="center" wrapText="1"/>
    </xf>
    <xf numFmtId="9" fontId="8" fillId="4" borderId="13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621500" cy="142557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114300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7832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114300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7%20Ariljaanii%20tai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eelliin%20san/Members/&#1040;&#1088;&#1080;&#1083;&#1078;&#1072;&#1072;&#1085;&#1099;%20&#1090;&#1072;&#1081;&#1083;&#1072;&#1085;/2020/Mnth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210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6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1273560520.6100001</v>
          </cell>
          <cell r="H16">
            <v>0</v>
          </cell>
          <cell r="I16">
            <v>4200945940</v>
          </cell>
          <cell r="J16">
            <v>138800000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F17"/>
          <cell r="G17">
            <v>317302759.87</v>
          </cell>
          <cell r="H17">
            <v>0</v>
          </cell>
          <cell r="I17">
            <v>3946886657</v>
          </cell>
          <cell r="J17">
            <v>89100000</v>
          </cell>
        </row>
        <row r="18">
          <cell r="B18" t="str">
            <v>GLMT</v>
          </cell>
          <cell r="C18" t="str">
            <v>"ГОЛОМТ КАПИТАЛ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1952070583.8800001</v>
          </cell>
          <cell r="H18">
            <v>0</v>
          </cell>
          <cell r="I18">
            <v>0</v>
          </cell>
          <cell r="J18">
            <v>76900000</v>
          </cell>
        </row>
        <row r="19">
          <cell r="B19" t="str">
            <v>MNET</v>
          </cell>
          <cell r="C19" t="str">
            <v>"АРД СЕКЬЮРИТИЗ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3341013217.0599999</v>
          </cell>
          <cell r="H19">
            <v>0</v>
          </cell>
          <cell r="I19">
            <v>45871838</v>
          </cell>
          <cell r="J19">
            <v>13000000</v>
          </cell>
        </row>
        <row r="20">
          <cell r="B20" t="str">
            <v>BULG</v>
          </cell>
          <cell r="C20" t="str">
            <v>"БУЛГАН БРОКЕР ҮЦК" ХХК</v>
          </cell>
          <cell r="D20" t="str">
            <v>●</v>
          </cell>
          <cell r="E20"/>
          <cell r="F20"/>
          <cell r="G20">
            <v>857201</v>
          </cell>
          <cell r="H20">
            <v>0</v>
          </cell>
          <cell r="I20">
            <v>0</v>
          </cell>
          <cell r="J20">
            <v>0</v>
          </cell>
        </row>
        <row r="21">
          <cell r="B21" t="str">
            <v>INVC</v>
          </cell>
          <cell r="C21" t="str">
            <v>"ИНВЕСКОР КАПИТАЛ ҮЦК" ХХК</v>
          </cell>
          <cell r="D21" t="str">
            <v>●</v>
          </cell>
          <cell r="E21" t="str">
            <v>●</v>
          </cell>
          <cell r="F21"/>
          <cell r="G21">
            <v>3222718</v>
          </cell>
          <cell r="H21">
            <v>0</v>
          </cell>
          <cell r="I21">
            <v>0</v>
          </cell>
          <cell r="J21">
            <v>0</v>
          </cell>
        </row>
        <row r="22">
          <cell r="B22" t="str">
            <v>LFTI</v>
          </cell>
          <cell r="C22" t="str">
            <v>"ЛАЙФТАЙМ ИНВЕСТМЕНТ ҮЦК" ХХК</v>
          </cell>
          <cell r="D22" t="str">
            <v>●</v>
          </cell>
          <cell r="E22" t="str">
            <v>●</v>
          </cell>
          <cell r="F22"/>
          <cell r="G22">
            <v>11384331</v>
          </cell>
          <cell r="H22">
            <v>0</v>
          </cell>
          <cell r="I22">
            <v>17093580000</v>
          </cell>
          <cell r="J22">
            <v>200000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/>
          <cell r="F23" t="str">
            <v>●</v>
          </cell>
          <cell r="G23">
            <v>20523170.140000001</v>
          </cell>
          <cell r="H23">
            <v>0</v>
          </cell>
          <cell r="I23">
            <v>0</v>
          </cell>
          <cell r="J23">
            <v>0</v>
          </cell>
        </row>
        <row r="24">
          <cell r="B24" t="str">
            <v>STIN</v>
          </cell>
          <cell r="C24" t="str">
            <v>"СТАНДАРТ ИНВЕСТМЕНТ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277261503.91000003</v>
          </cell>
          <cell r="H24">
            <v>0</v>
          </cell>
          <cell r="I24">
            <v>0</v>
          </cell>
          <cell r="J24">
            <v>36200000</v>
          </cell>
        </row>
        <row r="25">
          <cell r="B25" t="str">
            <v>ARD</v>
          </cell>
          <cell r="C25" t="str">
            <v>"ӨЛЗИЙ ЭНД КО КАПИТАЛ ҮЦК" ХХК</v>
          </cell>
          <cell r="D25" t="str">
            <v>●</v>
          </cell>
          <cell r="E25" t="str">
            <v>●</v>
          </cell>
          <cell r="F25"/>
          <cell r="G25">
            <v>381605482.26999998</v>
          </cell>
          <cell r="H25">
            <v>0</v>
          </cell>
          <cell r="I25">
            <v>35446000</v>
          </cell>
          <cell r="J25">
            <v>6895300000</v>
          </cell>
        </row>
        <row r="26">
          <cell r="B26" t="str">
            <v>BUMB</v>
          </cell>
          <cell r="C26" t="str">
            <v>"БУМБАТ-АЛТАЙ ҮЦК" ХХК</v>
          </cell>
          <cell r="D26" t="str">
            <v>●</v>
          </cell>
          <cell r="E26"/>
          <cell r="F26"/>
          <cell r="G26">
            <v>1011836219.04</v>
          </cell>
          <cell r="H26">
            <v>0</v>
          </cell>
          <cell r="I26">
            <v>0</v>
          </cell>
          <cell r="J26">
            <v>4000000</v>
          </cell>
        </row>
        <row r="27">
          <cell r="B27" t="str">
            <v>NOVL</v>
          </cell>
          <cell r="C27" t="str">
            <v>"НОВЕЛ ИНВЕСТМЕНТ ҮЦК" ХХК</v>
          </cell>
          <cell r="D27" t="str">
            <v>●</v>
          </cell>
          <cell r="E27"/>
          <cell r="F27" t="str">
            <v>●</v>
          </cell>
          <cell r="G27">
            <v>186481578.57999998</v>
          </cell>
          <cell r="H27">
            <v>0</v>
          </cell>
          <cell r="I27">
            <v>0</v>
          </cell>
          <cell r="J27">
            <v>0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541796663.53999996</v>
          </cell>
          <cell r="H28">
            <v>0</v>
          </cell>
          <cell r="I28">
            <v>432509477</v>
          </cell>
          <cell r="J28">
            <v>0</v>
          </cell>
        </row>
        <row r="29">
          <cell r="B29" t="str">
            <v>BZIN</v>
          </cell>
          <cell r="C29" t="str">
            <v>"МИРЭ ЭССЭТ СЕКЬЮРИТИС МОНГОЛ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15689328.790000001</v>
          </cell>
          <cell r="H29">
            <v>0</v>
          </cell>
          <cell r="I29">
            <v>59983800</v>
          </cell>
          <cell r="J29">
            <v>201400000</v>
          </cell>
        </row>
        <row r="30">
          <cell r="B30" t="str">
            <v>RISM</v>
          </cell>
          <cell r="C30" t="str">
            <v>"РАЙНОС ИНВЕСТМЕНТ ҮЦК" ХХК</v>
          </cell>
          <cell r="D30" t="str">
            <v>●</v>
          </cell>
          <cell r="E30"/>
          <cell r="F30" t="str">
            <v>●</v>
          </cell>
          <cell r="G30">
            <v>117691673.83</v>
          </cell>
          <cell r="H30">
            <v>0</v>
          </cell>
          <cell r="I30">
            <v>3600000</v>
          </cell>
          <cell r="J30">
            <v>2050500000</v>
          </cell>
        </row>
        <row r="31">
          <cell r="B31" t="str">
            <v>ZGB</v>
          </cell>
          <cell r="C31" t="str">
            <v>"ЗЭТ ЖИ БИ ҮЦК" ХХК</v>
          </cell>
          <cell r="D31" t="str">
            <v>●</v>
          </cell>
          <cell r="E31"/>
          <cell r="F31"/>
          <cell r="G31">
            <v>653115.4</v>
          </cell>
          <cell r="H31">
            <v>0</v>
          </cell>
          <cell r="I31">
            <v>1193841740</v>
          </cell>
          <cell r="J31">
            <v>454300000</v>
          </cell>
        </row>
        <row r="32">
          <cell r="B32" t="str">
            <v>BLMB</v>
          </cell>
          <cell r="C32" t="str">
            <v xml:space="preserve">"БЛҮМСБЮРИ СЕКЮРИТИЕС ҮЦК" ХХК </v>
          </cell>
          <cell r="D32" t="str">
            <v>●</v>
          </cell>
          <cell r="E32"/>
          <cell r="F32"/>
          <cell r="G32">
            <v>3609810</v>
          </cell>
          <cell r="H32">
            <v>0</v>
          </cell>
          <cell r="I32">
            <v>0</v>
          </cell>
          <cell r="J32">
            <v>0</v>
          </cell>
        </row>
        <row r="33">
          <cell r="B33" t="str">
            <v>GAUL</v>
          </cell>
          <cell r="C33" t="str">
            <v>"ГАҮЛИ ҮЦК" ХХК</v>
          </cell>
          <cell r="D33" t="str">
            <v>●</v>
          </cell>
          <cell r="E33" t="str">
            <v>●</v>
          </cell>
          <cell r="F33"/>
          <cell r="G33">
            <v>57720355.009999998</v>
          </cell>
          <cell r="H33">
            <v>0</v>
          </cell>
          <cell r="I33">
            <v>0</v>
          </cell>
          <cell r="J33">
            <v>6300000</v>
          </cell>
        </row>
        <row r="34">
          <cell r="B34" t="str">
            <v>GDSC</v>
          </cell>
          <cell r="C34" t="str">
            <v>"ГҮҮДСЕК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43348692.959999993</v>
          </cell>
          <cell r="H34">
            <v>0</v>
          </cell>
          <cell r="I34">
            <v>0</v>
          </cell>
          <cell r="J34">
            <v>400000</v>
          </cell>
        </row>
        <row r="35">
          <cell r="B35" t="str">
            <v>MIBG</v>
          </cell>
          <cell r="C35" t="str">
            <v>"ЭМ АЙ БИ ЖИ ХХК ҮЦК"</v>
          </cell>
          <cell r="D35" t="str">
            <v>●</v>
          </cell>
          <cell r="E35"/>
          <cell r="F35"/>
          <cell r="G35">
            <v>1045093940</v>
          </cell>
          <cell r="H35">
            <v>0</v>
          </cell>
          <cell r="I35">
            <v>0</v>
          </cell>
          <cell r="J35">
            <v>0</v>
          </cell>
        </row>
        <row r="36">
          <cell r="B36" t="str">
            <v>NSEC</v>
          </cell>
          <cell r="C36" t="str">
            <v>"НЭЙШНЛ СЕКЮРИТИС ҮЦК" ХХК</v>
          </cell>
          <cell r="D36" t="str">
            <v>●</v>
          </cell>
          <cell r="E36" t="str">
            <v>●</v>
          </cell>
          <cell r="F36" t="str">
            <v>●</v>
          </cell>
          <cell r="G36">
            <v>396329268.78999996</v>
          </cell>
          <cell r="H36">
            <v>0</v>
          </cell>
          <cell r="I36">
            <v>0</v>
          </cell>
          <cell r="J36">
            <v>11600000</v>
          </cell>
        </row>
        <row r="37">
          <cell r="B37" t="str">
            <v>ZRGD</v>
          </cell>
          <cell r="C37" t="str">
            <v>"ЗЭРГЭД ҮЦК" ХХК</v>
          </cell>
          <cell r="D37" t="str">
            <v>●</v>
          </cell>
          <cell r="E37"/>
          <cell r="F37"/>
          <cell r="G37">
            <v>19189567.120000001</v>
          </cell>
          <cell r="H37">
            <v>0</v>
          </cell>
          <cell r="I37">
            <v>0</v>
          </cell>
          <cell r="J37">
            <v>11500000</v>
          </cell>
        </row>
        <row r="38">
          <cell r="B38" t="str">
            <v>MSEC</v>
          </cell>
          <cell r="C38" t="str">
            <v>"МОНСЕК ҮЦК" ХХК</v>
          </cell>
          <cell r="D38" t="str">
            <v>●</v>
          </cell>
          <cell r="E38"/>
          <cell r="F38"/>
          <cell r="G38">
            <v>19879145.899999999</v>
          </cell>
          <cell r="H38">
            <v>0</v>
          </cell>
          <cell r="I38">
            <v>0</v>
          </cell>
          <cell r="J38">
            <v>0</v>
          </cell>
        </row>
        <row r="39">
          <cell r="B39" t="str">
            <v>TCHB</v>
          </cell>
          <cell r="C39" t="str">
            <v>"ТУЛГАТ ЧАНДМАНЬ БАЯН  ҮЦК" ХХК</v>
          </cell>
          <cell r="D39" t="str">
            <v>●</v>
          </cell>
          <cell r="E39"/>
          <cell r="F39"/>
          <cell r="G39">
            <v>11384570</v>
          </cell>
          <cell r="H39">
            <v>0</v>
          </cell>
          <cell r="I39">
            <v>0</v>
          </cell>
          <cell r="J39">
            <v>0</v>
          </cell>
        </row>
        <row r="40">
          <cell r="B40" t="str">
            <v>MICC</v>
          </cell>
          <cell r="C40" t="str">
            <v>"ЭМ АЙ СИ СИ  ҮЦК" ХХК</v>
          </cell>
          <cell r="D40" t="str">
            <v>●</v>
          </cell>
          <cell r="E40" t="str">
            <v>●</v>
          </cell>
          <cell r="F40"/>
          <cell r="G40">
            <v>2150120</v>
          </cell>
          <cell r="H40">
            <v>0</v>
          </cell>
          <cell r="I40">
            <v>0</v>
          </cell>
          <cell r="J40">
            <v>0</v>
          </cell>
        </row>
        <row r="41">
          <cell r="B41" t="str">
            <v>DRBR</v>
          </cell>
          <cell r="C41" t="str">
            <v>"ДАРХАН БРОКЕР ҮЦК" ХХК</v>
          </cell>
          <cell r="D41" t="str">
            <v>●</v>
          </cell>
          <cell r="E41"/>
          <cell r="F41"/>
          <cell r="G41">
            <v>20396460.98</v>
          </cell>
          <cell r="H41">
            <v>0</v>
          </cell>
          <cell r="I41">
            <v>0</v>
          </cell>
          <cell r="J41">
            <v>0</v>
          </cell>
        </row>
        <row r="42">
          <cell r="B42" t="str">
            <v>ARGB</v>
          </cell>
          <cell r="C42" t="str">
            <v>"АРГАЙ БЭСТ ҮЦК" ХХК</v>
          </cell>
          <cell r="D42" t="str">
            <v>●</v>
          </cell>
          <cell r="E42"/>
          <cell r="F42"/>
          <cell r="G42">
            <v>28969810.030000001</v>
          </cell>
          <cell r="H42">
            <v>0</v>
          </cell>
          <cell r="I42">
            <v>0</v>
          </cell>
          <cell r="J42">
            <v>7500000</v>
          </cell>
        </row>
        <row r="43">
          <cell r="B43" t="str">
            <v>MSDQ</v>
          </cell>
          <cell r="C43" t="str">
            <v>"МАСДАК ҮНЭТ ЦААСНЫ КОМПАНИ" ХХК</v>
          </cell>
          <cell r="D43" t="str">
            <v>●</v>
          </cell>
          <cell r="E43"/>
          <cell r="F43"/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ALTN</v>
          </cell>
          <cell r="C44" t="str">
            <v>"АЛТАН ХОРОМСОГ ҮЦК" ХХК</v>
          </cell>
          <cell r="D44" t="str">
            <v>●</v>
          </cell>
          <cell r="E44"/>
          <cell r="F44"/>
          <cell r="G44">
            <v>585075</v>
          </cell>
          <cell r="H44">
            <v>0</v>
          </cell>
          <cell r="I44">
            <v>0</v>
          </cell>
          <cell r="J44">
            <v>3000000</v>
          </cell>
        </row>
        <row r="45">
          <cell r="B45" t="str">
            <v>GDEV</v>
          </cell>
          <cell r="C45" t="str">
            <v>"ГРАНДДЕВЕЛОПМЕНТ ҮЦК" ХХК</v>
          </cell>
          <cell r="D45" t="str">
            <v>●</v>
          </cell>
          <cell r="E45"/>
          <cell r="F45"/>
          <cell r="G45">
            <v>8937722.8800000008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BATS</v>
          </cell>
          <cell r="C46" t="str">
            <v>"БАТС ҮЦК" ХХК</v>
          </cell>
          <cell r="D46" t="str">
            <v>●</v>
          </cell>
          <cell r="E46"/>
          <cell r="F46"/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B47" t="str">
            <v>CTRL</v>
          </cell>
          <cell r="C47" t="str">
            <v>"ЦЕНТРАЛ СЕКЬЮРИТИЙЗ ҮЦК" ХХК</v>
          </cell>
          <cell r="D47" t="str">
            <v>●</v>
          </cell>
          <cell r="E47"/>
          <cell r="F47"/>
          <cell r="G47">
            <v>50778</v>
          </cell>
          <cell r="H47">
            <v>0</v>
          </cell>
          <cell r="I47">
            <v>0</v>
          </cell>
          <cell r="J47">
            <v>0</v>
          </cell>
        </row>
        <row r="48">
          <cell r="B48" t="str">
            <v>DELG</v>
          </cell>
          <cell r="C48" t="str">
            <v>"ДЭЛГЭРХАНГАЙ СЕКЮРИТИЗ ҮЦК" ХХК</v>
          </cell>
          <cell r="D48" t="str">
            <v>●</v>
          </cell>
          <cell r="E48"/>
          <cell r="F48"/>
          <cell r="G48">
            <v>2828983</v>
          </cell>
          <cell r="H48">
            <v>0</v>
          </cell>
          <cell r="I48">
            <v>0</v>
          </cell>
          <cell r="J48">
            <v>0</v>
          </cell>
        </row>
        <row r="49">
          <cell r="B49" t="str">
            <v>HUN</v>
          </cell>
          <cell r="C49" t="str">
            <v>"ХҮННҮ ЭМПАЙР ҮЦК" ХХК</v>
          </cell>
          <cell r="D49" t="str">
            <v>●</v>
          </cell>
          <cell r="E49"/>
          <cell r="F49"/>
          <cell r="G49">
            <v>12608643.039999999</v>
          </cell>
          <cell r="H49">
            <v>0</v>
          </cell>
          <cell r="I49">
            <v>0</v>
          </cell>
          <cell r="J49">
            <v>0</v>
          </cell>
        </row>
        <row r="50">
          <cell r="B50" t="str">
            <v>UNDR</v>
          </cell>
          <cell r="C50" t="str">
            <v>"ӨНДӨРХААН ИНВЕСТ ҮЦК" ХХК</v>
          </cell>
          <cell r="D50" t="str">
            <v>●</v>
          </cell>
          <cell r="E50"/>
          <cell r="F50"/>
          <cell r="G50">
            <v>5992331</v>
          </cell>
          <cell r="H50">
            <v>0</v>
          </cell>
          <cell r="I50">
            <v>0</v>
          </cell>
          <cell r="J50">
            <v>0</v>
          </cell>
        </row>
        <row r="51">
          <cell r="B51" t="str">
            <v>SANR</v>
          </cell>
          <cell r="C51" t="str">
            <v>"САНАР ҮЦК" ХХК</v>
          </cell>
          <cell r="D51" t="str">
            <v>●</v>
          </cell>
          <cell r="E51"/>
          <cell r="F51"/>
          <cell r="G51">
            <v>515160</v>
          </cell>
          <cell r="H51">
            <v>0</v>
          </cell>
          <cell r="I51">
            <v>0</v>
          </cell>
          <cell r="J51">
            <v>0</v>
          </cell>
        </row>
        <row r="52">
          <cell r="B52" t="str">
            <v>TABO</v>
          </cell>
          <cell r="C52" t="str">
            <v>"ТАВАН БОГД ҮЦК" ХХК</v>
          </cell>
          <cell r="D52" t="str">
            <v>●</v>
          </cell>
          <cell r="E52"/>
          <cell r="F52"/>
          <cell r="G52">
            <v>8219487.5499999998</v>
          </cell>
          <cell r="H52">
            <v>0</v>
          </cell>
          <cell r="I52">
            <v>0</v>
          </cell>
          <cell r="J52">
            <v>0</v>
          </cell>
        </row>
        <row r="53">
          <cell r="B53" t="str">
            <v>GATR</v>
          </cell>
          <cell r="C53" t="str">
            <v>"ГАЦУУРТ ТРЕЙД ҮЦК" ХХК</v>
          </cell>
          <cell r="D53" t="str">
            <v>●</v>
          </cell>
          <cell r="E53"/>
          <cell r="F53"/>
          <cell r="G53">
            <v>190600</v>
          </cell>
          <cell r="H53">
            <v>0</v>
          </cell>
          <cell r="I53">
            <v>0</v>
          </cell>
          <cell r="J53">
            <v>0</v>
          </cell>
        </row>
        <row r="54">
          <cell r="B54" t="str">
            <v>MERG</v>
          </cell>
          <cell r="C54" t="str">
            <v>"МЭРГЭН САНАА ҮЦК" ХХК</v>
          </cell>
          <cell r="D54" t="str">
            <v>●</v>
          </cell>
          <cell r="E54"/>
          <cell r="F54"/>
          <cell r="G54">
            <v>4033553.97</v>
          </cell>
          <cell r="H54">
            <v>0</v>
          </cell>
          <cell r="I54">
            <v>0</v>
          </cell>
          <cell r="J54">
            <v>0</v>
          </cell>
        </row>
        <row r="55">
          <cell r="B55" t="str">
            <v>DOMI</v>
          </cell>
          <cell r="C55" t="str">
            <v>"ДОМИКС СЕК ҮЦК" ХХК</v>
          </cell>
          <cell r="D55" t="str">
            <v>●</v>
          </cell>
          <cell r="E55"/>
          <cell r="F55"/>
          <cell r="G55">
            <v>12286476.67</v>
          </cell>
          <cell r="H55">
            <v>0</v>
          </cell>
          <cell r="I55">
            <v>0</v>
          </cell>
          <cell r="J55">
            <v>0</v>
          </cell>
        </row>
        <row r="56">
          <cell r="B56" t="str">
            <v>SGC</v>
          </cell>
          <cell r="C56" t="str">
            <v>"ЭС ЖИ КАПИТАЛ ҮЦК" ХХК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69600</v>
          </cell>
          <cell r="H56">
            <v>0</v>
          </cell>
          <cell r="I56">
            <v>0</v>
          </cell>
          <cell r="J56">
            <v>0</v>
          </cell>
        </row>
        <row r="57">
          <cell r="B57" t="str">
            <v>MONG</v>
          </cell>
          <cell r="C57" t="str">
            <v>"МОНГОЛ СЕКЮРИТИЕС ҮЦК" ХК</v>
          </cell>
          <cell r="D57" t="str">
            <v>●</v>
          </cell>
          <cell r="E57"/>
          <cell r="F57"/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B58" t="str">
            <v>BLAC</v>
          </cell>
          <cell r="C58" t="str">
            <v>"БЛЭКСТОУН ИНТЕРНЭЙШНЛ ҮЦК" ХХК</v>
          </cell>
          <cell r="D58" t="str">
            <v>●</v>
          </cell>
          <cell r="E58"/>
          <cell r="F58"/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B59" t="str">
            <v>DCF</v>
          </cell>
          <cell r="C59" t="str">
            <v>"ДИ СИ ЭФ ҮЦК" ХХК</v>
          </cell>
          <cell r="D59" t="str">
            <v>●</v>
          </cell>
          <cell r="E59"/>
          <cell r="F59"/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B60" t="str">
            <v>ECM</v>
          </cell>
          <cell r="C60" t="str">
            <v>"ЕВРАЗИА КАПИТАЛ ХОЛДИНГ ҮЦК" ХК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 t="str">
            <v>SECP</v>
          </cell>
          <cell r="C61" t="str">
            <v>"СИКАП  ҮЦК" ХХК</v>
          </cell>
          <cell r="D61" t="str">
            <v>●</v>
          </cell>
          <cell r="E61" t="str">
            <v>●</v>
          </cell>
          <cell r="F61"/>
          <cell r="G61">
            <v>10038385</v>
          </cell>
          <cell r="H61">
            <v>0</v>
          </cell>
          <cell r="I61">
            <v>0</v>
          </cell>
          <cell r="J61">
            <v>0</v>
          </cell>
        </row>
        <row r="62">
          <cell r="B62" t="str">
            <v>GNDX</v>
          </cell>
          <cell r="C62" t="str">
            <v>"ГЕНДЕКС ҮЦК" ХХК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 t="str">
            <v>SILS</v>
          </cell>
          <cell r="C63" t="str">
            <v>"СИЛВЭР ЛАЙТ СЕКЮРИТИЙЗ ҮЦК" ХХК</v>
          </cell>
          <cell r="D63" t="str">
            <v>●</v>
          </cell>
          <cell r="E63"/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 t="str">
            <v>APS</v>
          </cell>
          <cell r="C64" t="str">
            <v>"АЗИА ПАСИФИК СЕКЬЮРИТИС ҮЦК" ХХК</v>
          </cell>
          <cell r="D64" t="str">
            <v>●</v>
          </cell>
          <cell r="E64"/>
          <cell r="F64"/>
          <cell r="G64">
            <v>1374250</v>
          </cell>
          <cell r="H64">
            <v>0</v>
          </cell>
          <cell r="I64">
            <v>0</v>
          </cell>
          <cell r="J64">
            <v>0</v>
          </cell>
        </row>
        <row r="65">
          <cell r="B65" t="str">
            <v>FCX</v>
          </cell>
          <cell r="C65" t="str">
            <v>"ЭФ СИ ИКС ҮЦК" ХХК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B66" t="str">
            <v>MOHU</v>
          </cell>
          <cell r="C66" t="str">
            <v>"MОНГОЛ ХУВЬЦАА" ХХК</v>
          </cell>
          <cell r="D66" t="str">
            <v>●</v>
          </cell>
          <cell r="E66"/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>
            <v>0</v>
          </cell>
          <cell r="N9"/>
          <cell r="O9"/>
          <cell r="P9"/>
          <cell r="Q9"/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/>
          <cell r="Y9"/>
          <cell r="Z9"/>
          <cell r="AA9"/>
          <cell r="AB9"/>
          <cell r="AC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>
            <v>0</v>
          </cell>
          <cell r="N10"/>
          <cell r="O10"/>
          <cell r="P10"/>
          <cell r="Q10"/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/>
          <cell r="Y10"/>
          <cell r="Z10"/>
          <cell r="AA10"/>
          <cell r="AB10"/>
          <cell r="AC10"/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/>
          <cell r="J11"/>
          <cell r="K11"/>
          <cell r="L11"/>
          <cell r="M11">
            <v>0</v>
          </cell>
          <cell r="N11"/>
          <cell r="O11"/>
          <cell r="P11"/>
          <cell r="Q11"/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/>
          <cell r="Y11"/>
          <cell r="Z11"/>
          <cell r="AA11"/>
          <cell r="AB11"/>
          <cell r="AC11"/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/>
          <cell r="L12"/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/>
          <cell r="Y12"/>
          <cell r="Z12"/>
          <cell r="AA12"/>
          <cell r="AB12"/>
          <cell r="AC12"/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>
            <v>0</v>
          </cell>
          <cell r="N13"/>
          <cell r="O13"/>
          <cell r="P13"/>
          <cell r="Q13"/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/>
          <cell r="Y13"/>
          <cell r="Z13"/>
          <cell r="AA13"/>
          <cell r="AB13"/>
          <cell r="AC13"/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/>
          <cell r="J14"/>
          <cell r="K14"/>
          <cell r="L14"/>
          <cell r="M14">
            <v>0</v>
          </cell>
          <cell r="N14"/>
          <cell r="O14"/>
          <cell r="P14"/>
          <cell r="Q14"/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/>
          <cell r="Y14"/>
          <cell r="Z14"/>
          <cell r="AA14"/>
          <cell r="AB14"/>
          <cell r="AC14"/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1353561252.6700001</v>
          </cell>
          <cell r="H15">
            <v>2616277827.9000001</v>
          </cell>
          <cell r="I15">
            <v>3279282</v>
          </cell>
          <cell r="J15">
            <v>327928200</v>
          </cell>
          <cell r="K15"/>
          <cell r="L15"/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/>
          <cell r="Y15"/>
          <cell r="Z15"/>
          <cell r="AA15"/>
          <cell r="AB15"/>
          <cell r="AC15"/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>
            <v>0</v>
          </cell>
          <cell r="N16"/>
          <cell r="O16"/>
          <cell r="P16"/>
          <cell r="Q16"/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/>
          <cell r="Y16"/>
          <cell r="Z16"/>
          <cell r="AA16"/>
          <cell r="AB16"/>
          <cell r="AC16"/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/>
          <cell r="L17"/>
          <cell r="M17">
            <v>200000</v>
          </cell>
          <cell r="N17"/>
          <cell r="O17"/>
          <cell r="P17"/>
          <cell r="Q17"/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/>
          <cell r="Y17"/>
          <cell r="Z17"/>
          <cell r="AA17"/>
          <cell r="AB17"/>
          <cell r="AC17"/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>
            <v>0</v>
          </cell>
          <cell r="N18"/>
          <cell r="O18"/>
          <cell r="P18"/>
          <cell r="Q18"/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/>
          <cell r="Y18"/>
          <cell r="Z18"/>
          <cell r="AA18"/>
          <cell r="AB18"/>
          <cell r="AC18"/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/>
          <cell r="J19"/>
          <cell r="K19"/>
          <cell r="L19"/>
          <cell r="M19">
            <v>0</v>
          </cell>
          <cell r="N19"/>
          <cell r="O19"/>
          <cell r="P19"/>
          <cell r="Q19"/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/>
          <cell r="Y19"/>
          <cell r="Z19"/>
          <cell r="AA19"/>
          <cell r="AB19"/>
          <cell r="AC19"/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71171000.010000005</v>
          </cell>
          <cell r="F20">
            <v>7004570</v>
          </cell>
          <cell r="G20">
            <v>328243623.07999998</v>
          </cell>
          <cell r="H20">
            <v>399414623.08999997</v>
          </cell>
          <cell r="I20">
            <v>106901</v>
          </cell>
          <cell r="J20">
            <v>10690100</v>
          </cell>
          <cell r="K20"/>
          <cell r="L20"/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/>
          <cell r="Y20"/>
          <cell r="Z20"/>
          <cell r="AA20"/>
          <cell r="AB20"/>
          <cell r="AC20"/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6818801.2000000002</v>
          </cell>
          <cell r="F21">
            <v>25831</v>
          </cell>
          <cell r="G21">
            <v>3839047.66</v>
          </cell>
          <cell r="H21">
            <v>10657848.859999999</v>
          </cell>
          <cell r="I21">
            <v>22141</v>
          </cell>
          <cell r="J21">
            <v>2214100</v>
          </cell>
          <cell r="K21"/>
          <cell r="L21"/>
          <cell r="M21">
            <v>2214100</v>
          </cell>
          <cell r="N21"/>
          <cell r="O21"/>
          <cell r="P21"/>
          <cell r="Q21"/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/>
          <cell r="Y21"/>
          <cell r="Z21"/>
          <cell r="AA21"/>
          <cell r="AB21"/>
          <cell r="AC21"/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/>
          <cell r="J22"/>
          <cell r="K22"/>
          <cell r="L22"/>
          <cell r="M22">
            <v>0</v>
          </cell>
          <cell r="N22"/>
          <cell r="O22"/>
          <cell r="P22"/>
          <cell r="Q22"/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/>
          <cell r="Y22"/>
          <cell r="Z22"/>
          <cell r="AA22"/>
          <cell r="AB22"/>
          <cell r="AC22"/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24287823.870000001</v>
          </cell>
          <cell r="H23">
            <v>30337422.120000001</v>
          </cell>
          <cell r="I23"/>
          <cell r="J23"/>
          <cell r="K23"/>
          <cell r="L23"/>
          <cell r="M23">
            <v>0</v>
          </cell>
          <cell r="N23"/>
          <cell r="O23"/>
          <cell r="P23"/>
          <cell r="Q23"/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/>
          <cell r="Y23"/>
          <cell r="Z23"/>
          <cell r="AA23"/>
          <cell r="AB23"/>
          <cell r="AC23"/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>
            <v>0</v>
          </cell>
          <cell r="N24"/>
          <cell r="O24"/>
          <cell r="P24"/>
          <cell r="Q24"/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/>
          <cell r="Y24"/>
          <cell r="Z24"/>
          <cell r="AA24"/>
          <cell r="AB24"/>
          <cell r="AC24"/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/>
          <cell r="J25"/>
          <cell r="K25"/>
          <cell r="L25"/>
          <cell r="M25">
            <v>0</v>
          </cell>
          <cell r="N25"/>
          <cell r="O25"/>
          <cell r="P25"/>
          <cell r="Q25"/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/>
          <cell r="Y25"/>
          <cell r="Z25"/>
          <cell r="AA25"/>
          <cell r="AB25"/>
          <cell r="AC25"/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/>
          <cell r="J26"/>
          <cell r="K26"/>
          <cell r="L26"/>
          <cell r="M26">
            <v>0</v>
          </cell>
          <cell r="N26">
            <v>1130</v>
          </cell>
          <cell r="O26">
            <v>129950</v>
          </cell>
          <cell r="P26"/>
          <cell r="Q26"/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/>
          <cell r="Y26"/>
          <cell r="Z26"/>
          <cell r="AA26"/>
          <cell r="AB26"/>
          <cell r="AC26"/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1056919.1299999999</v>
          </cell>
          <cell r="H27">
            <v>1473684.13</v>
          </cell>
          <cell r="I27"/>
          <cell r="J27"/>
          <cell r="K27"/>
          <cell r="L27"/>
          <cell r="M27">
            <v>0</v>
          </cell>
          <cell r="N27"/>
          <cell r="O27"/>
          <cell r="P27"/>
          <cell r="Q27"/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/>
          <cell r="Y27"/>
          <cell r="Z27"/>
          <cell r="AA27"/>
          <cell r="AB27"/>
          <cell r="AC27"/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/>
          <cell r="J28"/>
          <cell r="K28"/>
          <cell r="L28"/>
          <cell r="M28">
            <v>0</v>
          </cell>
          <cell r="N28"/>
          <cell r="O28"/>
          <cell r="P28"/>
          <cell r="Q28"/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/>
          <cell r="Y28"/>
          <cell r="Z28"/>
          <cell r="AA28"/>
          <cell r="AB28"/>
          <cell r="AC28"/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/>
          <cell r="J29"/>
          <cell r="K29"/>
          <cell r="L29"/>
          <cell r="M29">
            <v>0</v>
          </cell>
          <cell r="N29"/>
          <cell r="O29"/>
          <cell r="P29"/>
          <cell r="Q29"/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/>
          <cell r="Y29"/>
          <cell r="Z29"/>
          <cell r="AA29"/>
          <cell r="AB29"/>
          <cell r="AC29"/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/>
          <cell r="J30"/>
          <cell r="K30"/>
          <cell r="L30"/>
          <cell r="M30">
            <v>0</v>
          </cell>
          <cell r="N30"/>
          <cell r="O30"/>
          <cell r="P30"/>
          <cell r="Q30"/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/>
          <cell r="Y30"/>
          <cell r="Z30"/>
          <cell r="AA30"/>
          <cell r="AB30"/>
          <cell r="AC30"/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/>
          <cell r="L31"/>
          <cell r="M31">
            <v>7802700</v>
          </cell>
          <cell r="N31"/>
          <cell r="O31"/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/>
          <cell r="Y31"/>
          <cell r="Z31"/>
          <cell r="AA31"/>
          <cell r="AB31"/>
          <cell r="AC31"/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/>
          <cell r="J32"/>
          <cell r="K32"/>
          <cell r="L32"/>
          <cell r="M32">
            <v>0</v>
          </cell>
          <cell r="N32">
            <v>5000</v>
          </cell>
          <cell r="O32">
            <v>525050</v>
          </cell>
          <cell r="P32"/>
          <cell r="Q32"/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/>
          <cell r="Y32"/>
          <cell r="Z32"/>
          <cell r="AA32"/>
          <cell r="AB32"/>
          <cell r="AC32"/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282133433.82999998</v>
          </cell>
          <cell r="F33">
            <v>22246</v>
          </cell>
          <cell r="G33">
            <v>9940958</v>
          </cell>
          <cell r="H33">
            <v>292074391.82999998</v>
          </cell>
          <cell r="I33">
            <v>52666</v>
          </cell>
          <cell r="J33">
            <v>5266600</v>
          </cell>
          <cell r="K33"/>
          <cell r="L33"/>
          <cell r="M33">
            <v>5266600</v>
          </cell>
          <cell r="N33"/>
          <cell r="O33"/>
          <cell r="P33"/>
          <cell r="Q33"/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/>
          <cell r="Y33"/>
          <cell r="Z33"/>
          <cell r="AA33"/>
          <cell r="AB33"/>
          <cell r="AC33"/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50872890.039999999</v>
          </cell>
          <cell r="F34">
            <v>1013756</v>
          </cell>
          <cell r="G34">
            <v>81402486.819999993</v>
          </cell>
          <cell r="H34">
            <v>132275376.85999998</v>
          </cell>
          <cell r="I34">
            <v>1072866</v>
          </cell>
          <cell r="J34">
            <v>107286600</v>
          </cell>
          <cell r="K34"/>
          <cell r="L34"/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/>
          <cell r="Y34"/>
          <cell r="Z34"/>
          <cell r="AA34"/>
          <cell r="AB34"/>
          <cell r="AC34"/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/>
          <cell r="J35"/>
          <cell r="K35"/>
          <cell r="L35"/>
          <cell r="M35">
            <v>0</v>
          </cell>
          <cell r="N35"/>
          <cell r="O35"/>
          <cell r="P35"/>
          <cell r="Q35"/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/>
          <cell r="Y35"/>
          <cell r="Z35"/>
          <cell r="AA35"/>
          <cell r="AB35"/>
          <cell r="AC35"/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/>
          <cell r="L36"/>
          <cell r="M36">
            <v>2070000</v>
          </cell>
          <cell r="N36"/>
          <cell r="O36"/>
          <cell r="P36"/>
          <cell r="Q36"/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/>
          <cell r="Y36"/>
          <cell r="Z36"/>
          <cell r="AA36"/>
          <cell r="AB36"/>
          <cell r="AC36"/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/>
          <cell r="L37"/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40958593.899999999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/>
          <cell r="Y37"/>
          <cell r="Z37"/>
          <cell r="AA37"/>
          <cell r="AB37"/>
          <cell r="AC37"/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/>
          <cell r="L38"/>
          <cell r="M38">
            <v>845600</v>
          </cell>
          <cell r="N38"/>
          <cell r="O38"/>
          <cell r="P38"/>
          <cell r="Q38"/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/>
          <cell r="Y38"/>
          <cell r="Z38"/>
          <cell r="AA38"/>
          <cell r="AB38"/>
          <cell r="AC38"/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/>
          <cell r="L39"/>
          <cell r="M39">
            <v>7567900</v>
          </cell>
          <cell r="N39"/>
          <cell r="O39"/>
          <cell r="P39"/>
          <cell r="Q39"/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/>
          <cell r="Y39"/>
          <cell r="Z39"/>
          <cell r="AA39"/>
          <cell r="AB39"/>
          <cell r="AC39"/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/>
          <cell r="J40"/>
          <cell r="K40"/>
          <cell r="L40"/>
          <cell r="M40">
            <v>0</v>
          </cell>
          <cell r="N40"/>
          <cell r="O40"/>
          <cell r="P40"/>
          <cell r="Q40"/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/>
          <cell r="Y40"/>
          <cell r="Z40"/>
          <cell r="AA40"/>
          <cell r="AB40"/>
          <cell r="AC40"/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/>
          <cell r="J41"/>
          <cell r="K41"/>
          <cell r="L41"/>
          <cell r="M41">
            <v>0</v>
          </cell>
          <cell r="N41"/>
          <cell r="O41"/>
          <cell r="P41"/>
          <cell r="Q41"/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/>
          <cell r="Y41"/>
          <cell r="Z41"/>
          <cell r="AA41"/>
          <cell r="AB41"/>
          <cell r="AC41"/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824538040.45000005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185285495.80000001</v>
          </cell>
          <cell r="P42">
            <v>1486763</v>
          </cell>
          <cell r="Q42">
            <v>159102930.69999999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/>
          <cell r="Y42"/>
          <cell r="Z42"/>
          <cell r="AA42"/>
          <cell r="AB42"/>
          <cell r="AC42"/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/>
          <cell r="J43"/>
          <cell r="K43"/>
          <cell r="L43"/>
          <cell r="M43">
            <v>0</v>
          </cell>
          <cell r="N43"/>
          <cell r="O43"/>
          <cell r="P43"/>
          <cell r="Q43"/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/>
          <cell r="Y43"/>
          <cell r="Z43"/>
          <cell r="AA43"/>
          <cell r="AB43"/>
          <cell r="AC43"/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/>
          <cell r="J44"/>
          <cell r="K44"/>
          <cell r="L44"/>
          <cell r="M44">
            <v>0</v>
          </cell>
          <cell r="N44"/>
          <cell r="O44"/>
          <cell r="P44"/>
          <cell r="Q44"/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/>
          <cell r="Y44"/>
          <cell r="Z44"/>
          <cell r="AA44"/>
          <cell r="AB44"/>
          <cell r="AC44"/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/>
          <cell r="L45"/>
          <cell r="M45">
            <v>3261800</v>
          </cell>
          <cell r="N45"/>
          <cell r="O45"/>
          <cell r="P45"/>
          <cell r="Q45"/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/>
          <cell r="Y45"/>
          <cell r="Z45"/>
          <cell r="AA45"/>
          <cell r="AB45"/>
          <cell r="AC45"/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6036784.2999999998</v>
          </cell>
          <cell r="H46">
            <v>22062854.330000002</v>
          </cell>
          <cell r="I46"/>
          <cell r="J46"/>
          <cell r="K46"/>
          <cell r="L46"/>
          <cell r="M46">
            <v>0</v>
          </cell>
          <cell r="N46">
            <v>10050</v>
          </cell>
          <cell r="O46">
            <v>1055300.5</v>
          </cell>
          <cell r="P46"/>
          <cell r="Q46"/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/>
          <cell r="Y46"/>
          <cell r="Z46"/>
          <cell r="AA46"/>
          <cell r="AB46"/>
          <cell r="AC46"/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27529868.760000002</v>
          </cell>
          <cell r="H47">
            <v>84274732.760000005</v>
          </cell>
          <cell r="I47">
            <v>98218</v>
          </cell>
          <cell r="J47">
            <v>9821800</v>
          </cell>
          <cell r="K47"/>
          <cell r="L47"/>
          <cell r="M47">
            <v>9821800</v>
          </cell>
          <cell r="N47"/>
          <cell r="O47"/>
          <cell r="P47"/>
          <cell r="Q47"/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/>
          <cell r="Y47"/>
          <cell r="Z47"/>
          <cell r="AA47"/>
          <cell r="AB47"/>
          <cell r="AC47"/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9142746.6500000004</v>
          </cell>
          <cell r="I48">
            <v>15299</v>
          </cell>
          <cell r="J48">
            <v>1529900</v>
          </cell>
          <cell r="K48"/>
          <cell r="L48"/>
          <cell r="M48">
            <v>1529900</v>
          </cell>
          <cell r="N48"/>
          <cell r="O48"/>
          <cell r="P48"/>
          <cell r="Q48"/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/>
          <cell r="Y48"/>
          <cell r="Z48"/>
          <cell r="AA48"/>
          <cell r="AB48"/>
          <cell r="AC48"/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/>
          <cell r="L49"/>
          <cell r="M49">
            <v>835400</v>
          </cell>
          <cell r="N49"/>
          <cell r="O49"/>
          <cell r="P49"/>
          <cell r="Q49"/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/>
          <cell r="Y49"/>
          <cell r="Z49"/>
          <cell r="AA49"/>
          <cell r="AB49"/>
          <cell r="AC49"/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/>
          <cell r="J50"/>
          <cell r="K50"/>
          <cell r="L50"/>
          <cell r="M50">
            <v>0</v>
          </cell>
          <cell r="N50"/>
          <cell r="O50"/>
          <cell r="P50"/>
          <cell r="Q50"/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/>
          <cell r="Y50"/>
          <cell r="Z50"/>
          <cell r="AA50"/>
          <cell r="AB50"/>
          <cell r="AC50"/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/>
          <cell r="L51"/>
          <cell r="M51">
            <v>100000</v>
          </cell>
          <cell r="N51"/>
          <cell r="O51"/>
          <cell r="P51"/>
          <cell r="Q51"/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/>
          <cell r="Y51"/>
          <cell r="Z51"/>
          <cell r="AA51"/>
          <cell r="AB51"/>
          <cell r="AC51"/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/>
          <cell r="J52"/>
          <cell r="K52"/>
          <cell r="L52"/>
          <cell r="M52">
            <v>0</v>
          </cell>
          <cell r="N52"/>
          <cell r="O52"/>
          <cell r="P52"/>
          <cell r="Q52"/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/>
          <cell r="Y52"/>
          <cell r="Z52"/>
          <cell r="AA52"/>
          <cell r="AB52"/>
          <cell r="AC52"/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>
            <v>0</v>
          </cell>
          <cell r="N53"/>
          <cell r="O53"/>
          <cell r="P53"/>
          <cell r="Q53"/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81057123.909999996</v>
          </cell>
          <cell r="F54">
            <v>691173</v>
          </cell>
          <cell r="G54">
            <v>83829642.540000007</v>
          </cell>
          <cell r="H54">
            <v>164886766.44999999</v>
          </cell>
          <cell r="I54">
            <v>1394642</v>
          </cell>
          <cell r="J54">
            <v>139464200</v>
          </cell>
          <cell r="K54"/>
          <cell r="L54"/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/>
          <cell r="AA54"/>
          <cell r="AB54"/>
          <cell r="AC54"/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/>
          <cell r="J55"/>
          <cell r="K55"/>
          <cell r="L55"/>
          <cell r="M55">
            <v>0</v>
          </cell>
          <cell r="N55"/>
          <cell r="O55"/>
          <cell r="P55"/>
          <cell r="Q55"/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/>
          <cell r="L56"/>
          <cell r="M56">
            <v>2066200</v>
          </cell>
          <cell r="N56"/>
          <cell r="O56"/>
          <cell r="P56"/>
          <cell r="Q56"/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/>
          <cell r="Y56"/>
          <cell r="Z56"/>
          <cell r="AA56"/>
          <cell r="AB56"/>
          <cell r="AC56"/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122355713.68000001</v>
          </cell>
          <cell r="F57">
            <v>487453</v>
          </cell>
          <cell r="G57">
            <v>56841228.079999998</v>
          </cell>
          <cell r="H57">
            <v>179196941.75999999</v>
          </cell>
          <cell r="I57">
            <v>3013720</v>
          </cell>
          <cell r="J57">
            <v>301372000</v>
          </cell>
          <cell r="K57"/>
          <cell r="L57"/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2192179.7999999998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/>
          <cell r="Y57"/>
          <cell r="Z57"/>
          <cell r="AA57"/>
          <cell r="AB57"/>
          <cell r="AC57"/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/>
          <cell r="L58"/>
          <cell r="M58">
            <v>8468100</v>
          </cell>
          <cell r="N58"/>
          <cell r="O58"/>
          <cell r="P58"/>
          <cell r="Q58"/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/>
          <cell r="Y58"/>
          <cell r="Z58"/>
          <cell r="AA58"/>
          <cell r="AB58"/>
          <cell r="AC58"/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37544031.100000001</v>
          </cell>
          <cell r="F59">
            <v>460697</v>
          </cell>
          <cell r="G59">
            <v>36567427.869999997</v>
          </cell>
          <cell r="H59">
            <v>74111458.969999999</v>
          </cell>
          <cell r="I59">
            <v>764783</v>
          </cell>
          <cell r="J59">
            <v>76478300</v>
          </cell>
          <cell r="K59"/>
          <cell r="L59"/>
          <cell r="M59">
            <v>76478300</v>
          </cell>
          <cell r="N59">
            <v>11320</v>
          </cell>
          <cell r="O59">
            <v>1280175</v>
          </cell>
          <cell r="P59"/>
          <cell r="Q59"/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/>
          <cell r="Y59"/>
          <cell r="Z59"/>
          <cell r="AA59"/>
          <cell r="AB59"/>
          <cell r="AC59"/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/>
          <cell r="L60"/>
          <cell r="M60">
            <v>225700</v>
          </cell>
          <cell r="N60"/>
          <cell r="O60"/>
          <cell r="P60"/>
          <cell r="Q60"/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/>
          <cell r="Y60"/>
          <cell r="Z60"/>
          <cell r="AA60"/>
          <cell r="AB60"/>
          <cell r="AC60"/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/>
          <cell r="J61"/>
          <cell r="K61"/>
          <cell r="L61"/>
          <cell r="M61">
            <v>0</v>
          </cell>
          <cell r="N61"/>
          <cell r="O61"/>
          <cell r="P61"/>
          <cell r="Q61"/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/>
          <cell r="Y61"/>
          <cell r="Z61"/>
          <cell r="AA61"/>
          <cell r="AB61"/>
          <cell r="AC61"/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14429762.859999999</v>
          </cell>
          <cell r="F62">
            <v>53026</v>
          </cell>
          <cell r="G62">
            <v>13824708</v>
          </cell>
          <cell r="H62">
            <v>28254470.859999999</v>
          </cell>
          <cell r="I62">
            <v>32361</v>
          </cell>
          <cell r="J62">
            <v>3236100</v>
          </cell>
          <cell r="K62"/>
          <cell r="L62"/>
          <cell r="M62">
            <v>3236100</v>
          </cell>
          <cell r="N62"/>
          <cell r="O62"/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/>
          <cell r="Y62"/>
          <cell r="Z62"/>
          <cell r="AA62"/>
          <cell r="AB62"/>
          <cell r="AC62"/>
        </row>
        <row r="63">
          <cell r="B63" t="str">
            <v>нийт</v>
          </cell>
          <cell r="C63"/>
          <cell r="D63">
            <v>26118520</v>
          </cell>
          <cell r="E63">
            <v>2892978652.3200002</v>
          </cell>
          <cell r="F63">
            <v>26118520</v>
          </cell>
          <cell r="G63">
            <v>2892978652.3200002</v>
          </cell>
          <cell r="H63">
            <v>5785957304.6400003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215105699.59999999</v>
          </cell>
          <cell r="R63">
            <v>430211399.19999999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/>
          <cell r="E64"/>
          <cell r="F64"/>
          <cell r="G64"/>
          <cell r="H64"/>
          <cell r="Z64"/>
          <cell r="AA64"/>
          <cell r="AB64"/>
          <cell r="AC64"/>
        </row>
        <row r="65">
          <cell r="D65"/>
          <cell r="E65"/>
          <cell r="F65"/>
          <cell r="G65"/>
          <cell r="H65">
            <v>5785957304.6400003</v>
          </cell>
          <cell r="R65">
            <v>430211399.19999999</v>
          </cell>
          <cell r="Z65"/>
          <cell r="AA65"/>
          <cell r="AB65"/>
          <cell r="AC65"/>
        </row>
        <row r="66">
          <cell r="D66"/>
          <cell r="E66"/>
          <cell r="F66"/>
          <cell r="G66"/>
          <cell r="H66"/>
          <cell r="Z66"/>
          <cell r="AA66"/>
          <cell r="AB66"/>
          <cell r="AC66"/>
        </row>
        <row r="67">
          <cell r="D67"/>
          <cell r="E67"/>
          <cell r="F67"/>
          <cell r="G67"/>
          <cell r="H67">
            <v>0</v>
          </cell>
          <cell r="L67">
            <v>845600</v>
          </cell>
          <cell r="R67">
            <v>0</v>
          </cell>
          <cell r="Z67"/>
          <cell r="AA67"/>
          <cell r="AB67"/>
          <cell r="AC67"/>
        </row>
        <row r="68">
          <cell r="D68"/>
          <cell r="E68"/>
          <cell r="F68"/>
          <cell r="G68"/>
          <cell r="H68"/>
          <cell r="Z68"/>
          <cell r="AA68"/>
          <cell r="AB68"/>
          <cell r="AC68"/>
        </row>
        <row r="69">
          <cell r="D69"/>
          <cell r="E69"/>
          <cell r="F69"/>
          <cell r="G69"/>
          <cell r="H69"/>
          <cell r="Z69"/>
          <cell r="AA69"/>
          <cell r="AB69"/>
          <cell r="AC69"/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/>
        </row>
        <row r="11">
          <cell r="B11" t="str">
            <v>APS</v>
          </cell>
          <cell r="C11" t="str">
            <v>Азиа Пасифик секьюритис ХХК</v>
          </cell>
          <cell r="D11">
            <v>3861</v>
          </cell>
          <cell r="E11">
            <v>1296509</v>
          </cell>
          <cell r="F11">
            <v>0</v>
          </cell>
          <cell r="G11">
            <v>0</v>
          </cell>
          <cell r="H11">
            <v>1296509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3861</v>
          </cell>
          <cell r="O11">
            <v>1296509</v>
          </cell>
          <cell r="Q11"/>
        </row>
        <row r="12">
          <cell r="B12" t="str">
            <v>ARD</v>
          </cell>
          <cell r="C12" t="str">
            <v>Өлзий энд КО капитал ХХК</v>
          </cell>
          <cell r="D12">
            <v>1315186</v>
          </cell>
          <cell r="E12">
            <v>311681692.44</v>
          </cell>
          <cell r="F12">
            <v>1533856</v>
          </cell>
          <cell r="G12">
            <v>177618906.86000001</v>
          </cell>
          <cell r="H12">
            <v>489300599.30000001</v>
          </cell>
          <cell r="I12">
            <v>5</v>
          </cell>
          <cell r="J12">
            <v>500000</v>
          </cell>
          <cell r="K12">
            <v>5</v>
          </cell>
          <cell r="L12">
            <v>500000</v>
          </cell>
          <cell r="M12">
            <v>1000000</v>
          </cell>
          <cell r="N12">
            <v>2849052</v>
          </cell>
          <cell r="O12">
            <v>490300599.30000001</v>
          </cell>
          <cell r="Q12"/>
        </row>
        <row r="13">
          <cell r="B13" t="str">
            <v>ARGB</v>
          </cell>
          <cell r="C13" t="str">
            <v>Аргай бэст ХХК</v>
          </cell>
          <cell r="D13">
            <v>37425</v>
          </cell>
          <cell r="E13">
            <v>26189199.27</v>
          </cell>
          <cell r="F13">
            <v>211006</v>
          </cell>
          <cell r="G13">
            <v>21066659.219999999</v>
          </cell>
          <cell r="H13">
            <v>47255858.489999995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248431</v>
          </cell>
          <cell r="O13">
            <v>47255858.489999995</v>
          </cell>
          <cell r="Q13"/>
        </row>
        <row r="14">
          <cell r="B14" t="str">
            <v>BATS</v>
          </cell>
          <cell r="C14" t="str">
            <v>Батс ХХК</v>
          </cell>
          <cell r="D14">
            <v>90</v>
          </cell>
          <cell r="E14">
            <v>630000</v>
          </cell>
          <cell r="F14">
            <v>9858</v>
          </cell>
          <cell r="G14">
            <v>15051765.6</v>
          </cell>
          <cell r="H14">
            <v>15681765.6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9948</v>
          </cell>
          <cell r="O14">
            <v>15681765.6</v>
          </cell>
          <cell r="Q14"/>
        </row>
        <row r="15">
          <cell r="B15" t="str">
            <v>BDSC</v>
          </cell>
          <cell r="C15" t="str">
            <v>БиДиСек ХК</v>
          </cell>
          <cell r="D15">
            <v>2408503</v>
          </cell>
          <cell r="E15">
            <v>1749831309.4400001</v>
          </cell>
          <cell r="F15">
            <v>4052088</v>
          </cell>
          <cell r="G15">
            <v>2128255121.21</v>
          </cell>
          <cell r="H15">
            <v>3878086430.6500001</v>
          </cell>
          <cell r="I15">
            <v>10</v>
          </cell>
          <cell r="J15">
            <v>1020000</v>
          </cell>
          <cell r="K15">
            <v>0</v>
          </cell>
          <cell r="L15">
            <v>0</v>
          </cell>
          <cell r="M15">
            <v>1020000</v>
          </cell>
          <cell r="N15">
            <v>6460601</v>
          </cell>
          <cell r="O15">
            <v>3879106430.6500001</v>
          </cell>
          <cell r="Q15"/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/>
        </row>
        <row r="17">
          <cell r="B17" t="str">
            <v>BLMB</v>
          </cell>
          <cell r="C17" t="str">
            <v>Блүмсбюри секюритиес ХХК</v>
          </cell>
          <cell r="D17">
            <v>245348</v>
          </cell>
          <cell r="E17">
            <v>89594183.799999997</v>
          </cell>
          <cell r="F17">
            <v>197858</v>
          </cell>
          <cell r="G17">
            <v>53961879.359999999</v>
          </cell>
          <cell r="H17">
            <v>143556063.16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443206</v>
          </cell>
          <cell r="O17">
            <v>143556063.16</v>
          </cell>
          <cell r="Q17"/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/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25387</v>
          </cell>
          <cell r="G19">
            <v>16460372</v>
          </cell>
          <cell r="H19">
            <v>16460372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25387</v>
          </cell>
          <cell r="O19">
            <v>16460372</v>
          </cell>
          <cell r="Q19"/>
        </row>
        <row r="20">
          <cell r="B20" t="str">
            <v>BUMB</v>
          </cell>
          <cell r="C20" t="str">
            <v>Бумбат-Алтай ХХК</v>
          </cell>
          <cell r="D20">
            <v>2014169</v>
          </cell>
          <cell r="E20">
            <v>614953031.49000001</v>
          </cell>
          <cell r="F20">
            <v>1516716</v>
          </cell>
          <cell r="G20">
            <v>667981803</v>
          </cell>
          <cell r="H20">
            <v>1282934834.49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3530885</v>
          </cell>
          <cell r="O20">
            <v>1282934834.49</v>
          </cell>
          <cell r="Q20"/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324659</v>
          </cell>
          <cell r="E21">
            <v>88095865.299999997</v>
          </cell>
          <cell r="F21">
            <v>2353579</v>
          </cell>
          <cell r="G21">
            <v>154079126.66999999</v>
          </cell>
          <cell r="H21">
            <v>242174991.96999997</v>
          </cell>
          <cell r="I21">
            <v>44</v>
          </cell>
          <cell r="J21">
            <v>4953195.8499999996</v>
          </cell>
          <cell r="K21">
            <v>41</v>
          </cell>
          <cell r="L21">
            <v>4141000</v>
          </cell>
          <cell r="M21">
            <v>9094195.8499999996</v>
          </cell>
          <cell r="N21">
            <v>2678323</v>
          </cell>
          <cell r="O21">
            <v>251269187.81999996</v>
          </cell>
          <cell r="Q21"/>
        </row>
        <row r="22">
          <cell r="B22" t="str">
            <v>CTRL</v>
          </cell>
          <cell r="C22" t="str">
            <v>Централ секьюритийз ҮЦК</v>
          </cell>
          <cell r="D22">
            <v>1096</v>
          </cell>
          <cell r="E22">
            <v>787508.74</v>
          </cell>
          <cell r="F22">
            <v>20250</v>
          </cell>
          <cell r="G22">
            <v>1462451.56</v>
          </cell>
          <cell r="H22">
            <v>2249960.2999999998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21346</v>
          </cell>
          <cell r="O22">
            <v>2249960.2999999998</v>
          </cell>
          <cell r="Q22"/>
        </row>
        <row r="23">
          <cell r="B23" t="str">
            <v>DCF</v>
          </cell>
          <cell r="C23" t="str">
            <v>Ди Си Эф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/>
        </row>
        <row r="24">
          <cell r="B24" t="str">
            <v>DELG</v>
          </cell>
          <cell r="C24" t="str">
            <v>Дэлгэрхангай секюритиз ХХК</v>
          </cell>
          <cell r="D24">
            <v>50</v>
          </cell>
          <cell r="E24">
            <v>1350000</v>
          </cell>
          <cell r="F24">
            <v>18448</v>
          </cell>
          <cell r="G24">
            <v>13677806.33</v>
          </cell>
          <cell r="H24">
            <v>15027806.33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18498</v>
          </cell>
          <cell r="O24">
            <v>15027806.33</v>
          </cell>
          <cell r="Q24"/>
          <cell r="S24"/>
        </row>
        <row r="25">
          <cell r="B25" t="str">
            <v>DOMI</v>
          </cell>
          <cell r="C25" t="str">
            <v>Домикс сек ҮЦК ХХК</v>
          </cell>
          <cell r="D25">
            <v>20511</v>
          </cell>
          <cell r="E25">
            <v>6247622.25</v>
          </cell>
          <cell r="F25">
            <v>2675</v>
          </cell>
          <cell r="G25">
            <v>1875237.5</v>
          </cell>
          <cell r="H25">
            <v>8122859.75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23186</v>
          </cell>
          <cell r="O25">
            <v>8122859.75</v>
          </cell>
          <cell r="Q25"/>
        </row>
        <row r="26">
          <cell r="B26" t="str">
            <v>DRBR</v>
          </cell>
          <cell r="C26" t="str">
            <v>Дархан брокер ХХК</v>
          </cell>
          <cell r="D26">
            <v>34277</v>
          </cell>
          <cell r="E26">
            <v>8683870.3699999992</v>
          </cell>
          <cell r="F26">
            <v>19644</v>
          </cell>
          <cell r="G26">
            <v>2266786.98</v>
          </cell>
          <cell r="H26">
            <v>10950657.35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53921</v>
          </cell>
          <cell r="O26">
            <v>10950657.35</v>
          </cell>
          <cell r="Q26"/>
        </row>
        <row r="27">
          <cell r="B27" t="str">
            <v>ECM</v>
          </cell>
          <cell r="C27" t="str">
            <v>Евразиа капитал монголиа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/>
        </row>
        <row r="28">
          <cell r="B28" t="str">
            <v>FCX</v>
          </cell>
          <cell r="C28" t="str">
            <v>Эф Си Икс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/>
        </row>
        <row r="29">
          <cell r="B29" t="str">
            <v>GATR</v>
          </cell>
          <cell r="C29" t="str">
            <v>Гацуурт трейд ХХК</v>
          </cell>
          <cell r="D29">
            <v>1000</v>
          </cell>
          <cell r="E29">
            <v>85000</v>
          </cell>
          <cell r="F29">
            <v>0</v>
          </cell>
          <cell r="G29">
            <v>0</v>
          </cell>
          <cell r="H29">
            <v>85000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1000</v>
          </cell>
          <cell r="O29">
            <v>85000</v>
          </cell>
          <cell r="Q29"/>
        </row>
        <row r="30">
          <cell r="B30" t="str">
            <v>GAUL</v>
          </cell>
          <cell r="C30" t="str">
            <v>Гаүли ХХК</v>
          </cell>
          <cell r="D30">
            <v>104496</v>
          </cell>
          <cell r="E30">
            <v>32178188.280000001</v>
          </cell>
          <cell r="F30">
            <v>544577</v>
          </cell>
          <cell r="G30">
            <v>56131876.460000001</v>
          </cell>
          <cell r="H30">
            <v>88310064.74000001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649073</v>
          </cell>
          <cell r="O30">
            <v>88310064.74000001</v>
          </cell>
          <cell r="Q30"/>
        </row>
        <row r="31">
          <cell r="B31" t="str">
            <v>GDEV</v>
          </cell>
          <cell r="C31" t="str">
            <v>Гранддевелопмент ХХК</v>
          </cell>
          <cell r="D31">
            <v>58838</v>
          </cell>
          <cell r="E31">
            <v>16480741.810000001</v>
          </cell>
          <cell r="F31">
            <v>50250</v>
          </cell>
          <cell r="G31">
            <v>30594533.449999999</v>
          </cell>
          <cell r="H31">
            <v>47075275.259999998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109088</v>
          </cell>
          <cell r="O31">
            <v>47075275.259999998</v>
          </cell>
          <cell r="Q31"/>
        </row>
        <row r="32">
          <cell r="B32" t="str">
            <v>GDSC</v>
          </cell>
          <cell r="C32" t="str">
            <v>Гүүдсек ХХК</v>
          </cell>
          <cell r="D32">
            <v>298815</v>
          </cell>
          <cell r="E32">
            <v>36765288.810000002</v>
          </cell>
          <cell r="F32">
            <v>173470</v>
          </cell>
          <cell r="G32">
            <v>34609824.420000002</v>
          </cell>
          <cell r="H32">
            <v>71375113.230000004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472285</v>
          </cell>
          <cell r="O32">
            <v>71375113.230000004</v>
          </cell>
          <cell r="Q32"/>
        </row>
        <row r="33">
          <cell r="B33" t="str">
            <v>GLMT</v>
          </cell>
          <cell r="C33" t="str">
            <v>Голомт Капитал ХХК</v>
          </cell>
          <cell r="D33">
            <v>6220763</v>
          </cell>
          <cell r="E33">
            <v>1248873985.3900001</v>
          </cell>
          <cell r="F33">
            <v>9051121</v>
          </cell>
          <cell r="G33">
            <v>1725755490.6099999</v>
          </cell>
          <cell r="H33">
            <v>2974629476</v>
          </cell>
          <cell r="I33">
            <v>0</v>
          </cell>
          <cell r="J33">
            <v>0</v>
          </cell>
          <cell r="K33">
            <v>13</v>
          </cell>
          <cell r="L33">
            <v>1703247</v>
          </cell>
          <cell r="M33">
            <v>1703247</v>
          </cell>
          <cell r="N33">
            <v>15271897</v>
          </cell>
          <cell r="O33">
            <v>2976332723</v>
          </cell>
          <cell r="Q33"/>
        </row>
        <row r="34">
          <cell r="B34" t="str">
            <v>GNDX</v>
          </cell>
          <cell r="C34" t="str">
            <v>Гендекс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/>
        </row>
        <row r="35">
          <cell r="B35" t="str">
            <v>HUN</v>
          </cell>
          <cell r="C35" t="str">
            <v>Хүннү Эмпайр ХХК</v>
          </cell>
          <cell r="D35">
            <v>27548</v>
          </cell>
          <cell r="E35">
            <v>5960213.8099999996</v>
          </cell>
          <cell r="F35">
            <v>1106</v>
          </cell>
          <cell r="G35">
            <v>7586175</v>
          </cell>
          <cell r="H35">
            <v>13546388.809999999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28654</v>
          </cell>
          <cell r="O35">
            <v>13546388.809999999</v>
          </cell>
          <cell r="Q35"/>
        </row>
        <row r="36">
          <cell r="B36" t="str">
            <v>INVC</v>
          </cell>
          <cell r="C36" t="str">
            <v>Инвескор капитал ҮЦК</v>
          </cell>
          <cell r="D36">
            <v>207449</v>
          </cell>
          <cell r="E36">
            <v>212551710.09999999</v>
          </cell>
          <cell r="F36">
            <v>86017</v>
          </cell>
          <cell r="G36">
            <v>207028712.65000001</v>
          </cell>
          <cell r="H36">
            <v>419580422.75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293466</v>
          </cell>
          <cell r="O36">
            <v>419580422.75</v>
          </cell>
          <cell r="Q36"/>
        </row>
        <row r="37">
          <cell r="B37" t="str">
            <v>LFTI</v>
          </cell>
          <cell r="C37" t="str">
            <v>Лайфтайм инвестмент ХХК</v>
          </cell>
          <cell r="D37">
            <v>2597</v>
          </cell>
          <cell r="E37">
            <v>17752600</v>
          </cell>
          <cell r="F37">
            <v>19237</v>
          </cell>
          <cell r="G37">
            <v>4266569.3100000005</v>
          </cell>
          <cell r="H37">
            <v>22019169.310000002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21834</v>
          </cell>
          <cell r="O37">
            <v>22019169.310000002</v>
          </cell>
          <cell r="Q37"/>
        </row>
        <row r="38">
          <cell r="B38" t="str">
            <v>MERG</v>
          </cell>
          <cell r="C38" t="str">
            <v>Мэргэн санаа ХХК</v>
          </cell>
          <cell r="D38">
            <v>26714</v>
          </cell>
          <cell r="E38">
            <v>5774548.2999999998</v>
          </cell>
          <cell r="F38">
            <v>1160</v>
          </cell>
          <cell r="G38">
            <v>2110773.7000000002</v>
          </cell>
          <cell r="H38">
            <v>7885322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27874</v>
          </cell>
          <cell r="O38">
            <v>7885322</v>
          </cell>
          <cell r="Q38"/>
        </row>
        <row r="39">
          <cell r="B39" t="str">
            <v>MIBG</v>
          </cell>
          <cell r="C39" t="str">
            <v>Эм Ай Би Жи ХХК</v>
          </cell>
          <cell r="D39">
            <v>1392</v>
          </cell>
          <cell r="E39">
            <v>999456</v>
          </cell>
          <cell r="F39">
            <v>0</v>
          </cell>
          <cell r="G39">
            <v>0</v>
          </cell>
          <cell r="H39">
            <v>999456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1392</v>
          </cell>
          <cell r="O39">
            <v>999456</v>
          </cell>
          <cell r="Q39"/>
          <cell r="S39"/>
        </row>
        <row r="40">
          <cell r="B40" t="str">
            <v>MICC</v>
          </cell>
          <cell r="C40" t="str">
            <v>Эм Ай Си Си ХХК</v>
          </cell>
          <cell r="D40">
            <v>1000</v>
          </cell>
          <cell r="E40">
            <v>722990</v>
          </cell>
          <cell r="F40">
            <v>0</v>
          </cell>
          <cell r="G40">
            <v>0</v>
          </cell>
          <cell r="H40">
            <v>722990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1000</v>
          </cell>
          <cell r="O40">
            <v>722990</v>
          </cell>
          <cell r="Q40"/>
        </row>
        <row r="41">
          <cell r="B41" t="str">
            <v>MNET</v>
          </cell>
          <cell r="C41" t="str">
            <v>Ард секюритиз ХХК</v>
          </cell>
          <cell r="D41">
            <v>12583661</v>
          </cell>
          <cell r="E41">
            <v>8475447637.29</v>
          </cell>
          <cell r="F41">
            <v>8986491</v>
          </cell>
          <cell r="G41">
            <v>7333297862.1400003</v>
          </cell>
          <cell r="H41">
            <v>15808745499.43</v>
          </cell>
          <cell r="I41">
            <v>8</v>
          </cell>
          <cell r="J41">
            <v>1374172</v>
          </cell>
          <cell r="K41">
            <v>5</v>
          </cell>
          <cell r="L41">
            <v>690925</v>
          </cell>
          <cell r="M41">
            <v>2065097</v>
          </cell>
          <cell r="N41">
            <v>21570165</v>
          </cell>
          <cell r="O41">
            <v>15810810596.43</v>
          </cell>
          <cell r="Q41"/>
        </row>
        <row r="42">
          <cell r="B42" t="str">
            <v>MOHU</v>
          </cell>
          <cell r="C42" t="str">
            <v>Монгол хувьцаа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/>
        </row>
        <row r="43">
          <cell r="B43" t="str">
            <v>MONG</v>
          </cell>
          <cell r="C43" t="str">
            <v>Монгол секюритиес ХК</v>
          </cell>
          <cell r="D43">
            <v>0</v>
          </cell>
          <cell r="E43">
            <v>0</v>
          </cell>
          <cell r="F43">
            <v>37708</v>
          </cell>
          <cell r="G43">
            <v>73975175</v>
          </cell>
          <cell r="H43">
            <v>73975175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37708</v>
          </cell>
          <cell r="O43">
            <v>73975175</v>
          </cell>
          <cell r="Q43"/>
        </row>
        <row r="44">
          <cell r="B44" t="str">
            <v>MSDQ</v>
          </cell>
          <cell r="C44" t="str">
            <v>Масдак ХХК</v>
          </cell>
          <cell r="D44">
            <v>869448</v>
          </cell>
          <cell r="E44">
            <v>35654825.75</v>
          </cell>
          <cell r="F44">
            <v>5027</v>
          </cell>
          <cell r="G44">
            <v>59050500</v>
          </cell>
          <cell r="H44">
            <v>94705325.75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874475</v>
          </cell>
          <cell r="O44">
            <v>94705325.75</v>
          </cell>
          <cell r="Q44"/>
        </row>
        <row r="45">
          <cell r="B45" t="str">
            <v>MSEC</v>
          </cell>
          <cell r="C45" t="str">
            <v>Монсек ХХК</v>
          </cell>
          <cell r="D45">
            <v>122735</v>
          </cell>
          <cell r="E45">
            <v>32817538.109999999</v>
          </cell>
          <cell r="F45">
            <v>92853</v>
          </cell>
          <cell r="G45">
            <v>38248796.82</v>
          </cell>
          <cell r="H45">
            <v>71066334.930000007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215588</v>
          </cell>
          <cell r="O45">
            <v>71066334.930000007</v>
          </cell>
          <cell r="Q45"/>
        </row>
        <row r="46">
          <cell r="B46" t="str">
            <v>NOVL</v>
          </cell>
          <cell r="C46" t="str">
            <v>Новел инвестмент ХХК</v>
          </cell>
          <cell r="D46">
            <v>250588</v>
          </cell>
          <cell r="E46">
            <v>181549798.47</v>
          </cell>
          <cell r="F46">
            <v>148077</v>
          </cell>
          <cell r="G46">
            <v>67100655.82</v>
          </cell>
          <cell r="H46">
            <v>248650454.28999999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398665</v>
          </cell>
          <cell r="O46">
            <v>248650454.28999999</v>
          </cell>
          <cell r="Q46"/>
        </row>
        <row r="47">
          <cell r="B47" t="str">
            <v>NSEC</v>
          </cell>
          <cell r="C47" t="str">
            <v>Нэйшнл сэкюритис ХХК</v>
          </cell>
          <cell r="D47">
            <v>503593</v>
          </cell>
          <cell r="E47">
            <v>170369202.75</v>
          </cell>
          <cell r="F47">
            <v>250403</v>
          </cell>
          <cell r="G47">
            <v>121063635.61</v>
          </cell>
          <cell r="H47">
            <v>291432838.36000001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753996</v>
          </cell>
          <cell r="O47">
            <v>291432838.36000001</v>
          </cell>
          <cell r="Q47"/>
        </row>
        <row r="48">
          <cell r="B48" t="str">
            <v>RISM</v>
          </cell>
          <cell r="C48" t="str">
            <v>Райнос инвестмент ҮЦК ХХК</v>
          </cell>
          <cell r="D48">
            <v>2833461</v>
          </cell>
          <cell r="E48">
            <v>141576002.24000001</v>
          </cell>
          <cell r="F48">
            <v>250</v>
          </cell>
          <cell r="G48">
            <v>1457900</v>
          </cell>
          <cell r="H48">
            <v>143033902.24000001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2833711</v>
          </cell>
          <cell r="O48">
            <v>143033902.24000001</v>
          </cell>
          <cell r="Q48"/>
        </row>
        <row r="49">
          <cell r="B49" t="str">
            <v>SANR</v>
          </cell>
          <cell r="C49" t="str">
            <v>Санар ХХК</v>
          </cell>
          <cell r="D49">
            <v>80</v>
          </cell>
          <cell r="E49">
            <v>57352</v>
          </cell>
          <cell r="F49">
            <v>2531</v>
          </cell>
          <cell r="G49">
            <v>1513200</v>
          </cell>
          <cell r="H49">
            <v>1570552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2611</v>
          </cell>
          <cell r="O49">
            <v>1570552</v>
          </cell>
          <cell r="Q49"/>
        </row>
        <row r="50">
          <cell r="B50" t="str">
            <v>SECP</v>
          </cell>
          <cell r="C50" t="str">
            <v>СИКАП</v>
          </cell>
          <cell r="D50">
            <v>172130</v>
          </cell>
          <cell r="E50">
            <v>11726560.35</v>
          </cell>
          <cell r="F50">
            <v>11211</v>
          </cell>
          <cell r="G50">
            <v>439321.5</v>
          </cell>
          <cell r="H50">
            <v>12165881.85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183341</v>
          </cell>
          <cell r="O50">
            <v>12165881.85</v>
          </cell>
          <cell r="Q50"/>
        </row>
        <row r="51">
          <cell r="B51" t="str">
            <v>SGC</v>
          </cell>
          <cell r="C51" t="str">
            <v>Эс Жи Капитал ХХК</v>
          </cell>
          <cell r="D51">
            <v>330000</v>
          </cell>
          <cell r="E51">
            <v>24750000</v>
          </cell>
          <cell r="F51">
            <v>334781</v>
          </cell>
          <cell r="G51">
            <v>25161166</v>
          </cell>
          <cell r="H51">
            <v>49911166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664781</v>
          </cell>
          <cell r="O51">
            <v>49911166</v>
          </cell>
          <cell r="Q51"/>
        </row>
        <row r="52">
          <cell r="B52" t="str">
            <v>SILS</v>
          </cell>
          <cell r="C52" t="str">
            <v>Силвэр лайт секюритиз ҮЦК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/>
          <cell r="S52"/>
        </row>
        <row r="53">
          <cell r="B53" t="str">
            <v>STIN</v>
          </cell>
          <cell r="C53" t="str">
            <v>Стандарт инвестмент ХХК</v>
          </cell>
          <cell r="D53">
            <v>1136923</v>
          </cell>
          <cell r="E53">
            <v>218810284.74000001</v>
          </cell>
          <cell r="F53">
            <v>680337</v>
          </cell>
          <cell r="G53">
            <v>169558838.44999999</v>
          </cell>
          <cell r="H53">
            <v>388369123.19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1817260</v>
          </cell>
          <cell r="O53">
            <v>388369123.19</v>
          </cell>
          <cell r="Q53"/>
        </row>
        <row r="54">
          <cell r="B54" t="str">
            <v>TABO</v>
          </cell>
          <cell r="C54" t="str">
            <v>Таван богд ХХК</v>
          </cell>
          <cell r="D54">
            <v>12707</v>
          </cell>
          <cell r="E54">
            <v>1389995</v>
          </cell>
          <cell r="F54">
            <v>50624</v>
          </cell>
          <cell r="G54">
            <v>3212186.27</v>
          </cell>
          <cell r="H54">
            <v>4602181.2699999996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63331</v>
          </cell>
          <cell r="O54">
            <v>4602181.2699999996</v>
          </cell>
          <cell r="Q54"/>
        </row>
        <row r="55">
          <cell r="B55" t="str">
            <v>TCHB</v>
          </cell>
          <cell r="C55" t="str">
            <v>Тулгат чандмань баян ХХК</v>
          </cell>
          <cell r="D55">
            <v>45923</v>
          </cell>
          <cell r="E55">
            <v>6143124</v>
          </cell>
          <cell r="F55">
            <v>41371</v>
          </cell>
          <cell r="G55">
            <v>9252336.8399999999</v>
          </cell>
          <cell r="H55">
            <v>15395460.84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87294</v>
          </cell>
          <cell r="O55">
            <v>15395460.84</v>
          </cell>
          <cell r="Q55"/>
        </row>
        <row r="56">
          <cell r="B56" t="str">
            <v>TDB</v>
          </cell>
          <cell r="C56" t="str">
            <v>Ти Ди Би Капитал ХХК</v>
          </cell>
          <cell r="D56">
            <v>1587973</v>
          </cell>
          <cell r="E56">
            <v>372566741.45999998</v>
          </cell>
          <cell r="F56">
            <v>3834960</v>
          </cell>
          <cell r="G56">
            <v>1042849516.8200001</v>
          </cell>
          <cell r="H56">
            <v>1415416258.28</v>
          </cell>
          <cell r="I56">
            <v>0</v>
          </cell>
          <cell r="J56">
            <v>0</v>
          </cell>
          <cell r="K56">
            <v>3</v>
          </cell>
          <cell r="L56">
            <v>812195.85</v>
          </cell>
          <cell r="M56">
            <v>812195.85</v>
          </cell>
          <cell r="N56">
            <v>5422936</v>
          </cell>
          <cell r="O56">
            <v>1416228454.1300001</v>
          </cell>
          <cell r="Q56"/>
        </row>
        <row r="57">
          <cell r="B57" t="str">
            <v>TNGR</v>
          </cell>
          <cell r="C57" t="str">
            <v>Тэнгэр капитал ХХК</v>
          </cell>
          <cell r="D57">
            <v>11923</v>
          </cell>
          <cell r="E57">
            <v>2705759.27</v>
          </cell>
          <cell r="F57">
            <v>58020</v>
          </cell>
          <cell r="G57">
            <v>15614449</v>
          </cell>
          <cell r="H57">
            <v>18320208.27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69943</v>
          </cell>
          <cell r="O57">
            <v>18320208.27</v>
          </cell>
          <cell r="Q57"/>
        </row>
        <row r="58">
          <cell r="B58" t="str">
            <v>TTOL</v>
          </cell>
          <cell r="C58" t="str">
            <v>Апекс Капитал ҮЦК</v>
          </cell>
          <cell r="D58">
            <v>1343883</v>
          </cell>
          <cell r="E58">
            <v>275799947.05000001</v>
          </cell>
          <cell r="F58">
            <v>763309</v>
          </cell>
          <cell r="G58">
            <v>142816312.31</v>
          </cell>
          <cell r="H58">
            <v>418616259.36000001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2107192</v>
          </cell>
          <cell r="O58">
            <v>418616259.36000001</v>
          </cell>
          <cell r="Q58"/>
        </row>
        <row r="59">
          <cell r="B59" t="str">
            <v>UNDR</v>
          </cell>
          <cell r="C59" t="str">
            <v>Өндөрхаан инвест ХХК</v>
          </cell>
          <cell r="D59">
            <v>22</v>
          </cell>
          <cell r="E59">
            <v>254185</v>
          </cell>
          <cell r="F59">
            <v>130</v>
          </cell>
          <cell r="G59">
            <v>760000</v>
          </cell>
          <cell r="H59">
            <v>1014185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152</v>
          </cell>
          <cell r="O59">
            <v>1014185</v>
          </cell>
          <cell r="Q59"/>
        </row>
        <row r="60">
          <cell r="B60" t="str">
            <v>ZGB</v>
          </cell>
          <cell r="C60" t="str">
            <v>Зэт жи би ХХК</v>
          </cell>
          <cell r="D60">
            <v>6</v>
          </cell>
          <cell r="E60">
            <v>4338</v>
          </cell>
          <cell r="F60">
            <v>14000</v>
          </cell>
          <cell r="G60">
            <v>9806943.5399999991</v>
          </cell>
          <cell r="H60">
            <v>9811281.5399999991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14006</v>
          </cell>
          <cell r="O60">
            <v>9811281.5399999991</v>
          </cell>
          <cell r="Q60"/>
        </row>
        <row r="61">
          <cell r="B61" t="str">
            <v>ZRGD</v>
          </cell>
          <cell r="C61" t="str">
            <v>Зэргэд ХХК</v>
          </cell>
          <cell r="D61">
            <v>40613</v>
          </cell>
          <cell r="E61">
            <v>8230556.9299999997</v>
          </cell>
          <cell r="F61">
            <v>1070</v>
          </cell>
          <cell r="G61">
            <v>318695</v>
          </cell>
          <cell r="H61">
            <v>8549251.9299999997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41683</v>
          </cell>
          <cell r="O61">
            <v>8549251.9299999997</v>
          </cell>
          <cell r="Q61"/>
        </row>
        <row r="62">
          <cell r="B62"/>
          <cell r="C62"/>
          <cell r="D62">
            <v>35201456</v>
          </cell>
          <cell r="E62">
            <v>14437339363.009998</v>
          </cell>
          <cell r="F62">
            <v>35201456</v>
          </cell>
          <cell r="G62">
            <v>14437339363.01</v>
          </cell>
          <cell r="H62">
            <v>28874678726.02</v>
          </cell>
          <cell r="I62">
            <v>67</v>
          </cell>
          <cell r="J62">
            <v>7847367.8499999996</v>
          </cell>
          <cell r="K62">
            <v>67</v>
          </cell>
          <cell r="L62">
            <v>7847367.8499999996</v>
          </cell>
          <cell r="M62">
            <v>15694735.699999999</v>
          </cell>
          <cell r="N62">
            <v>70403046</v>
          </cell>
          <cell r="O62">
            <v>28890373461.720001</v>
          </cell>
        </row>
        <row r="63">
          <cell r="C63"/>
          <cell r="D63"/>
          <cell r="E63"/>
          <cell r="F63"/>
          <cell r="G63"/>
          <cell r="H63"/>
          <cell r="I63"/>
          <cell r="J63"/>
          <cell r="K63"/>
        </row>
        <row r="64">
          <cell r="N64"/>
          <cell r="O64"/>
        </row>
        <row r="65">
          <cell r="C65"/>
          <cell r="D65"/>
          <cell r="E65"/>
          <cell r="F65"/>
          <cell r="G65"/>
          <cell r="H65"/>
          <cell r="N65"/>
          <cell r="O65"/>
        </row>
        <row r="66">
          <cell r="C66"/>
          <cell r="D66"/>
          <cell r="E66"/>
          <cell r="F66"/>
          <cell r="G66"/>
          <cell r="H66"/>
        </row>
        <row r="67">
          <cell r="C67"/>
          <cell r="D67"/>
          <cell r="E67"/>
          <cell r="F67"/>
          <cell r="G67"/>
          <cell r="H67"/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894908397.86000001</v>
          </cell>
          <cell r="H16">
            <v>0</v>
          </cell>
          <cell r="I16">
            <v>11080662030</v>
          </cell>
          <cell r="J16">
            <v>42200000</v>
          </cell>
          <cell r="K16">
            <v>0</v>
          </cell>
          <cell r="L16">
            <v>0</v>
          </cell>
          <cell r="M16">
            <v>12017770427.860001</v>
          </cell>
          <cell r="N16">
            <v>482636097804.42004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F17"/>
          <cell r="G17">
            <v>362796290.07999998</v>
          </cell>
          <cell r="H17">
            <v>0</v>
          </cell>
          <cell r="I17">
            <v>56979000</v>
          </cell>
          <cell r="J17">
            <v>397700000</v>
          </cell>
          <cell r="K17">
            <v>0</v>
          </cell>
          <cell r="L17">
            <v>0</v>
          </cell>
          <cell r="M17">
            <v>817475290.07999992</v>
          </cell>
          <cell r="N17">
            <v>197848639138.10999</v>
          </cell>
        </row>
        <row r="18">
          <cell r="B18" t="str">
            <v>GLMT</v>
          </cell>
          <cell r="C18" t="str">
            <v>"ГОЛОМТ КАПИТАЛ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1185577751.1199999</v>
          </cell>
          <cell r="H18">
            <v>0</v>
          </cell>
          <cell r="I18">
            <v>849592.9</v>
          </cell>
          <cell r="J18">
            <v>3820200000</v>
          </cell>
          <cell r="K18">
            <v>0</v>
          </cell>
          <cell r="L18">
            <v>0</v>
          </cell>
          <cell r="M18">
            <v>5006627344.0200005</v>
          </cell>
          <cell r="N18">
            <v>172700300944.69</v>
          </cell>
        </row>
        <row r="19">
          <cell r="B19" t="str">
            <v>MNET</v>
          </cell>
          <cell r="C19" t="str">
            <v>"АРД СЕКЬЮРИТИЗ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9395969593.4799995</v>
          </cell>
          <cell r="H19">
            <v>0</v>
          </cell>
          <cell r="I19">
            <v>3960533.9</v>
          </cell>
          <cell r="J19">
            <v>59600000</v>
          </cell>
          <cell r="K19">
            <v>0</v>
          </cell>
          <cell r="L19">
            <v>0</v>
          </cell>
          <cell r="M19">
            <v>9459530127.3799992</v>
          </cell>
          <cell r="N19">
            <v>161864670625.69</v>
          </cell>
        </row>
        <row r="20">
          <cell r="B20" t="str">
            <v>BULG</v>
          </cell>
          <cell r="C20" t="str">
            <v>"БУЛГАН БРОКЕР ҮЦК" ХХК</v>
          </cell>
          <cell r="D20" t="str">
            <v>●</v>
          </cell>
          <cell r="E20"/>
          <cell r="F20"/>
          <cell r="G20">
            <v>12684858</v>
          </cell>
          <cell r="H20">
            <v>0</v>
          </cell>
          <cell r="I20">
            <v>11000000000</v>
          </cell>
          <cell r="J20">
            <v>0</v>
          </cell>
          <cell r="K20">
            <v>0</v>
          </cell>
          <cell r="L20">
            <v>0</v>
          </cell>
          <cell r="M20">
            <v>11012684858</v>
          </cell>
          <cell r="N20">
            <v>161127539496.5</v>
          </cell>
        </row>
        <row r="21">
          <cell r="B21" t="str">
            <v>INVC</v>
          </cell>
          <cell r="C21" t="str">
            <v>"ИНВЕСКОР КАПИТАЛ ҮЦК" ХХК</v>
          </cell>
          <cell r="D21" t="str">
            <v>●</v>
          </cell>
          <cell r="E21" t="str">
            <v>●</v>
          </cell>
          <cell r="F21"/>
          <cell r="G21">
            <v>17195255</v>
          </cell>
          <cell r="H21">
            <v>0</v>
          </cell>
          <cell r="I21">
            <v>0</v>
          </cell>
          <cell r="J21">
            <v>10400800000</v>
          </cell>
          <cell r="K21">
            <v>0</v>
          </cell>
          <cell r="L21">
            <v>0</v>
          </cell>
          <cell r="M21">
            <v>10417995255</v>
          </cell>
          <cell r="N21">
            <v>23877242232.299999</v>
          </cell>
        </row>
        <row r="22">
          <cell r="B22" t="str">
            <v>TNGR</v>
          </cell>
          <cell r="C22" t="str">
            <v>"ТЭНГЭР КАПИТАЛ  ҮЦК" ХХК</v>
          </cell>
          <cell r="D22" t="str">
            <v>●</v>
          </cell>
          <cell r="E22"/>
          <cell r="F22" t="str">
            <v>●</v>
          </cell>
          <cell r="G22">
            <v>4282276.8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4282276.8</v>
          </cell>
          <cell r="N22">
            <v>20862727554.389999</v>
          </cell>
        </row>
        <row r="23">
          <cell r="B23" t="str">
            <v>STIN</v>
          </cell>
          <cell r="C23" t="str">
            <v>"СТАНДАРТ ИНВЕСТМЕНТ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386044370.46000004</v>
          </cell>
          <cell r="H23">
            <v>0</v>
          </cell>
          <cell r="I23">
            <v>0</v>
          </cell>
          <cell r="J23">
            <v>26600000</v>
          </cell>
          <cell r="K23">
            <v>0</v>
          </cell>
          <cell r="L23">
            <v>0</v>
          </cell>
          <cell r="M23">
            <v>412644370.46000004</v>
          </cell>
          <cell r="N23">
            <v>16310810209.630001</v>
          </cell>
        </row>
        <row r="24">
          <cell r="B24" t="str">
            <v>BUMB</v>
          </cell>
          <cell r="C24" t="str">
            <v>"БУМБАТ-АЛТАЙ ҮЦК" ХХК</v>
          </cell>
          <cell r="D24" t="str">
            <v>●</v>
          </cell>
          <cell r="E24"/>
          <cell r="F24"/>
          <cell r="G24">
            <v>1006820563.8899999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1006820563.8899999</v>
          </cell>
          <cell r="N24">
            <v>9034416258.7099991</v>
          </cell>
        </row>
        <row r="25">
          <cell r="B25" t="str">
            <v>NOVL</v>
          </cell>
          <cell r="C25" t="str">
            <v>"НОВЕЛ ИНВЕСТМЕНТ ҮЦК" ХХК</v>
          </cell>
          <cell r="D25" t="str">
            <v>●</v>
          </cell>
          <cell r="E25"/>
          <cell r="F25" t="str">
            <v>●</v>
          </cell>
          <cell r="G25">
            <v>103837936.96000001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103837936.96000001</v>
          </cell>
          <cell r="N25">
            <v>9004203721.2900009</v>
          </cell>
        </row>
        <row r="26">
          <cell r="B26" t="str">
            <v>ARD</v>
          </cell>
          <cell r="C26" t="str">
            <v>"ӨЛЗИЙ ЭНД КО КАПИТАЛ ҮЦК" ХХК</v>
          </cell>
          <cell r="D26" t="str">
            <v>●</v>
          </cell>
          <cell r="E26" t="str">
            <v>●</v>
          </cell>
          <cell r="F26"/>
          <cell r="G26">
            <v>610189895.55999994</v>
          </cell>
          <cell r="H26">
            <v>0</v>
          </cell>
          <cell r="I26">
            <v>0</v>
          </cell>
          <cell r="J26">
            <v>13900000</v>
          </cell>
          <cell r="K26">
            <v>0</v>
          </cell>
          <cell r="L26">
            <v>0</v>
          </cell>
          <cell r="M26">
            <v>624089895.55999994</v>
          </cell>
          <cell r="N26">
            <v>6704596094.5900002</v>
          </cell>
        </row>
        <row r="27">
          <cell r="B27" t="str">
            <v>LFTI</v>
          </cell>
          <cell r="C27" t="str">
            <v>"ЛАЙФТАЙМ ИНВЕСТМЕНТ ҮЦК" ХХК</v>
          </cell>
          <cell r="D27" t="str">
            <v>●</v>
          </cell>
          <cell r="E27" t="str">
            <v>●</v>
          </cell>
          <cell r="F27"/>
          <cell r="G27">
            <v>12569074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12569074</v>
          </cell>
          <cell r="N27">
            <v>5816760725.6100006</v>
          </cell>
        </row>
        <row r="28">
          <cell r="B28" t="str">
            <v>TTOL</v>
          </cell>
          <cell r="C28" t="str">
            <v>"АПЕКС КАПИТАЛ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308118604.71999997</v>
          </cell>
          <cell r="H28">
            <v>0</v>
          </cell>
          <cell r="I28">
            <v>242467069</v>
          </cell>
          <cell r="J28">
            <v>1000000</v>
          </cell>
          <cell r="K28">
            <v>0</v>
          </cell>
          <cell r="L28">
            <v>0</v>
          </cell>
          <cell r="M28">
            <v>551585673.72000003</v>
          </cell>
          <cell r="N28">
            <v>5537097808.3199997</v>
          </cell>
        </row>
        <row r="29">
          <cell r="B29" t="str">
            <v>BZIN</v>
          </cell>
          <cell r="C29" t="str">
            <v>"МИРЭ ЭССЭТ СЕКЬЮРИТИС МОНГОЛ ҮЦК" ХХК</v>
          </cell>
          <cell r="D29" t="str">
            <v>●</v>
          </cell>
          <cell r="E29" t="str">
            <v>●</v>
          </cell>
          <cell r="F29" t="str">
            <v>●</v>
          </cell>
          <cell r="G29">
            <v>35879287.25</v>
          </cell>
          <cell r="H29">
            <v>0</v>
          </cell>
          <cell r="I29">
            <v>900000</v>
          </cell>
          <cell r="J29">
            <v>25800000</v>
          </cell>
          <cell r="K29">
            <v>0</v>
          </cell>
          <cell r="L29">
            <v>0</v>
          </cell>
          <cell r="M29">
            <v>62579287.25</v>
          </cell>
          <cell r="N29">
            <v>3836779037.6700006</v>
          </cell>
        </row>
        <row r="30">
          <cell r="B30" t="str">
            <v>BLMB</v>
          </cell>
          <cell r="C30" t="str">
            <v xml:space="preserve">"БЛҮМСБЮРИ СЕКЮРИТИЕС ҮЦК" ХХК </v>
          </cell>
          <cell r="D30" t="str">
            <v>●</v>
          </cell>
          <cell r="E30"/>
          <cell r="F30"/>
          <cell r="G30">
            <v>21809486.359999999</v>
          </cell>
          <cell r="H30">
            <v>0</v>
          </cell>
          <cell r="I30">
            <v>355000</v>
          </cell>
          <cell r="J30">
            <v>0</v>
          </cell>
          <cell r="K30">
            <v>0</v>
          </cell>
          <cell r="L30">
            <v>0</v>
          </cell>
          <cell r="M30">
            <v>22164486.359999999</v>
          </cell>
          <cell r="N30">
            <v>2122274402.2099998</v>
          </cell>
        </row>
        <row r="31">
          <cell r="B31" t="str">
            <v>GAUL</v>
          </cell>
          <cell r="C31" t="str">
            <v>"ГАҮЛИ ҮЦК" ХХК</v>
          </cell>
          <cell r="D31" t="str">
            <v>●</v>
          </cell>
          <cell r="E31" t="str">
            <v>●</v>
          </cell>
          <cell r="F31"/>
          <cell r="G31">
            <v>68406131.469999999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68406131.469999999</v>
          </cell>
          <cell r="N31">
            <v>1689139248.3299999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27716350.219999999</v>
          </cell>
          <cell r="H32">
            <v>0</v>
          </cell>
          <cell r="I32">
            <v>0</v>
          </cell>
          <cell r="J32">
            <v>800000</v>
          </cell>
          <cell r="K32">
            <v>0</v>
          </cell>
          <cell r="L32">
            <v>0</v>
          </cell>
          <cell r="M32">
            <v>28516350.219999999</v>
          </cell>
          <cell r="N32">
            <v>1631319247.3700001</v>
          </cell>
        </row>
        <row r="33">
          <cell r="B33" t="str">
            <v>ZRGD</v>
          </cell>
          <cell r="C33" t="str">
            <v>"ЗЭРГЭД ҮЦК" ХХК</v>
          </cell>
          <cell r="D33" t="str">
            <v>●</v>
          </cell>
          <cell r="E33"/>
          <cell r="F33"/>
          <cell r="G33">
            <v>7133018.2599999998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7133018.2599999998</v>
          </cell>
          <cell r="N33">
            <v>932407667.36000001</v>
          </cell>
        </row>
        <row r="34">
          <cell r="B34" t="str">
            <v>ZGB</v>
          </cell>
          <cell r="C34" t="str">
            <v>"ЗЭТ ЖИ БИ ҮЦК" ХХК</v>
          </cell>
          <cell r="D34" t="str">
            <v>●</v>
          </cell>
          <cell r="E34"/>
          <cell r="F34"/>
          <cell r="G34">
            <v>0</v>
          </cell>
          <cell r="H34">
            <v>0</v>
          </cell>
          <cell r="I34">
            <v>0</v>
          </cell>
          <cell r="J34">
            <v>913400000</v>
          </cell>
          <cell r="K34">
            <v>0</v>
          </cell>
          <cell r="L34">
            <v>0</v>
          </cell>
          <cell r="M34">
            <v>913400000</v>
          </cell>
          <cell r="N34">
            <v>926405507</v>
          </cell>
        </row>
        <row r="35">
          <cell r="B35" t="str">
            <v>NSEC</v>
          </cell>
          <cell r="C35" t="str">
            <v>"НЭЙШНЛ СЕКЮРИТИС ҮЦК"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192201422.81999999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192201422.81999999</v>
          </cell>
          <cell r="N35">
            <v>870035175.61999989</v>
          </cell>
        </row>
        <row r="36">
          <cell r="B36" t="str">
            <v>MSEC</v>
          </cell>
          <cell r="C36" t="str">
            <v>"МОНСЕК ҮЦК" ХХК</v>
          </cell>
          <cell r="D36" t="str">
            <v>●</v>
          </cell>
          <cell r="E36"/>
          <cell r="F36"/>
          <cell r="G36">
            <v>19207576.07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19207576.07</v>
          </cell>
          <cell r="N36">
            <v>808826211.78000009</v>
          </cell>
        </row>
        <row r="37">
          <cell r="B37" t="str">
            <v>TCHB</v>
          </cell>
          <cell r="C37" t="str">
            <v>"ТУЛГАТ ЧАНДМАНЬ БАЯН  ҮЦК" ХХК</v>
          </cell>
          <cell r="D37" t="str">
            <v>●</v>
          </cell>
          <cell r="E37"/>
          <cell r="F37"/>
          <cell r="G37">
            <v>5517835.3200000003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5517835.3200000003</v>
          </cell>
          <cell r="N37">
            <v>696804421.67000008</v>
          </cell>
        </row>
        <row r="38">
          <cell r="B38" t="str">
            <v>MICC</v>
          </cell>
          <cell r="C38" t="str">
            <v>"ЭМ АЙ СИ СИ  ҮЦК" ХХК</v>
          </cell>
          <cell r="D38" t="str">
            <v>●</v>
          </cell>
          <cell r="E38" t="str">
            <v>●</v>
          </cell>
          <cell r="F38"/>
          <cell r="G38">
            <v>22911637.09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22911637.09</v>
          </cell>
          <cell r="N38">
            <v>686553866.09000003</v>
          </cell>
        </row>
        <row r="39">
          <cell r="B39" t="str">
            <v>DRBR</v>
          </cell>
          <cell r="C39" t="str">
            <v>"ДАРХАН БРОКЕР ҮЦК" ХХК</v>
          </cell>
          <cell r="D39" t="str">
            <v>●</v>
          </cell>
          <cell r="E39"/>
          <cell r="F39"/>
          <cell r="G39">
            <v>25643900.619999997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25643900.619999997</v>
          </cell>
          <cell r="N39">
            <v>612531595.75</v>
          </cell>
        </row>
        <row r="40">
          <cell r="B40" t="str">
            <v>MIBG</v>
          </cell>
          <cell r="C40" t="str">
            <v>"ЭМ АЙ БИ ЖИ ХХК ҮЦК"</v>
          </cell>
          <cell r="D40" t="str">
            <v>●</v>
          </cell>
          <cell r="E40"/>
          <cell r="F40"/>
          <cell r="G40">
            <v>0</v>
          </cell>
          <cell r="H40">
            <v>0</v>
          </cell>
          <cell r="I40">
            <v>0</v>
          </cell>
          <cell r="J40">
            <v>210000000</v>
          </cell>
          <cell r="K40">
            <v>0</v>
          </cell>
          <cell r="L40">
            <v>0</v>
          </cell>
          <cell r="M40">
            <v>210000000</v>
          </cell>
          <cell r="N40">
            <v>593708789.71000004</v>
          </cell>
        </row>
        <row r="41">
          <cell r="B41" t="str">
            <v>RISM</v>
          </cell>
          <cell r="C41" t="str">
            <v>"РАЙНОС ИНВЕСТМЕНТ ҮЦК" ХХК</v>
          </cell>
          <cell r="D41" t="str">
            <v>●</v>
          </cell>
          <cell r="E41"/>
          <cell r="F41" t="str">
            <v>●</v>
          </cell>
          <cell r="G41">
            <v>127071269.98</v>
          </cell>
          <cell r="H41">
            <v>0</v>
          </cell>
          <cell r="I41">
            <v>7697900</v>
          </cell>
          <cell r="J41">
            <v>70500000</v>
          </cell>
          <cell r="K41">
            <v>0</v>
          </cell>
          <cell r="L41">
            <v>0</v>
          </cell>
          <cell r="M41">
            <v>205269169.98000002</v>
          </cell>
          <cell r="N41">
            <v>580445650.63</v>
          </cell>
        </row>
        <row r="42">
          <cell r="B42" t="str">
            <v>ARGB</v>
          </cell>
          <cell r="C42" t="str">
            <v>"АРГАЙ БЭСТ ҮЦК" ХХК</v>
          </cell>
          <cell r="D42" t="str">
            <v>●</v>
          </cell>
          <cell r="E42"/>
          <cell r="F42"/>
          <cell r="G42">
            <v>39323458.830000006</v>
          </cell>
          <cell r="H42">
            <v>0</v>
          </cell>
          <cell r="I42">
            <v>0</v>
          </cell>
          <cell r="J42">
            <v>14000000</v>
          </cell>
          <cell r="K42">
            <v>0</v>
          </cell>
          <cell r="L42">
            <v>0</v>
          </cell>
          <cell r="M42">
            <v>53323458.830000006</v>
          </cell>
          <cell r="N42">
            <v>568023136.39999998</v>
          </cell>
        </row>
        <row r="43">
          <cell r="B43" t="str">
            <v>MSDQ</v>
          </cell>
          <cell r="C43" t="str">
            <v>"МАСДАК ҮНЭТ ЦААСНЫ КОМПАНИ" ХХК</v>
          </cell>
          <cell r="D43" t="str">
            <v>●</v>
          </cell>
          <cell r="E43"/>
          <cell r="F43"/>
          <cell r="G43">
            <v>35499327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35499327</v>
          </cell>
          <cell r="N43">
            <v>483444787.94999999</v>
          </cell>
        </row>
        <row r="44">
          <cell r="B44" t="str">
            <v>ALTN</v>
          </cell>
          <cell r="C44" t="str">
            <v>"АЛТАН ХОРОМСОГ ҮЦК" ХХК</v>
          </cell>
          <cell r="D44" t="str">
            <v>●</v>
          </cell>
          <cell r="E44"/>
          <cell r="F44"/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416045000</v>
          </cell>
        </row>
        <row r="45">
          <cell r="B45" t="str">
            <v>GDEV</v>
          </cell>
          <cell r="C45" t="str">
            <v>"ГРАНДДЕВЕЛОПМЕНТ ҮЦК" ХХК</v>
          </cell>
          <cell r="D45" t="str">
            <v>●</v>
          </cell>
          <cell r="E45"/>
          <cell r="F45"/>
          <cell r="G45">
            <v>12240656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12240656</v>
          </cell>
          <cell r="N45">
            <v>397811613.91999996</v>
          </cell>
        </row>
        <row r="46">
          <cell r="B46" t="str">
            <v>BATS</v>
          </cell>
          <cell r="C46" t="str">
            <v>"БАТС ҮЦК" ХХК</v>
          </cell>
          <cell r="D46" t="str">
            <v>●</v>
          </cell>
          <cell r="E46"/>
          <cell r="F46"/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378792937.81999999</v>
          </cell>
        </row>
        <row r="47">
          <cell r="B47" t="str">
            <v>CTRL</v>
          </cell>
          <cell r="C47" t="str">
            <v>"ЦЕНТРАЛ СЕКЬЮРИТИЙЗ ҮЦК" ХХК</v>
          </cell>
          <cell r="D47" t="str">
            <v>●</v>
          </cell>
          <cell r="E47"/>
          <cell r="F47"/>
          <cell r="G47">
            <v>72695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72695</v>
          </cell>
          <cell r="N47">
            <v>218477844.25</v>
          </cell>
        </row>
        <row r="48">
          <cell r="B48" t="str">
            <v>DELG</v>
          </cell>
          <cell r="C48" t="str">
            <v>"ДЭЛГЭРХАНГАЙ СЕКЮРИТИЗ ҮЦК" ХХК</v>
          </cell>
          <cell r="D48" t="str">
            <v>●</v>
          </cell>
          <cell r="E48"/>
          <cell r="F48"/>
          <cell r="G48">
            <v>220800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220800</v>
          </cell>
          <cell r="N48">
            <v>213046656.93000001</v>
          </cell>
        </row>
        <row r="49">
          <cell r="B49" t="str">
            <v>UNDR</v>
          </cell>
          <cell r="C49" t="str">
            <v>"ӨНДӨРХААН ИНВЕСТ ҮЦК" ХХК</v>
          </cell>
          <cell r="D49" t="str">
            <v>●</v>
          </cell>
          <cell r="E49"/>
          <cell r="F49"/>
          <cell r="G49">
            <v>5284533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5284533</v>
          </cell>
          <cell r="N49">
            <v>140840502.25</v>
          </cell>
        </row>
        <row r="50">
          <cell r="B50" t="str">
            <v>HUN</v>
          </cell>
          <cell r="C50" t="str">
            <v>"ХҮННҮ ЭМПАЙР ҮЦК" ХХК</v>
          </cell>
          <cell r="D50" t="str">
            <v>●</v>
          </cell>
          <cell r="E50"/>
          <cell r="F50"/>
          <cell r="G50">
            <v>2352540.75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2352540.75</v>
          </cell>
          <cell r="N50">
            <v>138003952.91999999</v>
          </cell>
        </row>
        <row r="51">
          <cell r="B51" t="str">
            <v>SANR</v>
          </cell>
          <cell r="C51" t="str">
            <v>"САНАР ҮЦК" ХХК</v>
          </cell>
          <cell r="D51" t="str">
            <v>●</v>
          </cell>
          <cell r="E51"/>
          <cell r="F51"/>
          <cell r="G51">
            <v>4169558.9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4169558.9</v>
          </cell>
          <cell r="N51">
            <v>133577788.90000001</v>
          </cell>
        </row>
        <row r="52">
          <cell r="B52" t="str">
            <v>GATR</v>
          </cell>
          <cell r="C52" t="str">
            <v>"ГАЦУУРТ ТРЕЙД ҮЦК" ХХК</v>
          </cell>
          <cell r="D52" t="str">
            <v>●</v>
          </cell>
          <cell r="E52"/>
          <cell r="F52"/>
          <cell r="G52">
            <v>30900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30900</v>
          </cell>
          <cell r="N52">
            <v>128000515.2</v>
          </cell>
        </row>
        <row r="53">
          <cell r="B53" t="str">
            <v>TABO</v>
          </cell>
          <cell r="C53" t="str">
            <v>"ТАВАН БОГД ҮЦК" ХХК</v>
          </cell>
          <cell r="D53" t="str">
            <v>●</v>
          </cell>
          <cell r="E53"/>
          <cell r="F53"/>
          <cell r="G53">
            <v>7327521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7327521</v>
          </cell>
          <cell r="N53">
            <v>121223734.11999999</v>
          </cell>
        </row>
        <row r="54">
          <cell r="B54" t="str">
            <v>MERG</v>
          </cell>
          <cell r="C54" t="str">
            <v>"МЭРГЭН САНАА ҮЦК" ХХК</v>
          </cell>
          <cell r="D54" t="str">
            <v>●</v>
          </cell>
          <cell r="E54"/>
          <cell r="F54"/>
          <cell r="G54">
            <v>7108995</v>
          </cell>
          <cell r="H54">
            <v>0</v>
          </cell>
          <cell r="I54">
            <v>0</v>
          </cell>
          <cell r="J54">
            <v>3500000</v>
          </cell>
          <cell r="K54">
            <v>0</v>
          </cell>
          <cell r="L54">
            <v>0</v>
          </cell>
          <cell r="M54">
            <v>10608995</v>
          </cell>
          <cell r="N54">
            <v>102151823.82000001</v>
          </cell>
        </row>
        <row r="55">
          <cell r="B55" t="str">
            <v>DOMI</v>
          </cell>
          <cell r="C55" t="str">
            <v>"ДОМИКС СЕК ҮЦК" ХХК</v>
          </cell>
          <cell r="D55" t="str">
            <v>●</v>
          </cell>
          <cell r="E55"/>
          <cell r="F55"/>
          <cell r="G55">
            <v>9835878.5500000007</v>
          </cell>
          <cell r="H55">
            <v>0</v>
          </cell>
          <cell r="I55">
            <v>0</v>
          </cell>
          <cell r="J55">
            <v>0</v>
          </cell>
          <cell r="K55"/>
          <cell r="L55">
            <v>0</v>
          </cell>
          <cell r="M55">
            <v>9835878.5500000007</v>
          </cell>
          <cell r="N55">
            <v>92509622.000000015</v>
          </cell>
        </row>
        <row r="56">
          <cell r="B56" t="str">
            <v>SGC</v>
          </cell>
          <cell r="C56" t="str">
            <v>"ЭС ЖИ КАПИТАЛ ҮЦК" ХХК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434252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434252</v>
          </cell>
          <cell r="N56">
            <v>89529296</v>
          </cell>
        </row>
        <row r="57">
          <cell r="B57" t="str">
            <v>MONG</v>
          </cell>
          <cell r="C57" t="str">
            <v>"МОНГОЛ СЕКЮРИТИЕС ҮЦК" ХК</v>
          </cell>
          <cell r="D57" t="str">
            <v>●</v>
          </cell>
          <cell r="E57"/>
          <cell r="F57"/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84912886</v>
          </cell>
        </row>
        <row r="58">
          <cell r="B58" t="str">
            <v>BLAC</v>
          </cell>
          <cell r="C58" t="str">
            <v>"БЛЭКСТОУН ИНТЕРНЭЙШНЛ ҮЦК" ХХК</v>
          </cell>
          <cell r="D58" t="str">
            <v>●</v>
          </cell>
          <cell r="E58"/>
          <cell r="F58"/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79333334.980000004</v>
          </cell>
        </row>
        <row r="59">
          <cell r="B59" t="str">
            <v>DCF</v>
          </cell>
          <cell r="C59" t="str">
            <v>"ДИ СИ ЭФ ҮЦК" ХХК</v>
          </cell>
          <cell r="D59" t="str">
            <v>●</v>
          </cell>
          <cell r="E59"/>
          <cell r="F59"/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60525000</v>
          </cell>
        </row>
        <row r="60">
          <cell r="B60" t="str">
            <v>ECM</v>
          </cell>
          <cell r="C60" t="str">
            <v>"ЕВРАЗИА КАПИТАЛ ХОЛДИНГ ҮЦК" ХК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59231338.299999997</v>
          </cell>
        </row>
        <row r="61">
          <cell r="B61" t="str">
            <v>SECP</v>
          </cell>
          <cell r="C61" t="str">
            <v>"СИКАП  ҮЦК" ХХК</v>
          </cell>
          <cell r="D61" t="str">
            <v>●</v>
          </cell>
          <cell r="E61" t="str">
            <v>●</v>
          </cell>
          <cell r="F61"/>
          <cell r="G61">
            <v>925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925</v>
          </cell>
          <cell r="N61">
            <v>46605978.549999997</v>
          </cell>
        </row>
        <row r="62">
          <cell r="B62" t="str">
            <v>GNDX</v>
          </cell>
          <cell r="C62" t="str">
            <v>"ГЕНДЕКС ҮЦК" ХХК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22821332.800000001</v>
          </cell>
        </row>
        <row r="63">
          <cell r="B63" t="str">
            <v>SILS</v>
          </cell>
          <cell r="C63" t="str">
            <v>"СИЛВЭР ЛАЙТ СЕКЮРИТИЙЗ ҮЦК" ХХК</v>
          </cell>
          <cell r="D63" t="str">
            <v>●</v>
          </cell>
          <cell r="E63"/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/>
          <cell r="L63">
            <v>0</v>
          </cell>
          <cell r="M63">
            <v>0</v>
          </cell>
          <cell r="N63">
            <v>13446480.859999999</v>
          </cell>
        </row>
        <row r="64">
          <cell r="B64" t="str">
            <v>APS</v>
          </cell>
          <cell r="C64" t="str">
            <v>"АЗИА ПАСИФИК СЕКЬЮРИТИС ҮЦК" ХХК</v>
          </cell>
          <cell r="D64" t="str">
            <v>●</v>
          </cell>
          <cell r="E64"/>
          <cell r="F64"/>
          <cell r="G64">
            <v>122279.86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122279.86</v>
          </cell>
          <cell r="N64">
            <v>6029722.5900000008</v>
          </cell>
        </row>
        <row r="65">
          <cell r="B65" t="str">
            <v>FCX</v>
          </cell>
          <cell r="C65" t="str">
            <v>"ЭФ СИ ИКС ҮЦК" ХХК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3000000</v>
          </cell>
        </row>
        <row r="66">
          <cell r="B66" t="str">
            <v>MOHU</v>
          </cell>
          <cell r="C66" t="str">
            <v>"MОНГОЛ ХУВЬЦАА" ХХК</v>
          </cell>
          <cell r="D66" t="str">
            <v>●</v>
          </cell>
          <cell r="E66"/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420000</v>
          </cell>
        </row>
        <row r="67">
          <cell r="B67" t="str">
            <v>BSK</v>
          </cell>
          <cell r="C67" t="str">
            <v>"БЛЮСКАЙ СЕКЬЮРИТИЗ ҮЦК" 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3"/>
  <sheetViews>
    <sheetView tabSelected="1" view="pageBreakPreview" topLeftCell="B1" zoomScale="60" zoomScaleNormal="70" workbookViewId="0">
      <selection activeCell="P13" sqref="P13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15.85546875" style="3" customWidth="1"/>
    <col min="9" max="9" width="23" style="1" bestFit="1" customWidth="1"/>
    <col min="10" max="10" width="26" style="1" bestFit="1" customWidth="1"/>
    <col min="11" max="11" width="16.5703125" style="1" customWidth="1"/>
    <col min="12" max="12" width="23" style="1" bestFit="1" customWidth="1"/>
    <col min="13" max="13" width="24.85546875" style="1" bestFit="1" customWidth="1"/>
    <col min="14" max="14" width="24.42578125" style="1" customWidth="1"/>
    <col min="15" max="15" width="16.710937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7" spans="1:16" x14ac:dyDescent="0.25">
      <c r="I7" s="5"/>
      <c r="J7" s="5"/>
      <c r="K7" s="5"/>
      <c r="L7" s="5"/>
    </row>
    <row r="8" spans="1:16" x14ac:dyDescent="0.25">
      <c r="H8" s="6"/>
      <c r="I8" s="7"/>
      <c r="J8" s="7"/>
      <c r="K8" s="7"/>
      <c r="L8" s="7"/>
      <c r="M8" s="7"/>
    </row>
    <row r="9" spans="1:16" x14ac:dyDescent="0.25">
      <c r="B9" s="8"/>
      <c r="D9" s="34" t="s">
        <v>0</v>
      </c>
      <c r="E9" s="34"/>
      <c r="F9" s="34"/>
      <c r="G9" s="34"/>
      <c r="H9" s="34"/>
      <c r="I9" s="34"/>
      <c r="J9" s="34"/>
      <c r="K9" s="34"/>
      <c r="L9" s="8"/>
      <c r="M9" s="9"/>
      <c r="N9" s="9"/>
      <c r="O9" s="9"/>
    </row>
    <row r="11" spans="1:16" ht="16.5" thickBot="1" x14ac:dyDescent="0.3">
      <c r="M11" s="10"/>
      <c r="N11" s="35" t="s">
        <v>119</v>
      </c>
      <c r="O11" s="35"/>
    </row>
    <row r="12" spans="1:16" x14ac:dyDescent="0.25">
      <c r="A12" s="36" t="s">
        <v>1</v>
      </c>
      <c r="B12" s="38" t="s">
        <v>2</v>
      </c>
      <c r="C12" s="38" t="s">
        <v>3</v>
      </c>
      <c r="D12" s="38" t="s">
        <v>4</v>
      </c>
      <c r="E12" s="38"/>
      <c r="F12" s="38"/>
      <c r="G12" s="40" t="s">
        <v>118</v>
      </c>
      <c r="H12" s="40"/>
      <c r="I12" s="40"/>
      <c r="J12" s="40"/>
      <c r="K12" s="40"/>
      <c r="L12" s="40"/>
      <c r="M12" s="40"/>
      <c r="N12" s="42" t="s">
        <v>5</v>
      </c>
      <c r="O12" s="43"/>
    </row>
    <row r="13" spans="1:16" s="8" customFormat="1" x14ac:dyDescent="0.25">
      <c r="A13" s="37"/>
      <c r="B13" s="39"/>
      <c r="C13" s="39"/>
      <c r="D13" s="39"/>
      <c r="E13" s="39"/>
      <c r="F13" s="39"/>
      <c r="G13" s="41"/>
      <c r="H13" s="41"/>
      <c r="I13" s="41"/>
      <c r="J13" s="41"/>
      <c r="K13" s="41"/>
      <c r="L13" s="41"/>
      <c r="M13" s="41"/>
      <c r="N13" s="44"/>
      <c r="O13" s="45"/>
      <c r="P13" s="11"/>
    </row>
    <row r="14" spans="1:16" s="8" customFormat="1" x14ac:dyDescent="0.25">
      <c r="A14" s="37"/>
      <c r="B14" s="39"/>
      <c r="C14" s="39"/>
      <c r="D14" s="39"/>
      <c r="E14" s="39"/>
      <c r="F14" s="39"/>
      <c r="G14" s="46" t="s">
        <v>6</v>
      </c>
      <c r="H14" s="47"/>
      <c r="I14" s="47"/>
      <c r="J14" s="46" t="s">
        <v>7</v>
      </c>
      <c r="K14" s="47"/>
      <c r="L14" s="47"/>
      <c r="M14" s="41" t="s">
        <v>8</v>
      </c>
      <c r="N14" s="44" t="s">
        <v>9</v>
      </c>
      <c r="O14" s="45" t="s">
        <v>10</v>
      </c>
      <c r="P14" s="11"/>
    </row>
    <row r="15" spans="1:16" s="8" customFormat="1" ht="31.5" x14ac:dyDescent="0.25">
      <c r="A15" s="37"/>
      <c r="B15" s="39"/>
      <c r="C15" s="39"/>
      <c r="D15" s="12" t="s">
        <v>11</v>
      </c>
      <c r="E15" s="12" t="s">
        <v>12</v>
      </c>
      <c r="F15" s="12" t="s">
        <v>13</v>
      </c>
      <c r="G15" s="13" t="s">
        <v>14</v>
      </c>
      <c r="H15" s="14" t="s">
        <v>15</v>
      </c>
      <c r="I15" s="14" t="s">
        <v>16</v>
      </c>
      <c r="J15" s="14" t="s">
        <v>120</v>
      </c>
      <c r="K15" s="14" t="s">
        <v>15</v>
      </c>
      <c r="L15" s="14" t="s">
        <v>121</v>
      </c>
      <c r="M15" s="41"/>
      <c r="N15" s="44"/>
      <c r="O15" s="48"/>
      <c r="P15" s="11"/>
    </row>
    <row r="16" spans="1:16" x14ac:dyDescent="0.25">
      <c r="A16" s="15">
        <v>1</v>
      </c>
      <c r="B16" s="16" t="s">
        <v>17</v>
      </c>
      <c r="C16" s="17" t="s">
        <v>18</v>
      </c>
      <c r="D16" s="18" t="s">
        <v>19</v>
      </c>
      <c r="E16" s="19" t="s">
        <v>19</v>
      </c>
      <c r="F16" s="19" t="s">
        <v>19</v>
      </c>
      <c r="G16" s="20">
        <f>VLOOKUP(B16,[1]Sheet1!$B$16:$G$67,6,0)</f>
        <v>1273560520.6100001</v>
      </c>
      <c r="H16" s="20">
        <f>VLOOKUP(B16,[2]Brokers!$B$9:$AC$69,28,0)</f>
        <v>0</v>
      </c>
      <c r="I16" s="20">
        <f>VLOOKUP(B16,[1]Sheet1!$B$16:$I$67,8,0)</f>
        <v>4200945940</v>
      </c>
      <c r="J16" s="20">
        <f>VLOOKUP(B16,[1]Sheet1!$B$16:$J$67,9,0)</f>
        <v>138800000</v>
      </c>
      <c r="K16" s="20">
        <v>0</v>
      </c>
      <c r="L16" s="20">
        <f>VLOOKUP(B16,[3]Brokers!$B$9:$W$69,22,0)</f>
        <v>0</v>
      </c>
      <c r="M16" s="32">
        <f>G16+H16+I16+J16+K16+L16</f>
        <v>5613306460.6100006</v>
      </c>
      <c r="N16" s="32">
        <f>+VLOOKUP(B16,[4]Sheet1!$B$16:$N$67,13,0)+M16</f>
        <v>488249404265.03003</v>
      </c>
      <c r="O16" s="21">
        <f>N16/$N$68</f>
        <v>0.36396010225124698</v>
      </c>
    </row>
    <row r="17" spans="1:16" x14ac:dyDescent="0.25">
      <c r="A17" s="15">
        <f t="shared" ref="A17:A67" si="0">+A16+1</f>
        <v>2</v>
      </c>
      <c r="B17" s="16" t="s">
        <v>20</v>
      </c>
      <c r="C17" s="17" t="s">
        <v>21</v>
      </c>
      <c r="D17" s="18" t="s">
        <v>19</v>
      </c>
      <c r="E17" s="19" t="s">
        <v>19</v>
      </c>
      <c r="F17" s="19"/>
      <c r="G17" s="20">
        <f>VLOOKUP(B17,[1]Sheet1!$B$16:$G$67,6,0)</f>
        <v>317302759.87</v>
      </c>
      <c r="H17" s="20">
        <f>VLOOKUP(B17,[2]Brokers!$B$9:$AC$69,28,0)</f>
        <v>0</v>
      </c>
      <c r="I17" s="20">
        <f>VLOOKUP(B17,[1]Sheet1!$B$16:$I$67,8,0)</f>
        <v>3946886657</v>
      </c>
      <c r="J17" s="20">
        <f>VLOOKUP(B17,[1]Sheet1!$B$16:$J$67,9,0)</f>
        <v>89100000</v>
      </c>
      <c r="K17" s="20">
        <v>0</v>
      </c>
      <c r="L17" s="20">
        <f>VLOOKUP(B17,[3]Brokers!$B$9:$W$69,22,0)</f>
        <v>0</v>
      </c>
      <c r="M17" s="32">
        <f>G17+H17+I17+J17+K17+L17</f>
        <v>4353289416.8699999</v>
      </c>
      <c r="N17" s="32">
        <f>+VLOOKUP(B17,[4]Sheet1!$B$16:$N$67,13,0)+M17</f>
        <v>202201928554.97998</v>
      </c>
      <c r="O17" s="21">
        <f>N17/$N$68</f>
        <v>0.1507291846122194</v>
      </c>
    </row>
    <row r="18" spans="1:16" x14ac:dyDescent="0.25">
      <c r="A18" s="15">
        <f t="shared" si="0"/>
        <v>3</v>
      </c>
      <c r="B18" s="16" t="s">
        <v>22</v>
      </c>
      <c r="C18" s="17" t="s">
        <v>23</v>
      </c>
      <c r="D18" s="18" t="s">
        <v>19</v>
      </c>
      <c r="E18" s="19" t="s">
        <v>19</v>
      </c>
      <c r="F18" s="19" t="s">
        <v>19</v>
      </c>
      <c r="G18" s="20">
        <f>VLOOKUP(B18,[1]Sheet1!$B$16:$G$67,6,0)</f>
        <v>1952070583.8800001</v>
      </c>
      <c r="H18" s="20">
        <f>VLOOKUP(B18,[2]Brokers!$B$9:$AC$69,28,0)</f>
        <v>0</v>
      </c>
      <c r="I18" s="20">
        <f>VLOOKUP(B18,[1]Sheet1!$B$16:$I$67,8,0)</f>
        <v>0</v>
      </c>
      <c r="J18" s="20">
        <f>VLOOKUP(B18,[1]Sheet1!$B$16:$J$67,9,0)</f>
        <v>76900000</v>
      </c>
      <c r="K18" s="20">
        <v>0</v>
      </c>
      <c r="L18" s="20">
        <f>VLOOKUP(B18,[3]Brokers!$B$9:$W$69,22,0)</f>
        <v>0</v>
      </c>
      <c r="M18" s="32">
        <f>G18+H18+I18+J18+K18+L18</f>
        <v>2028970583.8800001</v>
      </c>
      <c r="N18" s="32">
        <f>+VLOOKUP(B18,[4]Sheet1!$B$16:$N$67,13,0)+M18</f>
        <v>174729271528.57001</v>
      </c>
      <c r="O18" s="21">
        <f>N18/$N$68</f>
        <v>0.13024999718648725</v>
      </c>
    </row>
    <row r="19" spans="1:16" s="8" customFormat="1" x14ac:dyDescent="0.25">
      <c r="A19" s="15">
        <f t="shared" si="0"/>
        <v>4</v>
      </c>
      <c r="B19" s="16" t="s">
        <v>24</v>
      </c>
      <c r="C19" s="17" t="s">
        <v>25</v>
      </c>
      <c r="D19" s="18" t="s">
        <v>19</v>
      </c>
      <c r="E19" s="19" t="s">
        <v>19</v>
      </c>
      <c r="F19" s="19" t="s">
        <v>19</v>
      </c>
      <c r="G19" s="20">
        <f>VLOOKUP(B19,[1]Sheet1!$B$16:$G$67,6,0)</f>
        <v>3341013217.0599999</v>
      </c>
      <c r="H19" s="20">
        <f>VLOOKUP(B19,[2]Brokers!$B$9:$AC$69,28,0)</f>
        <v>0</v>
      </c>
      <c r="I19" s="20">
        <f>VLOOKUP(B19,[1]Sheet1!$B$16:$I$67,8,0)</f>
        <v>45871838</v>
      </c>
      <c r="J19" s="20">
        <f>VLOOKUP(B19,[1]Sheet1!$B$16:$J$67,9,0)</f>
        <v>13000000</v>
      </c>
      <c r="K19" s="20">
        <v>0</v>
      </c>
      <c r="L19" s="20">
        <f>VLOOKUP(B19,[3]Brokers!$B$9:$W$69,22,0)</f>
        <v>0</v>
      </c>
      <c r="M19" s="32">
        <f>G19+H19+I19+J19+K19+L19</f>
        <v>3399885055.0599999</v>
      </c>
      <c r="N19" s="32">
        <f>+VLOOKUP(B19,[4]Sheet1!$B$16:$N$67,13,0)+M19</f>
        <v>165264555680.75</v>
      </c>
      <c r="O19" s="21">
        <f>N19/$N$68</f>
        <v>0.1231946297499677</v>
      </c>
      <c r="P19" s="11"/>
    </row>
    <row r="20" spans="1:16" x14ac:dyDescent="0.25">
      <c r="A20" s="15">
        <f t="shared" si="0"/>
        <v>5</v>
      </c>
      <c r="B20" s="16" t="s">
        <v>26</v>
      </c>
      <c r="C20" s="17" t="s">
        <v>27</v>
      </c>
      <c r="D20" s="18" t="s">
        <v>19</v>
      </c>
      <c r="E20" s="19"/>
      <c r="F20" s="19"/>
      <c r="G20" s="20">
        <f>VLOOKUP(B20,[1]Sheet1!$B$16:$G$67,6,0)</f>
        <v>857201</v>
      </c>
      <c r="H20" s="20">
        <f>VLOOKUP(B20,[2]Brokers!$B$9:$AC$69,28,0)</f>
        <v>0</v>
      </c>
      <c r="I20" s="20">
        <f>VLOOKUP(B20,[1]Sheet1!$B$16:$I$67,8,0)</f>
        <v>0</v>
      </c>
      <c r="J20" s="20">
        <f>VLOOKUP(B20,[1]Sheet1!$B$16:$J$67,9,0)</f>
        <v>0</v>
      </c>
      <c r="K20" s="20">
        <v>0</v>
      </c>
      <c r="L20" s="20">
        <f>VLOOKUP(B20,[3]Brokers!$B$9:$W$69,22,0)</f>
        <v>0</v>
      </c>
      <c r="M20" s="32">
        <f>G20+H20+I20+J20+K20+L20</f>
        <v>857201</v>
      </c>
      <c r="N20" s="32">
        <f>+VLOOKUP(B20,[4]Sheet1!$B$16:$N$67,13,0)+M20</f>
        <v>161128396697.5</v>
      </c>
      <c r="O20" s="21">
        <f>N20/$N$68</f>
        <v>0.12011137591837893</v>
      </c>
    </row>
    <row r="21" spans="1:16" x14ac:dyDescent="0.25">
      <c r="A21" s="15">
        <f t="shared" si="0"/>
        <v>6</v>
      </c>
      <c r="B21" s="16" t="s">
        <v>32</v>
      </c>
      <c r="C21" s="17" t="s">
        <v>33</v>
      </c>
      <c r="D21" s="18" t="s">
        <v>19</v>
      </c>
      <c r="E21" s="19" t="s">
        <v>19</v>
      </c>
      <c r="F21" s="19" t="s">
        <v>19</v>
      </c>
      <c r="G21" s="20">
        <f>VLOOKUP(B21,[1]Sheet1!$B$16:$G$67,6,0)</f>
        <v>3222718</v>
      </c>
      <c r="H21" s="20">
        <f>VLOOKUP(B21,[2]Brokers!$B$9:$AC$69,28,0)</f>
        <v>0</v>
      </c>
      <c r="I21" s="20">
        <f>VLOOKUP(B21,[1]Sheet1!$B$16:$I$67,8,0)</f>
        <v>0</v>
      </c>
      <c r="J21" s="20">
        <f>VLOOKUP(B21,[1]Sheet1!$B$16:$J$67,9,0)</f>
        <v>0</v>
      </c>
      <c r="K21" s="20">
        <v>0</v>
      </c>
      <c r="L21" s="20">
        <f>VLOOKUP(B21,[3]Brokers!$B$9:$W$69,22,0)</f>
        <v>0</v>
      </c>
      <c r="M21" s="32">
        <f>G21+H21+I21+J21+K21+L21</f>
        <v>3222718</v>
      </c>
      <c r="N21" s="32">
        <f>+VLOOKUP(B21,[4]Sheet1!$B$16:$N$67,13,0)+M21</f>
        <v>23880464950.299999</v>
      </c>
      <c r="O21" s="21">
        <f>N21/$N$68</f>
        <v>1.7801427690837684E-2</v>
      </c>
    </row>
    <row r="22" spans="1:16" x14ac:dyDescent="0.25">
      <c r="A22" s="15">
        <f t="shared" si="0"/>
        <v>7</v>
      </c>
      <c r="B22" s="16" t="s">
        <v>40</v>
      </c>
      <c r="C22" s="17" t="s">
        <v>41</v>
      </c>
      <c r="D22" s="18" t="s">
        <v>19</v>
      </c>
      <c r="E22" s="19" t="s">
        <v>19</v>
      </c>
      <c r="F22" s="19"/>
      <c r="G22" s="20">
        <f>VLOOKUP(B22,[1]Sheet1!$B$16:$G$67,6,0)</f>
        <v>11384331</v>
      </c>
      <c r="H22" s="20">
        <f>VLOOKUP(B22,[2]Brokers!$B$9:$AC$69,28,0)</f>
        <v>0</v>
      </c>
      <c r="I22" s="20">
        <f>VLOOKUP(B22,[1]Sheet1!$B$16:$I$67,8,0)</f>
        <v>17093580000</v>
      </c>
      <c r="J22" s="20">
        <f>VLOOKUP(B22,[1]Sheet1!$B$16:$J$67,9,0)</f>
        <v>200000</v>
      </c>
      <c r="K22" s="20">
        <v>0</v>
      </c>
      <c r="L22" s="20">
        <f>VLOOKUP(B22,[3]Brokers!$B$9:$W$69,22,0)</f>
        <v>0</v>
      </c>
      <c r="M22" s="32">
        <f>G22+H22+I22+J22+K22+L22</f>
        <v>17105164331</v>
      </c>
      <c r="N22" s="32">
        <f>+VLOOKUP(B22,[4]Sheet1!$B$16:$N$67,13,0)+M22</f>
        <v>22921925056.610001</v>
      </c>
      <c r="O22" s="21">
        <f>N22/$N$68</f>
        <v>1.7086894760184195E-2</v>
      </c>
    </row>
    <row r="23" spans="1:16" x14ac:dyDescent="0.25">
      <c r="A23" s="15">
        <f t="shared" si="0"/>
        <v>8</v>
      </c>
      <c r="B23" s="16" t="s">
        <v>28</v>
      </c>
      <c r="C23" s="17" t="s">
        <v>29</v>
      </c>
      <c r="D23" s="18" t="s">
        <v>19</v>
      </c>
      <c r="E23" s="18" t="s">
        <v>19</v>
      </c>
      <c r="F23" s="18"/>
      <c r="G23" s="20">
        <f>VLOOKUP(B23,[1]Sheet1!$B$16:$G$67,6,0)</f>
        <v>20523170.140000001</v>
      </c>
      <c r="H23" s="20">
        <f>VLOOKUP(B23,[2]Brokers!$B$9:$AC$69,28,0)</f>
        <v>0</v>
      </c>
      <c r="I23" s="20">
        <f>VLOOKUP(B23,[1]Sheet1!$B$16:$I$67,8,0)</f>
        <v>0</v>
      </c>
      <c r="J23" s="20">
        <f>VLOOKUP(B23,[1]Sheet1!$B$16:$J$67,9,0)</f>
        <v>0</v>
      </c>
      <c r="K23" s="20">
        <v>0</v>
      </c>
      <c r="L23" s="20">
        <f>VLOOKUP(B23,[3]Brokers!$B$9:$W$69,22,0)</f>
        <v>0</v>
      </c>
      <c r="M23" s="32">
        <f>G23+H23+I23+J23+K23+L23</f>
        <v>20523170.140000001</v>
      </c>
      <c r="N23" s="32">
        <f>+VLOOKUP(B23,[4]Sheet1!$B$16:$N$67,13,0)+M23</f>
        <v>20883250724.529999</v>
      </c>
      <c r="O23" s="21">
        <f>N23/$N$68</f>
        <v>1.5567187594380749E-2</v>
      </c>
    </row>
    <row r="24" spans="1:16" x14ac:dyDescent="0.25">
      <c r="A24" s="15">
        <f t="shared" si="0"/>
        <v>9</v>
      </c>
      <c r="B24" s="16" t="s">
        <v>30</v>
      </c>
      <c r="C24" s="17" t="s">
        <v>31</v>
      </c>
      <c r="D24" s="18" t="s">
        <v>19</v>
      </c>
      <c r="E24" s="19"/>
      <c r="F24" s="19" t="s">
        <v>19</v>
      </c>
      <c r="G24" s="20">
        <f>VLOOKUP(B24,[1]Sheet1!$B$16:$G$67,6,0)</f>
        <v>277261503.91000003</v>
      </c>
      <c r="H24" s="20">
        <f>VLOOKUP(B24,[2]Brokers!$B$9:$AC$69,28,0)</f>
        <v>0</v>
      </c>
      <c r="I24" s="20">
        <f>VLOOKUP(B24,[1]Sheet1!$B$16:$I$67,8,0)</f>
        <v>0</v>
      </c>
      <c r="J24" s="20">
        <f>VLOOKUP(B24,[1]Sheet1!$B$16:$J$67,9,0)</f>
        <v>36200000</v>
      </c>
      <c r="K24" s="20">
        <v>0</v>
      </c>
      <c r="L24" s="20">
        <f>VLOOKUP(B24,[3]Brokers!$B$9:$W$69,22,0)</f>
        <v>0</v>
      </c>
      <c r="M24" s="32">
        <f>G24+H24+I24+J24+K24+L24</f>
        <v>313461503.91000003</v>
      </c>
      <c r="N24" s="32">
        <f>+VLOOKUP(B24,[4]Sheet1!$B$16:$N$67,13,0)+M24</f>
        <v>16624271713.540001</v>
      </c>
      <c r="O24" s="21">
        <f>N24/$N$68</f>
        <v>1.2392378935557655E-2</v>
      </c>
      <c r="P24" s="1"/>
    </row>
    <row r="25" spans="1:16" x14ac:dyDescent="0.25">
      <c r="A25" s="15">
        <f t="shared" si="0"/>
        <v>10</v>
      </c>
      <c r="B25" s="16" t="s">
        <v>38</v>
      </c>
      <c r="C25" s="17" t="s">
        <v>39</v>
      </c>
      <c r="D25" s="18" t="s">
        <v>19</v>
      </c>
      <c r="E25" s="19" t="s">
        <v>19</v>
      </c>
      <c r="F25" s="19"/>
      <c r="G25" s="20">
        <f>VLOOKUP(B25,[1]Sheet1!$B$16:$G$67,6,0)</f>
        <v>381605482.26999998</v>
      </c>
      <c r="H25" s="20">
        <f>VLOOKUP(B25,[2]Brokers!$B$9:$AC$69,28,0)</f>
        <v>0</v>
      </c>
      <c r="I25" s="20">
        <f>VLOOKUP(B25,[1]Sheet1!$B$16:$I$67,8,0)</f>
        <v>35446000</v>
      </c>
      <c r="J25" s="20">
        <f>VLOOKUP(B25,[1]Sheet1!$B$16:$J$67,9,0)</f>
        <v>6895300000</v>
      </c>
      <c r="K25" s="20">
        <v>0</v>
      </c>
      <c r="L25" s="20">
        <f>VLOOKUP(B25,[3]Brokers!$B$9:$W$69,22,0)</f>
        <v>0</v>
      </c>
      <c r="M25" s="32">
        <f>G25+H25+I25+J25+K25+L25</f>
        <v>7312351482.2700005</v>
      </c>
      <c r="N25" s="32">
        <f>+VLOOKUP(B25,[4]Sheet1!$B$16:$N$67,13,0)+M25</f>
        <v>14016947576.860001</v>
      </c>
      <c r="O25" s="21">
        <f>N25/$N$68</f>
        <v>1.0448778080956131E-2</v>
      </c>
    </row>
    <row r="26" spans="1:16" x14ac:dyDescent="0.25">
      <c r="A26" s="15">
        <f t="shared" si="0"/>
        <v>11</v>
      </c>
      <c r="B26" s="16" t="s">
        <v>34</v>
      </c>
      <c r="C26" s="17" t="s">
        <v>35</v>
      </c>
      <c r="D26" s="18" t="s">
        <v>19</v>
      </c>
      <c r="E26" s="18"/>
      <c r="F26" s="19"/>
      <c r="G26" s="20">
        <f>VLOOKUP(B26,[1]Sheet1!$B$16:$G$67,6,0)</f>
        <v>1011836219.04</v>
      </c>
      <c r="H26" s="20">
        <f>VLOOKUP(B26,[2]Brokers!$B$9:$AC$69,28,0)</f>
        <v>0</v>
      </c>
      <c r="I26" s="20">
        <f>VLOOKUP(B26,[1]Sheet1!$B$16:$I$67,8,0)</f>
        <v>0</v>
      </c>
      <c r="J26" s="20">
        <f>VLOOKUP(B26,[1]Sheet1!$B$16:$J$67,9,0)</f>
        <v>4000000</v>
      </c>
      <c r="K26" s="20">
        <v>0</v>
      </c>
      <c r="L26" s="20">
        <f>VLOOKUP(B26,[3]Brokers!$B$9:$W$69,22,0)</f>
        <v>0</v>
      </c>
      <c r="M26" s="32">
        <f>G26+H26+I26+J26+K26+L26</f>
        <v>1015836219.04</v>
      </c>
      <c r="N26" s="32">
        <f>+VLOOKUP(B26,[4]Sheet1!$B$16:$N$67,13,0)+M26</f>
        <v>10050252477.75</v>
      </c>
      <c r="O26" s="21">
        <f>N26/$N$68</f>
        <v>7.4918492219340702E-3</v>
      </c>
    </row>
    <row r="27" spans="1:16" x14ac:dyDescent="0.25">
      <c r="A27" s="15">
        <f t="shared" si="0"/>
        <v>12</v>
      </c>
      <c r="B27" s="16" t="s">
        <v>36</v>
      </c>
      <c r="C27" s="17" t="s">
        <v>37</v>
      </c>
      <c r="D27" s="18" t="s">
        <v>19</v>
      </c>
      <c r="E27" s="19"/>
      <c r="F27" s="19" t="s">
        <v>19</v>
      </c>
      <c r="G27" s="20">
        <f>VLOOKUP(B27,[1]Sheet1!$B$16:$G$67,6,0)</f>
        <v>186481578.57999998</v>
      </c>
      <c r="H27" s="20">
        <f>VLOOKUP(B27,[2]Brokers!$B$9:$AC$69,28,0)</f>
        <v>0</v>
      </c>
      <c r="I27" s="20">
        <f>VLOOKUP(B27,[1]Sheet1!$B$16:$I$67,8,0)</f>
        <v>0</v>
      </c>
      <c r="J27" s="20">
        <f>VLOOKUP(B27,[1]Sheet1!$B$16:$J$67,9,0)</f>
        <v>0</v>
      </c>
      <c r="K27" s="20">
        <v>0</v>
      </c>
      <c r="L27" s="20">
        <f>VLOOKUP(B27,[3]Brokers!$B$9:$W$69,22,0)</f>
        <v>0</v>
      </c>
      <c r="M27" s="32">
        <f>G27+H27+I27+J27+K27+L27</f>
        <v>186481578.57999998</v>
      </c>
      <c r="N27" s="32">
        <f>+VLOOKUP(B27,[4]Sheet1!$B$16:$N$67,13,0)+M27</f>
        <v>9190685299.8700008</v>
      </c>
      <c r="O27" s="21">
        <f>N27/$N$68</f>
        <v>6.8510944043752939E-3</v>
      </c>
    </row>
    <row r="28" spans="1:16" x14ac:dyDescent="0.25">
      <c r="A28" s="15">
        <f t="shared" si="0"/>
        <v>13</v>
      </c>
      <c r="B28" s="16" t="s">
        <v>42</v>
      </c>
      <c r="C28" s="17" t="s">
        <v>43</v>
      </c>
      <c r="D28" s="18" t="s">
        <v>19</v>
      </c>
      <c r="E28" s="19" t="s">
        <v>19</v>
      </c>
      <c r="F28" s="19" t="s">
        <v>19</v>
      </c>
      <c r="G28" s="20">
        <f>VLOOKUP(B28,[1]Sheet1!$B$16:$G$67,6,0)</f>
        <v>541796663.53999996</v>
      </c>
      <c r="H28" s="20">
        <f>VLOOKUP(B28,[2]Brokers!$B$9:$AC$69,28,0)</f>
        <v>0</v>
      </c>
      <c r="I28" s="20">
        <f>VLOOKUP(B28,[1]Sheet1!$B$16:$I$67,8,0)</f>
        <v>432509477</v>
      </c>
      <c r="J28" s="20">
        <f>VLOOKUP(B28,[1]Sheet1!$B$16:$J$67,9,0)</f>
        <v>0</v>
      </c>
      <c r="K28" s="20">
        <v>0</v>
      </c>
      <c r="L28" s="20">
        <f>VLOOKUP(B28,[3]Brokers!$B$9:$W$69,22,0)</f>
        <v>0</v>
      </c>
      <c r="M28" s="32">
        <f>G28+H28+I28+J28+K28+L28</f>
        <v>974306140.53999996</v>
      </c>
      <c r="N28" s="32">
        <f>+VLOOKUP(B28,[4]Sheet1!$B$16:$N$67,13,0)+M28</f>
        <v>6511403948.8599997</v>
      </c>
      <c r="O28" s="21">
        <f>N28/$N$68</f>
        <v>4.8538538425739524E-3</v>
      </c>
    </row>
    <row r="29" spans="1:16" x14ac:dyDescent="0.25">
      <c r="A29" s="15">
        <f t="shared" si="0"/>
        <v>14</v>
      </c>
      <c r="B29" s="16" t="s">
        <v>44</v>
      </c>
      <c r="C29" s="17" t="s">
        <v>45</v>
      </c>
      <c r="D29" s="18" t="s">
        <v>19</v>
      </c>
      <c r="E29" s="19" t="s">
        <v>19</v>
      </c>
      <c r="F29" s="19" t="s">
        <v>19</v>
      </c>
      <c r="G29" s="20">
        <f>VLOOKUP(B29,[1]Sheet1!$B$16:$G$67,6,0)</f>
        <v>15689328.790000001</v>
      </c>
      <c r="H29" s="20">
        <f>VLOOKUP(B29,[2]Brokers!$B$9:$AC$69,28,0)</f>
        <v>0</v>
      </c>
      <c r="I29" s="20">
        <f>VLOOKUP(B29,[1]Sheet1!$B$16:$I$67,8,0)</f>
        <v>59983800</v>
      </c>
      <c r="J29" s="20">
        <f>VLOOKUP(B29,[1]Sheet1!$B$16:$J$67,9,0)</f>
        <v>201400000</v>
      </c>
      <c r="K29" s="20">
        <v>0</v>
      </c>
      <c r="L29" s="20">
        <f>VLOOKUP(B29,[3]Brokers!$B$9:$W$69,22,0)</f>
        <v>0</v>
      </c>
      <c r="M29" s="32">
        <f>G29+H29+I29+J29+K29+L29</f>
        <v>277073128.79000002</v>
      </c>
      <c r="N29" s="32">
        <f>+VLOOKUP(B29,[4]Sheet1!$B$16:$N$67,13,0)+M29</f>
        <v>4113852166.4600005</v>
      </c>
      <c r="O29" s="21">
        <f>N29/$N$68</f>
        <v>3.0666254624625161E-3</v>
      </c>
    </row>
    <row r="30" spans="1:16" x14ac:dyDescent="0.25">
      <c r="A30" s="15">
        <f t="shared" si="0"/>
        <v>15</v>
      </c>
      <c r="B30" s="16" t="s">
        <v>73</v>
      </c>
      <c r="C30" s="17" t="s">
        <v>74</v>
      </c>
      <c r="D30" s="18" t="s">
        <v>19</v>
      </c>
      <c r="E30" s="19"/>
      <c r="F30" s="19"/>
      <c r="G30" s="20">
        <f>VLOOKUP(B30,[1]Sheet1!$B$16:$G$67,6,0)</f>
        <v>117691673.83</v>
      </c>
      <c r="H30" s="20">
        <f>VLOOKUP(B30,[2]Brokers!$B$9:$AC$69,28,0)</f>
        <v>0</v>
      </c>
      <c r="I30" s="20">
        <f>VLOOKUP(B30,[1]Sheet1!$B$16:$I$67,8,0)</f>
        <v>3600000</v>
      </c>
      <c r="J30" s="20">
        <f>VLOOKUP(B30,[1]Sheet1!$B$16:$J$67,9,0)</f>
        <v>2050500000</v>
      </c>
      <c r="K30" s="20">
        <v>0</v>
      </c>
      <c r="L30" s="20">
        <f>VLOOKUP(B30,[3]Brokers!$B$9:$W$69,22,0)</f>
        <v>0</v>
      </c>
      <c r="M30" s="32">
        <f>G30+H30+I30+J30+K30+L30</f>
        <v>2171791673.8299999</v>
      </c>
      <c r="N30" s="32">
        <f>+VLOOKUP(B30,[4]Sheet1!$B$16:$N$67,13,0)+M30</f>
        <v>2752237324.46</v>
      </c>
      <c r="O30" s="21">
        <f>N30/$N$68</f>
        <v>2.0516247829079131E-3</v>
      </c>
    </row>
    <row r="31" spans="1:16" x14ac:dyDescent="0.25">
      <c r="A31" s="15">
        <f t="shared" si="0"/>
        <v>16</v>
      </c>
      <c r="B31" s="16" t="s">
        <v>108</v>
      </c>
      <c r="C31" s="17" t="s">
        <v>108</v>
      </c>
      <c r="D31" s="18" t="s">
        <v>19</v>
      </c>
      <c r="E31" s="19"/>
      <c r="F31" s="19"/>
      <c r="G31" s="20">
        <f>VLOOKUP(B31,[1]Sheet1!$B$16:$G$67,6,0)</f>
        <v>653115.4</v>
      </c>
      <c r="H31" s="20">
        <f>VLOOKUP(B31,[2]Brokers!$B$9:$AC$69,28,0)</f>
        <v>0</v>
      </c>
      <c r="I31" s="20">
        <f>VLOOKUP(B31,[1]Sheet1!$B$16:$I$67,8,0)</f>
        <v>1193841740</v>
      </c>
      <c r="J31" s="20">
        <f>VLOOKUP(B31,[1]Sheet1!$B$16:$J$67,9,0)</f>
        <v>454300000</v>
      </c>
      <c r="K31" s="20"/>
      <c r="L31" s="20">
        <f>VLOOKUP(B31,[3]Brokers!$B$9:$W$69,22,0)</f>
        <v>0</v>
      </c>
      <c r="M31" s="32">
        <f>G31+H31+I31+J31+K31+L31</f>
        <v>1648794855.4000001</v>
      </c>
      <c r="N31" s="32">
        <f>+VLOOKUP(B31,[4]Sheet1!$B$16:$N$67,13,0)+M31</f>
        <v>2575200362.4000001</v>
      </c>
      <c r="O31" s="21">
        <f>N31/$N$68</f>
        <v>1.9196545434140178E-3</v>
      </c>
    </row>
    <row r="32" spans="1:16" x14ac:dyDescent="0.25">
      <c r="A32" s="15">
        <f t="shared" si="0"/>
        <v>17</v>
      </c>
      <c r="B32" s="16" t="s">
        <v>67</v>
      </c>
      <c r="C32" s="17" t="s">
        <v>68</v>
      </c>
      <c r="D32" s="18" t="s">
        <v>19</v>
      </c>
      <c r="E32" s="19"/>
      <c r="F32" s="19"/>
      <c r="G32" s="20">
        <f>VLOOKUP(B32,[1]Sheet1!$B$16:$G$67,6,0)</f>
        <v>3609810</v>
      </c>
      <c r="H32" s="20">
        <f>VLOOKUP(B32,[2]Brokers!$B$9:$AC$69,28,0)</f>
        <v>0</v>
      </c>
      <c r="I32" s="20">
        <f>VLOOKUP(B32,[1]Sheet1!$B$16:$I$67,8,0)</f>
        <v>0</v>
      </c>
      <c r="J32" s="20">
        <f>VLOOKUP(B32,[1]Sheet1!$B$16:$J$67,9,0)</f>
        <v>0</v>
      </c>
      <c r="K32" s="20">
        <v>0</v>
      </c>
      <c r="L32" s="20">
        <f>VLOOKUP(B32,[3]Brokers!$B$9:$W$69,22,0)</f>
        <v>0</v>
      </c>
      <c r="M32" s="32">
        <f>G32+H32+I32+J32+K32+L32</f>
        <v>3609810</v>
      </c>
      <c r="N32" s="32">
        <f>+VLOOKUP(B32,[4]Sheet1!$B$16:$N$67,13,0)+M32</f>
        <v>2125884212.2099998</v>
      </c>
      <c r="O32" s="21">
        <f>N32/$N$68</f>
        <v>1.5847168035258178E-3</v>
      </c>
      <c r="P32" s="1"/>
    </row>
    <row r="33" spans="1:16" x14ac:dyDescent="0.25">
      <c r="A33" s="15">
        <f t="shared" si="0"/>
        <v>18</v>
      </c>
      <c r="B33" s="16" t="s">
        <v>46</v>
      </c>
      <c r="C33" s="17" t="s">
        <v>47</v>
      </c>
      <c r="D33" s="18" t="s">
        <v>19</v>
      </c>
      <c r="E33" s="19" t="s">
        <v>19</v>
      </c>
      <c r="F33" s="19"/>
      <c r="G33" s="20">
        <f>VLOOKUP(B33,[1]Sheet1!$B$16:$G$67,6,0)</f>
        <v>57720355.009999998</v>
      </c>
      <c r="H33" s="20">
        <f>VLOOKUP(B33,[2]Brokers!$B$9:$AC$69,28,0)</f>
        <v>0</v>
      </c>
      <c r="I33" s="20">
        <f>VLOOKUP(B33,[1]Sheet1!$B$16:$I$67,8,0)</f>
        <v>0</v>
      </c>
      <c r="J33" s="20">
        <f>VLOOKUP(B33,[1]Sheet1!$B$16:$J$67,9,0)</f>
        <v>6300000</v>
      </c>
      <c r="K33" s="20">
        <v>0</v>
      </c>
      <c r="L33" s="20">
        <f>VLOOKUP(B33,[3]Brokers!$B$9:$W$69,22,0)</f>
        <v>0</v>
      </c>
      <c r="M33" s="32">
        <f>G33+H33+I33+J33+K33+L33</f>
        <v>64020355.009999998</v>
      </c>
      <c r="N33" s="32">
        <f>+VLOOKUP(B33,[4]Sheet1!$B$16:$N$67,13,0)+M33</f>
        <v>1753159603.3399999</v>
      </c>
      <c r="O33" s="21">
        <f>N33/$N$68</f>
        <v>1.3068733784834714E-3</v>
      </c>
      <c r="P33" s="1"/>
    </row>
    <row r="34" spans="1:16" x14ac:dyDescent="0.25">
      <c r="A34" s="15">
        <f t="shared" si="0"/>
        <v>19</v>
      </c>
      <c r="B34" s="16" t="s">
        <v>48</v>
      </c>
      <c r="C34" s="17" t="s">
        <v>49</v>
      </c>
      <c r="D34" s="18" t="s">
        <v>19</v>
      </c>
      <c r="E34" s="19" t="s">
        <v>19</v>
      </c>
      <c r="F34" s="19" t="s">
        <v>19</v>
      </c>
      <c r="G34" s="20">
        <f>VLOOKUP(B34,[1]Sheet1!$B$16:$G$67,6,0)</f>
        <v>43348692.959999993</v>
      </c>
      <c r="H34" s="20">
        <f>VLOOKUP(B34,[2]Brokers!$B$9:$AC$69,28,0)</f>
        <v>0</v>
      </c>
      <c r="I34" s="20">
        <f>VLOOKUP(B34,[1]Sheet1!$B$16:$I$67,8,0)</f>
        <v>0</v>
      </c>
      <c r="J34" s="20">
        <f>VLOOKUP(B34,[1]Sheet1!$B$16:$J$67,9,0)</f>
        <v>400000</v>
      </c>
      <c r="K34" s="20">
        <v>0</v>
      </c>
      <c r="L34" s="20">
        <f>VLOOKUP(B34,[3]Brokers!$B$9:$W$69,22,0)</f>
        <v>0</v>
      </c>
      <c r="M34" s="32">
        <f>G34+H34+I34+J34+K34+L34</f>
        <v>43748692.959999993</v>
      </c>
      <c r="N34" s="32">
        <f>+VLOOKUP(B34,[4]Sheet1!$B$16:$N$67,13,0)+M34</f>
        <v>1675067940.3300002</v>
      </c>
      <c r="O34" s="21">
        <f>N34/$N$68</f>
        <v>1.2486608145646809E-3</v>
      </c>
      <c r="P34" s="1"/>
    </row>
    <row r="35" spans="1:16" x14ac:dyDescent="0.25">
      <c r="A35" s="15">
        <f t="shared" si="0"/>
        <v>20</v>
      </c>
      <c r="B35" s="16" t="s">
        <v>71</v>
      </c>
      <c r="C35" s="17" t="s">
        <v>71</v>
      </c>
      <c r="D35" s="18" t="s">
        <v>19</v>
      </c>
      <c r="E35" s="19"/>
      <c r="F35" s="19"/>
      <c r="G35" s="20">
        <f>VLOOKUP(B35,[1]Sheet1!$B$16:$G$67,6,0)</f>
        <v>1045093940</v>
      </c>
      <c r="H35" s="20">
        <f>VLOOKUP(B35,[2]Brokers!$B$9:$AC$69,28,0)</f>
        <v>0</v>
      </c>
      <c r="I35" s="20">
        <f>VLOOKUP(B35,[1]Sheet1!$B$16:$I$67,8,0)</f>
        <v>0</v>
      </c>
      <c r="J35" s="20">
        <f>VLOOKUP(B35,[1]Sheet1!$B$16:$J$67,9,0)</f>
        <v>0</v>
      </c>
      <c r="K35" s="20">
        <v>0</v>
      </c>
      <c r="L35" s="20">
        <f>VLOOKUP(B35,[3]Brokers!$B$9:$W$69,22,0)</f>
        <v>0</v>
      </c>
      <c r="M35" s="32">
        <f>G35+H35+I35+J35+K35+L35</f>
        <v>1045093940</v>
      </c>
      <c r="N35" s="32">
        <f>+VLOOKUP(B35,[4]Sheet1!$B$16:$N$67,13,0)+M35</f>
        <v>1638802729.71</v>
      </c>
      <c r="O35" s="21">
        <f>N35/$N$68</f>
        <v>1.2216273155985387E-3</v>
      </c>
      <c r="P35" s="1"/>
    </row>
    <row r="36" spans="1:16" x14ac:dyDescent="0.25">
      <c r="A36" s="15">
        <f t="shared" si="0"/>
        <v>21</v>
      </c>
      <c r="B36" s="16" t="s">
        <v>56</v>
      </c>
      <c r="C36" s="17" t="s">
        <v>57</v>
      </c>
      <c r="D36" s="18" t="s">
        <v>19</v>
      </c>
      <c r="E36" s="19"/>
      <c r="F36" s="19"/>
      <c r="G36" s="20">
        <f>VLOOKUP(B36,[1]Sheet1!$B$16:$G$67,6,0)</f>
        <v>396329268.78999996</v>
      </c>
      <c r="H36" s="20">
        <f>VLOOKUP(B36,[2]Brokers!$B$9:$AC$69,28,0)</f>
        <v>0</v>
      </c>
      <c r="I36" s="20">
        <f>VLOOKUP(B36,[1]Sheet1!$B$16:$I$67,8,0)</f>
        <v>0</v>
      </c>
      <c r="J36" s="20">
        <f>VLOOKUP(B36,[1]Sheet1!$B$16:$J$67,9,0)</f>
        <v>11600000</v>
      </c>
      <c r="K36" s="20">
        <v>0</v>
      </c>
      <c r="L36" s="20">
        <f>VLOOKUP(B36,[3]Brokers!$B$9:$W$69,22,0)</f>
        <v>0</v>
      </c>
      <c r="M36" s="32">
        <f>G36+H36+I36+J36+K36+L36</f>
        <v>407929268.78999996</v>
      </c>
      <c r="N36" s="32">
        <f>+VLOOKUP(B36,[4]Sheet1!$B$16:$N$67,13,0)+M36</f>
        <v>1277964444.4099998</v>
      </c>
      <c r="O36" s="21">
        <f>N36/$N$68</f>
        <v>9.5264441860627898E-4</v>
      </c>
      <c r="P36" s="1"/>
    </row>
    <row r="37" spans="1:16" x14ac:dyDescent="0.25">
      <c r="A37" s="15">
        <f t="shared" si="0"/>
        <v>22</v>
      </c>
      <c r="B37" s="16" t="s">
        <v>50</v>
      </c>
      <c r="C37" s="17" t="s">
        <v>51</v>
      </c>
      <c r="D37" s="18" t="s">
        <v>19</v>
      </c>
      <c r="E37" s="19"/>
      <c r="F37" s="19"/>
      <c r="G37" s="20">
        <f>VLOOKUP(B37,[1]Sheet1!$B$16:$G$67,6,0)</f>
        <v>19189567.120000001</v>
      </c>
      <c r="H37" s="20">
        <f>VLOOKUP(B37,[2]Brokers!$B$9:$AC$69,28,0)</f>
        <v>0</v>
      </c>
      <c r="I37" s="20">
        <f>VLOOKUP(B37,[1]Sheet1!$B$16:$I$67,8,0)</f>
        <v>0</v>
      </c>
      <c r="J37" s="20">
        <f>VLOOKUP(B37,[1]Sheet1!$B$16:$J$67,9,0)</f>
        <v>11500000</v>
      </c>
      <c r="K37" s="20">
        <v>0</v>
      </c>
      <c r="L37" s="20">
        <f>VLOOKUP(B37,[3]Brokers!$B$9:$W$69,22,0)</f>
        <v>0</v>
      </c>
      <c r="M37" s="32">
        <f>G37+H37+I37+J37+K37+L37</f>
        <v>30689567.120000001</v>
      </c>
      <c r="N37" s="32">
        <f>+VLOOKUP(B37,[4]Sheet1!$B$16:$N$67,13,0)+M37</f>
        <v>963097234.48000002</v>
      </c>
      <c r="O37" s="21">
        <f>N37/$N$68</f>
        <v>7.1793014979074294E-4</v>
      </c>
      <c r="P37" s="1"/>
    </row>
    <row r="38" spans="1:16" x14ac:dyDescent="0.25">
      <c r="A38" s="15">
        <f t="shared" si="0"/>
        <v>23</v>
      </c>
      <c r="B38" s="16" t="s">
        <v>52</v>
      </c>
      <c r="C38" s="17" t="s">
        <v>53</v>
      </c>
      <c r="D38" s="18" t="s">
        <v>19</v>
      </c>
      <c r="E38" s="19"/>
      <c r="F38" s="19"/>
      <c r="G38" s="20">
        <f>VLOOKUP(B38,[1]Sheet1!$B$16:$G$67,6,0)</f>
        <v>19879145.899999999</v>
      </c>
      <c r="H38" s="20">
        <f>VLOOKUP(B38,[2]Brokers!$B$9:$AC$69,28,0)</f>
        <v>0</v>
      </c>
      <c r="I38" s="20">
        <f>VLOOKUP(B38,[1]Sheet1!$B$16:$I$67,8,0)</f>
        <v>0</v>
      </c>
      <c r="J38" s="20">
        <f>VLOOKUP(B38,[1]Sheet1!$B$16:$J$67,9,0)</f>
        <v>0</v>
      </c>
      <c r="K38" s="20">
        <v>0</v>
      </c>
      <c r="L38" s="20">
        <f>VLOOKUP(B38,[3]Brokers!$B$9:$W$69,22,0)</f>
        <v>0</v>
      </c>
      <c r="M38" s="32">
        <f>G38+H38+I38+J38+K38+L38</f>
        <v>19879145.899999999</v>
      </c>
      <c r="N38" s="32">
        <f>+VLOOKUP(B38,[4]Sheet1!$B$16:$N$67,13,0)+M38</f>
        <v>828705357.68000007</v>
      </c>
      <c r="O38" s="21">
        <f>N38/$N$68</f>
        <v>6.1774921604133067E-4</v>
      </c>
      <c r="P38" s="1"/>
    </row>
    <row r="39" spans="1:16" x14ac:dyDescent="0.25">
      <c r="A39" s="15">
        <f t="shared" si="0"/>
        <v>24</v>
      </c>
      <c r="B39" s="16" t="s">
        <v>54</v>
      </c>
      <c r="C39" s="17" t="s">
        <v>55</v>
      </c>
      <c r="D39" s="18" t="s">
        <v>19</v>
      </c>
      <c r="E39" s="19" t="s">
        <v>19</v>
      </c>
      <c r="F39" s="19" t="s">
        <v>19</v>
      </c>
      <c r="G39" s="20">
        <f>VLOOKUP(B39,[1]Sheet1!$B$16:$G$67,6,0)</f>
        <v>11384570</v>
      </c>
      <c r="H39" s="20">
        <f>VLOOKUP(B39,[2]Brokers!$B$9:$AC$69,28,0)</f>
        <v>0</v>
      </c>
      <c r="I39" s="20">
        <f>VLOOKUP(B39,[1]Sheet1!$B$16:$I$67,8,0)</f>
        <v>0</v>
      </c>
      <c r="J39" s="20">
        <f>VLOOKUP(B39,[1]Sheet1!$B$16:$J$67,9,0)</f>
        <v>0</v>
      </c>
      <c r="K39" s="20">
        <v>0</v>
      </c>
      <c r="L39" s="20">
        <f>VLOOKUP(B39,[3]Brokers!$B$9:$W$69,22,0)</f>
        <v>0</v>
      </c>
      <c r="M39" s="32">
        <f>G39+H39+I39+J39+K39+L39</f>
        <v>11384570</v>
      </c>
      <c r="N39" s="32">
        <f>+VLOOKUP(B39,[4]Sheet1!$B$16:$N$67,13,0)+M39</f>
        <v>708188991.67000008</v>
      </c>
      <c r="O39" s="21">
        <f>N39/$N$68</f>
        <v>5.2791162788907021E-4</v>
      </c>
      <c r="P39" s="1"/>
    </row>
    <row r="40" spans="1:16" x14ac:dyDescent="0.25">
      <c r="A40" s="15">
        <f t="shared" si="0"/>
        <v>25</v>
      </c>
      <c r="B40" s="16" t="s">
        <v>58</v>
      </c>
      <c r="C40" s="17" t="s">
        <v>58</v>
      </c>
      <c r="D40" s="18" t="s">
        <v>19</v>
      </c>
      <c r="E40" s="19"/>
      <c r="F40" s="19"/>
      <c r="G40" s="20">
        <f>VLOOKUP(B40,[1]Sheet1!$B$16:$G$67,6,0)</f>
        <v>2150120</v>
      </c>
      <c r="H40" s="20">
        <f>VLOOKUP(B40,[2]Brokers!$B$9:$AC$69,28,0)</f>
        <v>0</v>
      </c>
      <c r="I40" s="20">
        <f>VLOOKUP(B40,[1]Sheet1!$B$16:$I$67,8,0)</f>
        <v>0</v>
      </c>
      <c r="J40" s="20">
        <f>VLOOKUP(B40,[1]Sheet1!$B$16:$J$67,9,0)</f>
        <v>0</v>
      </c>
      <c r="K40" s="20">
        <v>0</v>
      </c>
      <c r="L40" s="20">
        <f>VLOOKUP(B40,[3]Brokers!$B$9:$W$69,22,0)</f>
        <v>0</v>
      </c>
      <c r="M40" s="32">
        <f>G40+H40+I40+J40+K40+L40</f>
        <v>2150120</v>
      </c>
      <c r="N40" s="32">
        <f>+VLOOKUP(B40,[4]Sheet1!$B$16:$N$67,13,0)+M40</f>
        <v>688703986.09000003</v>
      </c>
      <c r="O40" s="21">
        <f>N40/$N$68</f>
        <v>5.1338674662692446E-4</v>
      </c>
      <c r="P40" s="1"/>
    </row>
    <row r="41" spans="1:16" x14ac:dyDescent="0.25">
      <c r="A41" s="15">
        <f t="shared" si="0"/>
        <v>26</v>
      </c>
      <c r="B41" s="16" t="s">
        <v>59</v>
      </c>
      <c r="C41" s="17" t="s">
        <v>60</v>
      </c>
      <c r="D41" s="18" t="s">
        <v>19</v>
      </c>
      <c r="E41" s="19" t="s">
        <v>19</v>
      </c>
      <c r="F41" s="19"/>
      <c r="G41" s="20">
        <f>VLOOKUP(B41,[1]Sheet1!$B$16:$G$67,6,0)</f>
        <v>20396460.98</v>
      </c>
      <c r="H41" s="20">
        <f>VLOOKUP(B41,[2]Brokers!$B$9:$AC$69,28,0)</f>
        <v>0</v>
      </c>
      <c r="I41" s="20">
        <f>VLOOKUP(B41,[1]Sheet1!$B$16:$I$67,8,0)</f>
        <v>0</v>
      </c>
      <c r="J41" s="20">
        <f>VLOOKUP(B41,[1]Sheet1!$B$16:$J$67,9,0)</f>
        <v>0</v>
      </c>
      <c r="K41" s="20">
        <v>0</v>
      </c>
      <c r="L41" s="20">
        <f>VLOOKUP(B41,[3]Brokers!$B$9:$W$69,22,0)</f>
        <v>0</v>
      </c>
      <c r="M41" s="32">
        <f>G41+H41+I41+J41+K41+L41</f>
        <v>20396460.98</v>
      </c>
      <c r="N41" s="32">
        <f>+VLOOKUP(B41,[4]Sheet1!$B$16:$N$67,13,0)+M41</f>
        <v>632928056.73000002</v>
      </c>
      <c r="O41" s="21">
        <f>N41/$N$68</f>
        <v>4.7180919880875115E-4</v>
      </c>
      <c r="P41" s="1"/>
    </row>
    <row r="42" spans="1:16" x14ac:dyDescent="0.25">
      <c r="A42" s="15">
        <f t="shared" si="0"/>
        <v>27</v>
      </c>
      <c r="B42" s="16" t="s">
        <v>61</v>
      </c>
      <c r="C42" s="17" t="s">
        <v>62</v>
      </c>
      <c r="D42" s="18" t="s">
        <v>19</v>
      </c>
      <c r="E42" s="19"/>
      <c r="F42" s="19"/>
      <c r="G42" s="20">
        <f>VLOOKUP(B42,[1]Sheet1!$B$16:$G$67,6,0)</f>
        <v>28969810.030000001</v>
      </c>
      <c r="H42" s="20">
        <f>VLOOKUP(B42,[2]Brokers!$B$9:$AC$69,28,0)</f>
        <v>0</v>
      </c>
      <c r="I42" s="20">
        <f>VLOOKUP(B42,[1]Sheet1!$B$16:$I$67,8,0)</f>
        <v>0</v>
      </c>
      <c r="J42" s="20">
        <f>VLOOKUP(B42,[1]Sheet1!$B$16:$J$67,9,0)</f>
        <v>7500000</v>
      </c>
      <c r="K42" s="20">
        <v>0</v>
      </c>
      <c r="L42" s="20">
        <f>VLOOKUP(B42,[3]Brokers!$B$9:$W$69,22,0)</f>
        <v>0</v>
      </c>
      <c r="M42" s="32">
        <f>G42+H42+I42+J42+K42+L42</f>
        <v>36469810.030000001</v>
      </c>
      <c r="N42" s="32">
        <f>+VLOOKUP(B42,[4]Sheet1!$B$16:$N$67,13,0)+M42</f>
        <v>604492946.42999995</v>
      </c>
      <c r="O42" s="21">
        <f>N42/$N$68</f>
        <v>4.5061256126673017E-4</v>
      </c>
      <c r="P42" s="1"/>
    </row>
    <row r="43" spans="1:16" x14ac:dyDescent="0.25">
      <c r="A43" s="15">
        <f t="shared" si="0"/>
        <v>28</v>
      </c>
      <c r="B43" s="16" t="s">
        <v>63</v>
      </c>
      <c r="C43" s="17" t="s">
        <v>64</v>
      </c>
      <c r="D43" s="18" t="s">
        <v>19</v>
      </c>
      <c r="E43" s="19"/>
      <c r="F43" s="19"/>
      <c r="G43" s="20">
        <f>VLOOKUP(B43,[1]Sheet1!$B$16:$G$67,6,0)</f>
        <v>0</v>
      </c>
      <c r="H43" s="20">
        <f>VLOOKUP(B43,[2]Brokers!$B$9:$AC$69,28,0)</f>
        <v>0</v>
      </c>
      <c r="I43" s="20">
        <f>VLOOKUP(B43,[1]Sheet1!$B$16:$I$67,8,0)</f>
        <v>0</v>
      </c>
      <c r="J43" s="20">
        <f>VLOOKUP(B43,[1]Sheet1!$B$16:$J$67,9,0)</f>
        <v>0</v>
      </c>
      <c r="K43" s="20">
        <v>0</v>
      </c>
      <c r="L43" s="20">
        <f>VLOOKUP(B43,[3]Brokers!$B$9:$W$69,22,0)</f>
        <v>0</v>
      </c>
      <c r="M43" s="32">
        <f>G43+H43+I43+J43+K43+L43</f>
        <v>0</v>
      </c>
      <c r="N43" s="32">
        <f>+VLOOKUP(B43,[4]Sheet1!$B$16:$N$67,13,0)+M43</f>
        <v>483444787.94999999</v>
      </c>
      <c r="O43" s="21">
        <f>N43/$N$68</f>
        <v>3.6037855431689025E-4</v>
      </c>
      <c r="P43" s="1"/>
    </row>
    <row r="44" spans="1:16" x14ac:dyDescent="0.25">
      <c r="A44" s="15">
        <f t="shared" si="0"/>
        <v>29</v>
      </c>
      <c r="B44" s="16" t="s">
        <v>65</v>
      </c>
      <c r="C44" s="17" t="s">
        <v>66</v>
      </c>
      <c r="D44" s="18" t="s">
        <v>19</v>
      </c>
      <c r="E44" s="19"/>
      <c r="F44" s="18" t="s">
        <v>19</v>
      </c>
      <c r="G44" s="20">
        <f>VLOOKUP(B44,[1]Sheet1!$B$16:$G$67,6,0)</f>
        <v>585075</v>
      </c>
      <c r="H44" s="20">
        <f>VLOOKUP(B44,[2]Brokers!$B$9:$AC$69,28,0)</f>
        <v>0</v>
      </c>
      <c r="I44" s="20">
        <f>VLOOKUP(B44,[1]Sheet1!$B$16:$I$67,8,0)</f>
        <v>0</v>
      </c>
      <c r="J44" s="20">
        <f>VLOOKUP(B44,[1]Sheet1!$B$16:$J$67,9,0)</f>
        <v>3000000</v>
      </c>
      <c r="K44" s="32">
        <v>0</v>
      </c>
      <c r="L44" s="20">
        <f>VLOOKUP(B44,[3]Brokers!$B$9:$W$69,22,0)</f>
        <v>0</v>
      </c>
      <c r="M44" s="32">
        <f>G44+H44+I44+J44+K44+L44</f>
        <v>3585075</v>
      </c>
      <c r="N44" s="32">
        <f>+VLOOKUP(B44,[4]Sheet1!$B$16:$N$67,13,0)+M44</f>
        <v>419630075</v>
      </c>
      <c r="O44" s="21">
        <f>N44/$N$68</f>
        <v>3.1280858444590089E-4</v>
      </c>
      <c r="P44" s="1"/>
    </row>
    <row r="45" spans="1:16" x14ac:dyDescent="0.25">
      <c r="A45" s="15">
        <f t="shared" si="0"/>
        <v>30</v>
      </c>
      <c r="B45" s="16" t="s">
        <v>69</v>
      </c>
      <c r="C45" s="17" t="s">
        <v>70</v>
      </c>
      <c r="D45" s="18" t="s">
        <v>19</v>
      </c>
      <c r="E45" s="19"/>
      <c r="F45" s="19"/>
      <c r="G45" s="20">
        <f>VLOOKUP(B45,[1]Sheet1!$B$16:$G$67,6,0)</f>
        <v>8937722.8800000008</v>
      </c>
      <c r="H45" s="20">
        <f>VLOOKUP(B45,[2]Brokers!$B$9:$AC$69,28,0)</f>
        <v>0</v>
      </c>
      <c r="I45" s="20">
        <f>VLOOKUP(B45,[1]Sheet1!$B$16:$I$67,8,0)</f>
        <v>0</v>
      </c>
      <c r="J45" s="20">
        <f>VLOOKUP(B45,[1]Sheet1!$B$16:$J$67,9,0)</f>
        <v>0</v>
      </c>
      <c r="K45" s="20">
        <v>0</v>
      </c>
      <c r="L45" s="20">
        <f>VLOOKUP(B45,[3]Brokers!$B$9:$W$69,22,0)</f>
        <v>0</v>
      </c>
      <c r="M45" s="32">
        <f>G45+H45+I45+J45+K45+L45</f>
        <v>8937722.8800000008</v>
      </c>
      <c r="N45" s="32">
        <f>+VLOOKUP(B45,[4]Sheet1!$B$16:$N$67,13,0)+M45</f>
        <v>406749336.79999995</v>
      </c>
      <c r="O45" s="21">
        <f>N45/$N$68</f>
        <v>3.0320678104093699E-4</v>
      </c>
      <c r="P45" s="1"/>
    </row>
    <row r="46" spans="1:16" x14ac:dyDescent="0.25">
      <c r="A46" s="15">
        <f t="shared" si="0"/>
        <v>31</v>
      </c>
      <c r="B46" s="16" t="s">
        <v>72</v>
      </c>
      <c r="C46" s="17" t="s">
        <v>72</v>
      </c>
      <c r="D46" s="18" t="s">
        <v>19</v>
      </c>
      <c r="E46" s="19"/>
      <c r="F46" s="19"/>
      <c r="G46" s="20">
        <f>VLOOKUP(B46,[1]Sheet1!$B$16:$G$67,6,0)</f>
        <v>0</v>
      </c>
      <c r="H46" s="20">
        <f>VLOOKUP(B46,[2]Brokers!$B$9:$AC$69,28,0)</f>
        <v>0</v>
      </c>
      <c r="I46" s="20">
        <f>VLOOKUP(B46,[1]Sheet1!$B$16:$I$67,8,0)</f>
        <v>0</v>
      </c>
      <c r="J46" s="20">
        <f>VLOOKUP(B46,[1]Sheet1!$B$16:$J$67,9,0)</f>
        <v>0</v>
      </c>
      <c r="K46" s="20">
        <v>0</v>
      </c>
      <c r="L46" s="20">
        <f>VLOOKUP(B46,[3]Brokers!$B$9:$W$69,22,0)</f>
        <v>0</v>
      </c>
      <c r="M46" s="32">
        <f>G46+H46+I46+J46+K46+L46</f>
        <v>0</v>
      </c>
      <c r="N46" s="32">
        <f>+VLOOKUP(B46,[4]Sheet1!$B$16:$N$67,13,0)+M46</f>
        <v>378792937.81999999</v>
      </c>
      <c r="O46" s="21">
        <f>N46/$N$68</f>
        <v>2.8236699354205807E-4</v>
      </c>
      <c r="P46" s="1"/>
    </row>
    <row r="47" spans="1:16" x14ac:dyDescent="0.25">
      <c r="A47" s="15">
        <f t="shared" si="0"/>
        <v>32</v>
      </c>
      <c r="B47" s="16" t="s">
        <v>75</v>
      </c>
      <c r="C47" s="17" t="s">
        <v>76</v>
      </c>
      <c r="D47" s="18" t="s">
        <v>19</v>
      </c>
      <c r="E47" s="19"/>
      <c r="F47" s="19"/>
      <c r="G47" s="20">
        <f>VLOOKUP(B47,[1]Sheet1!$B$16:$G$67,6,0)</f>
        <v>50778</v>
      </c>
      <c r="H47" s="20">
        <f>VLOOKUP(B47,[2]Brokers!$B$9:$AC$69,28,0)</f>
        <v>0</v>
      </c>
      <c r="I47" s="20">
        <f>VLOOKUP(B47,[1]Sheet1!$B$16:$I$67,8,0)</f>
        <v>0</v>
      </c>
      <c r="J47" s="20">
        <f>VLOOKUP(B47,[1]Sheet1!$B$16:$J$67,9,0)</f>
        <v>0</v>
      </c>
      <c r="K47" s="20">
        <v>0</v>
      </c>
      <c r="L47" s="20">
        <f>VLOOKUP(B47,[3]Brokers!$B$9:$W$69,22,0)</f>
        <v>0</v>
      </c>
      <c r="M47" s="32">
        <f>G47+H47+I47+J47+K47+L47</f>
        <v>50778</v>
      </c>
      <c r="N47" s="32">
        <f>+VLOOKUP(B47,[4]Sheet1!$B$16:$N$67,13,0)+M47</f>
        <v>218528622.25</v>
      </c>
      <c r="O47" s="21">
        <f>N47/$N$68</f>
        <v>1.6289973731490885E-4</v>
      </c>
      <c r="P47" s="1"/>
    </row>
    <row r="48" spans="1:16" x14ac:dyDescent="0.25">
      <c r="A48" s="15">
        <f t="shared" si="0"/>
        <v>33</v>
      </c>
      <c r="B48" s="16" t="s">
        <v>77</v>
      </c>
      <c r="C48" s="17" t="s">
        <v>78</v>
      </c>
      <c r="D48" s="18" t="s">
        <v>19</v>
      </c>
      <c r="E48" s="19"/>
      <c r="F48" s="19"/>
      <c r="G48" s="20">
        <f>VLOOKUP(B48,[1]Sheet1!$B$16:$G$67,6,0)</f>
        <v>2828983</v>
      </c>
      <c r="H48" s="20">
        <f>VLOOKUP(B48,[2]Brokers!$B$9:$AC$69,28,0)</f>
        <v>0</v>
      </c>
      <c r="I48" s="20">
        <f>VLOOKUP(B48,[1]Sheet1!$B$16:$I$67,8,0)</f>
        <v>0</v>
      </c>
      <c r="J48" s="20">
        <f>VLOOKUP(B48,[1]Sheet1!$B$16:$J$67,9,0)</f>
        <v>0</v>
      </c>
      <c r="K48" s="20">
        <v>0</v>
      </c>
      <c r="L48" s="20">
        <f>VLOOKUP(B48,[3]Brokers!$B$9:$W$69,22,0)</f>
        <v>0</v>
      </c>
      <c r="M48" s="32">
        <f>G48+H48+I48+J48+K48+L48</f>
        <v>2828983</v>
      </c>
      <c r="N48" s="32">
        <f>+VLOOKUP(B48,[4]Sheet1!$B$16:$N$67,13,0)+M48</f>
        <v>215875639.93000001</v>
      </c>
      <c r="O48" s="21">
        <f>N48/$N$68</f>
        <v>1.6092210107403838E-4</v>
      </c>
    </row>
    <row r="49" spans="1:16" x14ac:dyDescent="0.25">
      <c r="A49" s="15">
        <f t="shared" si="0"/>
        <v>34</v>
      </c>
      <c r="B49" s="16" t="s">
        <v>79</v>
      </c>
      <c r="C49" s="17" t="s">
        <v>80</v>
      </c>
      <c r="D49" s="18" t="s">
        <v>19</v>
      </c>
      <c r="E49" s="19"/>
      <c r="F49" s="19"/>
      <c r="G49" s="20">
        <f>VLOOKUP(B49,[1]Sheet1!$B$16:$G$67,6,0)</f>
        <v>12608643.039999999</v>
      </c>
      <c r="H49" s="20">
        <f>VLOOKUP(B49,[2]Brokers!$B$9:$AC$69,28,0)</f>
        <v>0</v>
      </c>
      <c r="I49" s="20">
        <f>VLOOKUP(B49,[1]Sheet1!$B$16:$I$67,8,0)</f>
        <v>0</v>
      </c>
      <c r="J49" s="20">
        <f>VLOOKUP(B49,[1]Sheet1!$B$16:$J$67,9,0)</f>
        <v>0</v>
      </c>
      <c r="K49" s="20">
        <v>0</v>
      </c>
      <c r="L49" s="20">
        <f>VLOOKUP(B49,[3]Brokers!$B$9:$W$69,22,0)</f>
        <v>0</v>
      </c>
      <c r="M49" s="32">
        <f>G49+H49+I49+J49+K49+L49</f>
        <v>12608643.039999999</v>
      </c>
      <c r="N49" s="32">
        <f>+VLOOKUP(B49,[4]Sheet1!$B$16:$N$67,13,0)+M49</f>
        <v>150612595.95999998</v>
      </c>
      <c r="O49" s="21">
        <f>N49/$N$68</f>
        <v>1.1227248891054819E-4</v>
      </c>
    </row>
    <row r="50" spans="1:16" s="23" customFormat="1" x14ac:dyDescent="0.25">
      <c r="A50" s="15">
        <f t="shared" si="0"/>
        <v>35</v>
      </c>
      <c r="B50" s="16" t="s">
        <v>81</v>
      </c>
      <c r="C50" s="17" t="s">
        <v>82</v>
      </c>
      <c r="D50" s="18" t="s">
        <v>19</v>
      </c>
      <c r="E50" s="19"/>
      <c r="F50" s="19"/>
      <c r="G50" s="20">
        <f>VLOOKUP(B50,[1]Sheet1!$B$16:$G$67,6,0)</f>
        <v>5992331</v>
      </c>
      <c r="H50" s="20">
        <f>VLOOKUP(B50,[2]Brokers!$B$9:$AC$69,28,0)</f>
        <v>0</v>
      </c>
      <c r="I50" s="20">
        <f>VLOOKUP(B50,[1]Sheet1!$B$16:$I$67,8,0)</f>
        <v>0</v>
      </c>
      <c r="J50" s="20">
        <f>VLOOKUP(B50,[1]Sheet1!$B$16:$J$67,9,0)</f>
        <v>0</v>
      </c>
      <c r="K50" s="20">
        <v>0</v>
      </c>
      <c r="L50" s="20">
        <f>VLOOKUP(B50,[3]Brokers!$B$9:$W$69,22,0)</f>
        <v>0</v>
      </c>
      <c r="M50" s="32">
        <f>G50+H50+I50+J50+K50+L50</f>
        <v>5992331</v>
      </c>
      <c r="N50" s="32">
        <f>+VLOOKUP(B50,[4]Sheet1!$B$16:$N$67,13,0)+M50</f>
        <v>146832833.25</v>
      </c>
      <c r="O50" s="21">
        <f>N50/$N$68</f>
        <v>1.0945490672734434E-4</v>
      </c>
      <c r="P50" s="22"/>
    </row>
    <row r="51" spans="1:16" x14ac:dyDescent="0.25">
      <c r="A51" s="15">
        <f t="shared" si="0"/>
        <v>36</v>
      </c>
      <c r="B51" s="16" t="s">
        <v>83</v>
      </c>
      <c r="C51" s="17" t="s">
        <v>84</v>
      </c>
      <c r="D51" s="18" t="s">
        <v>19</v>
      </c>
      <c r="E51" s="19"/>
      <c r="F51" s="19"/>
      <c r="G51" s="20">
        <f>VLOOKUP(B51,[1]Sheet1!$B$16:$G$67,6,0)</f>
        <v>515160</v>
      </c>
      <c r="H51" s="20">
        <f>VLOOKUP(B51,[2]Brokers!$B$9:$AC$69,28,0)</f>
        <v>0</v>
      </c>
      <c r="I51" s="20">
        <f>VLOOKUP(B51,[1]Sheet1!$B$16:$I$67,8,0)</f>
        <v>0</v>
      </c>
      <c r="J51" s="20">
        <f>VLOOKUP(B51,[1]Sheet1!$B$16:$J$67,9,0)</f>
        <v>0</v>
      </c>
      <c r="K51" s="20">
        <v>0</v>
      </c>
      <c r="L51" s="20">
        <f>VLOOKUP(B51,[3]Brokers!$B$9:$W$69,22,0)</f>
        <v>0</v>
      </c>
      <c r="M51" s="32">
        <f>G51+H51+I51+J51+K51+L51</f>
        <v>515160</v>
      </c>
      <c r="N51" s="32">
        <f>+VLOOKUP(B51,[4]Sheet1!$B$16:$N$67,13,0)+M51</f>
        <v>134092948.90000001</v>
      </c>
      <c r="O51" s="21">
        <f>N51/$N$68</f>
        <v>9.9958101262369062E-5</v>
      </c>
    </row>
    <row r="52" spans="1:16" x14ac:dyDescent="0.25">
      <c r="A52" s="15">
        <f t="shared" si="0"/>
        <v>37</v>
      </c>
      <c r="B52" s="16" t="s">
        <v>87</v>
      </c>
      <c r="C52" s="17" t="s">
        <v>88</v>
      </c>
      <c r="D52" s="18" t="s">
        <v>19</v>
      </c>
      <c r="E52" s="19"/>
      <c r="F52" s="19"/>
      <c r="G52" s="20">
        <f>VLOOKUP(B52,[1]Sheet1!$B$16:$G$67,6,0)</f>
        <v>8219487.5499999998</v>
      </c>
      <c r="H52" s="20">
        <f>VLOOKUP(B52,[2]Brokers!$B$9:$AC$69,28,0)</f>
        <v>0</v>
      </c>
      <c r="I52" s="20">
        <f>VLOOKUP(B52,[1]Sheet1!$B$16:$I$67,8,0)</f>
        <v>0</v>
      </c>
      <c r="J52" s="20">
        <f>VLOOKUP(B52,[1]Sheet1!$B$16:$J$67,9,0)</f>
        <v>0</v>
      </c>
      <c r="K52" s="20">
        <v>0</v>
      </c>
      <c r="L52" s="20">
        <f>VLOOKUP(B52,[3]Brokers!$B$9:$W$69,22,0)</f>
        <v>0</v>
      </c>
      <c r="M52" s="32">
        <f>G52+H52+I52+J52+K52+L52</f>
        <v>8219487.5499999998</v>
      </c>
      <c r="N52" s="32">
        <f>+VLOOKUP(B52,[4]Sheet1!$B$16:$N$67,13,0)+M52</f>
        <v>129443221.66999999</v>
      </c>
      <c r="O52" s="21">
        <f>N52/$N$68</f>
        <v>9.6492013678260927E-5</v>
      </c>
    </row>
    <row r="53" spans="1:16" x14ac:dyDescent="0.25">
      <c r="A53" s="15">
        <f t="shared" si="0"/>
        <v>38</v>
      </c>
      <c r="B53" s="16" t="s">
        <v>85</v>
      </c>
      <c r="C53" s="17" t="s">
        <v>86</v>
      </c>
      <c r="D53" s="18" t="s">
        <v>19</v>
      </c>
      <c r="E53" s="19"/>
      <c r="F53" s="19"/>
      <c r="G53" s="20">
        <f>VLOOKUP(B53,[1]Sheet1!$B$16:$G$67,6,0)</f>
        <v>190600</v>
      </c>
      <c r="H53" s="20">
        <f>VLOOKUP(B53,[2]Brokers!$B$9:$AC$69,28,0)</f>
        <v>0</v>
      </c>
      <c r="I53" s="20">
        <f>VLOOKUP(B53,[1]Sheet1!$B$16:$I$67,8,0)</f>
        <v>0</v>
      </c>
      <c r="J53" s="20">
        <f>VLOOKUP(B53,[1]Sheet1!$B$16:$J$67,9,0)</f>
        <v>0</v>
      </c>
      <c r="K53" s="20">
        <v>0</v>
      </c>
      <c r="L53" s="20">
        <f>VLOOKUP(B53,[3]Brokers!$B$9:$W$69,22,0)</f>
        <v>0</v>
      </c>
      <c r="M53" s="32">
        <f>G53+H53+I53+J53+K53+L53</f>
        <v>190600</v>
      </c>
      <c r="N53" s="32">
        <f>+VLOOKUP(B53,[4]Sheet1!$B$16:$N$67,13,0)+M53</f>
        <v>128191115.2</v>
      </c>
      <c r="O53" s="21">
        <f>N53/$N$68</f>
        <v>9.5558644799835686E-5</v>
      </c>
    </row>
    <row r="54" spans="1:16" x14ac:dyDescent="0.25">
      <c r="A54" s="15">
        <f t="shared" si="0"/>
        <v>39</v>
      </c>
      <c r="B54" s="16" t="s">
        <v>89</v>
      </c>
      <c r="C54" s="17" t="s">
        <v>90</v>
      </c>
      <c r="D54" s="18" t="s">
        <v>19</v>
      </c>
      <c r="E54" s="19"/>
      <c r="F54" s="19"/>
      <c r="G54" s="20">
        <f>VLOOKUP(B54,[1]Sheet1!$B$16:$G$67,6,0)</f>
        <v>4033553.97</v>
      </c>
      <c r="H54" s="20">
        <f>VLOOKUP(B54,[2]Brokers!$B$9:$AC$69,28,0)</f>
        <v>0</v>
      </c>
      <c r="I54" s="20">
        <f>VLOOKUP(B54,[1]Sheet1!$B$16:$I$67,8,0)</f>
        <v>0</v>
      </c>
      <c r="J54" s="20">
        <f>VLOOKUP(B54,[1]Sheet1!$B$16:$J$67,9,0)</f>
        <v>0</v>
      </c>
      <c r="K54" s="20">
        <v>0</v>
      </c>
      <c r="L54" s="20">
        <f>VLOOKUP(B54,[3]Brokers!$B$9:$W$69,22,0)</f>
        <v>0</v>
      </c>
      <c r="M54" s="32">
        <f>G54+H54+I54+J54+K54+L54</f>
        <v>4033553.97</v>
      </c>
      <c r="N54" s="32">
        <f>+VLOOKUP(B54,[4]Sheet1!$B$16:$N$67,13,0)+M54</f>
        <v>106185377.79000001</v>
      </c>
      <c r="O54" s="21">
        <f>N54/$N$68</f>
        <v>7.9154711957533328E-5</v>
      </c>
    </row>
    <row r="55" spans="1:16" x14ac:dyDescent="0.25">
      <c r="A55" s="15">
        <f t="shared" si="0"/>
        <v>40</v>
      </c>
      <c r="B55" s="16" t="s">
        <v>95</v>
      </c>
      <c r="C55" s="17" t="s">
        <v>96</v>
      </c>
      <c r="D55" s="18" t="s">
        <v>19</v>
      </c>
      <c r="E55" s="19" t="s">
        <v>19</v>
      </c>
      <c r="F55" s="19" t="s">
        <v>19</v>
      </c>
      <c r="G55" s="20">
        <f>VLOOKUP(B55,[1]Sheet1!$B$16:$G$67,6,0)</f>
        <v>12286476.67</v>
      </c>
      <c r="H55" s="20">
        <f>VLOOKUP(B55,[2]Brokers!$B$9:$AC$69,28,0)</f>
        <v>0</v>
      </c>
      <c r="I55" s="20">
        <f>VLOOKUP(B55,[1]Sheet1!$B$16:$I$67,8,0)</f>
        <v>0</v>
      </c>
      <c r="J55" s="20">
        <f>VLOOKUP(B55,[1]Sheet1!$B$16:$J$67,9,0)</f>
        <v>0</v>
      </c>
      <c r="K55" s="20">
        <v>0</v>
      </c>
      <c r="L55" s="20">
        <f>VLOOKUP(B55,[3]Brokers!$B$9:$W$69,22,0)</f>
        <v>0</v>
      </c>
      <c r="M55" s="32">
        <f>G55+H55+I55+J55+K55+L55</f>
        <v>12286476.67</v>
      </c>
      <c r="N55" s="32">
        <f>+VLOOKUP(B55,[4]Sheet1!$B$16:$N$67,13,0)+M55</f>
        <v>104796098.67000002</v>
      </c>
      <c r="O55" s="21">
        <f>N55/$N$68</f>
        <v>7.8119089248823882E-5</v>
      </c>
    </row>
    <row r="56" spans="1:16" x14ac:dyDescent="0.25">
      <c r="A56" s="15">
        <f t="shared" si="0"/>
        <v>41</v>
      </c>
      <c r="B56" s="16" t="s">
        <v>91</v>
      </c>
      <c r="C56" s="17" t="s">
        <v>92</v>
      </c>
      <c r="D56" s="18" t="s">
        <v>19</v>
      </c>
      <c r="E56" s="19"/>
      <c r="F56" s="19"/>
      <c r="G56" s="20">
        <f>VLOOKUP(B56,[1]Sheet1!$B$16:$G$67,6,0)</f>
        <v>69600</v>
      </c>
      <c r="H56" s="20">
        <f>VLOOKUP(B56,[2]Brokers!$B$9:$AC$69,28,0)</f>
        <v>0</v>
      </c>
      <c r="I56" s="20">
        <f>VLOOKUP(B56,[1]Sheet1!$B$16:$I$67,8,0)</f>
        <v>0</v>
      </c>
      <c r="J56" s="20">
        <f>VLOOKUP(B56,[1]Sheet1!$B$16:$J$67,9,0)</f>
        <v>0</v>
      </c>
      <c r="K56" s="20">
        <v>0</v>
      </c>
      <c r="L56" s="20">
        <f>VLOOKUP(B56,[3]Brokers!$B$9:$W$69,22,0)</f>
        <v>0</v>
      </c>
      <c r="M56" s="32">
        <f>G56+H56+I56+J56+K56+L56</f>
        <v>69600</v>
      </c>
      <c r="N56" s="32">
        <f>+VLOOKUP(B56,[4]Sheet1!$B$16:$N$67,13,0)+M56</f>
        <v>89598896</v>
      </c>
      <c r="O56" s="21">
        <f>N56/$N$68</f>
        <v>6.6790503101274361E-5</v>
      </c>
    </row>
    <row r="57" spans="1:16" x14ac:dyDescent="0.25">
      <c r="A57" s="15">
        <f t="shared" si="0"/>
        <v>42</v>
      </c>
      <c r="B57" s="16" t="s">
        <v>93</v>
      </c>
      <c r="C57" s="17" t="s">
        <v>94</v>
      </c>
      <c r="D57" s="18" t="s">
        <v>19</v>
      </c>
      <c r="E57" s="19"/>
      <c r="F57" s="19"/>
      <c r="G57" s="20">
        <f>VLOOKUP(B57,[1]Sheet1!$B$16:$G$67,6,0)</f>
        <v>0</v>
      </c>
      <c r="H57" s="20">
        <f>VLOOKUP(B57,[2]Brokers!$B$9:$AC$69,28,0)</f>
        <v>0</v>
      </c>
      <c r="I57" s="20">
        <f>VLOOKUP(B57,[1]Sheet1!$B$16:$I$67,8,0)</f>
        <v>0</v>
      </c>
      <c r="J57" s="20">
        <f>VLOOKUP(B57,[1]Sheet1!$B$16:$J$67,9,0)</f>
        <v>0</v>
      </c>
      <c r="K57" s="20"/>
      <c r="L57" s="20">
        <f>VLOOKUP(B57,[3]Brokers!$B$9:$W$69,22,0)</f>
        <v>0</v>
      </c>
      <c r="M57" s="32">
        <f>G57+H57+I57+J57+K57+L57</f>
        <v>0</v>
      </c>
      <c r="N57" s="32">
        <f>+VLOOKUP(B57,[4]Sheet1!$B$16:$N$67,13,0)+M57</f>
        <v>84912886</v>
      </c>
      <c r="O57" s="21">
        <f>N57/$N$68</f>
        <v>6.3297368928755059E-5</v>
      </c>
    </row>
    <row r="58" spans="1:16" x14ac:dyDescent="0.25">
      <c r="A58" s="15">
        <f t="shared" si="0"/>
        <v>43</v>
      </c>
      <c r="B58" s="16" t="s">
        <v>97</v>
      </c>
      <c r="C58" s="17" t="s">
        <v>98</v>
      </c>
      <c r="D58" s="18" t="s">
        <v>19</v>
      </c>
      <c r="E58" s="19"/>
      <c r="F58" s="19"/>
      <c r="G58" s="20">
        <f>VLOOKUP(B58,[1]Sheet1!$B$16:$G$67,6,0)</f>
        <v>0</v>
      </c>
      <c r="H58" s="20">
        <f>VLOOKUP(B58,[2]Brokers!$B$9:$AC$69,28,0)</f>
        <v>0</v>
      </c>
      <c r="I58" s="20">
        <f>VLOOKUP(B58,[1]Sheet1!$B$16:$I$67,8,0)</f>
        <v>0</v>
      </c>
      <c r="J58" s="20">
        <f>VLOOKUP(B58,[1]Sheet1!$B$16:$J$67,9,0)</f>
        <v>0</v>
      </c>
      <c r="K58" s="20">
        <v>0</v>
      </c>
      <c r="L58" s="20">
        <f>VLOOKUP(B58,[3]Brokers!$B$9:$W$69,22,0)</f>
        <v>0</v>
      </c>
      <c r="M58" s="32">
        <f>G58+H58+I58+J58+K58+L58</f>
        <v>0</v>
      </c>
      <c r="N58" s="32">
        <f>+VLOOKUP(B58,[4]Sheet1!$B$16:$N$67,13,0)+M58</f>
        <v>79333334.980000004</v>
      </c>
      <c r="O58" s="21">
        <f>N58/$N$68</f>
        <v>5.9138154514940985E-5</v>
      </c>
    </row>
    <row r="59" spans="1:16" x14ac:dyDescent="0.25">
      <c r="A59" s="15">
        <f t="shared" si="0"/>
        <v>44</v>
      </c>
      <c r="B59" s="16" t="s">
        <v>99</v>
      </c>
      <c r="C59" s="17" t="s">
        <v>99</v>
      </c>
      <c r="D59" s="18" t="s">
        <v>19</v>
      </c>
      <c r="E59" s="19"/>
      <c r="F59" s="19"/>
      <c r="G59" s="20">
        <f>VLOOKUP(B59,[1]Sheet1!$B$16:$G$67,6,0)</f>
        <v>0</v>
      </c>
      <c r="H59" s="20">
        <f>VLOOKUP(B59,[2]Brokers!$B$9:$AC$69,28,0)</f>
        <v>0</v>
      </c>
      <c r="I59" s="20">
        <f>VLOOKUP(B59,[1]Sheet1!$B$16:$I$67,8,0)</f>
        <v>0</v>
      </c>
      <c r="J59" s="20">
        <f>VLOOKUP(B59,[1]Sheet1!$B$16:$J$67,9,0)</f>
        <v>0</v>
      </c>
      <c r="K59" s="20">
        <v>0</v>
      </c>
      <c r="L59" s="20">
        <f>VLOOKUP(B59,[3]Brokers!$B$9:$W$69,22,0)</f>
        <v>0</v>
      </c>
      <c r="M59" s="32">
        <f>G59+H59+I59+J59+K59+L59</f>
        <v>0</v>
      </c>
      <c r="N59" s="32">
        <f>+VLOOKUP(B59,[4]Sheet1!$B$16:$N$67,13,0)+M59</f>
        <v>60525000</v>
      </c>
      <c r="O59" s="21">
        <f>N59/$N$68</f>
        <v>4.5117689845247984E-5</v>
      </c>
    </row>
    <row r="60" spans="1:16" x14ac:dyDescent="0.25">
      <c r="A60" s="15">
        <f t="shared" si="0"/>
        <v>45</v>
      </c>
      <c r="B60" s="16" t="s">
        <v>100</v>
      </c>
      <c r="C60" s="17" t="s">
        <v>101</v>
      </c>
      <c r="D60" s="18" t="s">
        <v>19</v>
      </c>
      <c r="E60" s="19"/>
      <c r="F60" s="19"/>
      <c r="G60" s="20">
        <f>VLOOKUP(B60,[1]Sheet1!$B$16:$G$67,6,0)</f>
        <v>0</v>
      </c>
      <c r="H60" s="20">
        <f>VLOOKUP(B60,[2]Brokers!$B$9:$AC$69,28,0)</f>
        <v>0</v>
      </c>
      <c r="I60" s="20">
        <f>VLOOKUP(B60,[1]Sheet1!$B$16:$I$67,8,0)</f>
        <v>0</v>
      </c>
      <c r="J60" s="20">
        <f>VLOOKUP(B60,[1]Sheet1!$B$16:$J$67,9,0)</f>
        <v>0</v>
      </c>
      <c r="K60" s="20">
        <v>0</v>
      </c>
      <c r="L60" s="20">
        <f>VLOOKUP(B60,[3]Brokers!$B$9:$W$69,22,0)</f>
        <v>0</v>
      </c>
      <c r="M60" s="32">
        <f>G60+H60+I60+J60+K60+L60</f>
        <v>0</v>
      </c>
      <c r="N60" s="32">
        <f>+VLOOKUP(B60,[4]Sheet1!$B$16:$N$67,13,0)+M60</f>
        <v>59231338.299999997</v>
      </c>
      <c r="O60" s="21">
        <f>N60/$N$68</f>
        <v>4.4153344081592038E-5</v>
      </c>
    </row>
    <row r="61" spans="1:16" x14ac:dyDescent="0.25">
      <c r="A61" s="15">
        <f t="shared" si="0"/>
        <v>46</v>
      </c>
      <c r="B61" s="16" t="s">
        <v>102</v>
      </c>
      <c r="C61" s="17" t="s">
        <v>103</v>
      </c>
      <c r="D61" s="18" t="s">
        <v>19</v>
      </c>
      <c r="E61" s="19" t="s">
        <v>19</v>
      </c>
      <c r="F61" s="19" t="s">
        <v>19</v>
      </c>
      <c r="G61" s="20">
        <f>VLOOKUP(B61,[1]Sheet1!$B$16:$G$67,6,0)</f>
        <v>10038385</v>
      </c>
      <c r="H61" s="20">
        <f>VLOOKUP(B61,[2]Brokers!$B$9:$AC$69,28,0)</f>
        <v>0</v>
      </c>
      <c r="I61" s="20">
        <f>VLOOKUP(B61,[1]Sheet1!$B$16:$I$67,8,0)</f>
        <v>0</v>
      </c>
      <c r="J61" s="20">
        <f>VLOOKUP(B61,[1]Sheet1!$B$16:$J$67,9,0)</f>
        <v>0</v>
      </c>
      <c r="K61" s="20">
        <v>0</v>
      </c>
      <c r="L61" s="20">
        <f>VLOOKUP(B61,[3]Brokers!$B$9:$W$69,22,0)</f>
        <v>0</v>
      </c>
      <c r="M61" s="32">
        <f>G61+H61+I61+J61+K61+L61</f>
        <v>10038385</v>
      </c>
      <c r="N61" s="32">
        <f>+VLOOKUP(B61,[4]Sheet1!$B$16:$N$67,13,0)+M61</f>
        <v>56644363.549999997</v>
      </c>
      <c r="O61" s="21">
        <f>N61/$N$68</f>
        <v>4.2224912451555062E-5</v>
      </c>
    </row>
    <row r="62" spans="1:16" x14ac:dyDescent="0.25">
      <c r="A62" s="15">
        <f t="shared" si="0"/>
        <v>47</v>
      </c>
      <c r="B62" s="16" t="s">
        <v>104</v>
      </c>
      <c r="C62" s="17" t="s">
        <v>105</v>
      </c>
      <c r="D62" s="18" t="s">
        <v>19</v>
      </c>
      <c r="E62" s="19" t="s">
        <v>19</v>
      </c>
      <c r="F62" s="19"/>
      <c r="G62" s="20">
        <f>VLOOKUP(B62,[1]Sheet1!$B$16:$G$67,6,0)</f>
        <v>0</v>
      </c>
      <c r="H62" s="20">
        <f>VLOOKUP(B62,[2]Brokers!$B$9:$AC$69,28,0)</f>
        <v>0</v>
      </c>
      <c r="I62" s="20">
        <f>VLOOKUP(B62,[1]Sheet1!$B$16:$I$67,8,0)</f>
        <v>0</v>
      </c>
      <c r="J62" s="20">
        <f>VLOOKUP(B62,[1]Sheet1!$B$16:$J$67,9,0)</f>
        <v>0</v>
      </c>
      <c r="K62" s="20">
        <v>0</v>
      </c>
      <c r="L62" s="20">
        <f>VLOOKUP(B62,[3]Brokers!$B$9:$W$69,22,0)</f>
        <v>0</v>
      </c>
      <c r="M62" s="32">
        <f>G62+H62+I62+J62+K62+L62</f>
        <v>0</v>
      </c>
      <c r="N62" s="32">
        <f>+VLOOKUP(B62,[4]Sheet1!$B$16:$N$67,13,0)+M62</f>
        <v>22821332.800000001</v>
      </c>
      <c r="O62" s="21">
        <f>N62/$N$68</f>
        <v>1.7011909378365715E-5</v>
      </c>
    </row>
    <row r="63" spans="1:16" x14ac:dyDescent="0.25">
      <c r="A63" s="15">
        <f t="shared" si="0"/>
        <v>48</v>
      </c>
      <c r="B63" s="16" t="s">
        <v>106</v>
      </c>
      <c r="C63" s="17" t="s">
        <v>107</v>
      </c>
      <c r="D63" s="18" t="s">
        <v>19</v>
      </c>
      <c r="E63" s="19"/>
      <c r="F63" s="19"/>
      <c r="G63" s="20">
        <f>VLOOKUP(B63,[1]Sheet1!$B$16:$G$67,6,0)</f>
        <v>0</v>
      </c>
      <c r="H63" s="20">
        <f>VLOOKUP(B63,[2]Brokers!$B$9:$AC$69,28,0)</f>
        <v>0</v>
      </c>
      <c r="I63" s="20">
        <f>VLOOKUP(B63,[1]Sheet1!$B$16:$I$67,8,0)</f>
        <v>0</v>
      </c>
      <c r="J63" s="20">
        <f>VLOOKUP(B63,[1]Sheet1!$B$16:$J$67,9,0)</f>
        <v>0</v>
      </c>
      <c r="K63" s="20">
        <v>0</v>
      </c>
      <c r="L63" s="20">
        <f>VLOOKUP(B63,[3]Brokers!$B$9:$W$69,22,0)</f>
        <v>0</v>
      </c>
      <c r="M63" s="32">
        <f>G63+H63+I63+J63+K63+L63</f>
        <v>0</v>
      </c>
      <c r="N63" s="32">
        <f>+VLOOKUP(B63,[4]Sheet1!$B$16:$N$67,13,0)+M63</f>
        <v>13446480.859999999</v>
      </c>
      <c r="O63" s="21">
        <f>N63/$N$68</f>
        <v>1.0023529995068871E-5</v>
      </c>
    </row>
    <row r="64" spans="1:16" x14ac:dyDescent="0.25">
      <c r="A64" s="15">
        <f t="shared" si="0"/>
        <v>49</v>
      </c>
      <c r="B64" s="16" t="s">
        <v>109</v>
      </c>
      <c r="C64" s="17" t="s">
        <v>110</v>
      </c>
      <c r="D64" s="18" t="s">
        <v>19</v>
      </c>
      <c r="E64" s="19"/>
      <c r="F64" s="19"/>
      <c r="G64" s="20">
        <f>VLOOKUP(B64,[1]Sheet1!$B$16:$G$67,6,0)</f>
        <v>1374250</v>
      </c>
      <c r="H64" s="20">
        <f>VLOOKUP(B64,[2]Brokers!$B$9:$AC$69,28,0)</f>
        <v>0</v>
      </c>
      <c r="I64" s="20">
        <f>VLOOKUP(B64,[1]Sheet1!$B$16:$I$67,8,0)</f>
        <v>0</v>
      </c>
      <c r="J64" s="20">
        <f>VLOOKUP(B64,[1]Sheet1!$B$16:$J$67,9,0)</f>
        <v>0</v>
      </c>
      <c r="K64" s="20">
        <v>0</v>
      </c>
      <c r="L64" s="20">
        <f>VLOOKUP(B64,[3]Brokers!$B$9:$W$69,22,0)</f>
        <v>0</v>
      </c>
      <c r="M64" s="32">
        <f>G64+H64+I64+J64+K64+L64</f>
        <v>1374250</v>
      </c>
      <c r="N64" s="32">
        <f>+VLOOKUP(B64,[4]Sheet1!$B$16:$N$67,13,0)+M64</f>
        <v>7403972.5900000008</v>
      </c>
      <c r="O64" s="21">
        <f>N64/$N$68</f>
        <v>5.5192092348341587E-6</v>
      </c>
    </row>
    <row r="65" spans="1:16" x14ac:dyDescent="0.25">
      <c r="A65" s="15">
        <f t="shared" si="0"/>
        <v>50</v>
      </c>
      <c r="B65" s="16" t="s">
        <v>111</v>
      </c>
      <c r="C65" s="17" t="s">
        <v>111</v>
      </c>
      <c r="D65" s="18" t="s">
        <v>19</v>
      </c>
      <c r="E65" s="18"/>
      <c r="F65" s="19"/>
      <c r="G65" s="20">
        <f>VLOOKUP(B65,[1]Sheet1!$B$16:$G$67,6,0)</f>
        <v>0</v>
      </c>
      <c r="H65" s="20">
        <f>VLOOKUP(B65,[2]Brokers!$B$9:$AC$69,28,0)</f>
        <v>0</v>
      </c>
      <c r="I65" s="20">
        <f>VLOOKUP(B65,[1]Sheet1!$B$16:$I$67,8,0)</f>
        <v>0</v>
      </c>
      <c r="J65" s="20">
        <f>VLOOKUP(B65,[1]Sheet1!$B$16:$J$67,9,0)</f>
        <v>0</v>
      </c>
      <c r="K65" s="20">
        <v>0</v>
      </c>
      <c r="L65" s="20">
        <f>VLOOKUP(B65,[3]Brokers!$B$9:$W$69,22,0)</f>
        <v>0</v>
      </c>
      <c r="M65" s="32">
        <f>G65+H65+I65+J65+K65+L65</f>
        <v>0</v>
      </c>
      <c r="N65" s="32">
        <f>+VLOOKUP(B65,[4]Sheet1!$B$16:$N$67,13,0)+M65</f>
        <v>3000000</v>
      </c>
      <c r="O65" s="21">
        <f>N65/$N$68</f>
        <v>2.2363167209540515E-6</v>
      </c>
    </row>
    <row r="66" spans="1:16" x14ac:dyDescent="0.25">
      <c r="A66" s="15">
        <f t="shared" si="0"/>
        <v>51</v>
      </c>
      <c r="B66" s="16" t="s">
        <v>112</v>
      </c>
      <c r="C66" s="17" t="s">
        <v>113</v>
      </c>
      <c r="D66" s="18" t="s">
        <v>19</v>
      </c>
      <c r="E66" s="19"/>
      <c r="F66" s="19"/>
      <c r="G66" s="20">
        <f>VLOOKUP(B66,[1]Sheet1!$B$16:$G$67,6,0)</f>
        <v>0</v>
      </c>
      <c r="H66" s="20">
        <f>VLOOKUP(B66,[2]Brokers!$B$9:$AC$69,28,0)</f>
        <v>0</v>
      </c>
      <c r="I66" s="20">
        <f>VLOOKUP(B66,[1]Sheet1!$B$16:$I$67,8,0)</f>
        <v>0</v>
      </c>
      <c r="J66" s="20">
        <f>VLOOKUP(B66,[1]Sheet1!$B$16:$J$67,9,0)</f>
        <v>0</v>
      </c>
      <c r="K66" s="20">
        <v>0</v>
      </c>
      <c r="L66" s="20">
        <f>VLOOKUP(B66,[3]Brokers!$B$9:$W$69,22,0)</f>
        <v>0</v>
      </c>
      <c r="M66" s="32">
        <f>G66+H66+I66+J66+K66+L66</f>
        <v>0</v>
      </c>
      <c r="N66" s="32">
        <f>+VLOOKUP(B66,[4]Sheet1!$B$16:$N$67,13,0)+M66</f>
        <v>420000</v>
      </c>
      <c r="O66" s="21">
        <f>N66/$N$68</f>
        <v>3.1308434093356722E-7</v>
      </c>
    </row>
    <row r="67" spans="1:16" x14ac:dyDescent="0.25">
      <c r="A67" s="15">
        <f t="shared" si="0"/>
        <v>52</v>
      </c>
      <c r="B67" s="16" t="s">
        <v>114</v>
      </c>
      <c r="C67" s="17" t="s">
        <v>115</v>
      </c>
      <c r="D67" s="18" t="s">
        <v>19</v>
      </c>
      <c r="E67" s="19"/>
      <c r="F67" s="19"/>
      <c r="G67" s="20">
        <f>VLOOKUP(B67,[1]Sheet1!$B$16:$G$67,6,0)</f>
        <v>0</v>
      </c>
      <c r="H67" s="20">
        <f>VLOOKUP(B67,[2]Brokers!$B$9:$AC$69,28,0)</f>
        <v>0</v>
      </c>
      <c r="I67" s="20">
        <f>VLOOKUP(B67,[1]Sheet1!$B$16:$I$67,8,0)</f>
        <v>0</v>
      </c>
      <c r="J67" s="20">
        <f>VLOOKUP(B67,[1]Sheet1!$B$16:$J$67,9,0)</f>
        <v>0</v>
      </c>
      <c r="K67" s="20">
        <v>0</v>
      </c>
      <c r="L67" s="20">
        <f>VLOOKUP(B67,[3]Brokers!$B$9:$W$69,22,0)</f>
        <v>0</v>
      </c>
      <c r="M67" s="32">
        <f>G67+H67+I67+J67+K67+L67</f>
        <v>0</v>
      </c>
      <c r="N67" s="32">
        <f>+VLOOKUP(B67,[4]Sheet1!$B$16:$N$67,13,0)+M67</f>
        <v>0</v>
      </c>
      <c r="O67" s="21">
        <f>N67/$N$68</f>
        <v>0</v>
      </c>
    </row>
    <row r="68" spans="1:16" ht="16.5" thickBot="1" x14ac:dyDescent="0.3">
      <c r="A68" s="49" t="s">
        <v>116</v>
      </c>
      <c r="B68" s="50"/>
      <c r="C68" s="51"/>
      <c r="D68" s="24">
        <f>COUNTA(D16:D67)</f>
        <v>52</v>
      </c>
      <c r="E68" s="24">
        <f>COUNTA(E16:E67)</f>
        <v>17</v>
      </c>
      <c r="F68" s="24">
        <f>COUNTA(F16:F67)</f>
        <v>13</v>
      </c>
      <c r="G68" s="25">
        <f t="shared" ref="G68:O68" si="1">SUM(G16:G67)</f>
        <v>11168752853.819996</v>
      </c>
      <c r="H68" s="25">
        <f t="shared" si="1"/>
        <v>0</v>
      </c>
      <c r="I68" s="25">
        <f t="shared" si="1"/>
        <v>27012665452</v>
      </c>
      <c r="J68" s="25">
        <f t="shared" si="1"/>
        <v>10000000000</v>
      </c>
      <c r="K68" s="25">
        <f t="shared" si="1"/>
        <v>0</v>
      </c>
      <c r="L68" s="25">
        <f t="shared" si="1"/>
        <v>0</v>
      </c>
      <c r="M68" s="25">
        <f t="shared" si="1"/>
        <v>48181418305.820015</v>
      </c>
      <c r="N68" s="25">
        <f t="shared" si="1"/>
        <v>1341491557027.8203</v>
      </c>
      <c r="O68" s="33">
        <f t="shared" si="1"/>
        <v>0.99999999999999944</v>
      </c>
      <c r="P68" s="26"/>
    </row>
    <row r="69" spans="1:16" x14ac:dyDescent="0.25">
      <c r="K69" s="27"/>
      <c r="L69" s="27"/>
      <c r="M69" s="28"/>
      <c r="O69" s="27"/>
      <c r="P69" s="26"/>
    </row>
    <row r="70" spans="1:16" x14ac:dyDescent="0.25">
      <c r="B70" s="52" t="s">
        <v>117</v>
      </c>
      <c r="C70" s="52"/>
      <c r="D70" s="29"/>
      <c r="E70" s="29"/>
      <c r="F70" s="29"/>
      <c r="H70" s="30"/>
      <c r="K70" s="27"/>
      <c r="L70" s="27"/>
      <c r="M70" s="27"/>
      <c r="P70" s="26"/>
    </row>
    <row r="71" spans="1:16" x14ac:dyDescent="0.25">
      <c r="C71" s="31"/>
      <c r="D71" s="31"/>
      <c r="E71" s="31"/>
      <c r="F71" s="31"/>
      <c r="P71" s="26"/>
    </row>
    <row r="72" spans="1:16" x14ac:dyDescent="0.25">
      <c r="P72" s="26"/>
    </row>
    <row r="73" spans="1:16" x14ac:dyDescent="0.25">
      <c r="P73" s="26"/>
    </row>
  </sheetData>
  <sortState ref="B16:O67">
    <sortCondition descending="1" ref="O67"/>
  </sortState>
  <mergeCells count="15">
    <mergeCell ref="A68:C68"/>
    <mergeCell ref="B70:C70"/>
    <mergeCell ref="D9:K9"/>
    <mergeCell ref="N11:O11"/>
    <mergeCell ref="A12:A15"/>
    <mergeCell ref="B12:B15"/>
    <mergeCell ref="C12:C15"/>
    <mergeCell ref="D12:F14"/>
    <mergeCell ref="G12:M13"/>
    <mergeCell ref="N12:O13"/>
    <mergeCell ref="G14:I14"/>
    <mergeCell ref="J14:L14"/>
    <mergeCell ref="M14:M15"/>
    <mergeCell ref="N14:N15"/>
    <mergeCell ref="O14:O15"/>
  </mergeCells>
  <pageMargins left="0.7" right="0.7" top="0.75" bottom="0.75" header="0.3" footer="0.3"/>
  <pageSetup paperSize="9" scale="29" orientation="portrait" verticalDpi="0" r:id="rId1"/>
  <colBreaks count="1" manualBreakCount="1">
    <brk id="15" max="6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Ариунсанаа . С</dc:creator>
  <cp:lastModifiedBy>Windows User</cp:lastModifiedBy>
  <cp:lastPrinted>2022-02-11T07:21:24Z</cp:lastPrinted>
  <dcterms:created xsi:type="dcterms:W3CDTF">2021-07-09T01:59:19Z</dcterms:created>
  <dcterms:modified xsi:type="dcterms:W3CDTF">2022-02-11T07:22:48Z</dcterms:modified>
</cp:coreProperties>
</file>