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120" windowWidth="20490" windowHeight="7635" activeTab="0"/>
  </bookViews>
  <sheets>
    <sheet name="Sheet1" sheetId="1" r:id="rId1"/>
    <sheet name="Sheet2" sheetId="2" r:id="rId2"/>
    <sheet name="Sheet3" sheetId="3" r:id="rId3"/>
  </sheets>
  <externalReferences>
    <externalReference r:id="rId6"/>
    <externalReference r:id="rId7"/>
  </externalReferences>
  <definedNames>
    <definedName name="_xlnm.Print_Area" localSheetId="0">'Sheet1'!$A$1:$N$78</definedName>
  </definedNames>
  <calcPr calcId="145621"/>
</workbook>
</file>

<file path=xl/sharedStrings.xml><?xml version="1.0" encoding="utf-8"?>
<sst xmlns="http://schemas.openxmlformats.org/spreadsheetml/2006/main" count="226" uniqueCount="132">
  <si>
    <t>№</t>
  </si>
  <si>
    <t>BDSC</t>
  </si>
  <si>
    <t>●</t>
  </si>
  <si>
    <t>NOVL</t>
  </si>
  <si>
    <t>TNGR</t>
  </si>
  <si>
    <t>GLMT</t>
  </si>
  <si>
    <t>BZIN</t>
  </si>
  <si>
    <t>ARD</t>
  </si>
  <si>
    <t>TDB</t>
  </si>
  <si>
    <t>STIN</t>
  </si>
  <si>
    <t>MNET</t>
  </si>
  <si>
    <t>GAUL</t>
  </si>
  <si>
    <t>MIBG</t>
  </si>
  <si>
    <t>MSEC</t>
  </si>
  <si>
    <t>NSEC</t>
  </si>
  <si>
    <t>APS</t>
  </si>
  <si>
    <t>BUMB</t>
  </si>
  <si>
    <t>LFTI</t>
  </si>
  <si>
    <t>DELG</t>
  </si>
  <si>
    <t>ZRGD</t>
  </si>
  <si>
    <t>BULG</t>
  </si>
  <si>
    <t>BLMB</t>
  </si>
  <si>
    <t>UNDR</t>
  </si>
  <si>
    <t>TABO</t>
  </si>
  <si>
    <t>SECP</t>
  </si>
  <si>
    <t>TCHB</t>
  </si>
  <si>
    <t>ECM</t>
  </si>
  <si>
    <t>BLAC</t>
  </si>
  <si>
    <t>ALTN</t>
  </si>
  <si>
    <t>SANR</t>
  </si>
  <si>
    <t>DRBR</t>
  </si>
  <si>
    <t>CAPM</t>
  </si>
  <si>
    <t>MERG</t>
  </si>
  <si>
    <t>MONG</t>
  </si>
  <si>
    <t>GDEV</t>
  </si>
  <si>
    <t>TTOL</t>
  </si>
  <si>
    <t>MSDQ</t>
  </si>
  <si>
    <t>GNDX</t>
  </si>
  <si>
    <t>MICC</t>
  </si>
  <si>
    <t>ARGB</t>
  </si>
  <si>
    <t>BSK</t>
  </si>
  <si>
    <t>GATR</t>
  </si>
  <si>
    <t>ACE</t>
  </si>
  <si>
    <t>GDSC</t>
  </si>
  <si>
    <t>ZGB</t>
  </si>
  <si>
    <t>SGC</t>
  </si>
  <si>
    <t>GNN</t>
  </si>
  <si>
    <t>FRON</t>
  </si>
  <si>
    <t>MWTS</t>
  </si>
  <si>
    <t>FCX</t>
  </si>
  <si>
    <t>BATS</t>
  </si>
  <si>
    <t>FINL</t>
  </si>
  <si>
    <t>DCF</t>
  </si>
  <si>
    <t>BKHE</t>
  </si>
  <si>
    <t>BBSS</t>
  </si>
  <si>
    <t>DGSN</t>
  </si>
  <si>
    <t>ITR</t>
  </si>
  <si>
    <t>HUN</t>
  </si>
  <si>
    <t>PREV</t>
  </si>
  <si>
    <t>ZEUS</t>
  </si>
  <si>
    <t>Symbol</t>
  </si>
  <si>
    <t>Company name</t>
  </si>
  <si>
    <t>Lisence type</t>
  </si>
  <si>
    <t>Broker, Dealer</t>
  </si>
  <si>
    <t>Underwriter</t>
  </si>
  <si>
    <t>Investment advisory</t>
  </si>
  <si>
    <t>BDSEC</t>
  </si>
  <si>
    <t>NOVEL INVESTMENT</t>
  </si>
  <si>
    <t>TENGER CAPITAL</t>
  </si>
  <si>
    <t>GOLOMT CAPITAL</t>
  </si>
  <si>
    <t>MIRAE ASSET SECURITIES MONGOLIA</t>
  </si>
  <si>
    <t>ARD CAPITAL GROUP</t>
  </si>
  <si>
    <t>TDB CAPITAL</t>
  </si>
  <si>
    <t>STANDART INVESTMENT</t>
  </si>
  <si>
    <t>ARD SECURITIES</t>
  </si>
  <si>
    <t>GAULI</t>
  </si>
  <si>
    <t>MONSEC</t>
  </si>
  <si>
    <t>NATIONAL SECURITIES</t>
  </si>
  <si>
    <t>ASIA PACIFIC SECURITIES</t>
  </si>
  <si>
    <t>BUMBAT-ALTAI</t>
  </si>
  <si>
    <t>LIFETIME INVESTMENT</t>
  </si>
  <si>
    <t>DELGERKHANGAI SECURITIES</t>
  </si>
  <si>
    <t>ZERGED</t>
  </si>
  <si>
    <t>BULGAN BROKER</t>
  </si>
  <si>
    <t>BLOOMSBURY SECURITIES</t>
  </si>
  <si>
    <t>UNDURKHAAN INVEST</t>
  </si>
  <si>
    <t>TAVAN BOGD</t>
  </si>
  <si>
    <t>SECAP</t>
  </si>
  <si>
    <t>TULGAT CHANDMANI BAYAN</t>
  </si>
  <si>
    <t>EURASIA CAPITAL HOLDING</t>
  </si>
  <si>
    <t>BLACKSTONE INTERNATIONAL</t>
  </si>
  <si>
    <t>ALTAN KHOROMSOG</t>
  </si>
  <si>
    <t>SANAR</t>
  </si>
  <si>
    <t>DARKHAN BROKER</t>
  </si>
  <si>
    <t>CAPITAL MARKET CORPORATION</t>
  </si>
  <si>
    <t>MERGEN SANAA</t>
  </si>
  <si>
    <t>MONGOL SECURITIES</t>
  </si>
  <si>
    <t>GRANDDEVELOPMENT</t>
  </si>
  <si>
    <t>TESO INVESTMENT</t>
  </si>
  <si>
    <t>MASDAQ</t>
  </si>
  <si>
    <t>GENDEX</t>
  </si>
  <si>
    <t>ARGAI BEST</t>
  </si>
  <si>
    <t>BLUESKY SECURITIES</t>
  </si>
  <si>
    <t>GATSUURT TRADE</t>
  </si>
  <si>
    <t>ACE AND T CAPITAL</t>
  </si>
  <si>
    <t>GOODSEC</t>
  </si>
  <si>
    <t>SG CAPITAL</t>
  </si>
  <si>
    <t>GOVIIN NOYON NURUU</t>
  </si>
  <si>
    <t>FRONTIER</t>
  </si>
  <si>
    <t>FINANCE LINK GROUP</t>
  </si>
  <si>
    <t>BAGA KHEER</t>
  </si>
  <si>
    <t>DOGSON</t>
  </si>
  <si>
    <t>I TRADE</t>
  </si>
  <si>
    <t>HUNNU EMPIRE</t>
  </si>
  <si>
    <t>PREVALENT</t>
  </si>
  <si>
    <t>ZUES CAPITAL</t>
  </si>
  <si>
    <t>Total</t>
  </si>
  <si>
    <t xml:space="preserve">PS: Ranked by Total trading of Participants </t>
  </si>
  <si>
    <t>RANKING OF THE MEMBERS OF THE MONGOLIAN STOCK EXCHANGE, based on the trading volume</t>
  </si>
  <si>
    <t xml:space="preserve">Securities' secondary market trading value </t>
  </si>
  <si>
    <t>Total value /in MNT/</t>
  </si>
  <si>
    <t>Total trading value /in MNT/</t>
  </si>
  <si>
    <t>Composition in total trading value  /in percent/</t>
  </si>
  <si>
    <t>Equity</t>
  </si>
  <si>
    <t>Corporate Bonds</t>
  </si>
  <si>
    <t xml:space="preserve">Government securities </t>
  </si>
  <si>
    <t>IPO</t>
  </si>
  <si>
    <t>Trading value in 2018</t>
  </si>
  <si>
    <t>Trading value of April</t>
  </si>
  <si>
    <t>SILS</t>
  </si>
  <si>
    <t>SILVER LIGHT SECURITIES</t>
  </si>
  <si>
    <t>As of  June 13,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</si>
</sst>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sz val="12"/>
      <color theme="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1">
    <xf numFmtId="0" fontId="0" fillId="0" borderId="0" xfId="0"/>
    <xf numFmtId="0" fontId="2" fillId="0" borderId="0" xfId="0" applyFont="1" applyAlignment="1">
      <alignment horizontal="center" vertical="center" wrapText="1"/>
    </xf>
    <xf numFmtId="43" fontId="2" fillId="0" borderId="0" xfId="18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3" fontId="2" fillId="0" borderId="0" xfId="18" applyFont="1" applyAlignment="1">
      <alignment horizontal="center" vertical="center" wrapText="1"/>
    </xf>
    <xf numFmtId="164" fontId="3" fillId="0" borderId="0" xfId="18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43" fontId="5" fillId="0" borderId="0" xfId="18" applyFont="1" applyAlignment="1">
      <alignment horizontal="center" vertical="center" wrapText="1"/>
    </xf>
    <xf numFmtId="43" fontId="5" fillId="2" borderId="1" xfId="18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vertical="top"/>
    </xf>
    <xf numFmtId="0" fontId="7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43" fontId="2" fillId="2" borderId="1" xfId="18" applyFont="1" applyFill="1" applyBorder="1" applyAlignment="1">
      <alignment horizontal="center" vertical="center"/>
    </xf>
    <xf numFmtId="43" fontId="7" fillId="2" borderId="3" xfId="18" applyFont="1" applyFill="1" applyBorder="1" applyAlignment="1">
      <alignment vertical="center" wrapText="1"/>
    </xf>
    <xf numFmtId="43" fontId="2" fillId="4" borderId="1" xfId="18" applyFont="1" applyFill="1" applyBorder="1" applyAlignment="1">
      <alignment horizontal="right"/>
    </xf>
    <xf numFmtId="165" fontId="2" fillId="4" borderId="4" xfId="15" applyNumberFormat="1" applyFont="1" applyFill="1" applyBorder="1" applyAlignment="1">
      <alignment horizontal="center" vertical="center" wrapText="1"/>
    </xf>
    <xf numFmtId="43" fontId="7" fillId="4" borderId="0" xfId="18" applyFont="1" applyFill="1" applyAlignment="1">
      <alignment horizontal="right" vertical="center"/>
    </xf>
    <xf numFmtId="43" fontId="7" fillId="4" borderId="0" xfId="18" applyFont="1" applyFill="1" applyAlignment="1">
      <alignment horizontal="right"/>
    </xf>
    <xf numFmtId="43" fontId="2" fillId="3" borderId="0" xfId="18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43" fontId="2" fillId="0" borderId="0" xfId="18" applyFont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43" fontId="8" fillId="2" borderId="5" xfId="18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 wrapText="1"/>
    </xf>
    <xf numFmtId="164" fontId="5" fillId="3" borderId="0" xfId="18" applyNumberFormat="1" applyFont="1" applyFill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9" fontId="8" fillId="2" borderId="5" xfId="15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14</xdr:col>
      <xdr:colOff>0</xdr:colOff>
      <xdr:row>7</xdr:row>
      <xdr:rowOff>0</xdr:rowOff>
    </xdr:to>
    <xdr:grpSp>
      <xdr:nvGrpSpPr>
        <xdr:cNvPr id="2" name="Group 6"/>
        <xdr:cNvGrpSpPr>
          <a:grpSpLocks/>
        </xdr:cNvGrpSpPr>
      </xdr:nvGrpSpPr>
      <xdr:grpSpPr bwMode="auto">
        <a:xfrm>
          <a:off x="0" y="19050"/>
          <a:ext cx="17745075" cy="1314450"/>
          <a:chOff x="-459" y="-536"/>
          <a:chExt cx="12780" cy="2246"/>
        </a:xfrm>
      </xdr:grpSpPr>
      <xdr:sp macro="" textlink="">
        <xdr:nvSpPr>
          <xdr:cNvPr id="3" name="Rectangle 7"/>
          <xdr:cNvSpPr>
            <a:spLocks noChangeArrowheads="1"/>
          </xdr:cNvSpPr>
        </xdr:nvSpPr>
        <xdr:spPr bwMode="auto">
          <a:xfrm>
            <a:off x="-459" y="-536"/>
            <a:ext cx="12780" cy="1440"/>
          </a:xfrm>
          <a:prstGeom prst="rect">
            <a:avLst/>
          </a:prstGeom>
          <a:solidFill>
            <a:srgbClr val="004284"/>
          </a:solidFill>
          <a:ln>
            <a:noFill/>
          </a:ln>
          <a:effectLst>
            <a:outerShdw dist="25400" dir="5400000" algn="ctr" rotWithShape="0">
              <a:srgbClr val="808080">
                <a:alpha val="35001"/>
              </a:srgbClr>
            </a:outerShdw>
          </a:effectLst>
          <a:extLst>
            <a:ext uri="{91240B29-F687-4F45-9708-019B960494DF}">
              <a14:hiddenLine xmlns:a14="http://schemas.microsoft.com/office/drawing/2010/main" w="19050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" name="Freeform 8"/>
          <xdr:cNvSpPr>
            <a:spLocks/>
          </xdr:cNvSpPr>
        </xdr:nvSpPr>
        <xdr:spPr bwMode="auto">
          <a:xfrm>
            <a:off x="1416" y="311"/>
            <a:ext cx="7917" cy="1399"/>
          </a:xfrm>
          <a:custGeom>
            <a:avLst/>
            <a:gdLst>
              <a:gd name="T0" fmla="*/ 7916 w 7916"/>
              <a:gd name="T1" fmla="*/ 694 h 1399"/>
              <a:gd name="T2" fmla="*/ 7916 w 7916"/>
              <a:gd name="T3" fmla="*/ 278 h 1399"/>
              <a:gd name="T4" fmla="*/ 0 w 7916"/>
              <a:gd name="T5" fmla="*/ 0 h 1399"/>
              <a:gd name="T6" fmla="*/ 0 w 7916"/>
              <a:gd name="T7" fmla="*/ 1399 h 1399"/>
              <a:gd name="T8" fmla="*/ 7916 w 7916"/>
              <a:gd name="T9" fmla="*/ 694 h 1399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1399" w="7916">
                <a:moveTo>
                  <a:pt x="7916" y="694"/>
                </a:moveTo>
                <a:lnTo>
                  <a:pt x="7916" y="278"/>
                </a:lnTo>
                <a:lnTo>
                  <a:pt x="0" y="0"/>
                </a:lnTo>
                <a:lnTo>
                  <a:pt x="0" y="1399"/>
                </a:lnTo>
                <a:lnTo>
                  <a:pt x="7916" y="694"/>
                </a:lnTo>
                <a:close/>
              </a:path>
            </a:pathLst>
          </a:custGeom>
          <a:solidFill>
            <a:srgbClr val="7AA2C4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5" name="Freeform 9"/>
          <xdr:cNvSpPr>
            <a:spLocks/>
          </xdr:cNvSpPr>
        </xdr:nvSpPr>
        <xdr:spPr bwMode="auto">
          <a:xfrm>
            <a:off x="9327" y="480"/>
            <a:ext cx="2598" cy="804"/>
          </a:xfrm>
          <a:custGeom>
            <a:avLst/>
            <a:gdLst>
              <a:gd name="T0" fmla="*/ 0 w 2597"/>
              <a:gd name="T1" fmla="*/ 526 h 804"/>
              <a:gd name="T2" fmla="*/ 0 w 2597"/>
              <a:gd name="T3" fmla="*/ 110 h 804"/>
              <a:gd name="T4" fmla="*/ 2597 w 2597"/>
              <a:gd name="T5" fmla="*/ 0 h 804"/>
              <a:gd name="T6" fmla="*/ 2573 w 2597"/>
              <a:gd name="T7" fmla="*/ 804 h 804"/>
              <a:gd name="T8" fmla="*/ 0 w 2597"/>
              <a:gd name="T9" fmla="*/ 526 h 804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804" w="2597">
                <a:moveTo>
                  <a:pt x="0" y="526"/>
                </a:moveTo>
                <a:lnTo>
                  <a:pt x="0" y="110"/>
                </a:lnTo>
                <a:lnTo>
                  <a:pt x="2597" y="0"/>
                </a:lnTo>
                <a:lnTo>
                  <a:pt x="2573" y="804"/>
                </a:lnTo>
                <a:lnTo>
                  <a:pt x="0" y="526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6" name="Freeform 10"/>
          <xdr:cNvSpPr>
            <a:spLocks/>
          </xdr:cNvSpPr>
        </xdr:nvSpPr>
        <xdr:spPr bwMode="auto">
          <a:xfrm>
            <a:off x="-280" y="318"/>
            <a:ext cx="1706" cy="1392"/>
          </a:xfrm>
          <a:custGeom>
            <a:avLst/>
            <a:gdLst>
              <a:gd name="T0" fmla="*/ 254 w 1706"/>
              <a:gd name="T1" fmla="*/ 1181 h 1392"/>
              <a:gd name="T2" fmla="*/ 0 w 1706"/>
              <a:gd name="T3" fmla="*/ 218 h 1392"/>
              <a:gd name="T4" fmla="*/ 1706 w 1706"/>
              <a:gd name="T5" fmla="*/ 0 h 1392"/>
              <a:gd name="T6" fmla="*/ 1702 w 1706"/>
              <a:gd name="T7" fmla="*/ 1392 h 1392"/>
              <a:gd name="T8" fmla="*/ 254 w 1706"/>
              <a:gd name="T9" fmla="*/ 1181 h 1392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1392" w="1706">
                <a:moveTo>
                  <a:pt x="254" y="1181"/>
                </a:moveTo>
                <a:lnTo>
                  <a:pt x="0" y="218"/>
                </a:lnTo>
                <a:lnTo>
                  <a:pt x="1706" y="0"/>
                </a:lnTo>
                <a:lnTo>
                  <a:pt x="1702" y="1392"/>
                </a:lnTo>
                <a:lnTo>
                  <a:pt x="254" y="1181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</xdr:grpSp>
    <xdr:clientData/>
  </xdr:twoCellAnchor>
  <xdr:twoCellAnchor editAs="oneCell">
    <xdr:from>
      <xdr:col>0</xdr:col>
      <xdr:colOff>9525</xdr:colOff>
      <xdr:row>6</xdr:row>
      <xdr:rowOff>114300</xdr:rowOff>
    </xdr:from>
    <xdr:to>
      <xdr:col>1</xdr:col>
      <xdr:colOff>466725</xdr:colOff>
      <xdr:row>10</xdr:row>
      <xdr:rowOff>123825</xdr:rowOff>
    </xdr:to>
    <xdr:pic>
      <xdr:nvPicPr>
        <xdr:cNvPr id="7" name="Picture 6" descr="MSE_LOGO blue-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" y="1247775"/>
          <a:ext cx="7810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</xdr:colOff>
      <xdr:row>6</xdr:row>
      <xdr:rowOff>114300</xdr:rowOff>
    </xdr:from>
    <xdr:to>
      <xdr:col>1</xdr:col>
      <xdr:colOff>466725</xdr:colOff>
      <xdr:row>10</xdr:row>
      <xdr:rowOff>123825</xdr:rowOff>
    </xdr:to>
    <xdr:pic>
      <xdr:nvPicPr>
        <xdr:cNvPr id="8" name="Picture 6" descr="MSE_LOGO blue-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" y="1247775"/>
          <a:ext cx="7810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nth1805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Total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TOP-20"/>
      <sheetName val="ActiveShares"/>
      <sheetName val="mar_cap"/>
      <sheetName val="PriceGainers&amp;Losers"/>
      <sheetName val="Trading Summary"/>
      <sheetName val="Brok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M9">
            <v>0</v>
          </cell>
          <cell r="X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15790</v>
          </cell>
          <cell r="E10">
            <v>1096100</v>
          </cell>
          <cell r="F10">
            <v>18516</v>
          </cell>
          <cell r="G10">
            <v>8494018.3</v>
          </cell>
          <cell r="H10">
            <v>9590118.3</v>
          </cell>
          <cell r="I10">
            <v>0</v>
          </cell>
          <cell r="M10">
            <v>0</v>
          </cell>
          <cell r="X10">
            <v>0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850</v>
          </cell>
          <cell r="E11">
            <v>501500</v>
          </cell>
          <cell r="F11">
            <v>42180</v>
          </cell>
          <cell r="G11">
            <v>7983329</v>
          </cell>
          <cell r="H11">
            <v>8484829</v>
          </cell>
          <cell r="I11">
            <v>18793</v>
          </cell>
          <cell r="J11">
            <v>7141340</v>
          </cell>
          <cell r="M11">
            <v>7141340</v>
          </cell>
          <cell r="X11">
            <v>0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316210</v>
          </cell>
          <cell r="E12">
            <v>175997665.28</v>
          </cell>
          <cell r="F12">
            <v>165126</v>
          </cell>
          <cell r="G12">
            <v>175575541.01</v>
          </cell>
          <cell r="H12">
            <v>351573206.28999996</v>
          </cell>
          <cell r="I12">
            <v>151888</v>
          </cell>
          <cell r="J12">
            <v>57717440</v>
          </cell>
          <cell r="M12">
            <v>57717440</v>
          </cell>
          <cell r="X12">
            <v>0</v>
          </cell>
        </row>
        <row r="13">
          <cell r="B13" t="str">
            <v>ARGB</v>
          </cell>
          <cell r="C13" t="str">
            <v>Аргай бэст ХХК</v>
          </cell>
          <cell r="D13">
            <v>0</v>
          </cell>
          <cell r="E13">
            <v>0</v>
          </cell>
          <cell r="F13">
            <v>318</v>
          </cell>
          <cell r="G13">
            <v>990905</v>
          </cell>
          <cell r="H13">
            <v>990905</v>
          </cell>
          <cell r="I13">
            <v>0</v>
          </cell>
          <cell r="M13">
            <v>0</v>
          </cell>
          <cell r="X13">
            <v>0</v>
          </cell>
        </row>
        <row r="14">
          <cell r="B14" t="str">
            <v>BATS</v>
          </cell>
          <cell r="C14" t="str">
            <v>Батс ХХК</v>
          </cell>
          <cell r="D14">
            <v>157475</v>
          </cell>
          <cell r="E14">
            <v>33809244.02</v>
          </cell>
          <cell r="F14">
            <v>887581</v>
          </cell>
          <cell r="G14">
            <v>72619017.1</v>
          </cell>
          <cell r="H14">
            <v>106428261.12</v>
          </cell>
          <cell r="I14">
            <v>99822</v>
          </cell>
          <cell r="J14">
            <v>37932360</v>
          </cell>
          <cell r="M14">
            <v>37932360</v>
          </cell>
          <cell r="X14">
            <v>0</v>
          </cell>
        </row>
        <row r="15">
          <cell r="B15" t="str">
            <v>BBSS</v>
          </cell>
          <cell r="C15" t="str">
            <v>Би Би Эс Эс ХХК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M15">
            <v>0</v>
          </cell>
          <cell r="X15">
            <v>0</v>
          </cell>
        </row>
        <row r="16">
          <cell r="B16" t="str">
            <v>BDSC</v>
          </cell>
          <cell r="C16" t="str">
            <v>БиДиСек ХК</v>
          </cell>
          <cell r="D16">
            <v>925533</v>
          </cell>
          <cell r="E16">
            <v>409681430.6</v>
          </cell>
          <cell r="F16">
            <v>2136187</v>
          </cell>
          <cell r="G16">
            <v>573831528.96</v>
          </cell>
          <cell r="H16">
            <v>983512959.5600001</v>
          </cell>
          <cell r="I16">
            <v>2447955</v>
          </cell>
          <cell r="J16">
            <v>930222900</v>
          </cell>
          <cell r="M16">
            <v>930222900</v>
          </cell>
          <cell r="T16">
            <v>1341</v>
          </cell>
          <cell r="U16">
            <v>134770800</v>
          </cell>
          <cell r="V16">
            <v>1341</v>
          </cell>
          <cell r="W16">
            <v>134770800</v>
          </cell>
          <cell r="X16">
            <v>269541600</v>
          </cell>
        </row>
        <row r="17">
          <cell r="B17" t="str">
            <v>BKHE</v>
          </cell>
          <cell r="C17" t="str">
            <v>Бага хээр ХХК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M17">
            <v>0</v>
          </cell>
          <cell r="X17">
            <v>0</v>
          </cell>
        </row>
        <row r="18">
          <cell r="B18" t="str">
            <v>BLAC</v>
          </cell>
          <cell r="C18" t="str">
            <v>Блэкстоун интернэйшнл ХХК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M18">
            <v>0</v>
          </cell>
          <cell r="X18">
            <v>0</v>
          </cell>
        </row>
        <row r="19">
          <cell r="B19" t="str">
            <v>BLMB</v>
          </cell>
          <cell r="C19" t="str">
            <v>Блүмсбюри секюритиес ХХК</v>
          </cell>
          <cell r="D19">
            <v>219801</v>
          </cell>
          <cell r="E19">
            <v>23101095.28</v>
          </cell>
          <cell r="F19">
            <v>400512</v>
          </cell>
          <cell r="G19">
            <v>95405749.31</v>
          </cell>
          <cell r="H19">
            <v>118506844.59</v>
          </cell>
          <cell r="I19">
            <v>309843</v>
          </cell>
          <cell r="J19">
            <v>117740340</v>
          </cell>
          <cell r="M19">
            <v>117740340</v>
          </cell>
          <cell r="X19">
            <v>0</v>
          </cell>
        </row>
        <row r="20">
          <cell r="B20" t="str">
            <v>BSK</v>
          </cell>
          <cell r="C20" t="str">
            <v>BLUE SKY</v>
          </cell>
          <cell r="D20">
            <v>281</v>
          </cell>
          <cell r="E20">
            <v>58102.37</v>
          </cell>
          <cell r="F20">
            <v>58079</v>
          </cell>
          <cell r="G20">
            <v>6279248</v>
          </cell>
          <cell r="H20">
            <v>6337350.37</v>
          </cell>
          <cell r="I20">
            <v>5899</v>
          </cell>
          <cell r="J20">
            <v>2241620</v>
          </cell>
          <cell r="M20">
            <v>2241620</v>
          </cell>
          <cell r="X20">
            <v>0</v>
          </cell>
        </row>
        <row r="21">
          <cell r="B21" t="str">
            <v>BULG</v>
          </cell>
          <cell r="C21" t="str">
            <v>Булган брокер ХХК</v>
          </cell>
          <cell r="D21">
            <v>489</v>
          </cell>
          <cell r="E21">
            <v>48895.11</v>
          </cell>
          <cell r="F21">
            <v>72385</v>
          </cell>
          <cell r="G21">
            <v>9442929</v>
          </cell>
          <cell r="H21">
            <v>9491824.11</v>
          </cell>
          <cell r="I21">
            <v>53306</v>
          </cell>
          <cell r="J21">
            <v>20256280</v>
          </cell>
          <cell r="M21">
            <v>20256280</v>
          </cell>
          <cell r="X21">
            <v>0</v>
          </cell>
        </row>
        <row r="22">
          <cell r="B22" t="str">
            <v>BUMB</v>
          </cell>
          <cell r="C22" t="str">
            <v>Бумбат-Алтай ХХК</v>
          </cell>
          <cell r="D22">
            <v>2501239</v>
          </cell>
          <cell r="E22">
            <v>569971201.08</v>
          </cell>
          <cell r="F22">
            <v>4841166</v>
          </cell>
          <cell r="G22">
            <v>475471727.23</v>
          </cell>
          <cell r="H22">
            <v>1045442928.3100001</v>
          </cell>
          <cell r="I22">
            <v>1951079</v>
          </cell>
          <cell r="J22">
            <v>741410020</v>
          </cell>
          <cell r="K22">
            <v>16925100</v>
          </cell>
          <cell r="L22">
            <v>6431538000</v>
          </cell>
          <cell r="M22">
            <v>7172948020</v>
          </cell>
          <cell r="X22">
            <v>0</v>
          </cell>
        </row>
        <row r="23">
          <cell r="B23" t="str">
            <v>BZIN</v>
          </cell>
          <cell r="C23" t="str">
            <v>Мирэ Эссет Секьюритис Монгол ХХК</v>
          </cell>
          <cell r="D23">
            <v>16791742</v>
          </cell>
          <cell r="E23">
            <v>883257526.91</v>
          </cell>
          <cell r="F23">
            <v>5855558</v>
          </cell>
          <cell r="G23">
            <v>348635813</v>
          </cell>
          <cell r="H23">
            <v>1231893339.9099998</v>
          </cell>
          <cell r="I23">
            <v>353635</v>
          </cell>
          <cell r="J23">
            <v>134381300</v>
          </cell>
          <cell r="M23">
            <v>134381300</v>
          </cell>
          <cell r="T23">
            <v>4429</v>
          </cell>
          <cell r="U23">
            <v>459800540</v>
          </cell>
          <cell r="V23">
            <v>4429</v>
          </cell>
          <cell r="W23">
            <v>459800540</v>
          </cell>
          <cell r="X23">
            <v>919601080</v>
          </cell>
        </row>
        <row r="24">
          <cell r="B24" t="str">
            <v>CAPM</v>
          </cell>
          <cell r="C24" t="str">
            <v>Капитал маркет корпораци ХХК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M24">
            <v>0</v>
          </cell>
          <cell r="X24">
            <v>0</v>
          </cell>
        </row>
        <row r="25">
          <cell r="B25" t="str">
            <v>DCF</v>
          </cell>
          <cell r="C25" t="str">
            <v>Ди Си Эф ХХК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M25">
            <v>0</v>
          </cell>
          <cell r="X25">
            <v>0</v>
          </cell>
        </row>
        <row r="26">
          <cell r="B26" t="str">
            <v>DELG</v>
          </cell>
          <cell r="C26" t="str">
            <v>Дэлгэрхангай секюритиз ХХК</v>
          </cell>
          <cell r="D26">
            <v>78559</v>
          </cell>
          <cell r="E26">
            <v>102379550</v>
          </cell>
          <cell r="F26">
            <v>41683</v>
          </cell>
          <cell r="G26">
            <v>12067488</v>
          </cell>
          <cell r="H26">
            <v>114447038</v>
          </cell>
          <cell r="I26">
            <v>40456</v>
          </cell>
          <cell r="J26">
            <v>15373280</v>
          </cell>
          <cell r="M26">
            <v>15373280</v>
          </cell>
          <cell r="X26">
            <v>0</v>
          </cell>
        </row>
        <row r="27">
          <cell r="B27" t="str">
            <v>DGSN</v>
          </cell>
          <cell r="C27" t="str">
            <v>Догсон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M27">
            <v>0</v>
          </cell>
          <cell r="X27">
            <v>0</v>
          </cell>
        </row>
        <row r="28">
          <cell r="B28" t="str">
            <v>DRBR</v>
          </cell>
          <cell r="C28" t="str">
            <v>Дархан брокер ХХК</v>
          </cell>
          <cell r="D28">
            <v>15794</v>
          </cell>
          <cell r="E28">
            <v>8654465</v>
          </cell>
          <cell r="F28">
            <v>239701</v>
          </cell>
          <cell r="G28">
            <v>22064816.32</v>
          </cell>
          <cell r="H28">
            <v>30719281.32</v>
          </cell>
          <cell r="I28">
            <v>114427</v>
          </cell>
          <cell r="J28">
            <v>43482260</v>
          </cell>
          <cell r="M28">
            <v>43482260</v>
          </cell>
          <cell r="X28">
            <v>0</v>
          </cell>
        </row>
        <row r="29">
          <cell r="B29" t="str">
            <v>ECM</v>
          </cell>
          <cell r="C29" t="str">
            <v>Евразиа капитал монголиа ХХК</v>
          </cell>
          <cell r="D29">
            <v>172669</v>
          </cell>
          <cell r="E29">
            <v>63976854</v>
          </cell>
          <cell r="F29">
            <v>414200</v>
          </cell>
          <cell r="G29">
            <v>103345282.7</v>
          </cell>
          <cell r="H29">
            <v>167322136.7</v>
          </cell>
          <cell r="I29">
            <v>144302</v>
          </cell>
          <cell r="J29">
            <v>54834760</v>
          </cell>
          <cell r="M29">
            <v>54834760</v>
          </cell>
          <cell r="X29">
            <v>0</v>
          </cell>
        </row>
        <row r="30">
          <cell r="B30" t="str">
            <v>FCX</v>
          </cell>
          <cell r="C30" t="str">
            <v>Эф Си Икс ХХК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8285</v>
          </cell>
          <cell r="J30">
            <v>3148300</v>
          </cell>
          <cell r="M30">
            <v>3148300</v>
          </cell>
          <cell r="X30">
            <v>0</v>
          </cell>
        </row>
        <row r="31">
          <cell r="B31" t="str">
            <v>FINL</v>
          </cell>
          <cell r="C31" t="str">
            <v>Финанс линк групп ХХК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M31">
            <v>0</v>
          </cell>
          <cell r="X31">
            <v>0</v>
          </cell>
        </row>
        <row r="32">
          <cell r="B32" t="str">
            <v>FRON</v>
          </cell>
          <cell r="C32" t="str">
            <v>Фронтиер ХХК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M32">
            <v>0</v>
          </cell>
          <cell r="X32">
            <v>0</v>
          </cell>
        </row>
        <row r="33">
          <cell r="B33" t="str">
            <v>GATR</v>
          </cell>
          <cell r="C33" t="str">
            <v>Гацуурт трейд ХХК</v>
          </cell>
          <cell r="D33">
            <v>16020</v>
          </cell>
          <cell r="E33">
            <v>6838400</v>
          </cell>
          <cell r="F33">
            <v>4879</v>
          </cell>
          <cell r="G33">
            <v>4312138</v>
          </cell>
          <cell r="H33">
            <v>11150538</v>
          </cell>
          <cell r="I33">
            <v>20810</v>
          </cell>
          <cell r="J33">
            <v>7907800</v>
          </cell>
          <cell r="M33">
            <v>7907800</v>
          </cell>
          <cell r="X33">
            <v>0</v>
          </cell>
        </row>
        <row r="34">
          <cell r="B34" t="str">
            <v>GAUL</v>
          </cell>
          <cell r="C34" t="str">
            <v>Гаүли ХХК</v>
          </cell>
          <cell r="D34">
            <v>2063425</v>
          </cell>
          <cell r="E34">
            <v>771323649.84</v>
          </cell>
          <cell r="F34">
            <v>1850649</v>
          </cell>
          <cell r="G34">
            <v>445107882.22</v>
          </cell>
          <cell r="H34">
            <v>1216431532.06</v>
          </cell>
          <cell r="I34">
            <v>4147756</v>
          </cell>
          <cell r="J34">
            <v>1576147280</v>
          </cell>
          <cell r="M34">
            <v>1576147280</v>
          </cell>
          <cell r="T34">
            <v>9600</v>
          </cell>
          <cell r="U34">
            <v>9600000</v>
          </cell>
          <cell r="V34">
            <v>9600</v>
          </cell>
          <cell r="W34">
            <v>9600000</v>
          </cell>
          <cell r="X34">
            <v>19200000</v>
          </cell>
        </row>
        <row r="35">
          <cell r="B35" t="str">
            <v>GDEV</v>
          </cell>
          <cell r="C35" t="str">
            <v>Гранддевелопмент ХХК</v>
          </cell>
          <cell r="D35">
            <v>13106</v>
          </cell>
          <cell r="E35">
            <v>3404580</v>
          </cell>
          <cell r="F35">
            <v>274603</v>
          </cell>
          <cell r="G35">
            <v>15695394.92</v>
          </cell>
          <cell r="H35">
            <v>19099974.92</v>
          </cell>
          <cell r="I35">
            <v>13024</v>
          </cell>
          <cell r="J35">
            <v>4949120</v>
          </cell>
          <cell r="M35">
            <v>4949120</v>
          </cell>
          <cell r="X35">
            <v>0</v>
          </cell>
        </row>
        <row r="36">
          <cell r="B36" t="str">
            <v>GDSC</v>
          </cell>
          <cell r="C36" t="str">
            <v>Гүүдсек ХХК</v>
          </cell>
          <cell r="D36">
            <v>695</v>
          </cell>
          <cell r="E36">
            <v>152197</v>
          </cell>
          <cell r="F36">
            <v>74641</v>
          </cell>
          <cell r="G36">
            <v>26994003.64</v>
          </cell>
          <cell r="H36">
            <v>27146200.64</v>
          </cell>
          <cell r="I36">
            <v>89150</v>
          </cell>
          <cell r="J36">
            <v>33877000</v>
          </cell>
          <cell r="M36">
            <v>33877000</v>
          </cell>
          <cell r="X36">
            <v>0</v>
          </cell>
        </row>
        <row r="37">
          <cell r="B37" t="str">
            <v>GLMT</v>
          </cell>
          <cell r="C37" t="str">
            <v>Голомт Капитал ХХК</v>
          </cell>
          <cell r="D37">
            <v>2093178</v>
          </cell>
          <cell r="E37">
            <v>344412172.98</v>
          </cell>
          <cell r="F37">
            <v>1223316</v>
          </cell>
          <cell r="G37">
            <v>272591515.65</v>
          </cell>
          <cell r="H37">
            <v>617003688.63</v>
          </cell>
          <cell r="I37">
            <v>932654</v>
          </cell>
          <cell r="J37">
            <v>354408520</v>
          </cell>
          <cell r="M37">
            <v>354408520</v>
          </cell>
          <cell r="X37">
            <v>0</v>
          </cell>
        </row>
        <row r="38">
          <cell r="B38" t="str">
            <v>GNDX</v>
          </cell>
          <cell r="C38" t="str">
            <v>Гендекс ХХК</v>
          </cell>
          <cell r="D38">
            <v>0</v>
          </cell>
          <cell r="E38">
            <v>0</v>
          </cell>
          <cell r="F38">
            <v>134946</v>
          </cell>
          <cell r="G38">
            <v>18846230.9</v>
          </cell>
          <cell r="H38">
            <v>18846230.9</v>
          </cell>
          <cell r="I38">
            <v>66247</v>
          </cell>
          <cell r="J38">
            <v>25173860</v>
          </cell>
          <cell r="M38">
            <v>25173860</v>
          </cell>
          <cell r="X38">
            <v>0</v>
          </cell>
        </row>
        <row r="39">
          <cell r="B39" t="str">
            <v>GNN</v>
          </cell>
          <cell r="C39" t="str">
            <v>ГОВИЙН НОЁН НУРУУ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M39">
            <v>0</v>
          </cell>
          <cell r="X39">
            <v>0</v>
          </cell>
        </row>
        <row r="40">
          <cell r="B40" t="str">
            <v>HUN</v>
          </cell>
          <cell r="C40" t="str">
            <v>Хүннү Эмпайр ХХК</v>
          </cell>
          <cell r="D40">
            <v>21052</v>
          </cell>
          <cell r="E40">
            <v>11771806</v>
          </cell>
          <cell r="F40">
            <v>54456</v>
          </cell>
          <cell r="G40">
            <v>16029567</v>
          </cell>
          <cell r="H40">
            <v>27801373</v>
          </cell>
          <cell r="I40">
            <v>113397</v>
          </cell>
          <cell r="J40">
            <v>43090860</v>
          </cell>
          <cell r="M40">
            <v>43090860</v>
          </cell>
          <cell r="X40">
            <v>0</v>
          </cell>
        </row>
        <row r="41">
          <cell r="B41" t="str">
            <v>ITR</v>
          </cell>
          <cell r="C41" t="str">
            <v>Ай трейд ХХК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M41">
            <v>0</v>
          </cell>
          <cell r="X41">
            <v>0</v>
          </cell>
        </row>
        <row r="42">
          <cell r="B42" t="str">
            <v>LFTI</v>
          </cell>
          <cell r="C42" t="str">
            <v>Лайфтайм инвестмент ХХК</v>
          </cell>
          <cell r="D42">
            <v>84828</v>
          </cell>
          <cell r="E42">
            <v>15734628</v>
          </cell>
          <cell r="F42">
            <v>52573</v>
          </cell>
          <cell r="G42">
            <v>16596233.09</v>
          </cell>
          <cell r="H42">
            <v>32330861.09</v>
          </cell>
          <cell r="I42">
            <v>53393</v>
          </cell>
          <cell r="J42">
            <v>20289340</v>
          </cell>
          <cell r="M42">
            <v>20289340</v>
          </cell>
          <cell r="X42">
            <v>0</v>
          </cell>
        </row>
        <row r="43">
          <cell r="B43" t="str">
            <v>MERG</v>
          </cell>
          <cell r="C43" t="str">
            <v>Мэргэн санаа ХХК</v>
          </cell>
          <cell r="D43">
            <v>8312</v>
          </cell>
          <cell r="E43">
            <v>977824</v>
          </cell>
          <cell r="F43">
            <v>16608</v>
          </cell>
          <cell r="G43">
            <v>4700368</v>
          </cell>
          <cell r="H43">
            <v>5678192</v>
          </cell>
          <cell r="I43">
            <v>121276</v>
          </cell>
          <cell r="J43">
            <v>46084880</v>
          </cell>
          <cell r="M43">
            <v>46084880</v>
          </cell>
          <cell r="X43">
            <v>0</v>
          </cell>
        </row>
        <row r="44">
          <cell r="B44" t="str">
            <v>MIBG</v>
          </cell>
          <cell r="C44" t="str">
            <v>Эм Ай Би Жи ХХК</v>
          </cell>
          <cell r="D44">
            <v>36754</v>
          </cell>
          <cell r="E44">
            <v>33330080</v>
          </cell>
          <cell r="F44">
            <v>5130</v>
          </cell>
          <cell r="G44">
            <v>3590790</v>
          </cell>
          <cell r="H44">
            <v>36920870</v>
          </cell>
          <cell r="I44">
            <v>12644</v>
          </cell>
          <cell r="J44">
            <v>4804720</v>
          </cell>
          <cell r="M44">
            <v>4804720</v>
          </cell>
          <cell r="X44">
            <v>0</v>
          </cell>
        </row>
        <row r="45">
          <cell r="B45" t="str">
            <v>MICC</v>
          </cell>
          <cell r="C45" t="str">
            <v>Эм Ай Си Си ХХК</v>
          </cell>
          <cell r="D45">
            <v>8157</v>
          </cell>
          <cell r="E45">
            <v>631400</v>
          </cell>
          <cell r="F45">
            <v>85555</v>
          </cell>
          <cell r="G45">
            <v>18497251.5</v>
          </cell>
          <cell r="H45">
            <v>19128651.5</v>
          </cell>
          <cell r="I45">
            <v>42885</v>
          </cell>
          <cell r="J45">
            <v>16296300</v>
          </cell>
          <cell r="M45">
            <v>16296300</v>
          </cell>
          <cell r="X45">
            <v>0</v>
          </cell>
        </row>
        <row r="46">
          <cell r="B46" t="str">
            <v>MNET</v>
          </cell>
          <cell r="C46" t="str">
            <v>Ард секюритиз ХХК</v>
          </cell>
          <cell r="D46">
            <v>698879</v>
          </cell>
          <cell r="E46">
            <v>126435175.65</v>
          </cell>
          <cell r="F46">
            <v>734695</v>
          </cell>
          <cell r="G46">
            <v>201828008.37</v>
          </cell>
          <cell r="H46">
            <v>328263184.02</v>
          </cell>
          <cell r="I46">
            <v>573412</v>
          </cell>
          <cell r="J46">
            <v>217896560</v>
          </cell>
          <cell r="M46">
            <v>217896560</v>
          </cell>
          <cell r="X46">
            <v>0</v>
          </cell>
        </row>
        <row r="47">
          <cell r="B47" t="str">
            <v>MONG</v>
          </cell>
          <cell r="C47" t="str">
            <v>Монгол секюритиес ХК</v>
          </cell>
          <cell r="D47">
            <v>8000</v>
          </cell>
          <cell r="E47">
            <v>352000</v>
          </cell>
          <cell r="F47">
            <v>0</v>
          </cell>
          <cell r="G47">
            <v>0</v>
          </cell>
          <cell r="H47">
            <v>352000</v>
          </cell>
          <cell r="I47">
            <v>581</v>
          </cell>
          <cell r="J47">
            <v>220780</v>
          </cell>
          <cell r="M47">
            <v>220780</v>
          </cell>
          <cell r="X47">
            <v>0</v>
          </cell>
        </row>
        <row r="48">
          <cell r="B48" t="str">
            <v>MSDQ</v>
          </cell>
          <cell r="C48" t="str">
            <v>Масдак ХХК</v>
          </cell>
          <cell r="D48">
            <v>51672</v>
          </cell>
          <cell r="E48">
            <v>12752232.6</v>
          </cell>
          <cell r="F48">
            <v>30856</v>
          </cell>
          <cell r="G48">
            <v>6766130.9</v>
          </cell>
          <cell r="H48">
            <v>19518363.5</v>
          </cell>
          <cell r="I48">
            <v>54460</v>
          </cell>
          <cell r="J48">
            <v>20694800</v>
          </cell>
          <cell r="M48">
            <v>20694800</v>
          </cell>
          <cell r="X48">
            <v>0</v>
          </cell>
        </row>
        <row r="49">
          <cell r="B49" t="str">
            <v>MSEC</v>
          </cell>
          <cell r="C49" t="str">
            <v>Монсек ХХК</v>
          </cell>
          <cell r="D49">
            <v>99968</v>
          </cell>
          <cell r="E49">
            <v>8527054.13</v>
          </cell>
          <cell r="F49">
            <v>295603</v>
          </cell>
          <cell r="G49">
            <v>42101154.63</v>
          </cell>
          <cell r="H49">
            <v>50628208.760000005</v>
          </cell>
          <cell r="I49">
            <v>549104</v>
          </cell>
          <cell r="J49">
            <v>208659520</v>
          </cell>
          <cell r="M49">
            <v>208659520</v>
          </cell>
          <cell r="X49">
            <v>0</v>
          </cell>
        </row>
        <row r="50">
          <cell r="B50" t="str">
            <v>MWTS</v>
          </cell>
          <cell r="C50" t="str">
            <v>Эм Даблью Ти Эс ХХК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M50">
            <v>0</v>
          </cell>
          <cell r="X50">
            <v>0</v>
          </cell>
        </row>
        <row r="51">
          <cell r="B51" t="str">
            <v>NOVL</v>
          </cell>
          <cell r="C51" t="str">
            <v>Новел инвестмент ХХК</v>
          </cell>
          <cell r="D51">
            <v>201369</v>
          </cell>
          <cell r="E51">
            <v>74842447.55</v>
          </cell>
          <cell r="F51">
            <v>2212593</v>
          </cell>
          <cell r="G51">
            <v>370855709.48</v>
          </cell>
          <cell r="H51">
            <v>445698157.03000003</v>
          </cell>
          <cell r="I51">
            <v>984788</v>
          </cell>
          <cell r="J51">
            <v>374219440</v>
          </cell>
          <cell r="M51">
            <v>374219440</v>
          </cell>
          <cell r="X51">
            <v>0</v>
          </cell>
        </row>
        <row r="52">
          <cell r="B52" t="str">
            <v>NSEC</v>
          </cell>
          <cell r="C52" t="str">
            <v>Нэйшнл сэкюритис ХХК</v>
          </cell>
          <cell r="D52">
            <v>25308</v>
          </cell>
          <cell r="E52">
            <v>45169075</v>
          </cell>
          <cell r="F52">
            <v>462</v>
          </cell>
          <cell r="G52">
            <v>449279.9</v>
          </cell>
          <cell r="H52">
            <v>45618354.9</v>
          </cell>
          <cell r="I52">
            <v>31229</v>
          </cell>
          <cell r="J52">
            <v>11867020</v>
          </cell>
          <cell r="M52">
            <v>11867020</v>
          </cell>
          <cell r="X52">
            <v>0</v>
          </cell>
        </row>
        <row r="53">
          <cell r="B53" t="str">
            <v>PREV</v>
          </cell>
          <cell r="C53" t="str">
            <v>Превалент ХХК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M53">
            <v>0</v>
          </cell>
          <cell r="X53">
            <v>0</v>
          </cell>
        </row>
        <row r="54">
          <cell r="B54" t="str">
            <v>SANR</v>
          </cell>
          <cell r="C54" t="str">
            <v>Санар ХХК</v>
          </cell>
          <cell r="D54">
            <v>4941</v>
          </cell>
          <cell r="E54">
            <v>4656271</v>
          </cell>
          <cell r="F54">
            <v>404529</v>
          </cell>
          <cell r="G54">
            <v>185344329.7</v>
          </cell>
          <cell r="H54">
            <v>190000600.7</v>
          </cell>
          <cell r="I54">
            <v>400</v>
          </cell>
          <cell r="J54">
            <v>152000</v>
          </cell>
          <cell r="M54">
            <v>152000</v>
          </cell>
          <cell r="X54">
            <v>0</v>
          </cell>
        </row>
        <row r="55">
          <cell r="B55" t="str">
            <v>SECP</v>
          </cell>
          <cell r="C55" t="str">
            <v>СИКАП</v>
          </cell>
          <cell r="D55">
            <v>3673</v>
          </cell>
          <cell r="E55">
            <v>771330</v>
          </cell>
          <cell r="F55">
            <v>74852</v>
          </cell>
          <cell r="G55">
            <v>9569065</v>
          </cell>
          <cell r="H55">
            <v>10340395</v>
          </cell>
          <cell r="I55">
            <v>12754</v>
          </cell>
          <cell r="J55">
            <v>4846520</v>
          </cell>
          <cell r="M55">
            <v>4846520</v>
          </cell>
          <cell r="X55">
            <v>0</v>
          </cell>
        </row>
        <row r="56">
          <cell r="B56" t="str">
            <v>SGC</v>
          </cell>
          <cell r="C56" t="str">
            <v>Эс Жи Капитал ХХК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M56">
            <v>0</v>
          </cell>
          <cell r="X56">
            <v>0</v>
          </cell>
        </row>
        <row r="57">
          <cell r="B57" t="str">
            <v>SILS</v>
          </cell>
          <cell r="C57" t="str">
            <v>Силвэр лайт секюритиз ҮЦК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M57">
            <v>0</v>
          </cell>
          <cell r="X57">
            <v>0</v>
          </cell>
        </row>
        <row r="58">
          <cell r="B58" t="str">
            <v>STIN</v>
          </cell>
          <cell r="C58" t="str">
            <v>Стандарт инвестмент ХХК</v>
          </cell>
          <cell r="D58">
            <v>747687</v>
          </cell>
          <cell r="E58">
            <v>259897900.1</v>
          </cell>
          <cell r="F58">
            <v>3061557</v>
          </cell>
          <cell r="G58">
            <v>295132813.5</v>
          </cell>
          <cell r="H58">
            <v>555030713.6</v>
          </cell>
          <cell r="I58">
            <v>1516785</v>
          </cell>
          <cell r="J58">
            <v>576378300</v>
          </cell>
          <cell r="M58">
            <v>576378300</v>
          </cell>
          <cell r="X58">
            <v>0</v>
          </cell>
        </row>
        <row r="59">
          <cell r="B59" t="str">
            <v>TABO</v>
          </cell>
          <cell r="C59" t="str">
            <v>Таван богд ХХК</v>
          </cell>
          <cell r="D59">
            <v>20543</v>
          </cell>
          <cell r="E59">
            <v>17321922</v>
          </cell>
          <cell r="F59">
            <v>23941</v>
          </cell>
          <cell r="G59">
            <v>31921540.88</v>
          </cell>
          <cell r="H59">
            <v>49243462.879999995</v>
          </cell>
          <cell r="I59">
            <v>20970</v>
          </cell>
          <cell r="J59">
            <v>7968600</v>
          </cell>
          <cell r="M59">
            <v>7968600</v>
          </cell>
          <cell r="X59">
            <v>0</v>
          </cell>
        </row>
        <row r="60">
          <cell r="B60" t="str">
            <v>TCHB</v>
          </cell>
          <cell r="C60" t="str">
            <v>Тулгат чандмань баян ХХК</v>
          </cell>
          <cell r="D60">
            <v>3593</v>
          </cell>
          <cell r="E60">
            <v>1445295</v>
          </cell>
          <cell r="F60">
            <v>54859</v>
          </cell>
          <cell r="G60">
            <v>16315341.75</v>
          </cell>
          <cell r="H60">
            <v>17760636.75</v>
          </cell>
          <cell r="I60">
            <v>127216</v>
          </cell>
          <cell r="J60">
            <v>48342080</v>
          </cell>
          <cell r="M60">
            <v>48342080</v>
          </cell>
          <cell r="X60">
            <v>0</v>
          </cell>
        </row>
        <row r="61">
          <cell r="B61" t="str">
            <v>TDB</v>
          </cell>
          <cell r="C61" t="str">
            <v>Ти Ди Би Капитал ХХК</v>
          </cell>
          <cell r="D61">
            <v>1068248</v>
          </cell>
          <cell r="E61">
            <v>277758629.79</v>
          </cell>
          <cell r="F61">
            <v>2153841</v>
          </cell>
          <cell r="G61">
            <v>367142403.61</v>
          </cell>
          <cell r="H61">
            <v>644901033.4000001</v>
          </cell>
          <cell r="I61">
            <v>1281419</v>
          </cell>
          <cell r="J61">
            <v>486939220</v>
          </cell>
          <cell r="M61">
            <v>486939220</v>
          </cell>
          <cell r="X61">
            <v>0</v>
          </cell>
        </row>
        <row r="62">
          <cell r="B62" t="str">
            <v>TNGR</v>
          </cell>
          <cell r="C62" t="str">
            <v>Тэнгэр капитал ХХК</v>
          </cell>
          <cell r="D62">
            <v>5390</v>
          </cell>
          <cell r="E62">
            <v>4852000</v>
          </cell>
          <cell r="F62">
            <v>31480</v>
          </cell>
          <cell r="G62">
            <v>5010185</v>
          </cell>
          <cell r="H62">
            <v>9862185</v>
          </cell>
          <cell r="I62">
            <v>47275</v>
          </cell>
          <cell r="J62">
            <v>17964500</v>
          </cell>
          <cell r="M62">
            <v>17964500</v>
          </cell>
          <cell r="X62">
            <v>0</v>
          </cell>
        </row>
        <row r="63">
          <cell r="B63" t="str">
            <v>TTOL</v>
          </cell>
          <cell r="C63" t="str">
            <v>Тэсо Инвестмент</v>
          </cell>
          <cell r="D63">
            <v>74443</v>
          </cell>
          <cell r="E63">
            <v>88209856.64</v>
          </cell>
          <cell r="F63">
            <v>394270</v>
          </cell>
          <cell r="G63">
            <v>72518716.81</v>
          </cell>
          <cell r="H63">
            <v>160728573.45</v>
          </cell>
          <cell r="I63">
            <v>169383</v>
          </cell>
          <cell r="J63">
            <v>64365540</v>
          </cell>
          <cell r="M63">
            <v>64365540</v>
          </cell>
          <cell r="X63">
            <v>0</v>
          </cell>
        </row>
        <row r="64">
          <cell r="B64" t="str">
            <v>UNDR</v>
          </cell>
          <cell r="C64" t="str">
            <v>Өндөрхаан инвест ХХК</v>
          </cell>
          <cell r="D64">
            <v>220</v>
          </cell>
          <cell r="E64">
            <v>65100</v>
          </cell>
          <cell r="F64">
            <v>9646</v>
          </cell>
          <cell r="G64">
            <v>13406772.19</v>
          </cell>
          <cell r="H64">
            <v>13471872.19</v>
          </cell>
          <cell r="I64">
            <v>97784</v>
          </cell>
          <cell r="J64">
            <v>37157920</v>
          </cell>
          <cell r="M64">
            <v>37157920</v>
          </cell>
          <cell r="X64">
            <v>0</v>
          </cell>
        </row>
        <row r="65">
          <cell r="B65" t="str">
            <v>ZEUS</v>
          </cell>
          <cell r="C65" t="str">
            <v>Зюс капитал ХХК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M65">
            <v>0</v>
          </cell>
          <cell r="X65">
            <v>0</v>
          </cell>
        </row>
        <row r="66">
          <cell r="B66" t="str">
            <v>ZGB</v>
          </cell>
          <cell r="C66" t="str">
            <v>Зэт жи би ХХК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M66">
            <v>0</v>
          </cell>
          <cell r="X66">
            <v>0</v>
          </cell>
        </row>
        <row r="67">
          <cell r="B67" t="str">
            <v>ZRGD</v>
          </cell>
          <cell r="C67" t="str">
            <v>Зэргэд ХХК</v>
          </cell>
          <cell r="D67">
            <v>31653</v>
          </cell>
          <cell r="E67">
            <v>15951600.1</v>
          </cell>
          <cell r="F67">
            <v>153814</v>
          </cell>
          <cell r="G67">
            <v>26588037.46</v>
          </cell>
          <cell r="H67">
            <v>42539637.56</v>
          </cell>
          <cell r="I67">
            <v>144614</v>
          </cell>
          <cell r="J67">
            <v>54953320</v>
          </cell>
          <cell r="M67">
            <v>54953320</v>
          </cell>
          <cell r="X67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Sheet4"/>
      <sheetName val="Sheet5"/>
    </sheetNames>
    <sheetDataSet>
      <sheetData sheetId="0"/>
      <sheetData sheetId="1"/>
      <sheetData sheetId="2"/>
      <sheetData sheetId="3"/>
      <sheetData sheetId="4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M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15790</v>
          </cell>
          <cell r="E10">
            <v>1096100</v>
          </cell>
          <cell r="F10">
            <v>18516</v>
          </cell>
          <cell r="G10">
            <v>8494018.3</v>
          </cell>
          <cell r="H10">
            <v>9590118.3</v>
          </cell>
          <cell r="I10">
            <v>0</v>
          </cell>
          <cell r="M10">
            <v>0</v>
          </cell>
          <cell r="X10">
            <v>0</v>
          </cell>
          <cell r="Y10">
            <v>34306</v>
          </cell>
          <cell r="Z10">
            <v>9590118.3</v>
          </cell>
          <cell r="AA10">
            <v>72232041.72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850</v>
          </cell>
          <cell r="E11">
            <v>501500</v>
          </cell>
          <cell r="F11">
            <v>42180</v>
          </cell>
          <cell r="G11">
            <v>7983329</v>
          </cell>
          <cell r="H11">
            <v>8484829</v>
          </cell>
          <cell r="I11">
            <v>18793</v>
          </cell>
          <cell r="J11">
            <v>7141340</v>
          </cell>
          <cell r="M11">
            <v>7141340</v>
          </cell>
          <cell r="X11">
            <v>0</v>
          </cell>
          <cell r="Y11">
            <v>61823</v>
          </cell>
          <cell r="Z11">
            <v>15626169</v>
          </cell>
          <cell r="AA11">
            <v>24873707.4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316210</v>
          </cell>
          <cell r="E12">
            <v>175997665.28</v>
          </cell>
          <cell r="F12">
            <v>165126</v>
          </cell>
          <cell r="G12">
            <v>175575541.01</v>
          </cell>
          <cell r="H12">
            <v>351573206.28999996</v>
          </cell>
          <cell r="I12">
            <v>151888</v>
          </cell>
          <cell r="J12">
            <v>57717440</v>
          </cell>
          <cell r="M12">
            <v>57717440</v>
          </cell>
          <cell r="X12">
            <v>0</v>
          </cell>
          <cell r="Y12">
            <v>633224</v>
          </cell>
          <cell r="Z12">
            <v>409290646.28999996</v>
          </cell>
          <cell r="AA12">
            <v>2140681599.1100001</v>
          </cell>
        </row>
        <row r="13">
          <cell r="B13" t="str">
            <v>ARGB</v>
          </cell>
          <cell r="C13" t="str">
            <v>Аргай бэст ХХК</v>
          </cell>
          <cell r="D13">
            <v>0</v>
          </cell>
          <cell r="E13">
            <v>0</v>
          </cell>
          <cell r="F13">
            <v>318</v>
          </cell>
          <cell r="G13">
            <v>990905</v>
          </cell>
          <cell r="H13">
            <v>990905</v>
          </cell>
          <cell r="I13">
            <v>0</v>
          </cell>
          <cell r="M13">
            <v>0</v>
          </cell>
          <cell r="X13">
            <v>0</v>
          </cell>
          <cell r="Y13">
            <v>318</v>
          </cell>
          <cell r="Z13">
            <v>990905</v>
          </cell>
          <cell r="AA13">
            <v>990905</v>
          </cell>
        </row>
        <row r="14">
          <cell r="B14" t="str">
            <v>BATS</v>
          </cell>
          <cell r="C14" t="str">
            <v>Батс ХХК</v>
          </cell>
          <cell r="D14">
            <v>157475</v>
          </cell>
          <cell r="E14">
            <v>33809244.02</v>
          </cell>
          <cell r="F14">
            <v>887581</v>
          </cell>
          <cell r="G14">
            <v>72619017.1</v>
          </cell>
          <cell r="H14">
            <v>106428261.12</v>
          </cell>
          <cell r="I14">
            <v>99822</v>
          </cell>
          <cell r="J14">
            <v>37932360</v>
          </cell>
          <cell r="M14">
            <v>37932360</v>
          </cell>
          <cell r="X14">
            <v>0</v>
          </cell>
          <cell r="Y14">
            <v>1144878</v>
          </cell>
          <cell r="Z14">
            <v>144360621.12</v>
          </cell>
          <cell r="AA14">
            <v>741122468.11</v>
          </cell>
        </row>
        <row r="15">
          <cell r="B15" t="str">
            <v>BBSS</v>
          </cell>
          <cell r="C15" t="str">
            <v>Би Би Эс Эс ХХК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M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</row>
        <row r="16">
          <cell r="B16" t="str">
            <v>BDSC</v>
          </cell>
          <cell r="C16" t="str">
            <v>БиДиСек ХК</v>
          </cell>
          <cell r="D16">
            <v>925533</v>
          </cell>
          <cell r="E16">
            <v>409681430.6</v>
          </cell>
          <cell r="F16">
            <v>2136187</v>
          </cell>
          <cell r="G16">
            <v>573831528.96</v>
          </cell>
          <cell r="H16">
            <v>983512959.5600001</v>
          </cell>
          <cell r="I16">
            <v>2447955</v>
          </cell>
          <cell r="J16">
            <v>930222900</v>
          </cell>
          <cell r="M16">
            <v>930222900</v>
          </cell>
          <cell r="T16">
            <v>1341</v>
          </cell>
          <cell r="U16">
            <v>134770800</v>
          </cell>
          <cell r="V16">
            <v>1341</v>
          </cell>
          <cell r="W16">
            <v>134770800</v>
          </cell>
          <cell r="X16">
            <v>269541600</v>
          </cell>
          <cell r="Y16">
            <v>5512357</v>
          </cell>
          <cell r="Z16">
            <v>2183277459.56</v>
          </cell>
          <cell r="AA16">
            <v>7330819697.67</v>
          </cell>
        </row>
        <row r="17">
          <cell r="B17" t="str">
            <v>BKHE</v>
          </cell>
          <cell r="C17" t="str">
            <v>Бага хээр ХХК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M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</row>
        <row r="18">
          <cell r="B18" t="str">
            <v>BLAC</v>
          </cell>
          <cell r="C18" t="str">
            <v>Блэкстоун интернэйшнл ХХК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M18">
            <v>0</v>
          </cell>
          <cell r="X18">
            <v>0</v>
          </cell>
          <cell r="Y18">
            <v>0</v>
          </cell>
          <cell r="Z18">
            <v>0</v>
          </cell>
          <cell r="AA18">
            <v>51296804.12</v>
          </cell>
        </row>
        <row r="19">
          <cell r="B19" t="str">
            <v>BLMB</v>
          </cell>
          <cell r="C19" t="str">
            <v>Блүмсбюри секюритиес ХХК</v>
          </cell>
          <cell r="D19">
            <v>219801</v>
          </cell>
          <cell r="E19">
            <v>23101095.28</v>
          </cell>
          <cell r="F19">
            <v>400512</v>
          </cell>
          <cell r="G19">
            <v>95405749.31</v>
          </cell>
          <cell r="H19">
            <v>118506844.59</v>
          </cell>
          <cell r="I19">
            <v>309843</v>
          </cell>
          <cell r="J19">
            <v>117740340</v>
          </cell>
          <cell r="M19">
            <v>117740340</v>
          </cell>
          <cell r="X19">
            <v>0</v>
          </cell>
          <cell r="Y19">
            <v>930156</v>
          </cell>
          <cell r="Z19">
            <v>236247184.59</v>
          </cell>
          <cell r="AA19">
            <v>1218568591.4999998</v>
          </cell>
        </row>
        <row r="20">
          <cell r="B20" t="str">
            <v>BSK</v>
          </cell>
          <cell r="C20" t="str">
            <v>BLUE SKY</v>
          </cell>
          <cell r="D20">
            <v>281</v>
          </cell>
          <cell r="E20">
            <v>58102.37</v>
          </cell>
          <cell r="F20">
            <v>58079</v>
          </cell>
          <cell r="G20">
            <v>6279248</v>
          </cell>
          <cell r="H20">
            <v>6337350.37</v>
          </cell>
          <cell r="I20">
            <v>5899</v>
          </cell>
          <cell r="J20">
            <v>2241620</v>
          </cell>
          <cell r="M20">
            <v>2241620</v>
          </cell>
          <cell r="X20">
            <v>0</v>
          </cell>
          <cell r="Y20">
            <v>64259</v>
          </cell>
          <cell r="Z20">
            <v>8578970.37</v>
          </cell>
          <cell r="AA20">
            <v>64708458.169999994</v>
          </cell>
        </row>
        <row r="21">
          <cell r="B21" t="str">
            <v>BULG</v>
          </cell>
          <cell r="C21" t="str">
            <v>Булган брокер ХХК</v>
          </cell>
          <cell r="D21">
            <v>489</v>
          </cell>
          <cell r="E21">
            <v>48895.11</v>
          </cell>
          <cell r="F21">
            <v>72385</v>
          </cell>
          <cell r="G21">
            <v>9442929</v>
          </cell>
          <cell r="H21">
            <v>9491824.11</v>
          </cell>
          <cell r="I21">
            <v>53306</v>
          </cell>
          <cell r="J21">
            <v>20256280</v>
          </cell>
          <cell r="M21">
            <v>20256280</v>
          </cell>
          <cell r="X21">
            <v>0</v>
          </cell>
          <cell r="Y21">
            <v>126180</v>
          </cell>
          <cell r="Z21">
            <v>29748104.11</v>
          </cell>
          <cell r="AA21">
            <v>75008659.61</v>
          </cell>
        </row>
        <row r="22">
          <cell r="B22" t="str">
            <v>BUMB</v>
          </cell>
          <cell r="C22" t="str">
            <v>Бумбат-Алтай ХХК</v>
          </cell>
          <cell r="D22">
            <v>2501239</v>
          </cell>
          <cell r="E22">
            <v>569971201.08</v>
          </cell>
          <cell r="F22">
            <v>4841166</v>
          </cell>
          <cell r="G22">
            <v>475471727.23</v>
          </cell>
          <cell r="H22">
            <v>1045442928.3100001</v>
          </cell>
          <cell r="I22">
            <v>1951079</v>
          </cell>
          <cell r="J22">
            <v>741410020</v>
          </cell>
          <cell r="K22">
            <v>16925100</v>
          </cell>
          <cell r="L22">
            <v>6431538000</v>
          </cell>
          <cell r="M22">
            <v>7172948020</v>
          </cell>
          <cell r="X22">
            <v>0</v>
          </cell>
          <cell r="Y22">
            <v>26218584</v>
          </cell>
          <cell r="Z22">
            <v>8218390948.309999</v>
          </cell>
          <cell r="AA22">
            <v>10301784132.34</v>
          </cell>
        </row>
        <row r="23">
          <cell r="B23" t="str">
            <v>BZIN</v>
          </cell>
          <cell r="C23" t="str">
            <v>Мирэ Эссет Секьюритис Монгол ХХК</v>
          </cell>
          <cell r="D23">
            <v>16791742</v>
          </cell>
          <cell r="E23">
            <v>883257526.91</v>
          </cell>
          <cell r="F23">
            <v>5855558</v>
          </cell>
          <cell r="G23">
            <v>348635813</v>
          </cell>
          <cell r="H23">
            <v>1231893339.9099998</v>
          </cell>
          <cell r="I23">
            <v>353635</v>
          </cell>
          <cell r="J23">
            <v>134381300</v>
          </cell>
          <cell r="M23">
            <v>134381300</v>
          </cell>
          <cell r="T23">
            <v>4429</v>
          </cell>
          <cell r="U23">
            <v>459800540</v>
          </cell>
          <cell r="V23">
            <v>4429</v>
          </cell>
          <cell r="W23">
            <v>459800540</v>
          </cell>
          <cell r="X23">
            <v>919601080</v>
          </cell>
          <cell r="Y23">
            <v>23009793</v>
          </cell>
          <cell r="Z23">
            <v>2285875719.91</v>
          </cell>
          <cell r="AA23">
            <v>36943722922.09999</v>
          </cell>
        </row>
        <row r="24">
          <cell r="B24" t="str">
            <v>CAPM</v>
          </cell>
          <cell r="C24" t="str">
            <v>Капитал маркет корпораци ХХК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M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</row>
        <row r="25">
          <cell r="B25" t="str">
            <v>DCF</v>
          </cell>
          <cell r="C25" t="str">
            <v>Ди Си Эф ХХК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M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</row>
        <row r="26">
          <cell r="B26" t="str">
            <v>DELG</v>
          </cell>
          <cell r="C26" t="str">
            <v>Дэлгэрхангай секюритиз ХХК</v>
          </cell>
          <cell r="D26">
            <v>78559</v>
          </cell>
          <cell r="E26">
            <v>102379550</v>
          </cell>
          <cell r="F26">
            <v>41683</v>
          </cell>
          <cell r="G26">
            <v>12067488</v>
          </cell>
          <cell r="H26">
            <v>114447038</v>
          </cell>
          <cell r="I26">
            <v>40456</v>
          </cell>
          <cell r="J26">
            <v>15373280</v>
          </cell>
          <cell r="M26">
            <v>15373280</v>
          </cell>
          <cell r="X26">
            <v>0</v>
          </cell>
          <cell r="Y26">
            <v>160698</v>
          </cell>
          <cell r="Z26">
            <v>129820318</v>
          </cell>
          <cell r="AA26">
            <v>7731202868.85</v>
          </cell>
        </row>
        <row r="27">
          <cell r="B27" t="str">
            <v>DGSN</v>
          </cell>
          <cell r="C27" t="str">
            <v>Догсон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M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</row>
        <row r="28">
          <cell r="B28" t="str">
            <v>DRBR</v>
          </cell>
          <cell r="C28" t="str">
            <v>Дархан брокер ХХК</v>
          </cell>
          <cell r="D28">
            <v>15794</v>
          </cell>
          <cell r="E28">
            <v>8654465</v>
          </cell>
          <cell r="F28">
            <v>239701</v>
          </cell>
          <cell r="G28">
            <v>22064816.32</v>
          </cell>
          <cell r="H28">
            <v>30719281.32</v>
          </cell>
          <cell r="I28">
            <v>114427</v>
          </cell>
          <cell r="J28">
            <v>43482260</v>
          </cell>
          <cell r="M28">
            <v>43482260</v>
          </cell>
          <cell r="X28">
            <v>0</v>
          </cell>
          <cell r="Y28">
            <v>369922</v>
          </cell>
          <cell r="Z28">
            <v>74201541.32</v>
          </cell>
          <cell r="AA28">
            <v>197551284.04</v>
          </cell>
        </row>
        <row r="29">
          <cell r="B29" t="str">
            <v>ECM</v>
          </cell>
          <cell r="C29" t="str">
            <v>Евразиа капитал монголиа ХХК</v>
          </cell>
          <cell r="D29">
            <v>172669</v>
          </cell>
          <cell r="E29">
            <v>63976854</v>
          </cell>
          <cell r="F29">
            <v>414200</v>
          </cell>
          <cell r="G29">
            <v>103345282.7</v>
          </cell>
          <cell r="H29">
            <v>167322136.7</v>
          </cell>
          <cell r="I29">
            <v>144302</v>
          </cell>
          <cell r="J29">
            <v>54834760</v>
          </cell>
          <cell r="M29">
            <v>54834760</v>
          </cell>
          <cell r="X29">
            <v>0</v>
          </cell>
          <cell r="Y29">
            <v>731171</v>
          </cell>
          <cell r="Z29">
            <v>222156896.7</v>
          </cell>
          <cell r="AA29">
            <v>471046166.28999996</v>
          </cell>
        </row>
        <row r="30">
          <cell r="B30" t="str">
            <v>FCX</v>
          </cell>
          <cell r="C30" t="str">
            <v>Эф Си Икс ХХК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8285</v>
          </cell>
          <cell r="J30">
            <v>3148300</v>
          </cell>
          <cell r="M30">
            <v>3148300</v>
          </cell>
          <cell r="X30">
            <v>0</v>
          </cell>
          <cell r="Y30">
            <v>8285</v>
          </cell>
          <cell r="Z30">
            <v>3148300</v>
          </cell>
          <cell r="AA30">
            <v>3148300</v>
          </cell>
        </row>
        <row r="31">
          <cell r="B31" t="str">
            <v>FINL</v>
          </cell>
          <cell r="C31" t="str">
            <v>Финанс линк групп ХХК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M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</row>
        <row r="32">
          <cell r="B32" t="str">
            <v>FRON</v>
          </cell>
          <cell r="C32" t="str">
            <v>Фронтиер ХХК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M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</row>
        <row r="33">
          <cell r="B33" t="str">
            <v>GATR</v>
          </cell>
          <cell r="C33" t="str">
            <v>Гацуурт трейд ХХК</v>
          </cell>
          <cell r="D33">
            <v>16020</v>
          </cell>
          <cell r="E33">
            <v>6838400</v>
          </cell>
          <cell r="F33">
            <v>4879</v>
          </cell>
          <cell r="G33">
            <v>4312138</v>
          </cell>
          <cell r="H33">
            <v>11150538</v>
          </cell>
          <cell r="I33">
            <v>20810</v>
          </cell>
          <cell r="J33">
            <v>7907800</v>
          </cell>
          <cell r="M33">
            <v>7907800</v>
          </cell>
          <cell r="X33">
            <v>0</v>
          </cell>
          <cell r="Y33">
            <v>41709</v>
          </cell>
          <cell r="Z33">
            <v>19058338</v>
          </cell>
          <cell r="AA33">
            <v>26424145.03</v>
          </cell>
        </row>
        <row r="34">
          <cell r="B34" t="str">
            <v>GAUL</v>
          </cell>
          <cell r="C34" t="str">
            <v>Гаүли ХХК</v>
          </cell>
          <cell r="D34">
            <v>2063425</v>
          </cell>
          <cell r="E34">
            <v>771323649.84</v>
          </cell>
          <cell r="F34">
            <v>1850649</v>
          </cell>
          <cell r="G34">
            <v>445107882.22</v>
          </cell>
          <cell r="H34">
            <v>1216431532.06</v>
          </cell>
          <cell r="I34">
            <v>4147756</v>
          </cell>
          <cell r="J34">
            <v>1576147280</v>
          </cell>
          <cell r="M34">
            <v>1576147280</v>
          </cell>
          <cell r="T34">
            <v>9600</v>
          </cell>
          <cell r="U34">
            <v>9600000</v>
          </cell>
          <cell r="V34">
            <v>9600</v>
          </cell>
          <cell r="W34">
            <v>9600000</v>
          </cell>
          <cell r="X34">
            <v>19200000</v>
          </cell>
          <cell r="Y34">
            <v>8081030</v>
          </cell>
          <cell r="Z34">
            <v>2811778812.06</v>
          </cell>
          <cell r="AA34">
            <v>16203381187.349998</v>
          </cell>
        </row>
        <row r="35">
          <cell r="B35" t="str">
            <v>GDEV</v>
          </cell>
          <cell r="C35" t="str">
            <v>Гранддевелопмент ХХК</v>
          </cell>
          <cell r="D35">
            <v>13106</v>
          </cell>
          <cell r="E35">
            <v>3404580</v>
          </cell>
          <cell r="F35">
            <v>274603</v>
          </cell>
          <cell r="G35">
            <v>15695394.92</v>
          </cell>
          <cell r="H35">
            <v>19099974.92</v>
          </cell>
          <cell r="I35">
            <v>13024</v>
          </cell>
          <cell r="J35">
            <v>4949120</v>
          </cell>
          <cell r="M35">
            <v>4949120</v>
          </cell>
          <cell r="X35">
            <v>0</v>
          </cell>
          <cell r="Y35">
            <v>300733</v>
          </cell>
          <cell r="Z35">
            <v>24049094.92</v>
          </cell>
          <cell r="AA35">
            <v>261173345.38000005</v>
          </cell>
        </row>
        <row r="36">
          <cell r="B36" t="str">
            <v>GDSC</v>
          </cell>
          <cell r="C36" t="str">
            <v>Гүүдсек ХХК</v>
          </cell>
          <cell r="D36">
            <v>695</v>
          </cell>
          <cell r="E36">
            <v>152197</v>
          </cell>
          <cell r="F36">
            <v>74641</v>
          </cell>
          <cell r="G36">
            <v>26994003.64</v>
          </cell>
          <cell r="H36">
            <v>27146200.64</v>
          </cell>
          <cell r="I36">
            <v>89150</v>
          </cell>
          <cell r="J36">
            <v>33877000</v>
          </cell>
          <cell r="M36">
            <v>33877000</v>
          </cell>
          <cell r="X36">
            <v>0</v>
          </cell>
          <cell r="Y36">
            <v>164486</v>
          </cell>
          <cell r="Z36">
            <v>61023200.64</v>
          </cell>
          <cell r="AA36">
            <v>204297151.37</v>
          </cell>
        </row>
        <row r="37">
          <cell r="B37" t="str">
            <v>GLMT</v>
          </cell>
          <cell r="C37" t="str">
            <v>Голомт Капитал ХХК</v>
          </cell>
          <cell r="D37">
            <v>2093178</v>
          </cell>
          <cell r="E37">
            <v>344412172.98</v>
          </cell>
          <cell r="F37">
            <v>1223316</v>
          </cell>
          <cell r="G37">
            <v>272591515.65</v>
          </cell>
          <cell r="H37">
            <v>617003688.63</v>
          </cell>
          <cell r="I37">
            <v>932654</v>
          </cell>
          <cell r="J37">
            <v>354408520</v>
          </cell>
          <cell r="M37">
            <v>354408520</v>
          </cell>
          <cell r="X37">
            <v>0</v>
          </cell>
          <cell r="Y37">
            <v>4249148</v>
          </cell>
          <cell r="Z37">
            <v>971412208.63</v>
          </cell>
          <cell r="AA37">
            <v>5149175589.280001</v>
          </cell>
        </row>
        <row r="38">
          <cell r="B38" t="str">
            <v>GNDX</v>
          </cell>
          <cell r="C38" t="str">
            <v>Гендекс ХХК</v>
          </cell>
          <cell r="D38">
            <v>0</v>
          </cell>
          <cell r="E38">
            <v>0</v>
          </cell>
          <cell r="F38">
            <v>134946</v>
          </cell>
          <cell r="G38">
            <v>18846230.9</v>
          </cell>
          <cell r="H38">
            <v>18846230.9</v>
          </cell>
          <cell r="I38">
            <v>66247</v>
          </cell>
          <cell r="J38">
            <v>25173860</v>
          </cell>
          <cell r="M38">
            <v>25173860</v>
          </cell>
          <cell r="X38">
            <v>0</v>
          </cell>
          <cell r="Y38">
            <v>201193</v>
          </cell>
          <cell r="Z38">
            <v>44020090.9</v>
          </cell>
          <cell r="AA38">
            <v>416174090.78999996</v>
          </cell>
        </row>
        <row r="39">
          <cell r="B39" t="str">
            <v>GNN</v>
          </cell>
          <cell r="C39" t="str">
            <v>ГОВИЙН НОЁН НУРУУ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M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</row>
        <row r="40">
          <cell r="B40" t="str">
            <v>HUN</v>
          </cell>
          <cell r="C40" t="str">
            <v>Хүннү Эмпайр ХХК</v>
          </cell>
          <cell r="D40">
            <v>21052</v>
          </cell>
          <cell r="E40">
            <v>11771806</v>
          </cell>
          <cell r="F40">
            <v>54456</v>
          </cell>
          <cell r="G40">
            <v>16029567</v>
          </cell>
          <cell r="H40">
            <v>27801373</v>
          </cell>
          <cell r="I40">
            <v>113397</v>
          </cell>
          <cell r="J40">
            <v>43090860</v>
          </cell>
          <cell r="M40">
            <v>43090860</v>
          </cell>
          <cell r="X40">
            <v>0</v>
          </cell>
          <cell r="Y40">
            <v>188905</v>
          </cell>
          <cell r="Z40">
            <v>70892233</v>
          </cell>
          <cell r="AA40">
            <v>141140946.01</v>
          </cell>
        </row>
        <row r="41">
          <cell r="B41" t="str">
            <v>ITR</v>
          </cell>
          <cell r="C41" t="str">
            <v>Ай трейд ХХК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M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</row>
        <row r="42">
          <cell r="B42" t="str">
            <v>LFTI</v>
          </cell>
          <cell r="C42" t="str">
            <v>Лайфтайм инвестмент ХХК</v>
          </cell>
          <cell r="D42">
            <v>84828</v>
          </cell>
          <cell r="E42">
            <v>15734628</v>
          </cell>
          <cell r="F42">
            <v>52573</v>
          </cell>
          <cell r="G42">
            <v>16596233.09</v>
          </cell>
          <cell r="H42">
            <v>32330861.09</v>
          </cell>
          <cell r="I42">
            <v>53393</v>
          </cell>
          <cell r="J42">
            <v>20289340</v>
          </cell>
          <cell r="M42">
            <v>20289340</v>
          </cell>
          <cell r="X42">
            <v>0</v>
          </cell>
          <cell r="Y42">
            <v>190794</v>
          </cell>
          <cell r="Z42">
            <v>52620201.09</v>
          </cell>
          <cell r="AA42">
            <v>422637671.31000006</v>
          </cell>
        </row>
        <row r="43">
          <cell r="B43" t="str">
            <v>MERG</v>
          </cell>
          <cell r="C43" t="str">
            <v>Мэргэн санаа ХХК</v>
          </cell>
          <cell r="D43">
            <v>8312</v>
          </cell>
          <cell r="E43">
            <v>977824</v>
          </cell>
          <cell r="F43">
            <v>16608</v>
          </cell>
          <cell r="G43">
            <v>4700368</v>
          </cell>
          <cell r="H43">
            <v>5678192</v>
          </cell>
          <cell r="I43">
            <v>121276</v>
          </cell>
          <cell r="J43">
            <v>46084880</v>
          </cell>
          <cell r="M43">
            <v>46084880</v>
          </cell>
          <cell r="X43">
            <v>0</v>
          </cell>
          <cell r="Y43">
            <v>146196</v>
          </cell>
          <cell r="Z43">
            <v>51763072</v>
          </cell>
          <cell r="AA43">
            <v>143965618.06</v>
          </cell>
        </row>
        <row r="44">
          <cell r="B44" t="str">
            <v>MIBG</v>
          </cell>
          <cell r="C44" t="str">
            <v>Эм Ай Би Жи ХХК</v>
          </cell>
          <cell r="D44">
            <v>36754</v>
          </cell>
          <cell r="E44">
            <v>33330080</v>
          </cell>
          <cell r="F44">
            <v>5130</v>
          </cell>
          <cell r="G44">
            <v>3590790</v>
          </cell>
          <cell r="H44">
            <v>36920870</v>
          </cell>
          <cell r="I44">
            <v>12644</v>
          </cell>
          <cell r="J44">
            <v>4804720</v>
          </cell>
          <cell r="M44">
            <v>4804720</v>
          </cell>
          <cell r="X44">
            <v>0</v>
          </cell>
          <cell r="Y44">
            <v>54528</v>
          </cell>
          <cell r="Z44">
            <v>41725590</v>
          </cell>
          <cell r="AA44">
            <v>60469839</v>
          </cell>
        </row>
        <row r="45">
          <cell r="B45" t="str">
            <v>MICC</v>
          </cell>
          <cell r="C45" t="str">
            <v>Эм Ай Си Си ХХК</v>
          </cell>
          <cell r="D45">
            <v>8157</v>
          </cell>
          <cell r="E45">
            <v>631400</v>
          </cell>
          <cell r="F45">
            <v>85555</v>
          </cell>
          <cell r="G45">
            <v>18497251.5</v>
          </cell>
          <cell r="H45">
            <v>19128651.5</v>
          </cell>
          <cell r="I45">
            <v>42885</v>
          </cell>
          <cell r="J45">
            <v>16296300</v>
          </cell>
          <cell r="M45">
            <v>16296300</v>
          </cell>
          <cell r="X45">
            <v>0</v>
          </cell>
          <cell r="Y45">
            <v>136597</v>
          </cell>
          <cell r="Z45">
            <v>35424951.5</v>
          </cell>
          <cell r="AA45">
            <v>52603442.97</v>
          </cell>
        </row>
        <row r="46">
          <cell r="B46" t="str">
            <v>MNET</v>
          </cell>
          <cell r="C46" t="str">
            <v>Ард секюритиз ХХК</v>
          </cell>
          <cell r="D46">
            <v>698879</v>
          </cell>
          <cell r="E46">
            <v>126435175.65</v>
          </cell>
          <cell r="F46">
            <v>734695</v>
          </cell>
          <cell r="G46">
            <v>201828008.37</v>
          </cell>
          <cell r="H46">
            <v>328263184.02</v>
          </cell>
          <cell r="I46">
            <v>573412</v>
          </cell>
          <cell r="J46">
            <v>217896560</v>
          </cell>
          <cell r="M46">
            <v>217896560</v>
          </cell>
          <cell r="X46">
            <v>0</v>
          </cell>
          <cell r="Y46">
            <v>2006986</v>
          </cell>
          <cell r="Z46">
            <v>546159744.02</v>
          </cell>
          <cell r="AA46">
            <v>2700335529.2000003</v>
          </cell>
        </row>
        <row r="47">
          <cell r="B47" t="str">
            <v>MONG</v>
          </cell>
          <cell r="C47" t="str">
            <v>Монгол секюритиес ХК</v>
          </cell>
          <cell r="D47">
            <v>8000</v>
          </cell>
          <cell r="E47">
            <v>352000</v>
          </cell>
          <cell r="F47">
            <v>0</v>
          </cell>
          <cell r="G47">
            <v>0</v>
          </cell>
          <cell r="H47">
            <v>352000</v>
          </cell>
          <cell r="I47">
            <v>581</v>
          </cell>
          <cell r="J47">
            <v>220780</v>
          </cell>
          <cell r="M47">
            <v>220780</v>
          </cell>
          <cell r="X47">
            <v>0</v>
          </cell>
          <cell r="Y47">
            <v>8581</v>
          </cell>
          <cell r="Z47">
            <v>572780</v>
          </cell>
          <cell r="AA47">
            <v>9051985</v>
          </cell>
        </row>
        <row r="48">
          <cell r="B48" t="str">
            <v>MSDQ</v>
          </cell>
          <cell r="C48" t="str">
            <v>Масдак ХХК</v>
          </cell>
          <cell r="D48">
            <v>51672</v>
          </cell>
          <cell r="E48">
            <v>12752232.6</v>
          </cell>
          <cell r="F48">
            <v>30856</v>
          </cell>
          <cell r="G48">
            <v>6766130.9</v>
          </cell>
          <cell r="H48">
            <v>19518363.5</v>
          </cell>
          <cell r="I48">
            <v>54460</v>
          </cell>
          <cell r="J48">
            <v>20694800</v>
          </cell>
          <cell r="M48">
            <v>20694800</v>
          </cell>
          <cell r="X48">
            <v>0</v>
          </cell>
          <cell r="Y48">
            <v>136988</v>
          </cell>
          <cell r="Z48">
            <v>40213163.5</v>
          </cell>
          <cell r="AA48">
            <v>85685347.54</v>
          </cell>
        </row>
        <row r="49">
          <cell r="B49" t="str">
            <v>MSEC</v>
          </cell>
          <cell r="C49" t="str">
            <v>Монсек ХХК</v>
          </cell>
          <cell r="D49">
            <v>99968</v>
          </cell>
          <cell r="E49">
            <v>8527054.13</v>
          </cell>
          <cell r="F49">
            <v>295603</v>
          </cell>
          <cell r="G49">
            <v>42101154.63</v>
          </cell>
          <cell r="H49">
            <v>50628208.760000005</v>
          </cell>
          <cell r="I49">
            <v>549104</v>
          </cell>
          <cell r="J49">
            <v>208659520</v>
          </cell>
          <cell r="M49">
            <v>208659520</v>
          </cell>
          <cell r="X49">
            <v>0</v>
          </cell>
          <cell r="Y49">
            <v>944675</v>
          </cell>
          <cell r="Z49">
            <v>259287728.76</v>
          </cell>
          <cell r="AA49">
            <v>505677803.09000003</v>
          </cell>
        </row>
        <row r="50">
          <cell r="B50" t="str">
            <v>MWTS</v>
          </cell>
          <cell r="C50" t="str">
            <v>Эм Даблью Ти Эс ХХК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M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</row>
        <row r="51">
          <cell r="B51" t="str">
            <v>NOVL</v>
          </cell>
          <cell r="C51" t="str">
            <v>Новел инвестмент ХХК</v>
          </cell>
          <cell r="D51">
            <v>201369</v>
          </cell>
          <cell r="E51">
            <v>74842447.55</v>
          </cell>
          <cell r="F51">
            <v>2212593</v>
          </cell>
          <cell r="G51">
            <v>370855709.48</v>
          </cell>
          <cell r="H51">
            <v>445698157.03000003</v>
          </cell>
          <cell r="I51">
            <v>984788</v>
          </cell>
          <cell r="J51">
            <v>374219440</v>
          </cell>
          <cell r="M51">
            <v>374219440</v>
          </cell>
          <cell r="X51">
            <v>0</v>
          </cell>
          <cell r="Y51">
            <v>3398750</v>
          </cell>
          <cell r="Z51">
            <v>819917597.03</v>
          </cell>
          <cell r="AA51">
            <v>24848928994.730003</v>
          </cell>
        </row>
        <row r="52">
          <cell r="B52" t="str">
            <v>NSEC</v>
          </cell>
          <cell r="C52" t="str">
            <v>Нэйшнл сэкюритис ХХК</v>
          </cell>
          <cell r="D52">
            <v>25308</v>
          </cell>
          <cell r="E52">
            <v>45169075</v>
          </cell>
          <cell r="F52">
            <v>462</v>
          </cell>
          <cell r="G52">
            <v>449279.9</v>
          </cell>
          <cell r="H52">
            <v>45618354.9</v>
          </cell>
          <cell r="I52">
            <v>31229</v>
          </cell>
          <cell r="J52">
            <v>11867020</v>
          </cell>
          <cell r="M52">
            <v>11867020</v>
          </cell>
          <cell r="X52">
            <v>0</v>
          </cell>
          <cell r="Y52">
            <v>56999</v>
          </cell>
          <cell r="Z52">
            <v>57485374.9</v>
          </cell>
          <cell r="AA52">
            <v>64973326.4</v>
          </cell>
        </row>
        <row r="53">
          <cell r="B53" t="str">
            <v>PREV</v>
          </cell>
          <cell r="C53" t="str">
            <v>Превалент ХХК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M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</row>
        <row r="54">
          <cell r="B54" t="str">
            <v>SANR</v>
          </cell>
          <cell r="C54" t="str">
            <v>Санар ХХК</v>
          </cell>
          <cell r="D54">
            <v>4941</v>
          </cell>
          <cell r="E54">
            <v>4656271</v>
          </cell>
          <cell r="F54">
            <v>404529</v>
          </cell>
          <cell r="G54">
            <v>185344329.7</v>
          </cell>
          <cell r="H54">
            <v>190000600.7</v>
          </cell>
          <cell r="I54">
            <v>400</v>
          </cell>
          <cell r="J54">
            <v>152000</v>
          </cell>
          <cell r="M54">
            <v>152000</v>
          </cell>
          <cell r="X54">
            <v>0</v>
          </cell>
          <cell r="Y54">
            <v>409870</v>
          </cell>
          <cell r="Z54">
            <v>190152600.7</v>
          </cell>
          <cell r="AA54">
            <v>420302240.7</v>
          </cell>
        </row>
        <row r="55">
          <cell r="B55" t="str">
            <v>SECP</v>
          </cell>
          <cell r="C55" t="str">
            <v>СИКАП</v>
          </cell>
          <cell r="D55">
            <v>3673</v>
          </cell>
          <cell r="E55">
            <v>771330</v>
          </cell>
          <cell r="F55">
            <v>74852</v>
          </cell>
          <cell r="G55">
            <v>9569065</v>
          </cell>
          <cell r="H55">
            <v>10340395</v>
          </cell>
          <cell r="I55">
            <v>12754</v>
          </cell>
          <cell r="J55">
            <v>4846520</v>
          </cell>
          <cell r="M55">
            <v>4846520</v>
          </cell>
          <cell r="X55">
            <v>0</v>
          </cell>
          <cell r="Y55">
            <v>91279</v>
          </cell>
          <cell r="Z55">
            <v>15186915</v>
          </cell>
          <cell r="AA55">
            <v>43240818.019999996</v>
          </cell>
        </row>
        <row r="56">
          <cell r="B56" t="str">
            <v>SGC</v>
          </cell>
          <cell r="C56" t="str">
            <v>Эс Жи Капитал ХХК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M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</row>
        <row r="57">
          <cell r="B57" t="str">
            <v>SILS</v>
          </cell>
          <cell r="C57" t="str">
            <v>Силвэр лайт секюритиз ҮЦК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M57">
            <v>0</v>
          </cell>
          <cell r="X57">
            <v>0</v>
          </cell>
          <cell r="AA57">
            <v>0</v>
          </cell>
        </row>
        <row r="58">
          <cell r="B58" t="str">
            <v>STIN</v>
          </cell>
          <cell r="C58" t="str">
            <v>Стандарт инвестмент ХХК</v>
          </cell>
          <cell r="D58">
            <v>747687</v>
          </cell>
          <cell r="E58">
            <v>259897900.1</v>
          </cell>
          <cell r="F58">
            <v>3061557</v>
          </cell>
          <cell r="G58">
            <v>295132813.5</v>
          </cell>
          <cell r="H58">
            <v>555030713.6</v>
          </cell>
          <cell r="I58">
            <v>1516785</v>
          </cell>
          <cell r="J58">
            <v>576378300</v>
          </cell>
          <cell r="M58">
            <v>576378300</v>
          </cell>
          <cell r="X58">
            <v>0</v>
          </cell>
          <cell r="Y58">
            <v>5326029</v>
          </cell>
          <cell r="Z58">
            <v>1131409013.6</v>
          </cell>
          <cell r="AA58">
            <v>3352350323.0099998</v>
          </cell>
        </row>
        <row r="59">
          <cell r="B59" t="str">
            <v>TABO</v>
          </cell>
          <cell r="C59" t="str">
            <v>Таван богд ХХК</v>
          </cell>
          <cell r="D59">
            <v>20543</v>
          </cell>
          <cell r="E59">
            <v>17321922</v>
          </cell>
          <cell r="F59">
            <v>23941</v>
          </cell>
          <cell r="G59">
            <v>31921540.88</v>
          </cell>
          <cell r="H59">
            <v>49243462.879999995</v>
          </cell>
          <cell r="I59">
            <v>20970</v>
          </cell>
          <cell r="J59">
            <v>7968600</v>
          </cell>
          <cell r="M59">
            <v>7968600</v>
          </cell>
          <cell r="X59">
            <v>0</v>
          </cell>
          <cell r="Y59">
            <v>65454</v>
          </cell>
          <cell r="Z59">
            <v>57212062.879999995</v>
          </cell>
          <cell r="AA59">
            <v>255748243.92</v>
          </cell>
        </row>
        <row r="60">
          <cell r="B60" t="str">
            <v>TCHB</v>
          </cell>
          <cell r="C60" t="str">
            <v>Тулгат чандмань баян ХХК</v>
          </cell>
          <cell r="D60">
            <v>3593</v>
          </cell>
          <cell r="E60">
            <v>1445295</v>
          </cell>
          <cell r="F60">
            <v>54859</v>
          </cell>
          <cell r="G60">
            <v>16315341.75</v>
          </cell>
          <cell r="H60">
            <v>17760636.75</v>
          </cell>
          <cell r="I60">
            <v>127216</v>
          </cell>
          <cell r="J60">
            <v>48342080</v>
          </cell>
          <cell r="M60">
            <v>48342080</v>
          </cell>
          <cell r="X60">
            <v>0</v>
          </cell>
          <cell r="Y60">
            <v>185668</v>
          </cell>
          <cell r="Z60">
            <v>66102716.75</v>
          </cell>
          <cell r="AA60">
            <v>398978271.73</v>
          </cell>
        </row>
        <row r="61">
          <cell r="B61" t="str">
            <v>TDB</v>
          </cell>
          <cell r="C61" t="str">
            <v>Ти Ди Би Капитал ХХК</v>
          </cell>
          <cell r="D61">
            <v>1068248</v>
          </cell>
          <cell r="E61">
            <v>277758629.79</v>
          </cell>
          <cell r="F61">
            <v>2153841</v>
          </cell>
          <cell r="G61">
            <v>367142403.61</v>
          </cell>
          <cell r="H61">
            <v>644901033.4000001</v>
          </cell>
          <cell r="I61">
            <v>1281419</v>
          </cell>
          <cell r="J61">
            <v>486939220</v>
          </cell>
          <cell r="M61">
            <v>486939220</v>
          </cell>
          <cell r="X61">
            <v>0</v>
          </cell>
          <cell r="Y61">
            <v>4503508</v>
          </cell>
          <cell r="Z61">
            <v>1131840253.4</v>
          </cell>
          <cell r="AA61">
            <v>3727298548.18</v>
          </cell>
        </row>
        <row r="62">
          <cell r="B62" t="str">
            <v>TNGR</v>
          </cell>
          <cell r="C62" t="str">
            <v>Тэнгэр капитал ХХК</v>
          </cell>
          <cell r="D62">
            <v>5390</v>
          </cell>
          <cell r="E62">
            <v>4852000</v>
          </cell>
          <cell r="F62">
            <v>31480</v>
          </cell>
          <cell r="G62">
            <v>5010185</v>
          </cell>
          <cell r="H62">
            <v>9862185</v>
          </cell>
          <cell r="I62">
            <v>47275</v>
          </cell>
          <cell r="J62">
            <v>17964500</v>
          </cell>
          <cell r="M62">
            <v>17964500</v>
          </cell>
          <cell r="X62">
            <v>0</v>
          </cell>
          <cell r="Y62">
            <v>84145</v>
          </cell>
          <cell r="Z62">
            <v>27826685</v>
          </cell>
          <cell r="AA62">
            <v>274821604.32000005</v>
          </cell>
        </row>
        <row r="63">
          <cell r="B63" t="str">
            <v>TTOL</v>
          </cell>
          <cell r="C63" t="str">
            <v>Тэсо Инвестмент</v>
          </cell>
          <cell r="D63">
            <v>74443</v>
          </cell>
          <cell r="E63">
            <v>88209856.64</v>
          </cell>
          <cell r="F63">
            <v>394270</v>
          </cell>
          <cell r="G63">
            <v>72518716.81</v>
          </cell>
          <cell r="H63">
            <v>160728573.45</v>
          </cell>
          <cell r="I63">
            <v>169383</v>
          </cell>
          <cell r="J63">
            <v>64365540</v>
          </cell>
          <cell r="M63">
            <v>64365540</v>
          </cell>
          <cell r="X63">
            <v>0</v>
          </cell>
          <cell r="Y63">
            <v>638096</v>
          </cell>
          <cell r="Z63">
            <v>225094113.45</v>
          </cell>
          <cell r="AA63">
            <v>383721374.15999997</v>
          </cell>
        </row>
        <row r="64">
          <cell r="B64" t="str">
            <v>UNDR</v>
          </cell>
          <cell r="C64" t="str">
            <v>Өндөрхаан инвест ХХК</v>
          </cell>
          <cell r="D64">
            <v>220</v>
          </cell>
          <cell r="E64">
            <v>65100</v>
          </cell>
          <cell r="F64">
            <v>9646</v>
          </cell>
          <cell r="G64">
            <v>13406772.19</v>
          </cell>
          <cell r="H64">
            <v>13471872.19</v>
          </cell>
          <cell r="I64">
            <v>97784</v>
          </cell>
          <cell r="J64">
            <v>37157920</v>
          </cell>
          <cell r="M64">
            <v>37157920</v>
          </cell>
          <cell r="X64">
            <v>0</v>
          </cell>
          <cell r="Y64">
            <v>107650</v>
          </cell>
          <cell r="Z64">
            <v>50629792.19</v>
          </cell>
          <cell r="AA64">
            <v>103242665.83</v>
          </cell>
        </row>
        <row r="65">
          <cell r="B65" t="str">
            <v>ZEUS</v>
          </cell>
          <cell r="C65" t="str">
            <v>Зюс капитал ХХК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M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</row>
        <row r="66">
          <cell r="B66" t="str">
            <v>ZGB</v>
          </cell>
          <cell r="C66" t="str">
            <v>Зэт жи би ХХК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M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</row>
        <row r="67">
          <cell r="B67" t="str">
            <v>ZRGD</v>
          </cell>
          <cell r="C67" t="str">
            <v>Зэргэд ХХК</v>
          </cell>
          <cell r="D67">
            <v>31653</v>
          </cell>
          <cell r="E67">
            <v>15951600.1</v>
          </cell>
          <cell r="F67">
            <v>153814</v>
          </cell>
          <cell r="G67">
            <v>26588037.46</v>
          </cell>
          <cell r="H67">
            <v>42539637.56</v>
          </cell>
          <cell r="I67">
            <v>144614</v>
          </cell>
          <cell r="J67">
            <v>54953320</v>
          </cell>
          <cell r="M67">
            <v>54953320</v>
          </cell>
          <cell r="X67">
            <v>0</v>
          </cell>
          <cell r="Y67">
            <v>330081</v>
          </cell>
          <cell r="Z67">
            <v>97492957.56</v>
          </cell>
          <cell r="AA67">
            <v>308579810.19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7:P80"/>
  <sheetViews>
    <sheetView tabSelected="1" view="pageBreakPreview" zoomScale="70" zoomScaleSheetLayoutView="70" workbookViewId="0" topLeftCell="A1">
      <pane xSplit="3" ySplit="15" topLeftCell="D16" activePane="bottomRight" state="frozen"/>
      <selection pane="topRight" activeCell="D1" sqref="D1"/>
      <selection pane="bottomLeft" activeCell="A16" sqref="A16"/>
      <selection pane="bottomRight" activeCell="C72" sqref="C72"/>
    </sheetView>
  </sheetViews>
  <sheetFormatPr defaultColWidth="9.140625" defaultRowHeight="15"/>
  <cols>
    <col min="1" max="1" width="4.8515625" style="1" customWidth="1"/>
    <col min="2" max="2" width="9.8515625" style="1" customWidth="1"/>
    <col min="3" max="3" width="44.00390625" style="1" bestFit="1" customWidth="1"/>
    <col min="4" max="4" width="12.8515625" style="1" customWidth="1"/>
    <col min="5" max="5" width="14.8515625" style="1" customWidth="1"/>
    <col min="6" max="6" width="14.28125" style="1" customWidth="1"/>
    <col min="7" max="7" width="23.00390625" style="2" bestFit="1" customWidth="1"/>
    <col min="8" max="8" width="21.00390625" style="3" customWidth="1"/>
    <col min="9" max="9" width="21.7109375" style="1" bestFit="1" customWidth="1"/>
    <col min="10" max="10" width="19.57421875" style="1" bestFit="1" customWidth="1"/>
    <col min="11" max="11" width="16.57421875" style="1" customWidth="1"/>
    <col min="12" max="12" width="22.421875" style="1" bestFit="1" customWidth="1"/>
    <col min="13" max="13" width="24.421875" style="1" customWidth="1"/>
    <col min="14" max="14" width="16.7109375" style="1" customWidth="1"/>
    <col min="15" max="15" width="21.421875" style="1" bestFit="1" customWidth="1"/>
    <col min="16" max="16" width="22.28125" style="4" bestFit="1" customWidth="1"/>
    <col min="17" max="256" width="9.140625" style="1" customWidth="1"/>
    <col min="257" max="257" width="4.28125" style="1" customWidth="1"/>
    <col min="258" max="258" width="9.8515625" style="1" customWidth="1"/>
    <col min="259" max="259" width="55.421875" style="1" bestFit="1" customWidth="1"/>
    <col min="260" max="260" width="12.8515625" style="1" customWidth="1"/>
    <col min="261" max="261" width="14.8515625" style="1" customWidth="1"/>
    <col min="262" max="262" width="14.28125" style="1" customWidth="1"/>
    <col min="263" max="263" width="20.7109375" style="1" customWidth="1"/>
    <col min="264" max="264" width="21.00390625" style="1" customWidth="1"/>
    <col min="265" max="266" width="21.28125" style="1" customWidth="1"/>
    <col min="267" max="268" width="22.421875" style="1" bestFit="1" customWidth="1"/>
    <col min="269" max="269" width="22.28125" style="1" bestFit="1" customWidth="1"/>
    <col min="270" max="270" width="16.7109375" style="1" customWidth="1"/>
    <col min="271" max="271" width="21.421875" style="1" bestFit="1" customWidth="1"/>
    <col min="272" max="272" width="22.28125" style="1" bestFit="1" customWidth="1"/>
    <col min="273" max="512" width="9.140625" style="1" customWidth="1"/>
    <col min="513" max="513" width="4.28125" style="1" customWidth="1"/>
    <col min="514" max="514" width="9.8515625" style="1" customWidth="1"/>
    <col min="515" max="515" width="55.421875" style="1" bestFit="1" customWidth="1"/>
    <col min="516" max="516" width="12.8515625" style="1" customWidth="1"/>
    <col min="517" max="517" width="14.8515625" style="1" customWidth="1"/>
    <col min="518" max="518" width="14.28125" style="1" customWidth="1"/>
    <col min="519" max="519" width="20.7109375" style="1" customWidth="1"/>
    <col min="520" max="520" width="21.00390625" style="1" customWidth="1"/>
    <col min="521" max="522" width="21.28125" style="1" customWidth="1"/>
    <col min="523" max="524" width="22.421875" style="1" bestFit="1" customWidth="1"/>
    <col min="525" max="525" width="22.28125" style="1" bestFit="1" customWidth="1"/>
    <col min="526" max="526" width="16.7109375" style="1" customWidth="1"/>
    <col min="527" max="527" width="21.421875" style="1" bestFit="1" customWidth="1"/>
    <col min="528" max="528" width="22.28125" style="1" bestFit="1" customWidth="1"/>
    <col min="529" max="768" width="9.140625" style="1" customWidth="1"/>
    <col min="769" max="769" width="4.28125" style="1" customWidth="1"/>
    <col min="770" max="770" width="9.8515625" style="1" customWidth="1"/>
    <col min="771" max="771" width="55.421875" style="1" bestFit="1" customWidth="1"/>
    <col min="772" max="772" width="12.8515625" style="1" customWidth="1"/>
    <col min="773" max="773" width="14.8515625" style="1" customWidth="1"/>
    <col min="774" max="774" width="14.28125" style="1" customWidth="1"/>
    <col min="775" max="775" width="20.7109375" style="1" customWidth="1"/>
    <col min="776" max="776" width="21.00390625" style="1" customWidth="1"/>
    <col min="777" max="778" width="21.28125" style="1" customWidth="1"/>
    <col min="779" max="780" width="22.421875" style="1" bestFit="1" customWidth="1"/>
    <col min="781" max="781" width="22.28125" style="1" bestFit="1" customWidth="1"/>
    <col min="782" max="782" width="16.7109375" style="1" customWidth="1"/>
    <col min="783" max="783" width="21.421875" style="1" bestFit="1" customWidth="1"/>
    <col min="784" max="784" width="22.28125" style="1" bestFit="1" customWidth="1"/>
    <col min="785" max="1024" width="9.140625" style="1" customWidth="1"/>
    <col min="1025" max="1025" width="4.28125" style="1" customWidth="1"/>
    <col min="1026" max="1026" width="9.8515625" style="1" customWidth="1"/>
    <col min="1027" max="1027" width="55.421875" style="1" bestFit="1" customWidth="1"/>
    <col min="1028" max="1028" width="12.8515625" style="1" customWidth="1"/>
    <col min="1029" max="1029" width="14.8515625" style="1" customWidth="1"/>
    <col min="1030" max="1030" width="14.28125" style="1" customWidth="1"/>
    <col min="1031" max="1031" width="20.7109375" style="1" customWidth="1"/>
    <col min="1032" max="1032" width="21.00390625" style="1" customWidth="1"/>
    <col min="1033" max="1034" width="21.28125" style="1" customWidth="1"/>
    <col min="1035" max="1036" width="22.421875" style="1" bestFit="1" customWidth="1"/>
    <col min="1037" max="1037" width="22.28125" style="1" bestFit="1" customWidth="1"/>
    <col min="1038" max="1038" width="16.7109375" style="1" customWidth="1"/>
    <col min="1039" max="1039" width="21.421875" style="1" bestFit="1" customWidth="1"/>
    <col min="1040" max="1040" width="22.28125" style="1" bestFit="1" customWidth="1"/>
    <col min="1041" max="1280" width="9.140625" style="1" customWidth="1"/>
    <col min="1281" max="1281" width="4.28125" style="1" customWidth="1"/>
    <col min="1282" max="1282" width="9.8515625" style="1" customWidth="1"/>
    <col min="1283" max="1283" width="55.421875" style="1" bestFit="1" customWidth="1"/>
    <col min="1284" max="1284" width="12.8515625" style="1" customWidth="1"/>
    <col min="1285" max="1285" width="14.8515625" style="1" customWidth="1"/>
    <col min="1286" max="1286" width="14.28125" style="1" customWidth="1"/>
    <col min="1287" max="1287" width="20.7109375" style="1" customWidth="1"/>
    <col min="1288" max="1288" width="21.00390625" style="1" customWidth="1"/>
    <col min="1289" max="1290" width="21.28125" style="1" customWidth="1"/>
    <col min="1291" max="1292" width="22.421875" style="1" bestFit="1" customWidth="1"/>
    <col min="1293" max="1293" width="22.28125" style="1" bestFit="1" customWidth="1"/>
    <col min="1294" max="1294" width="16.7109375" style="1" customWidth="1"/>
    <col min="1295" max="1295" width="21.421875" style="1" bestFit="1" customWidth="1"/>
    <col min="1296" max="1296" width="22.28125" style="1" bestFit="1" customWidth="1"/>
    <col min="1297" max="1536" width="9.140625" style="1" customWidth="1"/>
    <col min="1537" max="1537" width="4.28125" style="1" customWidth="1"/>
    <col min="1538" max="1538" width="9.8515625" style="1" customWidth="1"/>
    <col min="1539" max="1539" width="55.421875" style="1" bestFit="1" customWidth="1"/>
    <col min="1540" max="1540" width="12.8515625" style="1" customWidth="1"/>
    <col min="1541" max="1541" width="14.8515625" style="1" customWidth="1"/>
    <col min="1542" max="1542" width="14.28125" style="1" customWidth="1"/>
    <col min="1543" max="1543" width="20.7109375" style="1" customWidth="1"/>
    <col min="1544" max="1544" width="21.00390625" style="1" customWidth="1"/>
    <col min="1545" max="1546" width="21.28125" style="1" customWidth="1"/>
    <col min="1547" max="1548" width="22.421875" style="1" bestFit="1" customWidth="1"/>
    <col min="1549" max="1549" width="22.28125" style="1" bestFit="1" customWidth="1"/>
    <col min="1550" max="1550" width="16.7109375" style="1" customWidth="1"/>
    <col min="1551" max="1551" width="21.421875" style="1" bestFit="1" customWidth="1"/>
    <col min="1552" max="1552" width="22.28125" style="1" bestFit="1" customWidth="1"/>
    <col min="1553" max="1792" width="9.140625" style="1" customWidth="1"/>
    <col min="1793" max="1793" width="4.28125" style="1" customWidth="1"/>
    <col min="1794" max="1794" width="9.8515625" style="1" customWidth="1"/>
    <col min="1795" max="1795" width="55.421875" style="1" bestFit="1" customWidth="1"/>
    <col min="1796" max="1796" width="12.8515625" style="1" customWidth="1"/>
    <col min="1797" max="1797" width="14.8515625" style="1" customWidth="1"/>
    <col min="1798" max="1798" width="14.28125" style="1" customWidth="1"/>
    <col min="1799" max="1799" width="20.7109375" style="1" customWidth="1"/>
    <col min="1800" max="1800" width="21.00390625" style="1" customWidth="1"/>
    <col min="1801" max="1802" width="21.28125" style="1" customWidth="1"/>
    <col min="1803" max="1804" width="22.421875" style="1" bestFit="1" customWidth="1"/>
    <col min="1805" max="1805" width="22.28125" style="1" bestFit="1" customWidth="1"/>
    <col min="1806" max="1806" width="16.7109375" style="1" customWidth="1"/>
    <col min="1807" max="1807" width="21.421875" style="1" bestFit="1" customWidth="1"/>
    <col min="1808" max="1808" width="22.28125" style="1" bestFit="1" customWidth="1"/>
    <col min="1809" max="2048" width="9.140625" style="1" customWidth="1"/>
    <col min="2049" max="2049" width="4.28125" style="1" customWidth="1"/>
    <col min="2050" max="2050" width="9.8515625" style="1" customWidth="1"/>
    <col min="2051" max="2051" width="55.421875" style="1" bestFit="1" customWidth="1"/>
    <col min="2052" max="2052" width="12.8515625" style="1" customWidth="1"/>
    <col min="2053" max="2053" width="14.8515625" style="1" customWidth="1"/>
    <col min="2054" max="2054" width="14.28125" style="1" customWidth="1"/>
    <col min="2055" max="2055" width="20.7109375" style="1" customWidth="1"/>
    <col min="2056" max="2056" width="21.00390625" style="1" customWidth="1"/>
    <col min="2057" max="2058" width="21.28125" style="1" customWidth="1"/>
    <col min="2059" max="2060" width="22.421875" style="1" bestFit="1" customWidth="1"/>
    <col min="2061" max="2061" width="22.28125" style="1" bestFit="1" customWidth="1"/>
    <col min="2062" max="2062" width="16.7109375" style="1" customWidth="1"/>
    <col min="2063" max="2063" width="21.421875" style="1" bestFit="1" customWidth="1"/>
    <col min="2064" max="2064" width="22.28125" style="1" bestFit="1" customWidth="1"/>
    <col min="2065" max="2304" width="9.140625" style="1" customWidth="1"/>
    <col min="2305" max="2305" width="4.28125" style="1" customWidth="1"/>
    <col min="2306" max="2306" width="9.8515625" style="1" customWidth="1"/>
    <col min="2307" max="2307" width="55.421875" style="1" bestFit="1" customWidth="1"/>
    <col min="2308" max="2308" width="12.8515625" style="1" customWidth="1"/>
    <col min="2309" max="2309" width="14.8515625" style="1" customWidth="1"/>
    <col min="2310" max="2310" width="14.28125" style="1" customWidth="1"/>
    <col min="2311" max="2311" width="20.7109375" style="1" customWidth="1"/>
    <col min="2312" max="2312" width="21.00390625" style="1" customWidth="1"/>
    <col min="2313" max="2314" width="21.28125" style="1" customWidth="1"/>
    <col min="2315" max="2316" width="22.421875" style="1" bestFit="1" customWidth="1"/>
    <col min="2317" max="2317" width="22.28125" style="1" bestFit="1" customWidth="1"/>
    <col min="2318" max="2318" width="16.7109375" style="1" customWidth="1"/>
    <col min="2319" max="2319" width="21.421875" style="1" bestFit="1" customWidth="1"/>
    <col min="2320" max="2320" width="22.28125" style="1" bestFit="1" customWidth="1"/>
    <col min="2321" max="2560" width="9.140625" style="1" customWidth="1"/>
    <col min="2561" max="2561" width="4.28125" style="1" customWidth="1"/>
    <col min="2562" max="2562" width="9.8515625" style="1" customWidth="1"/>
    <col min="2563" max="2563" width="55.421875" style="1" bestFit="1" customWidth="1"/>
    <col min="2564" max="2564" width="12.8515625" style="1" customWidth="1"/>
    <col min="2565" max="2565" width="14.8515625" style="1" customWidth="1"/>
    <col min="2566" max="2566" width="14.28125" style="1" customWidth="1"/>
    <col min="2567" max="2567" width="20.7109375" style="1" customWidth="1"/>
    <col min="2568" max="2568" width="21.00390625" style="1" customWidth="1"/>
    <col min="2569" max="2570" width="21.28125" style="1" customWidth="1"/>
    <col min="2571" max="2572" width="22.421875" style="1" bestFit="1" customWidth="1"/>
    <col min="2573" max="2573" width="22.28125" style="1" bestFit="1" customWidth="1"/>
    <col min="2574" max="2574" width="16.7109375" style="1" customWidth="1"/>
    <col min="2575" max="2575" width="21.421875" style="1" bestFit="1" customWidth="1"/>
    <col min="2576" max="2576" width="22.28125" style="1" bestFit="1" customWidth="1"/>
    <col min="2577" max="2816" width="9.140625" style="1" customWidth="1"/>
    <col min="2817" max="2817" width="4.28125" style="1" customWidth="1"/>
    <col min="2818" max="2818" width="9.8515625" style="1" customWidth="1"/>
    <col min="2819" max="2819" width="55.421875" style="1" bestFit="1" customWidth="1"/>
    <col min="2820" max="2820" width="12.8515625" style="1" customWidth="1"/>
    <col min="2821" max="2821" width="14.8515625" style="1" customWidth="1"/>
    <col min="2822" max="2822" width="14.28125" style="1" customWidth="1"/>
    <col min="2823" max="2823" width="20.7109375" style="1" customWidth="1"/>
    <col min="2824" max="2824" width="21.00390625" style="1" customWidth="1"/>
    <col min="2825" max="2826" width="21.28125" style="1" customWidth="1"/>
    <col min="2827" max="2828" width="22.421875" style="1" bestFit="1" customWidth="1"/>
    <col min="2829" max="2829" width="22.28125" style="1" bestFit="1" customWidth="1"/>
    <col min="2830" max="2830" width="16.7109375" style="1" customWidth="1"/>
    <col min="2831" max="2831" width="21.421875" style="1" bestFit="1" customWidth="1"/>
    <col min="2832" max="2832" width="22.28125" style="1" bestFit="1" customWidth="1"/>
    <col min="2833" max="3072" width="9.140625" style="1" customWidth="1"/>
    <col min="3073" max="3073" width="4.28125" style="1" customWidth="1"/>
    <col min="3074" max="3074" width="9.8515625" style="1" customWidth="1"/>
    <col min="3075" max="3075" width="55.421875" style="1" bestFit="1" customWidth="1"/>
    <col min="3076" max="3076" width="12.8515625" style="1" customWidth="1"/>
    <col min="3077" max="3077" width="14.8515625" style="1" customWidth="1"/>
    <col min="3078" max="3078" width="14.28125" style="1" customWidth="1"/>
    <col min="3079" max="3079" width="20.7109375" style="1" customWidth="1"/>
    <col min="3080" max="3080" width="21.00390625" style="1" customWidth="1"/>
    <col min="3081" max="3082" width="21.28125" style="1" customWidth="1"/>
    <col min="3083" max="3084" width="22.421875" style="1" bestFit="1" customWidth="1"/>
    <col min="3085" max="3085" width="22.28125" style="1" bestFit="1" customWidth="1"/>
    <col min="3086" max="3086" width="16.7109375" style="1" customWidth="1"/>
    <col min="3087" max="3087" width="21.421875" style="1" bestFit="1" customWidth="1"/>
    <col min="3088" max="3088" width="22.28125" style="1" bestFit="1" customWidth="1"/>
    <col min="3089" max="3328" width="9.140625" style="1" customWidth="1"/>
    <col min="3329" max="3329" width="4.28125" style="1" customWidth="1"/>
    <col min="3330" max="3330" width="9.8515625" style="1" customWidth="1"/>
    <col min="3331" max="3331" width="55.421875" style="1" bestFit="1" customWidth="1"/>
    <col min="3332" max="3332" width="12.8515625" style="1" customWidth="1"/>
    <col min="3333" max="3333" width="14.8515625" style="1" customWidth="1"/>
    <col min="3334" max="3334" width="14.28125" style="1" customWidth="1"/>
    <col min="3335" max="3335" width="20.7109375" style="1" customWidth="1"/>
    <col min="3336" max="3336" width="21.00390625" style="1" customWidth="1"/>
    <col min="3337" max="3338" width="21.28125" style="1" customWidth="1"/>
    <col min="3339" max="3340" width="22.421875" style="1" bestFit="1" customWidth="1"/>
    <col min="3341" max="3341" width="22.28125" style="1" bestFit="1" customWidth="1"/>
    <col min="3342" max="3342" width="16.7109375" style="1" customWidth="1"/>
    <col min="3343" max="3343" width="21.421875" style="1" bestFit="1" customWidth="1"/>
    <col min="3344" max="3344" width="22.28125" style="1" bestFit="1" customWidth="1"/>
    <col min="3345" max="3584" width="9.140625" style="1" customWidth="1"/>
    <col min="3585" max="3585" width="4.28125" style="1" customWidth="1"/>
    <col min="3586" max="3586" width="9.8515625" style="1" customWidth="1"/>
    <col min="3587" max="3587" width="55.421875" style="1" bestFit="1" customWidth="1"/>
    <col min="3588" max="3588" width="12.8515625" style="1" customWidth="1"/>
    <col min="3589" max="3589" width="14.8515625" style="1" customWidth="1"/>
    <col min="3590" max="3590" width="14.28125" style="1" customWidth="1"/>
    <col min="3591" max="3591" width="20.7109375" style="1" customWidth="1"/>
    <col min="3592" max="3592" width="21.00390625" style="1" customWidth="1"/>
    <col min="3593" max="3594" width="21.28125" style="1" customWidth="1"/>
    <col min="3595" max="3596" width="22.421875" style="1" bestFit="1" customWidth="1"/>
    <col min="3597" max="3597" width="22.28125" style="1" bestFit="1" customWidth="1"/>
    <col min="3598" max="3598" width="16.7109375" style="1" customWidth="1"/>
    <col min="3599" max="3599" width="21.421875" style="1" bestFit="1" customWidth="1"/>
    <col min="3600" max="3600" width="22.28125" style="1" bestFit="1" customWidth="1"/>
    <col min="3601" max="3840" width="9.140625" style="1" customWidth="1"/>
    <col min="3841" max="3841" width="4.28125" style="1" customWidth="1"/>
    <col min="3842" max="3842" width="9.8515625" style="1" customWidth="1"/>
    <col min="3843" max="3843" width="55.421875" style="1" bestFit="1" customWidth="1"/>
    <col min="3844" max="3844" width="12.8515625" style="1" customWidth="1"/>
    <col min="3845" max="3845" width="14.8515625" style="1" customWidth="1"/>
    <col min="3846" max="3846" width="14.28125" style="1" customWidth="1"/>
    <col min="3847" max="3847" width="20.7109375" style="1" customWidth="1"/>
    <col min="3848" max="3848" width="21.00390625" style="1" customWidth="1"/>
    <col min="3849" max="3850" width="21.28125" style="1" customWidth="1"/>
    <col min="3851" max="3852" width="22.421875" style="1" bestFit="1" customWidth="1"/>
    <col min="3853" max="3853" width="22.28125" style="1" bestFit="1" customWidth="1"/>
    <col min="3854" max="3854" width="16.7109375" style="1" customWidth="1"/>
    <col min="3855" max="3855" width="21.421875" style="1" bestFit="1" customWidth="1"/>
    <col min="3856" max="3856" width="22.28125" style="1" bestFit="1" customWidth="1"/>
    <col min="3857" max="4096" width="9.140625" style="1" customWidth="1"/>
    <col min="4097" max="4097" width="4.28125" style="1" customWidth="1"/>
    <col min="4098" max="4098" width="9.8515625" style="1" customWidth="1"/>
    <col min="4099" max="4099" width="55.421875" style="1" bestFit="1" customWidth="1"/>
    <col min="4100" max="4100" width="12.8515625" style="1" customWidth="1"/>
    <col min="4101" max="4101" width="14.8515625" style="1" customWidth="1"/>
    <col min="4102" max="4102" width="14.28125" style="1" customWidth="1"/>
    <col min="4103" max="4103" width="20.7109375" style="1" customWidth="1"/>
    <col min="4104" max="4104" width="21.00390625" style="1" customWidth="1"/>
    <col min="4105" max="4106" width="21.28125" style="1" customWidth="1"/>
    <col min="4107" max="4108" width="22.421875" style="1" bestFit="1" customWidth="1"/>
    <col min="4109" max="4109" width="22.28125" style="1" bestFit="1" customWidth="1"/>
    <col min="4110" max="4110" width="16.7109375" style="1" customWidth="1"/>
    <col min="4111" max="4111" width="21.421875" style="1" bestFit="1" customWidth="1"/>
    <col min="4112" max="4112" width="22.28125" style="1" bestFit="1" customWidth="1"/>
    <col min="4113" max="4352" width="9.140625" style="1" customWidth="1"/>
    <col min="4353" max="4353" width="4.28125" style="1" customWidth="1"/>
    <col min="4354" max="4354" width="9.8515625" style="1" customWidth="1"/>
    <col min="4355" max="4355" width="55.421875" style="1" bestFit="1" customWidth="1"/>
    <col min="4356" max="4356" width="12.8515625" style="1" customWidth="1"/>
    <col min="4357" max="4357" width="14.8515625" style="1" customWidth="1"/>
    <col min="4358" max="4358" width="14.28125" style="1" customWidth="1"/>
    <col min="4359" max="4359" width="20.7109375" style="1" customWidth="1"/>
    <col min="4360" max="4360" width="21.00390625" style="1" customWidth="1"/>
    <col min="4361" max="4362" width="21.28125" style="1" customWidth="1"/>
    <col min="4363" max="4364" width="22.421875" style="1" bestFit="1" customWidth="1"/>
    <col min="4365" max="4365" width="22.28125" style="1" bestFit="1" customWidth="1"/>
    <col min="4366" max="4366" width="16.7109375" style="1" customWidth="1"/>
    <col min="4367" max="4367" width="21.421875" style="1" bestFit="1" customWidth="1"/>
    <col min="4368" max="4368" width="22.28125" style="1" bestFit="1" customWidth="1"/>
    <col min="4369" max="4608" width="9.140625" style="1" customWidth="1"/>
    <col min="4609" max="4609" width="4.28125" style="1" customWidth="1"/>
    <col min="4610" max="4610" width="9.8515625" style="1" customWidth="1"/>
    <col min="4611" max="4611" width="55.421875" style="1" bestFit="1" customWidth="1"/>
    <col min="4612" max="4612" width="12.8515625" style="1" customWidth="1"/>
    <col min="4613" max="4613" width="14.8515625" style="1" customWidth="1"/>
    <col min="4614" max="4614" width="14.28125" style="1" customWidth="1"/>
    <col min="4615" max="4615" width="20.7109375" style="1" customWidth="1"/>
    <col min="4616" max="4616" width="21.00390625" style="1" customWidth="1"/>
    <col min="4617" max="4618" width="21.28125" style="1" customWidth="1"/>
    <col min="4619" max="4620" width="22.421875" style="1" bestFit="1" customWidth="1"/>
    <col min="4621" max="4621" width="22.28125" style="1" bestFit="1" customWidth="1"/>
    <col min="4622" max="4622" width="16.7109375" style="1" customWidth="1"/>
    <col min="4623" max="4623" width="21.421875" style="1" bestFit="1" customWidth="1"/>
    <col min="4624" max="4624" width="22.28125" style="1" bestFit="1" customWidth="1"/>
    <col min="4625" max="4864" width="9.140625" style="1" customWidth="1"/>
    <col min="4865" max="4865" width="4.28125" style="1" customWidth="1"/>
    <col min="4866" max="4866" width="9.8515625" style="1" customWidth="1"/>
    <col min="4867" max="4867" width="55.421875" style="1" bestFit="1" customWidth="1"/>
    <col min="4868" max="4868" width="12.8515625" style="1" customWidth="1"/>
    <col min="4869" max="4869" width="14.8515625" style="1" customWidth="1"/>
    <col min="4870" max="4870" width="14.28125" style="1" customWidth="1"/>
    <col min="4871" max="4871" width="20.7109375" style="1" customWidth="1"/>
    <col min="4872" max="4872" width="21.00390625" style="1" customWidth="1"/>
    <col min="4873" max="4874" width="21.28125" style="1" customWidth="1"/>
    <col min="4875" max="4876" width="22.421875" style="1" bestFit="1" customWidth="1"/>
    <col min="4877" max="4877" width="22.28125" style="1" bestFit="1" customWidth="1"/>
    <col min="4878" max="4878" width="16.7109375" style="1" customWidth="1"/>
    <col min="4879" max="4879" width="21.421875" style="1" bestFit="1" customWidth="1"/>
    <col min="4880" max="4880" width="22.28125" style="1" bestFit="1" customWidth="1"/>
    <col min="4881" max="5120" width="9.140625" style="1" customWidth="1"/>
    <col min="5121" max="5121" width="4.28125" style="1" customWidth="1"/>
    <col min="5122" max="5122" width="9.8515625" style="1" customWidth="1"/>
    <col min="5123" max="5123" width="55.421875" style="1" bestFit="1" customWidth="1"/>
    <col min="5124" max="5124" width="12.8515625" style="1" customWidth="1"/>
    <col min="5125" max="5125" width="14.8515625" style="1" customWidth="1"/>
    <col min="5126" max="5126" width="14.28125" style="1" customWidth="1"/>
    <col min="5127" max="5127" width="20.7109375" style="1" customWidth="1"/>
    <col min="5128" max="5128" width="21.00390625" style="1" customWidth="1"/>
    <col min="5129" max="5130" width="21.28125" style="1" customWidth="1"/>
    <col min="5131" max="5132" width="22.421875" style="1" bestFit="1" customWidth="1"/>
    <col min="5133" max="5133" width="22.28125" style="1" bestFit="1" customWidth="1"/>
    <col min="5134" max="5134" width="16.7109375" style="1" customWidth="1"/>
    <col min="5135" max="5135" width="21.421875" style="1" bestFit="1" customWidth="1"/>
    <col min="5136" max="5136" width="22.28125" style="1" bestFit="1" customWidth="1"/>
    <col min="5137" max="5376" width="9.140625" style="1" customWidth="1"/>
    <col min="5377" max="5377" width="4.28125" style="1" customWidth="1"/>
    <col min="5378" max="5378" width="9.8515625" style="1" customWidth="1"/>
    <col min="5379" max="5379" width="55.421875" style="1" bestFit="1" customWidth="1"/>
    <col min="5380" max="5380" width="12.8515625" style="1" customWidth="1"/>
    <col min="5381" max="5381" width="14.8515625" style="1" customWidth="1"/>
    <col min="5382" max="5382" width="14.28125" style="1" customWidth="1"/>
    <col min="5383" max="5383" width="20.7109375" style="1" customWidth="1"/>
    <col min="5384" max="5384" width="21.00390625" style="1" customWidth="1"/>
    <col min="5385" max="5386" width="21.28125" style="1" customWidth="1"/>
    <col min="5387" max="5388" width="22.421875" style="1" bestFit="1" customWidth="1"/>
    <col min="5389" max="5389" width="22.28125" style="1" bestFit="1" customWidth="1"/>
    <col min="5390" max="5390" width="16.7109375" style="1" customWidth="1"/>
    <col min="5391" max="5391" width="21.421875" style="1" bestFit="1" customWidth="1"/>
    <col min="5392" max="5392" width="22.28125" style="1" bestFit="1" customWidth="1"/>
    <col min="5393" max="5632" width="9.140625" style="1" customWidth="1"/>
    <col min="5633" max="5633" width="4.28125" style="1" customWidth="1"/>
    <col min="5634" max="5634" width="9.8515625" style="1" customWidth="1"/>
    <col min="5635" max="5635" width="55.421875" style="1" bestFit="1" customWidth="1"/>
    <col min="5636" max="5636" width="12.8515625" style="1" customWidth="1"/>
    <col min="5637" max="5637" width="14.8515625" style="1" customWidth="1"/>
    <col min="5638" max="5638" width="14.28125" style="1" customWidth="1"/>
    <col min="5639" max="5639" width="20.7109375" style="1" customWidth="1"/>
    <col min="5640" max="5640" width="21.00390625" style="1" customWidth="1"/>
    <col min="5641" max="5642" width="21.28125" style="1" customWidth="1"/>
    <col min="5643" max="5644" width="22.421875" style="1" bestFit="1" customWidth="1"/>
    <col min="5645" max="5645" width="22.28125" style="1" bestFit="1" customWidth="1"/>
    <col min="5646" max="5646" width="16.7109375" style="1" customWidth="1"/>
    <col min="5647" max="5647" width="21.421875" style="1" bestFit="1" customWidth="1"/>
    <col min="5648" max="5648" width="22.28125" style="1" bestFit="1" customWidth="1"/>
    <col min="5649" max="5888" width="9.140625" style="1" customWidth="1"/>
    <col min="5889" max="5889" width="4.28125" style="1" customWidth="1"/>
    <col min="5890" max="5890" width="9.8515625" style="1" customWidth="1"/>
    <col min="5891" max="5891" width="55.421875" style="1" bestFit="1" customWidth="1"/>
    <col min="5892" max="5892" width="12.8515625" style="1" customWidth="1"/>
    <col min="5893" max="5893" width="14.8515625" style="1" customWidth="1"/>
    <col min="5894" max="5894" width="14.28125" style="1" customWidth="1"/>
    <col min="5895" max="5895" width="20.7109375" style="1" customWidth="1"/>
    <col min="5896" max="5896" width="21.00390625" style="1" customWidth="1"/>
    <col min="5897" max="5898" width="21.28125" style="1" customWidth="1"/>
    <col min="5899" max="5900" width="22.421875" style="1" bestFit="1" customWidth="1"/>
    <col min="5901" max="5901" width="22.28125" style="1" bestFit="1" customWidth="1"/>
    <col min="5902" max="5902" width="16.7109375" style="1" customWidth="1"/>
    <col min="5903" max="5903" width="21.421875" style="1" bestFit="1" customWidth="1"/>
    <col min="5904" max="5904" width="22.28125" style="1" bestFit="1" customWidth="1"/>
    <col min="5905" max="6144" width="9.140625" style="1" customWidth="1"/>
    <col min="6145" max="6145" width="4.28125" style="1" customWidth="1"/>
    <col min="6146" max="6146" width="9.8515625" style="1" customWidth="1"/>
    <col min="6147" max="6147" width="55.421875" style="1" bestFit="1" customWidth="1"/>
    <col min="6148" max="6148" width="12.8515625" style="1" customWidth="1"/>
    <col min="6149" max="6149" width="14.8515625" style="1" customWidth="1"/>
    <col min="6150" max="6150" width="14.28125" style="1" customWidth="1"/>
    <col min="6151" max="6151" width="20.7109375" style="1" customWidth="1"/>
    <col min="6152" max="6152" width="21.00390625" style="1" customWidth="1"/>
    <col min="6153" max="6154" width="21.28125" style="1" customWidth="1"/>
    <col min="6155" max="6156" width="22.421875" style="1" bestFit="1" customWidth="1"/>
    <col min="6157" max="6157" width="22.28125" style="1" bestFit="1" customWidth="1"/>
    <col min="6158" max="6158" width="16.7109375" style="1" customWidth="1"/>
    <col min="6159" max="6159" width="21.421875" style="1" bestFit="1" customWidth="1"/>
    <col min="6160" max="6160" width="22.28125" style="1" bestFit="1" customWidth="1"/>
    <col min="6161" max="6400" width="9.140625" style="1" customWidth="1"/>
    <col min="6401" max="6401" width="4.28125" style="1" customWidth="1"/>
    <col min="6402" max="6402" width="9.8515625" style="1" customWidth="1"/>
    <col min="6403" max="6403" width="55.421875" style="1" bestFit="1" customWidth="1"/>
    <col min="6404" max="6404" width="12.8515625" style="1" customWidth="1"/>
    <col min="6405" max="6405" width="14.8515625" style="1" customWidth="1"/>
    <col min="6406" max="6406" width="14.28125" style="1" customWidth="1"/>
    <col min="6407" max="6407" width="20.7109375" style="1" customWidth="1"/>
    <col min="6408" max="6408" width="21.00390625" style="1" customWidth="1"/>
    <col min="6409" max="6410" width="21.28125" style="1" customWidth="1"/>
    <col min="6411" max="6412" width="22.421875" style="1" bestFit="1" customWidth="1"/>
    <col min="6413" max="6413" width="22.28125" style="1" bestFit="1" customWidth="1"/>
    <col min="6414" max="6414" width="16.7109375" style="1" customWidth="1"/>
    <col min="6415" max="6415" width="21.421875" style="1" bestFit="1" customWidth="1"/>
    <col min="6416" max="6416" width="22.28125" style="1" bestFit="1" customWidth="1"/>
    <col min="6417" max="6656" width="9.140625" style="1" customWidth="1"/>
    <col min="6657" max="6657" width="4.28125" style="1" customWidth="1"/>
    <col min="6658" max="6658" width="9.8515625" style="1" customWidth="1"/>
    <col min="6659" max="6659" width="55.421875" style="1" bestFit="1" customWidth="1"/>
    <col min="6660" max="6660" width="12.8515625" style="1" customWidth="1"/>
    <col min="6661" max="6661" width="14.8515625" style="1" customWidth="1"/>
    <col min="6662" max="6662" width="14.28125" style="1" customWidth="1"/>
    <col min="6663" max="6663" width="20.7109375" style="1" customWidth="1"/>
    <col min="6664" max="6664" width="21.00390625" style="1" customWidth="1"/>
    <col min="6665" max="6666" width="21.28125" style="1" customWidth="1"/>
    <col min="6667" max="6668" width="22.421875" style="1" bestFit="1" customWidth="1"/>
    <col min="6669" max="6669" width="22.28125" style="1" bestFit="1" customWidth="1"/>
    <col min="6670" max="6670" width="16.7109375" style="1" customWidth="1"/>
    <col min="6671" max="6671" width="21.421875" style="1" bestFit="1" customWidth="1"/>
    <col min="6672" max="6672" width="22.28125" style="1" bestFit="1" customWidth="1"/>
    <col min="6673" max="6912" width="9.140625" style="1" customWidth="1"/>
    <col min="6913" max="6913" width="4.28125" style="1" customWidth="1"/>
    <col min="6914" max="6914" width="9.8515625" style="1" customWidth="1"/>
    <col min="6915" max="6915" width="55.421875" style="1" bestFit="1" customWidth="1"/>
    <col min="6916" max="6916" width="12.8515625" style="1" customWidth="1"/>
    <col min="6917" max="6917" width="14.8515625" style="1" customWidth="1"/>
    <col min="6918" max="6918" width="14.28125" style="1" customWidth="1"/>
    <col min="6919" max="6919" width="20.7109375" style="1" customWidth="1"/>
    <col min="6920" max="6920" width="21.00390625" style="1" customWidth="1"/>
    <col min="6921" max="6922" width="21.28125" style="1" customWidth="1"/>
    <col min="6923" max="6924" width="22.421875" style="1" bestFit="1" customWidth="1"/>
    <col min="6925" max="6925" width="22.28125" style="1" bestFit="1" customWidth="1"/>
    <col min="6926" max="6926" width="16.7109375" style="1" customWidth="1"/>
    <col min="6927" max="6927" width="21.421875" style="1" bestFit="1" customWidth="1"/>
    <col min="6928" max="6928" width="22.28125" style="1" bestFit="1" customWidth="1"/>
    <col min="6929" max="7168" width="9.140625" style="1" customWidth="1"/>
    <col min="7169" max="7169" width="4.28125" style="1" customWidth="1"/>
    <col min="7170" max="7170" width="9.8515625" style="1" customWidth="1"/>
    <col min="7171" max="7171" width="55.421875" style="1" bestFit="1" customWidth="1"/>
    <col min="7172" max="7172" width="12.8515625" style="1" customWidth="1"/>
    <col min="7173" max="7173" width="14.8515625" style="1" customWidth="1"/>
    <col min="7174" max="7174" width="14.28125" style="1" customWidth="1"/>
    <col min="7175" max="7175" width="20.7109375" style="1" customWidth="1"/>
    <col min="7176" max="7176" width="21.00390625" style="1" customWidth="1"/>
    <col min="7177" max="7178" width="21.28125" style="1" customWidth="1"/>
    <col min="7179" max="7180" width="22.421875" style="1" bestFit="1" customWidth="1"/>
    <col min="7181" max="7181" width="22.28125" style="1" bestFit="1" customWidth="1"/>
    <col min="7182" max="7182" width="16.7109375" style="1" customWidth="1"/>
    <col min="7183" max="7183" width="21.421875" style="1" bestFit="1" customWidth="1"/>
    <col min="7184" max="7184" width="22.28125" style="1" bestFit="1" customWidth="1"/>
    <col min="7185" max="7424" width="9.140625" style="1" customWidth="1"/>
    <col min="7425" max="7425" width="4.28125" style="1" customWidth="1"/>
    <col min="7426" max="7426" width="9.8515625" style="1" customWidth="1"/>
    <col min="7427" max="7427" width="55.421875" style="1" bestFit="1" customWidth="1"/>
    <col min="7428" max="7428" width="12.8515625" style="1" customWidth="1"/>
    <col min="7429" max="7429" width="14.8515625" style="1" customWidth="1"/>
    <col min="7430" max="7430" width="14.28125" style="1" customWidth="1"/>
    <col min="7431" max="7431" width="20.7109375" style="1" customWidth="1"/>
    <col min="7432" max="7432" width="21.00390625" style="1" customWidth="1"/>
    <col min="7433" max="7434" width="21.28125" style="1" customWidth="1"/>
    <col min="7435" max="7436" width="22.421875" style="1" bestFit="1" customWidth="1"/>
    <col min="7437" max="7437" width="22.28125" style="1" bestFit="1" customWidth="1"/>
    <col min="7438" max="7438" width="16.7109375" style="1" customWidth="1"/>
    <col min="7439" max="7439" width="21.421875" style="1" bestFit="1" customWidth="1"/>
    <col min="7440" max="7440" width="22.28125" style="1" bestFit="1" customWidth="1"/>
    <col min="7441" max="7680" width="9.140625" style="1" customWidth="1"/>
    <col min="7681" max="7681" width="4.28125" style="1" customWidth="1"/>
    <col min="7682" max="7682" width="9.8515625" style="1" customWidth="1"/>
    <col min="7683" max="7683" width="55.421875" style="1" bestFit="1" customWidth="1"/>
    <col min="7684" max="7684" width="12.8515625" style="1" customWidth="1"/>
    <col min="7685" max="7685" width="14.8515625" style="1" customWidth="1"/>
    <col min="7686" max="7686" width="14.28125" style="1" customWidth="1"/>
    <col min="7687" max="7687" width="20.7109375" style="1" customWidth="1"/>
    <col min="7688" max="7688" width="21.00390625" style="1" customWidth="1"/>
    <col min="7689" max="7690" width="21.28125" style="1" customWidth="1"/>
    <col min="7691" max="7692" width="22.421875" style="1" bestFit="1" customWidth="1"/>
    <col min="7693" max="7693" width="22.28125" style="1" bestFit="1" customWidth="1"/>
    <col min="7694" max="7694" width="16.7109375" style="1" customWidth="1"/>
    <col min="7695" max="7695" width="21.421875" style="1" bestFit="1" customWidth="1"/>
    <col min="7696" max="7696" width="22.28125" style="1" bestFit="1" customWidth="1"/>
    <col min="7697" max="7936" width="9.140625" style="1" customWidth="1"/>
    <col min="7937" max="7937" width="4.28125" style="1" customWidth="1"/>
    <col min="7938" max="7938" width="9.8515625" style="1" customWidth="1"/>
    <col min="7939" max="7939" width="55.421875" style="1" bestFit="1" customWidth="1"/>
    <col min="7940" max="7940" width="12.8515625" style="1" customWidth="1"/>
    <col min="7941" max="7941" width="14.8515625" style="1" customWidth="1"/>
    <col min="7942" max="7942" width="14.28125" style="1" customWidth="1"/>
    <col min="7943" max="7943" width="20.7109375" style="1" customWidth="1"/>
    <col min="7944" max="7944" width="21.00390625" style="1" customWidth="1"/>
    <col min="7945" max="7946" width="21.28125" style="1" customWidth="1"/>
    <col min="7947" max="7948" width="22.421875" style="1" bestFit="1" customWidth="1"/>
    <col min="7949" max="7949" width="22.28125" style="1" bestFit="1" customWidth="1"/>
    <col min="7950" max="7950" width="16.7109375" style="1" customWidth="1"/>
    <col min="7951" max="7951" width="21.421875" style="1" bestFit="1" customWidth="1"/>
    <col min="7952" max="7952" width="22.28125" style="1" bestFit="1" customWidth="1"/>
    <col min="7953" max="8192" width="9.140625" style="1" customWidth="1"/>
    <col min="8193" max="8193" width="4.28125" style="1" customWidth="1"/>
    <col min="8194" max="8194" width="9.8515625" style="1" customWidth="1"/>
    <col min="8195" max="8195" width="55.421875" style="1" bestFit="1" customWidth="1"/>
    <col min="8196" max="8196" width="12.8515625" style="1" customWidth="1"/>
    <col min="8197" max="8197" width="14.8515625" style="1" customWidth="1"/>
    <col min="8198" max="8198" width="14.28125" style="1" customWidth="1"/>
    <col min="8199" max="8199" width="20.7109375" style="1" customWidth="1"/>
    <col min="8200" max="8200" width="21.00390625" style="1" customWidth="1"/>
    <col min="8201" max="8202" width="21.28125" style="1" customWidth="1"/>
    <col min="8203" max="8204" width="22.421875" style="1" bestFit="1" customWidth="1"/>
    <col min="8205" max="8205" width="22.28125" style="1" bestFit="1" customWidth="1"/>
    <col min="8206" max="8206" width="16.7109375" style="1" customWidth="1"/>
    <col min="8207" max="8207" width="21.421875" style="1" bestFit="1" customWidth="1"/>
    <col min="8208" max="8208" width="22.28125" style="1" bestFit="1" customWidth="1"/>
    <col min="8209" max="8448" width="9.140625" style="1" customWidth="1"/>
    <col min="8449" max="8449" width="4.28125" style="1" customWidth="1"/>
    <col min="8450" max="8450" width="9.8515625" style="1" customWidth="1"/>
    <col min="8451" max="8451" width="55.421875" style="1" bestFit="1" customWidth="1"/>
    <col min="8452" max="8452" width="12.8515625" style="1" customWidth="1"/>
    <col min="8453" max="8453" width="14.8515625" style="1" customWidth="1"/>
    <col min="8454" max="8454" width="14.28125" style="1" customWidth="1"/>
    <col min="8455" max="8455" width="20.7109375" style="1" customWidth="1"/>
    <col min="8456" max="8456" width="21.00390625" style="1" customWidth="1"/>
    <col min="8457" max="8458" width="21.28125" style="1" customWidth="1"/>
    <col min="8459" max="8460" width="22.421875" style="1" bestFit="1" customWidth="1"/>
    <col min="8461" max="8461" width="22.28125" style="1" bestFit="1" customWidth="1"/>
    <col min="8462" max="8462" width="16.7109375" style="1" customWidth="1"/>
    <col min="8463" max="8463" width="21.421875" style="1" bestFit="1" customWidth="1"/>
    <col min="8464" max="8464" width="22.28125" style="1" bestFit="1" customWidth="1"/>
    <col min="8465" max="8704" width="9.140625" style="1" customWidth="1"/>
    <col min="8705" max="8705" width="4.28125" style="1" customWidth="1"/>
    <col min="8706" max="8706" width="9.8515625" style="1" customWidth="1"/>
    <col min="8707" max="8707" width="55.421875" style="1" bestFit="1" customWidth="1"/>
    <col min="8708" max="8708" width="12.8515625" style="1" customWidth="1"/>
    <col min="8709" max="8709" width="14.8515625" style="1" customWidth="1"/>
    <col min="8710" max="8710" width="14.28125" style="1" customWidth="1"/>
    <col min="8711" max="8711" width="20.7109375" style="1" customWidth="1"/>
    <col min="8712" max="8712" width="21.00390625" style="1" customWidth="1"/>
    <col min="8713" max="8714" width="21.28125" style="1" customWidth="1"/>
    <col min="8715" max="8716" width="22.421875" style="1" bestFit="1" customWidth="1"/>
    <col min="8717" max="8717" width="22.28125" style="1" bestFit="1" customWidth="1"/>
    <col min="8718" max="8718" width="16.7109375" style="1" customWidth="1"/>
    <col min="8719" max="8719" width="21.421875" style="1" bestFit="1" customWidth="1"/>
    <col min="8720" max="8720" width="22.28125" style="1" bestFit="1" customWidth="1"/>
    <col min="8721" max="8960" width="9.140625" style="1" customWidth="1"/>
    <col min="8961" max="8961" width="4.28125" style="1" customWidth="1"/>
    <col min="8962" max="8962" width="9.8515625" style="1" customWidth="1"/>
    <col min="8963" max="8963" width="55.421875" style="1" bestFit="1" customWidth="1"/>
    <col min="8964" max="8964" width="12.8515625" style="1" customWidth="1"/>
    <col min="8965" max="8965" width="14.8515625" style="1" customWidth="1"/>
    <col min="8966" max="8966" width="14.28125" style="1" customWidth="1"/>
    <col min="8967" max="8967" width="20.7109375" style="1" customWidth="1"/>
    <col min="8968" max="8968" width="21.00390625" style="1" customWidth="1"/>
    <col min="8969" max="8970" width="21.28125" style="1" customWidth="1"/>
    <col min="8971" max="8972" width="22.421875" style="1" bestFit="1" customWidth="1"/>
    <col min="8973" max="8973" width="22.28125" style="1" bestFit="1" customWidth="1"/>
    <col min="8974" max="8974" width="16.7109375" style="1" customWidth="1"/>
    <col min="8975" max="8975" width="21.421875" style="1" bestFit="1" customWidth="1"/>
    <col min="8976" max="8976" width="22.28125" style="1" bestFit="1" customWidth="1"/>
    <col min="8977" max="9216" width="9.140625" style="1" customWidth="1"/>
    <col min="9217" max="9217" width="4.28125" style="1" customWidth="1"/>
    <col min="9218" max="9218" width="9.8515625" style="1" customWidth="1"/>
    <col min="9219" max="9219" width="55.421875" style="1" bestFit="1" customWidth="1"/>
    <col min="9220" max="9220" width="12.8515625" style="1" customWidth="1"/>
    <col min="9221" max="9221" width="14.8515625" style="1" customWidth="1"/>
    <col min="9222" max="9222" width="14.28125" style="1" customWidth="1"/>
    <col min="9223" max="9223" width="20.7109375" style="1" customWidth="1"/>
    <col min="9224" max="9224" width="21.00390625" style="1" customWidth="1"/>
    <col min="9225" max="9226" width="21.28125" style="1" customWidth="1"/>
    <col min="9227" max="9228" width="22.421875" style="1" bestFit="1" customWidth="1"/>
    <col min="9229" max="9229" width="22.28125" style="1" bestFit="1" customWidth="1"/>
    <col min="9230" max="9230" width="16.7109375" style="1" customWidth="1"/>
    <col min="9231" max="9231" width="21.421875" style="1" bestFit="1" customWidth="1"/>
    <col min="9232" max="9232" width="22.28125" style="1" bestFit="1" customWidth="1"/>
    <col min="9233" max="9472" width="9.140625" style="1" customWidth="1"/>
    <col min="9473" max="9473" width="4.28125" style="1" customWidth="1"/>
    <col min="9474" max="9474" width="9.8515625" style="1" customWidth="1"/>
    <col min="9475" max="9475" width="55.421875" style="1" bestFit="1" customWidth="1"/>
    <col min="9476" max="9476" width="12.8515625" style="1" customWidth="1"/>
    <col min="9477" max="9477" width="14.8515625" style="1" customWidth="1"/>
    <col min="9478" max="9478" width="14.28125" style="1" customWidth="1"/>
    <col min="9479" max="9479" width="20.7109375" style="1" customWidth="1"/>
    <col min="9480" max="9480" width="21.00390625" style="1" customWidth="1"/>
    <col min="9481" max="9482" width="21.28125" style="1" customWidth="1"/>
    <col min="9483" max="9484" width="22.421875" style="1" bestFit="1" customWidth="1"/>
    <col min="9485" max="9485" width="22.28125" style="1" bestFit="1" customWidth="1"/>
    <col min="9486" max="9486" width="16.7109375" style="1" customWidth="1"/>
    <col min="9487" max="9487" width="21.421875" style="1" bestFit="1" customWidth="1"/>
    <col min="9488" max="9488" width="22.28125" style="1" bestFit="1" customWidth="1"/>
    <col min="9489" max="9728" width="9.140625" style="1" customWidth="1"/>
    <col min="9729" max="9729" width="4.28125" style="1" customWidth="1"/>
    <col min="9730" max="9730" width="9.8515625" style="1" customWidth="1"/>
    <col min="9731" max="9731" width="55.421875" style="1" bestFit="1" customWidth="1"/>
    <col min="9732" max="9732" width="12.8515625" style="1" customWidth="1"/>
    <col min="9733" max="9733" width="14.8515625" style="1" customWidth="1"/>
    <col min="9734" max="9734" width="14.28125" style="1" customWidth="1"/>
    <col min="9735" max="9735" width="20.7109375" style="1" customWidth="1"/>
    <col min="9736" max="9736" width="21.00390625" style="1" customWidth="1"/>
    <col min="9737" max="9738" width="21.28125" style="1" customWidth="1"/>
    <col min="9739" max="9740" width="22.421875" style="1" bestFit="1" customWidth="1"/>
    <col min="9741" max="9741" width="22.28125" style="1" bestFit="1" customWidth="1"/>
    <col min="9742" max="9742" width="16.7109375" style="1" customWidth="1"/>
    <col min="9743" max="9743" width="21.421875" style="1" bestFit="1" customWidth="1"/>
    <col min="9744" max="9744" width="22.28125" style="1" bestFit="1" customWidth="1"/>
    <col min="9745" max="9984" width="9.140625" style="1" customWidth="1"/>
    <col min="9985" max="9985" width="4.28125" style="1" customWidth="1"/>
    <col min="9986" max="9986" width="9.8515625" style="1" customWidth="1"/>
    <col min="9987" max="9987" width="55.421875" style="1" bestFit="1" customWidth="1"/>
    <col min="9988" max="9988" width="12.8515625" style="1" customWidth="1"/>
    <col min="9989" max="9989" width="14.8515625" style="1" customWidth="1"/>
    <col min="9990" max="9990" width="14.28125" style="1" customWidth="1"/>
    <col min="9991" max="9991" width="20.7109375" style="1" customWidth="1"/>
    <col min="9992" max="9992" width="21.00390625" style="1" customWidth="1"/>
    <col min="9993" max="9994" width="21.28125" style="1" customWidth="1"/>
    <col min="9995" max="9996" width="22.421875" style="1" bestFit="1" customWidth="1"/>
    <col min="9997" max="9997" width="22.28125" style="1" bestFit="1" customWidth="1"/>
    <col min="9998" max="9998" width="16.7109375" style="1" customWidth="1"/>
    <col min="9999" max="9999" width="21.421875" style="1" bestFit="1" customWidth="1"/>
    <col min="10000" max="10000" width="22.28125" style="1" bestFit="1" customWidth="1"/>
    <col min="10001" max="10240" width="9.140625" style="1" customWidth="1"/>
    <col min="10241" max="10241" width="4.28125" style="1" customWidth="1"/>
    <col min="10242" max="10242" width="9.8515625" style="1" customWidth="1"/>
    <col min="10243" max="10243" width="55.421875" style="1" bestFit="1" customWidth="1"/>
    <col min="10244" max="10244" width="12.8515625" style="1" customWidth="1"/>
    <col min="10245" max="10245" width="14.8515625" style="1" customWidth="1"/>
    <col min="10246" max="10246" width="14.28125" style="1" customWidth="1"/>
    <col min="10247" max="10247" width="20.7109375" style="1" customWidth="1"/>
    <col min="10248" max="10248" width="21.00390625" style="1" customWidth="1"/>
    <col min="10249" max="10250" width="21.28125" style="1" customWidth="1"/>
    <col min="10251" max="10252" width="22.421875" style="1" bestFit="1" customWidth="1"/>
    <col min="10253" max="10253" width="22.28125" style="1" bestFit="1" customWidth="1"/>
    <col min="10254" max="10254" width="16.7109375" style="1" customWidth="1"/>
    <col min="10255" max="10255" width="21.421875" style="1" bestFit="1" customWidth="1"/>
    <col min="10256" max="10256" width="22.28125" style="1" bestFit="1" customWidth="1"/>
    <col min="10257" max="10496" width="9.140625" style="1" customWidth="1"/>
    <col min="10497" max="10497" width="4.28125" style="1" customWidth="1"/>
    <col min="10498" max="10498" width="9.8515625" style="1" customWidth="1"/>
    <col min="10499" max="10499" width="55.421875" style="1" bestFit="1" customWidth="1"/>
    <col min="10500" max="10500" width="12.8515625" style="1" customWidth="1"/>
    <col min="10501" max="10501" width="14.8515625" style="1" customWidth="1"/>
    <col min="10502" max="10502" width="14.28125" style="1" customWidth="1"/>
    <col min="10503" max="10503" width="20.7109375" style="1" customWidth="1"/>
    <col min="10504" max="10504" width="21.00390625" style="1" customWidth="1"/>
    <col min="10505" max="10506" width="21.28125" style="1" customWidth="1"/>
    <col min="10507" max="10508" width="22.421875" style="1" bestFit="1" customWidth="1"/>
    <col min="10509" max="10509" width="22.28125" style="1" bestFit="1" customWidth="1"/>
    <col min="10510" max="10510" width="16.7109375" style="1" customWidth="1"/>
    <col min="10511" max="10511" width="21.421875" style="1" bestFit="1" customWidth="1"/>
    <col min="10512" max="10512" width="22.28125" style="1" bestFit="1" customWidth="1"/>
    <col min="10513" max="10752" width="9.140625" style="1" customWidth="1"/>
    <col min="10753" max="10753" width="4.28125" style="1" customWidth="1"/>
    <col min="10754" max="10754" width="9.8515625" style="1" customWidth="1"/>
    <col min="10755" max="10755" width="55.421875" style="1" bestFit="1" customWidth="1"/>
    <col min="10756" max="10756" width="12.8515625" style="1" customWidth="1"/>
    <col min="10757" max="10757" width="14.8515625" style="1" customWidth="1"/>
    <col min="10758" max="10758" width="14.28125" style="1" customWidth="1"/>
    <col min="10759" max="10759" width="20.7109375" style="1" customWidth="1"/>
    <col min="10760" max="10760" width="21.00390625" style="1" customWidth="1"/>
    <col min="10761" max="10762" width="21.28125" style="1" customWidth="1"/>
    <col min="10763" max="10764" width="22.421875" style="1" bestFit="1" customWidth="1"/>
    <col min="10765" max="10765" width="22.28125" style="1" bestFit="1" customWidth="1"/>
    <col min="10766" max="10766" width="16.7109375" style="1" customWidth="1"/>
    <col min="10767" max="10767" width="21.421875" style="1" bestFit="1" customWidth="1"/>
    <col min="10768" max="10768" width="22.28125" style="1" bestFit="1" customWidth="1"/>
    <col min="10769" max="11008" width="9.140625" style="1" customWidth="1"/>
    <col min="11009" max="11009" width="4.28125" style="1" customWidth="1"/>
    <col min="11010" max="11010" width="9.8515625" style="1" customWidth="1"/>
    <col min="11011" max="11011" width="55.421875" style="1" bestFit="1" customWidth="1"/>
    <col min="11012" max="11012" width="12.8515625" style="1" customWidth="1"/>
    <col min="11013" max="11013" width="14.8515625" style="1" customWidth="1"/>
    <col min="11014" max="11014" width="14.28125" style="1" customWidth="1"/>
    <col min="11015" max="11015" width="20.7109375" style="1" customWidth="1"/>
    <col min="11016" max="11016" width="21.00390625" style="1" customWidth="1"/>
    <col min="11017" max="11018" width="21.28125" style="1" customWidth="1"/>
    <col min="11019" max="11020" width="22.421875" style="1" bestFit="1" customWidth="1"/>
    <col min="11021" max="11021" width="22.28125" style="1" bestFit="1" customWidth="1"/>
    <col min="11022" max="11022" width="16.7109375" style="1" customWidth="1"/>
    <col min="11023" max="11023" width="21.421875" style="1" bestFit="1" customWidth="1"/>
    <col min="11024" max="11024" width="22.28125" style="1" bestFit="1" customWidth="1"/>
    <col min="11025" max="11264" width="9.140625" style="1" customWidth="1"/>
    <col min="11265" max="11265" width="4.28125" style="1" customWidth="1"/>
    <col min="11266" max="11266" width="9.8515625" style="1" customWidth="1"/>
    <col min="11267" max="11267" width="55.421875" style="1" bestFit="1" customWidth="1"/>
    <col min="11268" max="11268" width="12.8515625" style="1" customWidth="1"/>
    <col min="11269" max="11269" width="14.8515625" style="1" customWidth="1"/>
    <col min="11270" max="11270" width="14.28125" style="1" customWidth="1"/>
    <col min="11271" max="11271" width="20.7109375" style="1" customWidth="1"/>
    <col min="11272" max="11272" width="21.00390625" style="1" customWidth="1"/>
    <col min="11273" max="11274" width="21.28125" style="1" customWidth="1"/>
    <col min="11275" max="11276" width="22.421875" style="1" bestFit="1" customWidth="1"/>
    <col min="11277" max="11277" width="22.28125" style="1" bestFit="1" customWidth="1"/>
    <col min="11278" max="11278" width="16.7109375" style="1" customWidth="1"/>
    <col min="11279" max="11279" width="21.421875" style="1" bestFit="1" customWidth="1"/>
    <col min="11280" max="11280" width="22.28125" style="1" bestFit="1" customWidth="1"/>
    <col min="11281" max="11520" width="9.140625" style="1" customWidth="1"/>
    <col min="11521" max="11521" width="4.28125" style="1" customWidth="1"/>
    <col min="11522" max="11522" width="9.8515625" style="1" customWidth="1"/>
    <col min="11523" max="11523" width="55.421875" style="1" bestFit="1" customWidth="1"/>
    <col min="11524" max="11524" width="12.8515625" style="1" customWidth="1"/>
    <col min="11525" max="11525" width="14.8515625" style="1" customWidth="1"/>
    <col min="11526" max="11526" width="14.28125" style="1" customWidth="1"/>
    <col min="11527" max="11527" width="20.7109375" style="1" customWidth="1"/>
    <col min="11528" max="11528" width="21.00390625" style="1" customWidth="1"/>
    <col min="11529" max="11530" width="21.28125" style="1" customWidth="1"/>
    <col min="11531" max="11532" width="22.421875" style="1" bestFit="1" customWidth="1"/>
    <col min="11533" max="11533" width="22.28125" style="1" bestFit="1" customWidth="1"/>
    <col min="11534" max="11534" width="16.7109375" style="1" customWidth="1"/>
    <col min="11535" max="11535" width="21.421875" style="1" bestFit="1" customWidth="1"/>
    <col min="11536" max="11536" width="22.28125" style="1" bestFit="1" customWidth="1"/>
    <col min="11537" max="11776" width="9.140625" style="1" customWidth="1"/>
    <col min="11777" max="11777" width="4.28125" style="1" customWidth="1"/>
    <col min="11778" max="11778" width="9.8515625" style="1" customWidth="1"/>
    <col min="11779" max="11779" width="55.421875" style="1" bestFit="1" customWidth="1"/>
    <col min="11780" max="11780" width="12.8515625" style="1" customWidth="1"/>
    <col min="11781" max="11781" width="14.8515625" style="1" customWidth="1"/>
    <col min="11782" max="11782" width="14.28125" style="1" customWidth="1"/>
    <col min="11783" max="11783" width="20.7109375" style="1" customWidth="1"/>
    <col min="11784" max="11784" width="21.00390625" style="1" customWidth="1"/>
    <col min="11785" max="11786" width="21.28125" style="1" customWidth="1"/>
    <col min="11787" max="11788" width="22.421875" style="1" bestFit="1" customWidth="1"/>
    <col min="11789" max="11789" width="22.28125" style="1" bestFit="1" customWidth="1"/>
    <col min="11790" max="11790" width="16.7109375" style="1" customWidth="1"/>
    <col min="11791" max="11791" width="21.421875" style="1" bestFit="1" customWidth="1"/>
    <col min="11792" max="11792" width="22.28125" style="1" bestFit="1" customWidth="1"/>
    <col min="11793" max="12032" width="9.140625" style="1" customWidth="1"/>
    <col min="12033" max="12033" width="4.28125" style="1" customWidth="1"/>
    <col min="12034" max="12034" width="9.8515625" style="1" customWidth="1"/>
    <col min="12035" max="12035" width="55.421875" style="1" bestFit="1" customWidth="1"/>
    <col min="12036" max="12036" width="12.8515625" style="1" customWidth="1"/>
    <col min="12037" max="12037" width="14.8515625" style="1" customWidth="1"/>
    <col min="12038" max="12038" width="14.28125" style="1" customWidth="1"/>
    <col min="12039" max="12039" width="20.7109375" style="1" customWidth="1"/>
    <col min="12040" max="12040" width="21.00390625" style="1" customWidth="1"/>
    <col min="12041" max="12042" width="21.28125" style="1" customWidth="1"/>
    <col min="12043" max="12044" width="22.421875" style="1" bestFit="1" customWidth="1"/>
    <col min="12045" max="12045" width="22.28125" style="1" bestFit="1" customWidth="1"/>
    <col min="12046" max="12046" width="16.7109375" style="1" customWidth="1"/>
    <col min="12047" max="12047" width="21.421875" style="1" bestFit="1" customWidth="1"/>
    <col min="12048" max="12048" width="22.28125" style="1" bestFit="1" customWidth="1"/>
    <col min="12049" max="12288" width="9.140625" style="1" customWidth="1"/>
    <col min="12289" max="12289" width="4.28125" style="1" customWidth="1"/>
    <col min="12290" max="12290" width="9.8515625" style="1" customWidth="1"/>
    <col min="12291" max="12291" width="55.421875" style="1" bestFit="1" customWidth="1"/>
    <col min="12292" max="12292" width="12.8515625" style="1" customWidth="1"/>
    <col min="12293" max="12293" width="14.8515625" style="1" customWidth="1"/>
    <col min="12294" max="12294" width="14.28125" style="1" customWidth="1"/>
    <col min="12295" max="12295" width="20.7109375" style="1" customWidth="1"/>
    <col min="12296" max="12296" width="21.00390625" style="1" customWidth="1"/>
    <col min="12297" max="12298" width="21.28125" style="1" customWidth="1"/>
    <col min="12299" max="12300" width="22.421875" style="1" bestFit="1" customWidth="1"/>
    <col min="12301" max="12301" width="22.28125" style="1" bestFit="1" customWidth="1"/>
    <col min="12302" max="12302" width="16.7109375" style="1" customWidth="1"/>
    <col min="12303" max="12303" width="21.421875" style="1" bestFit="1" customWidth="1"/>
    <col min="12304" max="12304" width="22.28125" style="1" bestFit="1" customWidth="1"/>
    <col min="12305" max="12544" width="9.140625" style="1" customWidth="1"/>
    <col min="12545" max="12545" width="4.28125" style="1" customWidth="1"/>
    <col min="12546" max="12546" width="9.8515625" style="1" customWidth="1"/>
    <col min="12547" max="12547" width="55.421875" style="1" bestFit="1" customWidth="1"/>
    <col min="12548" max="12548" width="12.8515625" style="1" customWidth="1"/>
    <col min="12549" max="12549" width="14.8515625" style="1" customWidth="1"/>
    <col min="12550" max="12550" width="14.28125" style="1" customWidth="1"/>
    <col min="12551" max="12551" width="20.7109375" style="1" customWidth="1"/>
    <col min="12552" max="12552" width="21.00390625" style="1" customWidth="1"/>
    <col min="12553" max="12554" width="21.28125" style="1" customWidth="1"/>
    <col min="12555" max="12556" width="22.421875" style="1" bestFit="1" customWidth="1"/>
    <col min="12557" max="12557" width="22.28125" style="1" bestFit="1" customWidth="1"/>
    <col min="12558" max="12558" width="16.7109375" style="1" customWidth="1"/>
    <col min="12559" max="12559" width="21.421875" style="1" bestFit="1" customWidth="1"/>
    <col min="12560" max="12560" width="22.28125" style="1" bestFit="1" customWidth="1"/>
    <col min="12561" max="12800" width="9.140625" style="1" customWidth="1"/>
    <col min="12801" max="12801" width="4.28125" style="1" customWidth="1"/>
    <col min="12802" max="12802" width="9.8515625" style="1" customWidth="1"/>
    <col min="12803" max="12803" width="55.421875" style="1" bestFit="1" customWidth="1"/>
    <col min="12804" max="12804" width="12.8515625" style="1" customWidth="1"/>
    <col min="12805" max="12805" width="14.8515625" style="1" customWidth="1"/>
    <col min="12806" max="12806" width="14.28125" style="1" customWidth="1"/>
    <col min="12807" max="12807" width="20.7109375" style="1" customWidth="1"/>
    <col min="12808" max="12808" width="21.00390625" style="1" customWidth="1"/>
    <col min="12809" max="12810" width="21.28125" style="1" customWidth="1"/>
    <col min="12811" max="12812" width="22.421875" style="1" bestFit="1" customWidth="1"/>
    <col min="12813" max="12813" width="22.28125" style="1" bestFit="1" customWidth="1"/>
    <col min="12814" max="12814" width="16.7109375" style="1" customWidth="1"/>
    <col min="12815" max="12815" width="21.421875" style="1" bestFit="1" customWidth="1"/>
    <col min="12816" max="12816" width="22.28125" style="1" bestFit="1" customWidth="1"/>
    <col min="12817" max="13056" width="9.140625" style="1" customWidth="1"/>
    <col min="13057" max="13057" width="4.28125" style="1" customWidth="1"/>
    <col min="13058" max="13058" width="9.8515625" style="1" customWidth="1"/>
    <col min="13059" max="13059" width="55.421875" style="1" bestFit="1" customWidth="1"/>
    <col min="13060" max="13060" width="12.8515625" style="1" customWidth="1"/>
    <col min="13061" max="13061" width="14.8515625" style="1" customWidth="1"/>
    <col min="13062" max="13062" width="14.28125" style="1" customWidth="1"/>
    <col min="13063" max="13063" width="20.7109375" style="1" customWidth="1"/>
    <col min="13064" max="13064" width="21.00390625" style="1" customWidth="1"/>
    <col min="13065" max="13066" width="21.28125" style="1" customWidth="1"/>
    <col min="13067" max="13068" width="22.421875" style="1" bestFit="1" customWidth="1"/>
    <col min="13069" max="13069" width="22.28125" style="1" bestFit="1" customWidth="1"/>
    <col min="13070" max="13070" width="16.7109375" style="1" customWidth="1"/>
    <col min="13071" max="13071" width="21.421875" style="1" bestFit="1" customWidth="1"/>
    <col min="13072" max="13072" width="22.28125" style="1" bestFit="1" customWidth="1"/>
    <col min="13073" max="13312" width="9.140625" style="1" customWidth="1"/>
    <col min="13313" max="13313" width="4.28125" style="1" customWidth="1"/>
    <col min="13314" max="13314" width="9.8515625" style="1" customWidth="1"/>
    <col min="13315" max="13315" width="55.421875" style="1" bestFit="1" customWidth="1"/>
    <col min="13316" max="13316" width="12.8515625" style="1" customWidth="1"/>
    <col min="13317" max="13317" width="14.8515625" style="1" customWidth="1"/>
    <col min="13318" max="13318" width="14.28125" style="1" customWidth="1"/>
    <col min="13319" max="13319" width="20.7109375" style="1" customWidth="1"/>
    <col min="13320" max="13320" width="21.00390625" style="1" customWidth="1"/>
    <col min="13321" max="13322" width="21.28125" style="1" customWidth="1"/>
    <col min="13323" max="13324" width="22.421875" style="1" bestFit="1" customWidth="1"/>
    <col min="13325" max="13325" width="22.28125" style="1" bestFit="1" customWidth="1"/>
    <col min="13326" max="13326" width="16.7109375" style="1" customWidth="1"/>
    <col min="13327" max="13327" width="21.421875" style="1" bestFit="1" customWidth="1"/>
    <col min="13328" max="13328" width="22.28125" style="1" bestFit="1" customWidth="1"/>
    <col min="13329" max="13568" width="9.140625" style="1" customWidth="1"/>
    <col min="13569" max="13569" width="4.28125" style="1" customWidth="1"/>
    <col min="13570" max="13570" width="9.8515625" style="1" customWidth="1"/>
    <col min="13571" max="13571" width="55.421875" style="1" bestFit="1" customWidth="1"/>
    <col min="13572" max="13572" width="12.8515625" style="1" customWidth="1"/>
    <col min="13573" max="13573" width="14.8515625" style="1" customWidth="1"/>
    <col min="13574" max="13574" width="14.28125" style="1" customWidth="1"/>
    <col min="13575" max="13575" width="20.7109375" style="1" customWidth="1"/>
    <col min="13576" max="13576" width="21.00390625" style="1" customWidth="1"/>
    <col min="13577" max="13578" width="21.28125" style="1" customWidth="1"/>
    <col min="13579" max="13580" width="22.421875" style="1" bestFit="1" customWidth="1"/>
    <col min="13581" max="13581" width="22.28125" style="1" bestFit="1" customWidth="1"/>
    <col min="13582" max="13582" width="16.7109375" style="1" customWidth="1"/>
    <col min="13583" max="13583" width="21.421875" style="1" bestFit="1" customWidth="1"/>
    <col min="13584" max="13584" width="22.28125" style="1" bestFit="1" customWidth="1"/>
    <col min="13585" max="13824" width="9.140625" style="1" customWidth="1"/>
    <col min="13825" max="13825" width="4.28125" style="1" customWidth="1"/>
    <col min="13826" max="13826" width="9.8515625" style="1" customWidth="1"/>
    <col min="13827" max="13827" width="55.421875" style="1" bestFit="1" customWidth="1"/>
    <col min="13828" max="13828" width="12.8515625" style="1" customWidth="1"/>
    <col min="13829" max="13829" width="14.8515625" style="1" customWidth="1"/>
    <col min="13830" max="13830" width="14.28125" style="1" customWidth="1"/>
    <col min="13831" max="13831" width="20.7109375" style="1" customWidth="1"/>
    <col min="13832" max="13832" width="21.00390625" style="1" customWidth="1"/>
    <col min="13833" max="13834" width="21.28125" style="1" customWidth="1"/>
    <col min="13835" max="13836" width="22.421875" style="1" bestFit="1" customWidth="1"/>
    <col min="13837" max="13837" width="22.28125" style="1" bestFit="1" customWidth="1"/>
    <col min="13838" max="13838" width="16.7109375" style="1" customWidth="1"/>
    <col min="13839" max="13839" width="21.421875" style="1" bestFit="1" customWidth="1"/>
    <col min="13840" max="13840" width="22.28125" style="1" bestFit="1" customWidth="1"/>
    <col min="13841" max="14080" width="9.140625" style="1" customWidth="1"/>
    <col min="14081" max="14081" width="4.28125" style="1" customWidth="1"/>
    <col min="14082" max="14082" width="9.8515625" style="1" customWidth="1"/>
    <col min="14083" max="14083" width="55.421875" style="1" bestFit="1" customWidth="1"/>
    <col min="14084" max="14084" width="12.8515625" style="1" customWidth="1"/>
    <col min="14085" max="14085" width="14.8515625" style="1" customWidth="1"/>
    <col min="14086" max="14086" width="14.28125" style="1" customWidth="1"/>
    <col min="14087" max="14087" width="20.7109375" style="1" customWidth="1"/>
    <col min="14088" max="14088" width="21.00390625" style="1" customWidth="1"/>
    <col min="14089" max="14090" width="21.28125" style="1" customWidth="1"/>
    <col min="14091" max="14092" width="22.421875" style="1" bestFit="1" customWidth="1"/>
    <col min="14093" max="14093" width="22.28125" style="1" bestFit="1" customWidth="1"/>
    <col min="14094" max="14094" width="16.7109375" style="1" customWidth="1"/>
    <col min="14095" max="14095" width="21.421875" style="1" bestFit="1" customWidth="1"/>
    <col min="14096" max="14096" width="22.28125" style="1" bestFit="1" customWidth="1"/>
    <col min="14097" max="14336" width="9.140625" style="1" customWidth="1"/>
    <col min="14337" max="14337" width="4.28125" style="1" customWidth="1"/>
    <col min="14338" max="14338" width="9.8515625" style="1" customWidth="1"/>
    <col min="14339" max="14339" width="55.421875" style="1" bestFit="1" customWidth="1"/>
    <col min="14340" max="14340" width="12.8515625" style="1" customWidth="1"/>
    <col min="14341" max="14341" width="14.8515625" style="1" customWidth="1"/>
    <col min="14342" max="14342" width="14.28125" style="1" customWidth="1"/>
    <col min="14343" max="14343" width="20.7109375" style="1" customWidth="1"/>
    <col min="14344" max="14344" width="21.00390625" style="1" customWidth="1"/>
    <col min="14345" max="14346" width="21.28125" style="1" customWidth="1"/>
    <col min="14347" max="14348" width="22.421875" style="1" bestFit="1" customWidth="1"/>
    <col min="14349" max="14349" width="22.28125" style="1" bestFit="1" customWidth="1"/>
    <col min="14350" max="14350" width="16.7109375" style="1" customWidth="1"/>
    <col min="14351" max="14351" width="21.421875" style="1" bestFit="1" customWidth="1"/>
    <col min="14352" max="14352" width="22.28125" style="1" bestFit="1" customWidth="1"/>
    <col min="14353" max="14592" width="9.140625" style="1" customWidth="1"/>
    <col min="14593" max="14593" width="4.28125" style="1" customWidth="1"/>
    <col min="14594" max="14594" width="9.8515625" style="1" customWidth="1"/>
    <col min="14595" max="14595" width="55.421875" style="1" bestFit="1" customWidth="1"/>
    <col min="14596" max="14596" width="12.8515625" style="1" customWidth="1"/>
    <col min="14597" max="14597" width="14.8515625" style="1" customWidth="1"/>
    <col min="14598" max="14598" width="14.28125" style="1" customWidth="1"/>
    <col min="14599" max="14599" width="20.7109375" style="1" customWidth="1"/>
    <col min="14600" max="14600" width="21.00390625" style="1" customWidth="1"/>
    <col min="14601" max="14602" width="21.28125" style="1" customWidth="1"/>
    <col min="14603" max="14604" width="22.421875" style="1" bestFit="1" customWidth="1"/>
    <col min="14605" max="14605" width="22.28125" style="1" bestFit="1" customWidth="1"/>
    <col min="14606" max="14606" width="16.7109375" style="1" customWidth="1"/>
    <col min="14607" max="14607" width="21.421875" style="1" bestFit="1" customWidth="1"/>
    <col min="14608" max="14608" width="22.28125" style="1" bestFit="1" customWidth="1"/>
    <col min="14609" max="14848" width="9.140625" style="1" customWidth="1"/>
    <col min="14849" max="14849" width="4.28125" style="1" customWidth="1"/>
    <col min="14850" max="14850" width="9.8515625" style="1" customWidth="1"/>
    <col min="14851" max="14851" width="55.421875" style="1" bestFit="1" customWidth="1"/>
    <col min="14852" max="14852" width="12.8515625" style="1" customWidth="1"/>
    <col min="14853" max="14853" width="14.8515625" style="1" customWidth="1"/>
    <col min="14854" max="14854" width="14.28125" style="1" customWidth="1"/>
    <col min="14855" max="14855" width="20.7109375" style="1" customWidth="1"/>
    <col min="14856" max="14856" width="21.00390625" style="1" customWidth="1"/>
    <col min="14857" max="14858" width="21.28125" style="1" customWidth="1"/>
    <col min="14859" max="14860" width="22.421875" style="1" bestFit="1" customWidth="1"/>
    <col min="14861" max="14861" width="22.28125" style="1" bestFit="1" customWidth="1"/>
    <col min="14862" max="14862" width="16.7109375" style="1" customWidth="1"/>
    <col min="14863" max="14863" width="21.421875" style="1" bestFit="1" customWidth="1"/>
    <col min="14864" max="14864" width="22.28125" style="1" bestFit="1" customWidth="1"/>
    <col min="14865" max="15104" width="9.140625" style="1" customWidth="1"/>
    <col min="15105" max="15105" width="4.28125" style="1" customWidth="1"/>
    <col min="15106" max="15106" width="9.8515625" style="1" customWidth="1"/>
    <col min="15107" max="15107" width="55.421875" style="1" bestFit="1" customWidth="1"/>
    <col min="15108" max="15108" width="12.8515625" style="1" customWidth="1"/>
    <col min="15109" max="15109" width="14.8515625" style="1" customWidth="1"/>
    <col min="15110" max="15110" width="14.28125" style="1" customWidth="1"/>
    <col min="15111" max="15111" width="20.7109375" style="1" customWidth="1"/>
    <col min="15112" max="15112" width="21.00390625" style="1" customWidth="1"/>
    <col min="15113" max="15114" width="21.28125" style="1" customWidth="1"/>
    <col min="15115" max="15116" width="22.421875" style="1" bestFit="1" customWidth="1"/>
    <col min="15117" max="15117" width="22.28125" style="1" bestFit="1" customWidth="1"/>
    <col min="15118" max="15118" width="16.7109375" style="1" customWidth="1"/>
    <col min="15119" max="15119" width="21.421875" style="1" bestFit="1" customWidth="1"/>
    <col min="15120" max="15120" width="22.28125" style="1" bestFit="1" customWidth="1"/>
    <col min="15121" max="15360" width="9.140625" style="1" customWidth="1"/>
    <col min="15361" max="15361" width="4.28125" style="1" customWidth="1"/>
    <col min="15362" max="15362" width="9.8515625" style="1" customWidth="1"/>
    <col min="15363" max="15363" width="55.421875" style="1" bestFit="1" customWidth="1"/>
    <col min="15364" max="15364" width="12.8515625" style="1" customWidth="1"/>
    <col min="15365" max="15365" width="14.8515625" style="1" customWidth="1"/>
    <col min="15366" max="15366" width="14.28125" style="1" customWidth="1"/>
    <col min="15367" max="15367" width="20.7109375" style="1" customWidth="1"/>
    <col min="15368" max="15368" width="21.00390625" style="1" customWidth="1"/>
    <col min="15369" max="15370" width="21.28125" style="1" customWidth="1"/>
    <col min="15371" max="15372" width="22.421875" style="1" bestFit="1" customWidth="1"/>
    <col min="15373" max="15373" width="22.28125" style="1" bestFit="1" customWidth="1"/>
    <col min="15374" max="15374" width="16.7109375" style="1" customWidth="1"/>
    <col min="15375" max="15375" width="21.421875" style="1" bestFit="1" customWidth="1"/>
    <col min="15376" max="15376" width="22.28125" style="1" bestFit="1" customWidth="1"/>
    <col min="15377" max="15616" width="9.140625" style="1" customWidth="1"/>
    <col min="15617" max="15617" width="4.28125" style="1" customWidth="1"/>
    <col min="15618" max="15618" width="9.8515625" style="1" customWidth="1"/>
    <col min="15619" max="15619" width="55.421875" style="1" bestFit="1" customWidth="1"/>
    <col min="15620" max="15620" width="12.8515625" style="1" customWidth="1"/>
    <col min="15621" max="15621" width="14.8515625" style="1" customWidth="1"/>
    <col min="15622" max="15622" width="14.28125" style="1" customWidth="1"/>
    <col min="15623" max="15623" width="20.7109375" style="1" customWidth="1"/>
    <col min="15624" max="15624" width="21.00390625" style="1" customWidth="1"/>
    <col min="15625" max="15626" width="21.28125" style="1" customWidth="1"/>
    <col min="15627" max="15628" width="22.421875" style="1" bestFit="1" customWidth="1"/>
    <col min="15629" max="15629" width="22.28125" style="1" bestFit="1" customWidth="1"/>
    <col min="15630" max="15630" width="16.7109375" style="1" customWidth="1"/>
    <col min="15631" max="15631" width="21.421875" style="1" bestFit="1" customWidth="1"/>
    <col min="15632" max="15632" width="22.28125" style="1" bestFit="1" customWidth="1"/>
    <col min="15633" max="15872" width="9.140625" style="1" customWidth="1"/>
    <col min="15873" max="15873" width="4.28125" style="1" customWidth="1"/>
    <col min="15874" max="15874" width="9.8515625" style="1" customWidth="1"/>
    <col min="15875" max="15875" width="55.421875" style="1" bestFit="1" customWidth="1"/>
    <col min="15876" max="15876" width="12.8515625" style="1" customWidth="1"/>
    <col min="15877" max="15877" width="14.8515625" style="1" customWidth="1"/>
    <col min="15878" max="15878" width="14.28125" style="1" customWidth="1"/>
    <col min="15879" max="15879" width="20.7109375" style="1" customWidth="1"/>
    <col min="15880" max="15880" width="21.00390625" style="1" customWidth="1"/>
    <col min="15881" max="15882" width="21.28125" style="1" customWidth="1"/>
    <col min="15883" max="15884" width="22.421875" style="1" bestFit="1" customWidth="1"/>
    <col min="15885" max="15885" width="22.28125" style="1" bestFit="1" customWidth="1"/>
    <col min="15886" max="15886" width="16.7109375" style="1" customWidth="1"/>
    <col min="15887" max="15887" width="21.421875" style="1" bestFit="1" customWidth="1"/>
    <col min="15888" max="15888" width="22.28125" style="1" bestFit="1" customWidth="1"/>
    <col min="15889" max="16128" width="9.140625" style="1" customWidth="1"/>
    <col min="16129" max="16129" width="4.28125" style="1" customWidth="1"/>
    <col min="16130" max="16130" width="9.8515625" style="1" customWidth="1"/>
    <col min="16131" max="16131" width="55.421875" style="1" bestFit="1" customWidth="1"/>
    <col min="16132" max="16132" width="12.8515625" style="1" customWidth="1"/>
    <col min="16133" max="16133" width="14.8515625" style="1" customWidth="1"/>
    <col min="16134" max="16134" width="14.28125" style="1" customWidth="1"/>
    <col min="16135" max="16135" width="20.7109375" style="1" customWidth="1"/>
    <col min="16136" max="16136" width="21.00390625" style="1" customWidth="1"/>
    <col min="16137" max="16138" width="21.28125" style="1" customWidth="1"/>
    <col min="16139" max="16140" width="22.421875" style="1" bestFit="1" customWidth="1"/>
    <col min="16141" max="16141" width="22.28125" style="1" bestFit="1" customWidth="1"/>
    <col min="16142" max="16142" width="16.7109375" style="1" customWidth="1"/>
    <col min="16143" max="16143" width="21.421875" style="1" bestFit="1" customWidth="1"/>
    <col min="16144" max="16144" width="22.28125" style="1" bestFit="1" customWidth="1"/>
    <col min="16145" max="16384" width="9.140625" style="1" customWidth="1"/>
  </cols>
  <sheetData>
    <row r="6" ht="13.9" customHeight="1"/>
    <row r="7" spans="9:11" ht="15.75">
      <c r="I7" s="5"/>
      <c r="J7" s="5"/>
      <c r="K7" s="5"/>
    </row>
    <row r="8" spans="8:12" ht="15.75">
      <c r="H8" s="6"/>
      <c r="I8" s="7"/>
      <c r="J8" s="7"/>
      <c r="K8" s="7"/>
      <c r="L8" s="7"/>
    </row>
    <row r="9" spans="2:14" ht="15" customHeight="1">
      <c r="B9" s="32"/>
      <c r="C9" s="9"/>
      <c r="D9" s="41" t="s">
        <v>118</v>
      </c>
      <c r="E9" s="41"/>
      <c r="F9" s="41"/>
      <c r="G9" s="41"/>
      <c r="H9" s="41"/>
      <c r="I9" s="41"/>
      <c r="J9" s="41"/>
      <c r="K9" s="41"/>
      <c r="L9" s="9"/>
      <c r="M9" s="9"/>
      <c r="N9" s="9"/>
    </row>
    <row r="10" ht="15.75"/>
    <row r="11" spans="11:14" ht="15" customHeight="1" thickBot="1">
      <c r="K11" s="42" t="s">
        <v>131</v>
      </c>
      <c r="L11" s="42"/>
      <c r="M11" s="42"/>
      <c r="N11" s="42"/>
    </row>
    <row r="12" spans="1:14" ht="14.45" customHeight="1">
      <c r="A12" s="43" t="s">
        <v>0</v>
      </c>
      <c r="B12" s="45" t="s">
        <v>60</v>
      </c>
      <c r="C12" s="45" t="s">
        <v>61</v>
      </c>
      <c r="D12" s="45" t="s">
        <v>62</v>
      </c>
      <c r="E12" s="45"/>
      <c r="F12" s="45"/>
      <c r="G12" s="47" t="s">
        <v>128</v>
      </c>
      <c r="H12" s="47"/>
      <c r="I12" s="47"/>
      <c r="J12" s="47"/>
      <c r="K12" s="47"/>
      <c r="L12" s="47"/>
      <c r="M12" s="49" t="s">
        <v>127</v>
      </c>
      <c r="N12" s="50"/>
    </row>
    <row r="13" spans="1:16" s="32" customFormat="1" ht="15.75" customHeight="1">
      <c r="A13" s="44"/>
      <c r="B13" s="46"/>
      <c r="C13" s="46"/>
      <c r="D13" s="46"/>
      <c r="E13" s="46"/>
      <c r="F13" s="46"/>
      <c r="G13" s="48"/>
      <c r="H13" s="48"/>
      <c r="I13" s="48"/>
      <c r="J13" s="48"/>
      <c r="K13" s="48"/>
      <c r="L13" s="48"/>
      <c r="M13" s="51"/>
      <c r="N13" s="52"/>
      <c r="P13" s="10"/>
    </row>
    <row r="14" spans="1:16" s="32" customFormat="1" ht="42" customHeight="1">
      <c r="A14" s="44"/>
      <c r="B14" s="46"/>
      <c r="C14" s="46"/>
      <c r="D14" s="46"/>
      <c r="E14" s="46"/>
      <c r="F14" s="46"/>
      <c r="G14" s="48" t="s">
        <v>119</v>
      </c>
      <c r="H14" s="48"/>
      <c r="I14" s="48" t="s">
        <v>126</v>
      </c>
      <c r="J14" s="48" t="s">
        <v>124</v>
      </c>
      <c r="K14" s="59" t="s">
        <v>125</v>
      </c>
      <c r="L14" s="55" t="s">
        <v>120</v>
      </c>
      <c r="M14" s="57" t="s">
        <v>121</v>
      </c>
      <c r="N14" s="36" t="s">
        <v>122</v>
      </c>
      <c r="P14" s="10"/>
    </row>
    <row r="15" spans="1:16" s="32" customFormat="1" ht="42" customHeight="1">
      <c r="A15" s="44"/>
      <c r="B15" s="46"/>
      <c r="C15" s="46"/>
      <c r="D15" s="33" t="s">
        <v>63</v>
      </c>
      <c r="E15" s="33" t="s">
        <v>64</v>
      </c>
      <c r="F15" s="33" t="s">
        <v>65</v>
      </c>
      <c r="G15" s="11" t="s">
        <v>123</v>
      </c>
      <c r="H15" s="35" t="s">
        <v>125</v>
      </c>
      <c r="I15" s="48"/>
      <c r="J15" s="48"/>
      <c r="K15" s="60"/>
      <c r="L15" s="56"/>
      <c r="M15" s="58"/>
      <c r="N15" s="37"/>
      <c r="P15" s="10"/>
    </row>
    <row r="16" spans="1:15" ht="15">
      <c r="A16" s="12">
        <v>1</v>
      </c>
      <c r="B16" s="13" t="s">
        <v>6</v>
      </c>
      <c r="C16" s="14" t="s">
        <v>70</v>
      </c>
      <c r="D16" s="15" t="s">
        <v>2</v>
      </c>
      <c r="E16" s="16" t="s">
        <v>2</v>
      </c>
      <c r="F16" s="16" t="s">
        <v>2</v>
      </c>
      <c r="G16" s="17">
        <f>VLOOKUP(B16,'[1]Brokers'!$B$9:$H$67,7,0)</f>
        <v>1231893339.9099998</v>
      </c>
      <c r="H16" s="17">
        <f>VLOOKUP(B16,'[1]Brokers'!$B$9:$X$67,23,0)</f>
        <v>919601080</v>
      </c>
      <c r="I16" s="17">
        <f>VLOOKUP(B16,'[1]Brokers'!$B$9:$X$67,12,0)</f>
        <v>134381300</v>
      </c>
      <c r="J16" s="17">
        <f>VLOOKUP(B16,'[1]Brokers'!$B$9:$Q$67,16,0)</f>
        <v>0</v>
      </c>
      <c r="K16" s="17">
        <f>VLOOKUP(B16,'[1]Brokers'!$B$9:$S$67,18,0)</f>
        <v>0</v>
      </c>
      <c r="L16" s="18">
        <f>G16+H16+I16+J16+K16</f>
        <v>2285875719.91</v>
      </c>
      <c r="M16" s="17">
        <f>VLOOKUP(B16,'[2]Sheet5'!$B$9:$AA$67,26,0)</f>
        <v>36943722922.09999</v>
      </c>
      <c r="N16" s="20">
        <f>M16/$M$75</f>
        <v>0.2887736777967721</v>
      </c>
      <c r="O16" s="19"/>
    </row>
    <row r="17" spans="1:15" ht="15">
      <c r="A17" s="12">
        <v>2</v>
      </c>
      <c r="B17" s="13" t="s">
        <v>3</v>
      </c>
      <c r="C17" s="14" t="s">
        <v>67</v>
      </c>
      <c r="D17" s="15" t="s">
        <v>2</v>
      </c>
      <c r="E17" s="16"/>
      <c r="F17" s="16" t="s">
        <v>2</v>
      </c>
      <c r="G17" s="17">
        <f>VLOOKUP(B17,'[1]Brokers'!$B$9:$H$67,7,0)</f>
        <v>445698157.03000003</v>
      </c>
      <c r="H17" s="17">
        <f>VLOOKUP(B17,'[1]Brokers'!$B$9:$X$67,23,0)</f>
        <v>0</v>
      </c>
      <c r="I17" s="17">
        <f>VLOOKUP(B17,'[1]Brokers'!$B$9:$X$67,12,0)</f>
        <v>374219440</v>
      </c>
      <c r="J17" s="17">
        <f>VLOOKUP(B17,'[1]Brokers'!$B$9:$Q$67,16,0)</f>
        <v>0</v>
      </c>
      <c r="K17" s="17">
        <f>VLOOKUP(B17,'[1]Brokers'!$B$9:$S$67,18,0)</f>
        <v>0</v>
      </c>
      <c r="L17" s="18">
        <f aca="true" t="shared" si="0" ref="L17:L47">G17+H17+I17+J17+K17</f>
        <v>819917597.03</v>
      </c>
      <c r="M17" s="17">
        <f>VLOOKUP(B17,'[2]Sheet5'!$B$9:$AA$67,26,0)</f>
        <v>24848928994.730003</v>
      </c>
      <c r="N17" s="20">
        <f>M17/$M$75</f>
        <v>0.19423371678728316</v>
      </c>
      <c r="O17" s="19"/>
    </row>
    <row r="18" spans="1:15" ht="15">
      <c r="A18" s="12">
        <v>3</v>
      </c>
      <c r="B18" s="13" t="s">
        <v>11</v>
      </c>
      <c r="C18" s="14" t="s">
        <v>75</v>
      </c>
      <c r="D18" s="15" t="s">
        <v>2</v>
      </c>
      <c r="E18" s="16" t="s">
        <v>2</v>
      </c>
      <c r="F18" s="16"/>
      <c r="G18" s="17">
        <f>VLOOKUP(B18,'[1]Brokers'!$B$9:$H$67,7,0)</f>
        <v>1216431532.06</v>
      </c>
      <c r="H18" s="17">
        <f>VLOOKUP(B18,'[1]Brokers'!$B$9:$X$67,23,0)</f>
        <v>19200000</v>
      </c>
      <c r="I18" s="17">
        <f>VLOOKUP(B18,'[1]Brokers'!$B$9:$X$67,12,0)</f>
        <v>1576147280</v>
      </c>
      <c r="J18" s="17">
        <f>VLOOKUP(B18,'[1]Brokers'!$B$9:$Q$67,16,0)</f>
        <v>0</v>
      </c>
      <c r="K18" s="17">
        <f>VLOOKUP(B18,'[1]Brokers'!$B$9:$S$67,18,0)</f>
        <v>0</v>
      </c>
      <c r="L18" s="18">
        <f>G18+H18+I18+J18+K18</f>
        <v>2811778812.06</v>
      </c>
      <c r="M18" s="17">
        <f>VLOOKUP(B18,'[2]Sheet5'!$B$9:$AA$67,26,0)</f>
        <v>16203381187.349998</v>
      </c>
      <c r="N18" s="20">
        <f>M18/$M$75</f>
        <v>0.1266550744785662</v>
      </c>
      <c r="O18" s="19"/>
    </row>
    <row r="19" spans="1:15" ht="15">
      <c r="A19" s="12">
        <v>4</v>
      </c>
      <c r="B19" s="13" t="s">
        <v>16</v>
      </c>
      <c r="C19" s="14" t="s">
        <v>79</v>
      </c>
      <c r="D19" s="15" t="s">
        <v>2</v>
      </c>
      <c r="E19" s="15" t="s">
        <v>2</v>
      </c>
      <c r="F19" s="16" t="s">
        <v>2</v>
      </c>
      <c r="G19" s="17">
        <f>VLOOKUP(B19,'[1]Brokers'!$B$9:$H$67,7,0)</f>
        <v>1045442928.3100001</v>
      </c>
      <c r="H19" s="17">
        <f>VLOOKUP(B19,'[1]Brokers'!$B$9:$X$67,23,0)</f>
        <v>0</v>
      </c>
      <c r="I19" s="17">
        <f>VLOOKUP(B19,'[1]Brokers'!$B$9:$X$67,12,0)</f>
        <v>7172948020</v>
      </c>
      <c r="J19" s="17">
        <f>VLOOKUP(B19,'[1]Brokers'!$B$9:$Q$67,16,0)</f>
        <v>0</v>
      </c>
      <c r="K19" s="17">
        <f>VLOOKUP(B19,'[1]Brokers'!$B$9:$S$67,18,0)</f>
        <v>0</v>
      </c>
      <c r="L19" s="18">
        <f>G19+H19+I19+J19+K19</f>
        <v>8218390948.31</v>
      </c>
      <c r="M19" s="17">
        <f>VLOOKUP(B19,'[2]Sheet5'!$B$9:$AA$67,26,0)</f>
        <v>10301784132.34</v>
      </c>
      <c r="N19" s="20">
        <f>M19/$M$75</f>
        <v>0.08052475106629425</v>
      </c>
      <c r="O19" s="19"/>
    </row>
    <row r="20" spans="1:15" ht="15">
      <c r="A20" s="12">
        <v>5</v>
      </c>
      <c r="B20" s="13" t="s">
        <v>18</v>
      </c>
      <c r="C20" s="14" t="s">
        <v>81</v>
      </c>
      <c r="D20" s="15" t="s">
        <v>2</v>
      </c>
      <c r="E20" s="16"/>
      <c r="F20" s="16"/>
      <c r="G20" s="17">
        <f>VLOOKUP(B20,'[1]Brokers'!$B$9:$H$67,7,0)</f>
        <v>114447038</v>
      </c>
      <c r="H20" s="17">
        <f>VLOOKUP(B20,'[1]Brokers'!$B$9:$X$67,23,0)</f>
        <v>0</v>
      </c>
      <c r="I20" s="17">
        <f>VLOOKUP(B20,'[1]Brokers'!$B$9:$X$67,12,0)</f>
        <v>15373280</v>
      </c>
      <c r="J20" s="17">
        <f>VLOOKUP(B20,'[1]Brokers'!$B$9:$Q$67,16,0)</f>
        <v>0</v>
      </c>
      <c r="K20" s="17">
        <f>VLOOKUP(B20,'[1]Brokers'!$B$9:$S$67,18,0)</f>
        <v>0</v>
      </c>
      <c r="L20" s="18">
        <f t="shared" si="0"/>
        <v>129820318</v>
      </c>
      <c r="M20" s="17">
        <f>VLOOKUP(B20,'[2]Sheet5'!$B$9:$AA$67,26,0)</f>
        <v>7731202868.85</v>
      </c>
      <c r="N20" s="20">
        <f>M20/$M$75</f>
        <v>0.06043158917520011</v>
      </c>
      <c r="O20" s="19"/>
    </row>
    <row r="21" spans="1:15" ht="15">
      <c r="A21" s="12">
        <v>6</v>
      </c>
      <c r="B21" s="13" t="s">
        <v>1</v>
      </c>
      <c r="C21" s="14" t="s">
        <v>66</v>
      </c>
      <c r="D21" s="15" t="s">
        <v>2</v>
      </c>
      <c r="E21" s="16" t="s">
        <v>2</v>
      </c>
      <c r="F21" s="16" t="s">
        <v>2</v>
      </c>
      <c r="G21" s="17">
        <f>VLOOKUP(B21,'[1]Brokers'!$B$9:$H$67,7,0)</f>
        <v>983512959.5600001</v>
      </c>
      <c r="H21" s="17">
        <f>VLOOKUP(B21,'[1]Brokers'!$B$9:$X$67,23,0)</f>
        <v>269541600</v>
      </c>
      <c r="I21" s="17">
        <f>VLOOKUP(B21,'[1]Brokers'!$B$9:$X$67,12,0)</f>
        <v>930222900</v>
      </c>
      <c r="J21" s="17">
        <f>VLOOKUP(B21,'[1]Brokers'!$B$9:$Q$67,16,0)</f>
        <v>0</v>
      </c>
      <c r="K21" s="17">
        <f>VLOOKUP(B21,'[1]Brokers'!$B$9:$S$67,18,0)</f>
        <v>0</v>
      </c>
      <c r="L21" s="18">
        <f t="shared" si="0"/>
        <v>2183277459.56</v>
      </c>
      <c r="M21" s="17">
        <f>VLOOKUP(B21,'[2]Sheet5'!$B$9:$AA$67,26,0)</f>
        <v>7330819697.67</v>
      </c>
      <c r="N21" s="20">
        <f>M21/$M$75</f>
        <v>0.05730196087235199</v>
      </c>
      <c r="O21" s="19"/>
    </row>
    <row r="22" spans="1:15" ht="15">
      <c r="A22" s="12">
        <v>7</v>
      </c>
      <c r="B22" s="13" t="s">
        <v>5</v>
      </c>
      <c r="C22" s="14" t="s">
        <v>69</v>
      </c>
      <c r="D22" s="15" t="s">
        <v>2</v>
      </c>
      <c r="E22" s="16" t="s">
        <v>2</v>
      </c>
      <c r="F22" s="16" t="s">
        <v>2</v>
      </c>
      <c r="G22" s="17">
        <f>VLOOKUP(B22,'[1]Brokers'!$B$9:$H$67,7,0)</f>
        <v>617003688.63</v>
      </c>
      <c r="H22" s="17">
        <f>VLOOKUP(B22,'[1]Brokers'!$B$9:$X$67,23,0)</f>
        <v>0</v>
      </c>
      <c r="I22" s="17">
        <f>VLOOKUP(B22,'[1]Brokers'!$B$9:$X$67,12,0)</f>
        <v>354408520</v>
      </c>
      <c r="J22" s="17">
        <f>VLOOKUP(B22,'[1]Brokers'!$B$9:$Q$67,16,0)</f>
        <v>0</v>
      </c>
      <c r="K22" s="17">
        <f>VLOOKUP(B22,'[1]Brokers'!$B$9:$S$67,18,0)</f>
        <v>0</v>
      </c>
      <c r="L22" s="18">
        <f t="shared" si="0"/>
        <v>971412208.63</v>
      </c>
      <c r="M22" s="17">
        <f>VLOOKUP(B22,'[2]Sheet5'!$B$9:$AA$67,26,0)</f>
        <v>5149175589.280001</v>
      </c>
      <c r="N22" s="20">
        <f>M22/$M$75</f>
        <v>0.04024895854901092</v>
      </c>
      <c r="O22" s="19"/>
    </row>
    <row r="23" spans="1:16" s="8" customFormat="1" ht="15">
      <c r="A23" s="12">
        <v>8</v>
      </c>
      <c r="B23" s="13" t="s">
        <v>8</v>
      </c>
      <c r="C23" s="14" t="s">
        <v>72</v>
      </c>
      <c r="D23" s="15" t="s">
        <v>2</v>
      </c>
      <c r="E23" s="16" t="s">
        <v>2</v>
      </c>
      <c r="F23" s="16"/>
      <c r="G23" s="17">
        <f>VLOOKUP(B23,'[1]Brokers'!$B$9:$H$67,7,0)</f>
        <v>644901033.4000001</v>
      </c>
      <c r="H23" s="17">
        <f>VLOOKUP(B23,'[1]Brokers'!$B$9:$X$67,23,0)</f>
        <v>0</v>
      </c>
      <c r="I23" s="17">
        <f>VLOOKUP(B23,'[1]Brokers'!$B$9:$X$67,12,0)</f>
        <v>486939220</v>
      </c>
      <c r="J23" s="17">
        <f>VLOOKUP(B23,'[1]Brokers'!$B$9:$Q$67,16,0)</f>
        <v>0</v>
      </c>
      <c r="K23" s="17">
        <f>VLOOKUP(B23,'[1]Brokers'!$B$9:$S$67,18,0)</f>
        <v>0</v>
      </c>
      <c r="L23" s="18">
        <f t="shared" si="0"/>
        <v>1131840253.4</v>
      </c>
      <c r="M23" s="17">
        <f>VLOOKUP(B23,'[2]Sheet5'!$B$9:$AA$67,26,0)</f>
        <v>3727298548.18</v>
      </c>
      <c r="N23" s="20">
        <f>M23/$M$75</f>
        <v>0.029134738593457516</v>
      </c>
      <c r="O23" s="19"/>
      <c r="P23" s="10"/>
    </row>
    <row r="24" spans="1:15" ht="15">
      <c r="A24" s="12">
        <v>9</v>
      </c>
      <c r="B24" s="13" t="s">
        <v>9</v>
      </c>
      <c r="C24" s="14" t="s">
        <v>73</v>
      </c>
      <c r="D24" s="15" t="s">
        <v>2</v>
      </c>
      <c r="E24" s="16" t="s">
        <v>2</v>
      </c>
      <c r="F24" s="16" t="s">
        <v>2</v>
      </c>
      <c r="G24" s="17">
        <f>VLOOKUP(B24,'[1]Brokers'!$B$9:$H$67,7,0)</f>
        <v>555030713.6</v>
      </c>
      <c r="H24" s="17">
        <f>VLOOKUP(B24,'[1]Brokers'!$B$9:$X$67,23,0)</f>
        <v>0</v>
      </c>
      <c r="I24" s="17">
        <f>VLOOKUP(B24,'[1]Brokers'!$B$9:$X$67,12,0)</f>
        <v>576378300</v>
      </c>
      <c r="J24" s="17">
        <f>VLOOKUP(B24,'[1]Brokers'!$B$9:$Q$67,16,0)</f>
        <v>0</v>
      </c>
      <c r="K24" s="17">
        <f>VLOOKUP(B24,'[1]Brokers'!$B$9:$S$67,18,0)</f>
        <v>0</v>
      </c>
      <c r="L24" s="18">
        <f t="shared" si="0"/>
        <v>1131409013.6</v>
      </c>
      <c r="M24" s="17">
        <f>VLOOKUP(B24,'[2]Sheet5'!$B$9:$AA$67,26,0)</f>
        <v>3352350323.0099998</v>
      </c>
      <c r="N24" s="20">
        <f>M24/$M$75</f>
        <v>0.026203924658055728</v>
      </c>
      <c r="O24" s="19"/>
    </row>
    <row r="25" spans="1:16" ht="15">
      <c r="A25" s="12">
        <v>10</v>
      </c>
      <c r="B25" s="13" t="s">
        <v>10</v>
      </c>
      <c r="C25" s="14" t="s">
        <v>74</v>
      </c>
      <c r="D25" s="15" t="s">
        <v>2</v>
      </c>
      <c r="E25" s="16" t="s">
        <v>2</v>
      </c>
      <c r="F25" s="16" t="s">
        <v>2</v>
      </c>
      <c r="G25" s="17">
        <f>VLOOKUP(B25,'[1]Brokers'!$B$9:$H$67,7,0)</f>
        <v>328263184.02</v>
      </c>
      <c r="H25" s="17">
        <f>VLOOKUP(B25,'[1]Brokers'!$B$9:$X$67,23,0)</f>
        <v>0</v>
      </c>
      <c r="I25" s="17">
        <f>VLOOKUP(B25,'[1]Brokers'!$B$9:$X$67,12,0)</f>
        <v>217896560</v>
      </c>
      <c r="J25" s="17">
        <f>VLOOKUP(B25,'[1]Brokers'!$B$9:$Q$67,16,0)</f>
        <v>0</v>
      </c>
      <c r="K25" s="17">
        <f>VLOOKUP(B25,'[1]Brokers'!$B$9:$S$67,18,0)</f>
        <v>0</v>
      </c>
      <c r="L25" s="18">
        <f>G25+H25+I25+J25+K25</f>
        <v>546159744.02</v>
      </c>
      <c r="M25" s="17">
        <f>VLOOKUP(B25,'[2]Sheet5'!$B$9:$AA$67,26,0)</f>
        <v>2700335529.2000003</v>
      </c>
      <c r="N25" s="20">
        <f>M25/$M$75</f>
        <v>0.021107396883000756</v>
      </c>
      <c r="O25" s="19"/>
      <c r="P25" s="1"/>
    </row>
    <row r="26" spans="1:15" ht="15">
      <c r="A26" s="12">
        <v>11</v>
      </c>
      <c r="B26" s="13" t="s">
        <v>7</v>
      </c>
      <c r="C26" s="14" t="s">
        <v>71</v>
      </c>
      <c r="D26" s="15" t="s">
        <v>2</v>
      </c>
      <c r="E26" s="16" t="s">
        <v>2</v>
      </c>
      <c r="F26" s="16"/>
      <c r="G26" s="17">
        <f>VLOOKUP(B26,'[1]Brokers'!$B$9:$H$67,7,0)</f>
        <v>351573206.28999996</v>
      </c>
      <c r="H26" s="17">
        <f>VLOOKUP(B26,'[1]Brokers'!$B$9:$X$67,23,0)</f>
        <v>0</v>
      </c>
      <c r="I26" s="17">
        <f>VLOOKUP(B26,'[1]Brokers'!$B$9:$X$67,12,0)</f>
        <v>57717440</v>
      </c>
      <c r="J26" s="17">
        <f>VLOOKUP(B26,'[1]Brokers'!$B$9:$Q$67,16,0)</f>
        <v>0</v>
      </c>
      <c r="K26" s="17">
        <f>VLOOKUP(B26,'[1]Brokers'!$B$9:$S$67,18,0)</f>
        <v>0</v>
      </c>
      <c r="L26" s="18">
        <f t="shared" si="0"/>
        <v>409290646.28999996</v>
      </c>
      <c r="M26" s="17">
        <f>VLOOKUP(B26,'[2]Sheet5'!$B$9:$AA$67,26,0)</f>
        <v>2140681599.1100001</v>
      </c>
      <c r="N26" s="20">
        <f>M26/$M$75</f>
        <v>0.01673281546828284</v>
      </c>
      <c r="O26" s="19"/>
    </row>
    <row r="27" spans="1:15" ht="15">
      <c r="A27" s="12">
        <v>12</v>
      </c>
      <c r="B27" s="13" t="s">
        <v>21</v>
      </c>
      <c r="C27" s="14" t="s">
        <v>84</v>
      </c>
      <c r="D27" s="15" t="s">
        <v>2</v>
      </c>
      <c r="E27" s="16" t="s">
        <v>2</v>
      </c>
      <c r="F27" s="16"/>
      <c r="G27" s="17">
        <f>VLOOKUP(B27,'[1]Brokers'!$B$9:$H$67,7,0)</f>
        <v>118506844.59</v>
      </c>
      <c r="H27" s="17">
        <f>VLOOKUP(B27,'[1]Brokers'!$B$9:$X$67,23,0)</f>
        <v>0</v>
      </c>
      <c r="I27" s="17">
        <f>VLOOKUP(B27,'[1]Brokers'!$B$9:$X$67,12,0)</f>
        <v>117740340</v>
      </c>
      <c r="J27" s="17">
        <f>VLOOKUP(B27,'[1]Brokers'!$B$9:$Q$67,16,0)</f>
        <v>0</v>
      </c>
      <c r="K27" s="17">
        <f>VLOOKUP(B27,'[1]Brokers'!$B$9:$S$67,18,0)</f>
        <v>0</v>
      </c>
      <c r="L27" s="18">
        <f t="shared" si="0"/>
        <v>236247184.59</v>
      </c>
      <c r="M27" s="17">
        <f>VLOOKUP(B27,'[2]Sheet5'!$B$9:$AA$67,26,0)</f>
        <v>1218568591.4999998</v>
      </c>
      <c r="N27" s="20">
        <f>M27/$M$75</f>
        <v>0.009525042577790232</v>
      </c>
      <c r="O27" s="19"/>
    </row>
    <row r="28" spans="1:15" ht="15">
      <c r="A28" s="12">
        <v>13</v>
      </c>
      <c r="B28" s="13" t="s">
        <v>50</v>
      </c>
      <c r="C28" s="14" t="s">
        <v>50</v>
      </c>
      <c r="D28" s="15" t="s">
        <v>2</v>
      </c>
      <c r="E28" s="16"/>
      <c r="F28" s="16"/>
      <c r="G28" s="17">
        <f>VLOOKUP(B28,'[1]Brokers'!$B$9:$H$67,7,0)</f>
        <v>106428261.12</v>
      </c>
      <c r="H28" s="17">
        <f>VLOOKUP(B28,'[1]Brokers'!$B$9:$X$67,23,0)</f>
        <v>0</v>
      </c>
      <c r="I28" s="17">
        <f>VLOOKUP(B28,'[1]Brokers'!$B$9:$X$67,12,0)</f>
        <v>37932360</v>
      </c>
      <c r="J28" s="17">
        <f>VLOOKUP(B28,'[1]Brokers'!$B$9:$Q$67,16,0)</f>
        <v>0</v>
      </c>
      <c r="K28" s="17">
        <f>VLOOKUP(B28,'[1]Brokers'!$B$9:$S$67,18,0)</f>
        <v>0</v>
      </c>
      <c r="L28" s="18">
        <f t="shared" si="0"/>
        <v>144360621.12</v>
      </c>
      <c r="M28" s="17">
        <f>VLOOKUP(B28,'[2]Sheet5'!$B$9:$AA$67,26,0)</f>
        <v>741122468.11</v>
      </c>
      <c r="N28" s="20">
        <f>M28/$M$75</f>
        <v>0.005793045310166058</v>
      </c>
      <c r="O28" s="19"/>
    </row>
    <row r="29" spans="1:15" ht="15">
      <c r="A29" s="12">
        <v>14</v>
      </c>
      <c r="B29" s="13" t="s">
        <v>13</v>
      </c>
      <c r="C29" s="14" t="s">
        <v>76</v>
      </c>
      <c r="D29" s="15" t="s">
        <v>2</v>
      </c>
      <c r="E29" s="16" t="s">
        <v>2</v>
      </c>
      <c r="F29" s="16"/>
      <c r="G29" s="17">
        <f>VLOOKUP(B29,'[1]Brokers'!$B$9:$H$67,7,0)</f>
        <v>50628208.760000005</v>
      </c>
      <c r="H29" s="17">
        <f>VLOOKUP(B29,'[1]Brokers'!$B$9:$X$67,23,0)</f>
        <v>0</v>
      </c>
      <c r="I29" s="17">
        <f>VLOOKUP(B29,'[1]Brokers'!$B$9:$X$67,12,0)</f>
        <v>208659520</v>
      </c>
      <c r="J29" s="17">
        <f>VLOOKUP(B29,'[1]Brokers'!$B$9:$Q$67,16,0)</f>
        <v>0</v>
      </c>
      <c r="K29" s="17">
        <f>VLOOKUP(B29,'[1]Brokers'!$B$9:$S$67,18,0)</f>
        <v>0</v>
      </c>
      <c r="L29" s="18">
        <f>G29+H29+I29+J29+K29</f>
        <v>259287728.76</v>
      </c>
      <c r="M29" s="17">
        <f>VLOOKUP(B29,'[2]Sheet5'!$B$9:$AA$67,26,0)</f>
        <v>505677803.09000003</v>
      </c>
      <c r="N29" s="20">
        <f>M29/$M$75</f>
        <v>0.0039526725361817075</v>
      </c>
      <c r="O29" s="22"/>
    </row>
    <row r="30" spans="1:15" ht="15">
      <c r="A30" s="12">
        <v>15</v>
      </c>
      <c r="B30" s="13" t="s">
        <v>26</v>
      </c>
      <c r="C30" s="14" t="s">
        <v>89</v>
      </c>
      <c r="D30" s="15" t="s">
        <v>2</v>
      </c>
      <c r="E30" s="16" t="s">
        <v>2</v>
      </c>
      <c r="F30" s="16" t="s">
        <v>2</v>
      </c>
      <c r="G30" s="17">
        <f>VLOOKUP(B30,'[1]Brokers'!$B$9:$H$67,7,0)</f>
        <v>167322136.7</v>
      </c>
      <c r="H30" s="17">
        <f>VLOOKUP(B30,'[1]Brokers'!$B$9:$X$67,23,0)</f>
        <v>0</v>
      </c>
      <c r="I30" s="17">
        <f>VLOOKUP(B30,'[1]Brokers'!$B$9:$X$67,12,0)</f>
        <v>54834760</v>
      </c>
      <c r="J30" s="17">
        <f>VLOOKUP(B30,'[1]Brokers'!$B$9:$Q$67,16,0)</f>
        <v>0</v>
      </c>
      <c r="K30" s="17">
        <f>VLOOKUP(B30,'[1]Brokers'!$B$9:$S$67,18,0)</f>
        <v>0</v>
      </c>
      <c r="L30" s="18">
        <f>G30+H30+I30+J30+K30</f>
        <v>222156896.7</v>
      </c>
      <c r="M30" s="17">
        <f>VLOOKUP(B30,'[2]Sheet5'!$B$9:$AA$67,26,0)</f>
        <v>471046166.28999996</v>
      </c>
      <c r="N30" s="20">
        <f>M30/$M$75</f>
        <v>0.0036819714715395305</v>
      </c>
      <c r="O30" s="19"/>
    </row>
    <row r="31" spans="1:15" ht="15">
      <c r="A31" s="12">
        <v>16</v>
      </c>
      <c r="B31" s="13" t="s">
        <v>17</v>
      </c>
      <c r="C31" s="14" t="s">
        <v>80</v>
      </c>
      <c r="D31" s="15" t="s">
        <v>2</v>
      </c>
      <c r="E31" s="16" t="s">
        <v>2</v>
      </c>
      <c r="F31" s="16"/>
      <c r="G31" s="17">
        <f>VLOOKUP(B31,'[1]Brokers'!$B$9:$H$67,7,0)</f>
        <v>32330861.09</v>
      </c>
      <c r="H31" s="17">
        <f>VLOOKUP(B31,'[1]Brokers'!$B$9:$X$67,23,0)</f>
        <v>0</v>
      </c>
      <c r="I31" s="17">
        <f>VLOOKUP(B31,'[1]Brokers'!$B$9:$X$67,12,0)</f>
        <v>20289340</v>
      </c>
      <c r="J31" s="17">
        <f>VLOOKUP(B31,'[1]Brokers'!$B$9:$Q$67,16,0)</f>
        <v>0</v>
      </c>
      <c r="K31" s="17">
        <f>VLOOKUP(B31,'[1]Brokers'!$B$9:$S$67,18,0)</f>
        <v>0</v>
      </c>
      <c r="L31" s="18">
        <f>G31+H31+I31+J31+K31</f>
        <v>52620201.09</v>
      </c>
      <c r="M31" s="17">
        <f>VLOOKUP(B31,'[2]Sheet5'!$B$9:$AA$67,26,0)</f>
        <v>422637671.31000006</v>
      </c>
      <c r="N31" s="20">
        <f>M31/$M$75</f>
        <v>0.003303582450989066</v>
      </c>
      <c r="O31" s="21"/>
    </row>
    <row r="32" spans="1:15" ht="15">
      <c r="A32" s="12">
        <v>17</v>
      </c>
      <c r="B32" s="13" t="s">
        <v>29</v>
      </c>
      <c r="C32" s="14" t="s">
        <v>92</v>
      </c>
      <c r="D32" s="15" t="s">
        <v>2</v>
      </c>
      <c r="E32" s="16"/>
      <c r="F32" s="16"/>
      <c r="G32" s="17">
        <f>VLOOKUP(B32,'[1]Brokers'!$B$9:$H$67,7,0)</f>
        <v>190000600.7</v>
      </c>
      <c r="H32" s="17">
        <f>VLOOKUP(B32,'[1]Brokers'!$B$9:$X$67,23,0)</f>
        <v>0</v>
      </c>
      <c r="I32" s="17">
        <f>VLOOKUP(B32,'[1]Brokers'!$B$9:$X$67,12,0)</f>
        <v>152000</v>
      </c>
      <c r="J32" s="17">
        <f>VLOOKUP(B32,'[1]Brokers'!$B$9:$Q$67,16,0)</f>
        <v>0</v>
      </c>
      <c r="K32" s="17">
        <f>VLOOKUP(B32,'[1]Brokers'!$B$9:$S$67,18,0)</f>
        <v>0</v>
      </c>
      <c r="L32" s="18">
        <f>G32+H32+I32+J32+K32</f>
        <v>190152600.7</v>
      </c>
      <c r="M32" s="17">
        <f>VLOOKUP(B32,'[2]Sheet5'!$B$9:$AA$67,26,0)</f>
        <v>420302240.7</v>
      </c>
      <c r="N32" s="20">
        <f>M32/$M$75</f>
        <v>0.0032853273637064185</v>
      </c>
      <c r="O32" s="19"/>
    </row>
    <row r="33" spans="1:15" s="1" customFormat="1" ht="15">
      <c r="A33" s="12">
        <v>18</v>
      </c>
      <c r="B33" s="13" t="s">
        <v>37</v>
      </c>
      <c r="C33" s="14" t="s">
        <v>100</v>
      </c>
      <c r="D33" s="15" t="s">
        <v>2</v>
      </c>
      <c r="E33" s="16"/>
      <c r="F33" s="16"/>
      <c r="G33" s="17">
        <f>VLOOKUP(B33,'[1]Brokers'!$B$9:$H$67,7,0)</f>
        <v>18846230.9</v>
      </c>
      <c r="H33" s="17">
        <f>VLOOKUP(B33,'[1]Brokers'!$B$9:$X$67,23,0)</f>
        <v>0</v>
      </c>
      <c r="I33" s="17">
        <f>VLOOKUP(B33,'[1]Brokers'!$B$9:$X$67,12,0)</f>
        <v>25173860</v>
      </c>
      <c r="J33" s="17">
        <f>VLOOKUP(B33,'[1]Brokers'!$B$9:$Q$67,16,0)</f>
        <v>0</v>
      </c>
      <c r="K33" s="17">
        <f>VLOOKUP(B33,'[1]Brokers'!$B$9:$S$67,18,0)</f>
        <v>0</v>
      </c>
      <c r="L33" s="18">
        <f>G33+H33+I33+J33+K33</f>
        <v>44020090.9</v>
      </c>
      <c r="M33" s="17">
        <f>VLOOKUP(B33,'[2]Sheet5'!$B$9:$AA$67,26,0)</f>
        <v>416174090.78999996</v>
      </c>
      <c r="N33" s="20">
        <f>M33/$M$75</f>
        <v>0.0032530593371590997</v>
      </c>
      <c r="O33" s="21"/>
    </row>
    <row r="34" spans="1:15" s="1" customFormat="1" ht="15">
      <c r="A34" s="12">
        <v>19</v>
      </c>
      <c r="B34" s="13" t="s">
        <v>25</v>
      </c>
      <c r="C34" s="14" t="s">
        <v>88</v>
      </c>
      <c r="D34" s="15" t="s">
        <v>2</v>
      </c>
      <c r="E34" s="16"/>
      <c r="F34" s="16"/>
      <c r="G34" s="17">
        <f>VLOOKUP(B34,'[1]Brokers'!$B$9:$H$67,7,0)</f>
        <v>17760636.75</v>
      </c>
      <c r="H34" s="17">
        <f>VLOOKUP(B34,'[1]Brokers'!$B$9:$X$67,23,0)</f>
        <v>0</v>
      </c>
      <c r="I34" s="17">
        <f>VLOOKUP(B34,'[1]Brokers'!$B$9:$X$67,12,0)</f>
        <v>48342080</v>
      </c>
      <c r="J34" s="17">
        <f>VLOOKUP(B34,'[1]Brokers'!$B$9:$Q$67,16,0)</f>
        <v>0</v>
      </c>
      <c r="K34" s="17">
        <f>VLOOKUP(B34,'[1]Brokers'!$B$9:$S$67,18,0)</f>
        <v>0</v>
      </c>
      <c r="L34" s="18">
        <f>G34+H34+I34+J34+K34</f>
        <v>66102716.75</v>
      </c>
      <c r="M34" s="17">
        <f>VLOOKUP(B34,'[2]Sheet5'!$B$9:$AA$67,26,0)</f>
        <v>398978271.73</v>
      </c>
      <c r="N34" s="20">
        <f>M34/$M$75</f>
        <v>0.0031186467896431183</v>
      </c>
      <c r="O34" s="19"/>
    </row>
    <row r="35" spans="1:15" s="1" customFormat="1" ht="15">
      <c r="A35" s="12">
        <v>20</v>
      </c>
      <c r="B35" s="13" t="s">
        <v>35</v>
      </c>
      <c r="C35" s="14" t="s">
        <v>98</v>
      </c>
      <c r="D35" s="15" t="s">
        <v>2</v>
      </c>
      <c r="E35" s="16"/>
      <c r="F35" s="16"/>
      <c r="G35" s="17">
        <f>VLOOKUP(B35,'[1]Brokers'!$B$9:$H$67,7,0)</f>
        <v>160728573.45</v>
      </c>
      <c r="H35" s="17">
        <f>VLOOKUP(B35,'[1]Brokers'!$B$9:$X$67,23,0)</f>
        <v>0</v>
      </c>
      <c r="I35" s="17">
        <f>VLOOKUP(B35,'[1]Brokers'!$B$9:$X$67,12,0)</f>
        <v>64365540</v>
      </c>
      <c r="J35" s="17">
        <f>VLOOKUP(B35,'[1]Brokers'!$B$9:$Q$67,16,0)</f>
        <v>0</v>
      </c>
      <c r="K35" s="17">
        <f>VLOOKUP(B35,'[1]Brokers'!$B$9:$S$67,18,0)</f>
        <v>0</v>
      </c>
      <c r="L35" s="18">
        <f>G35+H35+I35+J35+K35</f>
        <v>225094113.45</v>
      </c>
      <c r="M35" s="17">
        <f>VLOOKUP(B35,'[2]Sheet5'!$B$9:$AA$67,26,0)</f>
        <v>383721374.15999997</v>
      </c>
      <c r="N35" s="20">
        <f>M35/$M$75</f>
        <v>0.0029993899829496603</v>
      </c>
      <c r="O35" s="19"/>
    </row>
    <row r="36" spans="1:15" s="1" customFormat="1" ht="15">
      <c r="A36" s="12">
        <v>21</v>
      </c>
      <c r="B36" s="13" t="s">
        <v>19</v>
      </c>
      <c r="C36" s="14" t="s">
        <v>82</v>
      </c>
      <c r="D36" s="15" t="s">
        <v>2</v>
      </c>
      <c r="E36" s="16"/>
      <c r="F36" s="16"/>
      <c r="G36" s="17">
        <f>VLOOKUP(B36,'[1]Brokers'!$B$9:$H$67,7,0)</f>
        <v>42539637.56</v>
      </c>
      <c r="H36" s="17">
        <f>VLOOKUP(B36,'[1]Brokers'!$B$9:$X$67,23,0)</f>
        <v>0</v>
      </c>
      <c r="I36" s="17">
        <f>VLOOKUP(B36,'[1]Brokers'!$B$9:$X$67,12,0)</f>
        <v>54953320</v>
      </c>
      <c r="J36" s="17">
        <f>VLOOKUP(B36,'[1]Brokers'!$B$9:$Q$67,16,0)</f>
        <v>0</v>
      </c>
      <c r="K36" s="17">
        <f>VLOOKUP(B36,'[1]Brokers'!$B$9:$S$67,18,0)</f>
        <v>0</v>
      </c>
      <c r="L36" s="18">
        <f>G36+H36+I36+J36+K36</f>
        <v>97492957.56</v>
      </c>
      <c r="M36" s="17">
        <f>VLOOKUP(B36,'[2]Sheet5'!$B$9:$AA$67,26,0)</f>
        <v>308579810.19</v>
      </c>
      <c r="N36" s="20">
        <f>M36/$M$75</f>
        <v>0.0024120397088916584</v>
      </c>
      <c r="O36" s="19"/>
    </row>
    <row r="37" spans="1:15" s="1" customFormat="1" ht="15">
      <c r="A37" s="12">
        <v>22</v>
      </c>
      <c r="B37" s="13" t="s">
        <v>4</v>
      </c>
      <c r="C37" s="14" t="s">
        <v>68</v>
      </c>
      <c r="D37" s="15" t="s">
        <v>2</v>
      </c>
      <c r="E37" s="16" t="s">
        <v>2</v>
      </c>
      <c r="F37" s="16" t="s">
        <v>2</v>
      </c>
      <c r="G37" s="17">
        <f>VLOOKUP(B37,'[1]Brokers'!$B$9:$H$67,7,0)</f>
        <v>9862185</v>
      </c>
      <c r="H37" s="17">
        <f>VLOOKUP(B37,'[1]Brokers'!$B$9:$X$67,23,0)</f>
        <v>0</v>
      </c>
      <c r="I37" s="17">
        <f>VLOOKUP(B37,'[1]Brokers'!$B$9:$X$67,12,0)</f>
        <v>17964500</v>
      </c>
      <c r="J37" s="17">
        <f>VLOOKUP(B37,'[1]Brokers'!$B$9:$Q$67,16,0)</f>
        <v>0</v>
      </c>
      <c r="K37" s="17">
        <f>VLOOKUP(B37,'[1]Brokers'!$B$9:$S$67,18,0)</f>
        <v>0</v>
      </c>
      <c r="L37" s="18">
        <f>G37+H37+I37+J37+K37</f>
        <v>27826685</v>
      </c>
      <c r="M37" s="17">
        <f>VLOOKUP(B37,'[2]Sheet5'!$B$9:$AA$67,26,0)</f>
        <v>274821604.32000005</v>
      </c>
      <c r="N37" s="20">
        <f>M37/$M$75</f>
        <v>0.0021481658896380807</v>
      </c>
      <c r="O37" s="19"/>
    </row>
    <row r="38" spans="1:15" s="1" customFormat="1" ht="15">
      <c r="A38" s="12">
        <v>23</v>
      </c>
      <c r="B38" s="13" t="s">
        <v>34</v>
      </c>
      <c r="C38" s="14" t="s">
        <v>97</v>
      </c>
      <c r="D38" s="15" t="s">
        <v>2</v>
      </c>
      <c r="E38" s="16"/>
      <c r="F38" s="16"/>
      <c r="G38" s="17">
        <f>VLOOKUP(B38,'[1]Brokers'!$B$9:$H$67,7,0)</f>
        <v>19099974.92</v>
      </c>
      <c r="H38" s="17">
        <f>VLOOKUP(B38,'[1]Brokers'!$B$9:$X$67,23,0)</f>
        <v>0</v>
      </c>
      <c r="I38" s="17">
        <f>VLOOKUP(B38,'[1]Brokers'!$B$9:$X$67,12,0)</f>
        <v>4949120</v>
      </c>
      <c r="J38" s="17">
        <f>VLOOKUP(B38,'[1]Brokers'!$B$9:$Q$67,16,0)</f>
        <v>0</v>
      </c>
      <c r="K38" s="17">
        <f>VLOOKUP(B38,'[1]Brokers'!$B$9:$S$67,18,0)</f>
        <v>0</v>
      </c>
      <c r="L38" s="18">
        <f>G38+H38+I38+J38+K38</f>
        <v>24049094.92</v>
      </c>
      <c r="M38" s="17">
        <f>VLOOKUP(B38,'[2]Sheet5'!$B$9:$AA$67,26,0)</f>
        <v>261173345.38000005</v>
      </c>
      <c r="N38" s="20">
        <f>M38/$M$75</f>
        <v>0.0020414831403673304</v>
      </c>
      <c r="O38" s="19"/>
    </row>
    <row r="39" spans="1:15" s="1" customFormat="1" ht="15">
      <c r="A39" s="12">
        <v>24</v>
      </c>
      <c r="B39" s="13" t="s">
        <v>23</v>
      </c>
      <c r="C39" s="14" t="s">
        <v>86</v>
      </c>
      <c r="D39" s="15" t="s">
        <v>2</v>
      </c>
      <c r="E39" s="16"/>
      <c r="F39" s="16"/>
      <c r="G39" s="17">
        <f>VLOOKUP(B39,'[1]Brokers'!$B$9:$H$67,7,0)</f>
        <v>49243462.879999995</v>
      </c>
      <c r="H39" s="17">
        <f>VLOOKUP(B39,'[1]Brokers'!$B$9:$X$67,23,0)</f>
        <v>0</v>
      </c>
      <c r="I39" s="17">
        <f>VLOOKUP(B39,'[1]Brokers'!$B$9:$X$67,12,0)</f>
        <v>7968600</v>
      </c>
      <c r="J39" s="17">
        <f>VLOOKUP(B39,'[1]Brokers'!$B$9:$Q$67,16,0)</f>
        <v>0</v>
      </c>
      <c r="K39" s="17">
        <f>VLOOKUP(B39,'[1]Brokers'!$B$9:$S$67,18,0)</f>
        <v>0</v>
      </c>
      <c r="L39" s="18">
        <f t="shared" si="0"/>
        <v>57212062.879999995</v>
      </c>
      <c r="M39" s="17">
        <f>VLOOKUP(B39,'[2]Sheet5'!$B$9:$AA$67,26,0)</f>
        <v>255748243.92</v>
      </c>
      <c r="N39" s="20">
        <f>M39/$M$75</f>
        <v>0.001999077384338674</v>
      </c>
      <c r="O39" s="19"/>
    </row>
    <row r="40" spans="1:15" s="1" customFormat="1" ht="15">
      <c r="A40" s="12">
        <v>25</v>
      </c>
      <c r="B40" s="13" t="s">
        <v>43</v>
      </c>
      <c r="C40" s="14" t="s">
        <v>105</v>
      </c>
      <c r="D40" s="15" t="s">
        <v>2</v>
      </c>
      <c r="E40" s="16" t="s">
        <v>2</v>
      </c>
      <c r="F40" s="16" t="s">
        <v>2</v>
      </c>
      <c r="G40" s="17">
        <f>VLOOKUP(B40,'[1]Brokers'!$B$9:$H$67,7,0)</f>
        <v>27146200.64</v>
      </c>
      <c r="H40" s="17">
        <f>VLOOKUP(B40,'[1]Brokers'!$B$9:$X$67,23,0)</f>
        <v>0</v>
      </c>
      <c r="I40" s="17">
        <f>VLOOKUP(B40,'[1]Brokers'!$B$9:$X$67,12,0)</f>
        <v>33877000</v>
      </c>
      <c r="J40" s="17">
        <f>VLOOKUP(B40,'[1]Brokers'!$B$9:$Q$67,16,0)</f>
        <v>0</v>
      </c>
      <c r="K40" s="17">
        <f>VLOOKUP(B40,'[1]Brokers'!$B$9:$S$67,18,0)</f>
        <v>0</v>
      </c>
      <c r="L40" s="18">
        <f t="shared" si="0"/>
        <v>61023200.64</v>
      </c>
      <c r="M40" s="17">
        <f>VLOOKUP(B40,'[2]Sheet5'!$B$9:$AA$67,26,0)</f>
        <v>204297151.37</v>
      </c>
      <c r="N40" s="20">
        <f>M40/$M$75</f>
        <v>0.0015969056472439913</v>
      </c>
      <c r="O40" s="19"/>
    </row>
    <row r="41" spans="1:15" s="1" customFormat="1" ht="15">
      <c r="A41" s="12">
        <v>26</v>
      </c>
      <c r="B41" s="13" t="s">
        <v>30</v>
      </c>
      <c r="C41" s="14" t="s">
        <v>93</v>
      </c>
      <c r="D41" s="15" t="s">
        <v>2</v>
      </c>
      <c r="E41" s="16"/>
      <c r="F41" s="16"/>
      <c r="G41" s="17">
        <f>VLOOKUP(B41,'[1]Brokers'!$B$9:$H$67,7,0)</f>
        <v>30719281.32</v>
      </c>
      <c r="H41" s="17">
        <f>VLOOKUP(B41,'[1]Brokers'!$B$9:$X$67,23,0)</f>
        <v>0</v>
      </c>
      <c r="I41" s="17">
        <f>VLOOKUP(B41,'[1]Brokers'!$B$9:$X$67,12,0)</f>
        <v>43482260</v>
      </c>
      <c r="J41" s="17">
        <f>VLOOKUP(B41,'[1]Brokers'!$B$9:$Q$67,16,0)</f>
        <v>0</v>
      </c>
      <c r="K41" s="17">
        <f>VLOOKUP(B41,'[1]Brokers'!$B$9:$S$67,18,0)</f>
        <v>0</v>
      </c>
      <c r="L41" s="18">
        <f>G41+H41+I41+J41+K41</f>
        <v>74201541.32</v>
      </c>
      <c r="M41" s="17">
        <f>VLOOKUP(B41,'[2]Sheet5'!$B$9:$AA$67,26,0)</f>
        <v>197551284.04</v>
      </c>
      <c r="N41" s="20">
        <f>M41/$M$75</f>
        <v>0.0015441760151243254</v>
      </c>
      <c r="O41" s="19"/>
    </row>
    <row r="42" spans="1:15" s="1" customFormat="1" ht="15">
      <c r="A42" s="12">
        <v>27</v>
      </c>
      <c r="B42" s="13" t="s">
        <v>32</v>
      </c>
      <c r="C42" s="14" t="s">
        <v>95</v>
      </c>
      <c r="D42" s="15" t="s">
        <v>2</v>
      </c>
      <c r="E42" s="16"/>
      <c r="F42" s="16"/>
      <c r="G42" s="17">
        <f>VLOOKUP(B42,'[1]Brokers'!$B$9:$H$67,7,0)</f>
        <v>5678192</v>
      </c>
      <c r="H42" s="17">
        <f>VLOOKUP(B42,'[1]Brokers'!$B$9:$X$67,23,0)</f>
        <v>0</v>
      </c>
      <c r="I42" s="17">
        <f>VLOOKUP(B42,'[1]Brokers'!$B$9:$X$67,12,0)</f>
        <v>46084880</v>
      </c>
      <c r="J42" s="17">
        <f>VLOOKUP(B42,'[1]Brokers'!$B$9:$Q$67,16,0)</f>
        <v>0</v>
      </c>
      <c r="K42" s="17">
        <f>VLOOKUP(B42,'[1]Brokers'!$B$9:$S$67,18,0)</f>
        <v>0</v>
      </c>
      <c r="L42" s="18">
        <f t="shared" si="0"/>
        <v>51763072</v>
      </c>
      <c r="M42" s="17">
        <f>VLOOKUP(B42,'[2]Sheet5'!$B$9:$AA$67,26,0)</f>
        <v>143965618.06</v>
      </c>
      <c r="N42" s="20">
        <f>M42/$M$75</f>
        <v>0.0011253192075723925</v>
      </c>
      <c r="O42" s="19"/>
    </row>
    <row r="43" spans="1:15" s="1" customFormat="1" ht="15">
      <c r="A43" s="12">
        <v>28</v>
      </c>
      <c r="B43" s="13" t="s">
        <v>57</v>
      </c>
      <c r="C43" s="14" t="s">
        <v>113</v>
      </c>
      <c r="D43" s="15" t="s">
        <v>2</v>
      </c>
      <c r="E43" s="16"/>
      <c r="F43" s="16"/>
      <c r="G43" s="17">
        <f>VLOOKUP(B43,'[1]Brokers'!$B$9:$H$67,7,0)</f>
        <v>27801373</v>
      </c>
      <c r="H43" s="17">
        <f>VLOOKUP(B43,'[1]Brokers'!$B$9:$X$67,23,0)</f>
        <v>0</v>
      </c>
      <c r="I43" s="17">
        <f>VLOOKUP(B43,'[1]Brokers'!$B$9:$X$67,12,0)</f>
        <v>43090860</v>
      </c>
      <c r="J43" s="17">
        <f>VLOOKUP(B43,'[1]Brokers'!$B$9:$Q$67,16,0)</f>
        <v>0</v>
      </c>
      <c r="K43" s="17">
        <f>VLOOKUP(B43,'[1]Brokers'!$B$9:$S$67,18,0)</f>
        <v>0</v>
      </c>
      <c r="L43" s="18">
        <f>G43+H43+I43+J43+K43</f>
        <v>70892233</v>
      </c>
      <c r="M43" s="17">
        <f>VLOOKUP(B43,'[2]Sheet5'!$B$9:$AA$67,26,0)</f>
        <v>141140946.01</v>
      </c>
      <c r="N43" s="20">
        <f>M43/$M$75</f>
        <v>0.0011032399239504298</v>
      </c>
      <c r="O43" s="19"/>
    </row>
    <row r="44" spans="1:15" s="1" customFormat="1" ht="15">
      <c r="A44" s="12">
        <v>29</v>
      </c>
      <c r="B44" s="13" t="s">
        <v>22</v>
      </c>
      <c r="C44" s="14" t="s">
        <v>85</v>
      </c>
      <c r="D44" s="15" t="s">
        <v>2</v>
      </c>
      <c r="E44" s="16"/>
      <c r="F44" s="16"/>
      <c r="G44" s="17">
        <f>VLOOKUP(B44,'[1]Brokers'!$B$9:$H$67,7,0)</f>
        <v>13471872.19</v>
      </c>
      <c r="H44" s="17">
        <f>VLOOKUP(B44,'[1]Brokers'!$B$9:$X$67,23,0)</f>
        <v>0</v>
      </c>
      <c r="I44" s="17">
        <f>VLOOKUP(B44,'[1]Brokers'!$B$9:$X$67,12,0)</f>
        <v>37157920</v>
      </c>
      <c r="J44" s="17">
        <f>VLOOKUP(B44,'[1]Brokers'!$B$9:$Q$67,16,0)</f>
        <v>0</v>
      </c>
      <c r="K44" s="17">
        <f>VLOOKUP(B44,'[1]Brokers'!$B$9:$S$67,18,0)</f>
        <v>0</v>
      </c>
      <c r="L44" s="18">
        <f>G44+H44+I44+J44+K44</f>
        <v>50629792.19</v>
      </c>
      <c r="M44" s="17">
        <f>VLOOKUP(B44,'[2]Sheet5'!$B$9:$AA$67,26,0)</f>
        <v>103242665.83</v>
      </c>
      <c r="N44" s="20">
        <f>M44/$M$75</f>
        <v>0.0008070048700868053</v>
      </c>
      <c r="O44" s="19"/>
    </row>
    <row r="45" spans="1:15" s="1" customFormat="1" ht="15">
      <c r="A45" s="12">
        <v>30</v>
      </c>
      <c r="B45" s="13" t="s">
        <v>36</v>
      </c>
      <c r="C45" s="14" t="s">
        <v>99</v>
      </c>
      <c r="D45" s="15" t="s">
        <v>2</v>
      </c>
      <c r="E45" s="16"/>
      <c r="F45" s="16"/>
      <c r="G45" s="17">
        <f>VLOOKUP(B45,'[1]Brokers'!$B$9:$H$67,7,0)</f>
        <v>19518363.5</v>
      </c>
      <c r="H45" s="17">
        <f>VLOOKUP(B45,'[1]Brokers'!$B$9:$X$67,23,0)</f>
        <v>0</v>
      </c>
      <c r="I45" s="17">
        <f>VLOOKUP(B45,'[1]Brokers'!$B$9:$X$67,12,0)</f>
        <v>20694800</v>
      </c>
      <c r="J45" s="17">
        <f>VLOOKUP(B45,'[1]Brokers'!$B$9:$Q$67,16,0)</f>
        <v>0</v>
      </c>
      <c r="K45" s="17">
        <f>VLOOKUP(B45,'[1]Brokers'!$B$9:$S$67,18,0)</f>
        <v>0</v>
      </c>
      <c r="L45" s="18">
        <f>G45+H45+I45+J45+K45</f>
        <v>40213163.5</v>
      </c>
      <c r="M45" s="17">
        <f>VLOOKUP(B45,'[2]Sheet5'!$B$9:$AA$67,26,0)</f>
        <v>85685347.54</v>
      </c>
      <c r="N45" s="20">
        <f>M45/$M$75</f>
        <v>0.0006697666338228886</v>
      </c>
      <c r="O45" s="19"/>
    </row>
    <row r="46" spans="1:15" s="1" customFormat="1" ht="15">
      <c r="A46" s="12">
        <v>31</v>
      </c>
      <c r="B46" s="13" t="s">
        <v>20</v>
      </c>
      <c r="C46" s="14" t="s">
        <v>83</v>
      </c>
      <c r="D46" s="15" t="s">
        <v>2</v>
      </c>
      <c r="E46" s="16"/>
      <c r="F46" s="16"/>
      <c r="G46" s="17">
        <f>VLOOKUP(B46,'[1]Brokers'!$B$9:$H$67,7,0)</f>
        <v>9491824.11</v>
      </c>
      <c r="H46" s="17">
        <f>VLOOKUP(B46,'[1]Brokers'!$B$9:$X$67,23,0)</f>
        <v>0</v>
      </c>
      <c r="I46" s="17">
        <f>VLOOKUP(B46,'[1]Brokers'!$B$9:$X$67,12,0)</f>
        <v>20256280</v>
      </c>
      <c r="J46" s="17">
        <f>VLOOKUP(B46,'[1]Brokers'!$B$9:$Q$67,16,0)</f>
        <v>0</v>
      </c>
      <c r="K46" s="17">
        <f>VLOOKUP(B46,'[1]Brokers'!$B$9:$S$67,18,0)</f>
        <v>0</v>
      </c>
      <c r="L46" s="18">
        <f>G46+H46+I46+J46+K46</f>
        <v>29748104.11</v>
      </c>
      <c r="M46" s="17">
        <f>VLOOKUP(B46,'[2]Sheet5'!$B$9:$AA$67,26,0)</f>
        <v>75008659.61</v>
      </c>
      <c r="N46" s="20">
        <f>M46/$M$75</f>
        <v>0.0005863114160925134</v>
      </c>
      <c r="O46" s="19"/>
    </row>
    <row r="47" spans="1:15" s="1" customFormat="1" ht="15">
      <c r="A47" s="12">
        <v>32</v>
      </c>
      <c r="B47" s="13" t="s">
        <v>28</v>
      </c>
      <c r="C47" s="14" t="s">
        <v>91</v>
      </c>
      <c r="D47" s="15" t="s">
        <v>2</v>
      </c>
      <c r="E47" s="16"/>
      <c r="F47" s="16"/>
      <c r="G47" s="17">
        <f>VLOOKUP(B47,'[1]Brokers'!$B$9:$H$67,7,0)</f>
        <v>9590118.3</v>
      </c>
      <c r="H47" s="17">
        <f>VLOOKUP(B47,'[1]Brokers'!$B$9:$X$67,23,0)</f>
        <v>0</v>
      </c>
      <c r="I47" s="17">
        <f>VLOOKUP(B47,'[1]Brokers'!$B$9:$X$67,12,0)</f>
        <v>0</v>
      </c>
      <c r="J47" s="17">
        <f>VLOOKUP(B47,'[1]Brokers'!$B$9:$Q$67,16,0)</f>
        <v>0</v>
      </c>
      <c r="K47" s="17">
        <f>VLOOKUP(B47,'[1]Brokers'!$B$9:$S$67,18,0)</f>
        <v>0</v>
      </c>
      <c r="L47" s="18">
        <f t="shared" si="0"/>
        <v>9590118.3</v>
      </c>
      <c r="M47" s="17">
        <f>VLOOKUP(B47,'[2]Sheet5'!$B$9:$AA$67,26,0)</f>
        <v>72232041.72</v>
      </c>
      <c r="N47" s="20">
        <f>M47/$M$75</f>
        <v>0.0005646077518023083</v>
      </c>
      <c r="O47" s="19"/>
    </row>
    <row r="48" spans="1:15" s="1" customFormat="1" ht="15">
      <c r="A48" s="12">
        <v>33</v>
      </c>
      <c r="B48" s="13" t="s">
        <v>14</v>
      </c>
      <c r="C48" s="14" t="s">
        <v>77</v>
      </c>
      <c r="D48" s="15" t="s">
        <v>2</v>
      </c>
      <c r="E48" s="16" t="s">
        <v>2</v>
      </c>
      <c r="F48" s="16" t="s">
        <v>2</v>
      </c>
      <c r="G48" s="17">
        <f>VLOOKUP(B48,'[1]Brokers'!$B$9:$H$67,7,0)</f>
        <v>45618354.9</v>
      </c>
      <c r="H48" s="17">
        <f>VLOOKUP(B48,'[1]Brokers'!$B$9:$X$67,23,0)</f>
        <v>0</v>
      </c>
      <c r="I48" s="17">
        <f>VLOOKUP(B48,'[1]Brokers'!$B$9:$X$67,12,0)</f>
        <v>11867020</v>
      </c>
      <c r="J48" s="17">
        <f>VLOOKUP(B48,'[1]Brokers'!$B$9:$Q$67,16,0)</f>
        <v>0</v>
      </c>
      <c r="K48" s="17">
        <f>VLOOKUP(B48,'[1]Brokers'!$B$9:$S$67,18,0)</f>
        <v>0</v>
      </c>
      <c r="L48" s="18">
        <f>G48+H48+I48+J48+K48</f>
        <v>57485374.9</v>
      </c>
      <c r="M48" s="17">
        <f>VLOOKUP(B48,'[2]Sheet5'!$B$9:$AA$67,26,0)</f>
        <v>64973326.4</v>
      </c>
      <c r="N48" s="20">
        <f>M48/$M$75</f>
        <v>0.0005078694007851114</v>
      </c>
      <c r="O48" s="19"/>
    </row>
    <row r="49" spans="1:15" ht="15">
      <c r="A49" s="12">
        <v>34</v>
      </c>
      <c r="B49" s="13" t="s">
        <v>40</v>
      </c>
      <c r="C49" s="14" t="s">
        <v>102</v>
      </c>
      <c r="D49" s="15" t="s">
        <v>2</v>
      </c>
      <c r="E49" s="16"/>
      <c r="F49" s="16"/>
      <c r="G49" s="17">
        <f>VLOOKUP(B49,'[1]Brokers'!$B$9:$H$67,7,0)</f>
        <v>6337350.37</v>
      </c>
      <c r="H49" s="17">
        <f>VLOOKUP(B49,'[1]Brokers'!$B$9:$X$67,23,0)</f>
        <v>0</v>
      </c>
      <c r="I49" s="17">
        <f>VLOOKUP(B49,'[1]Brokers'!$B$9:$X$67,12,0)</f>
        <v>2241620</v>
      </c>
      <c r="J49" s="17">
        <f>VLOOKUP(B49,'[1]Brokers'!$B$9:$Q$67,16,0)</f>
        <v>0</v>
      </c>
      <c r="K49" s="17">
        <f>VLOOKUP(B49,'[1]Brokers'!$B$9:$S$67,18,0)</f>
        <v>0</v>
      </c>
      <c r="L49" s="18">
        <f>G49+H49+I49+J49+K49</f>
        <v>8578970.370000001</v>
      </c>
      <c r="M49" s="17">
        <f>VLOOKUP(B49,'[2]Sheet5'!$B$9:$AA$67,26,0)</f>
        <v>64708458.169999994</v>
      </c>
      <c r="N49" s="20">
        <f>M49/$M$75</f>
        <v>0.0005057990362723117</v>
      </c>
      <c r="O49" s="19"/>
    </row>
    <row r="50" spans="1:16" s="24" customFormat="1" ht="15">
      <c r="A50" s="12">
        <v>35</v>
      </c>
      <c r="B50" s="13" t="s">
        <v>12</v>
      </c>
      <c r="C50" s="14" t="s">
        <v>12</v>
      </c>
      <c r="D50" s="15" t="s">
        <v>2</v>
      </c>
      <c r="E50" s="16" t="s">
        <v>2</v>
      </c>
      <c r="F50" s="16"/>
      <c r="G50" s="17">
        <f>VLOOKUP(B50,'[1]Brokers'!$B$9:$H$67,7,0)</f>
        <v>36920870</v>
      </c>
      <c r="H50" s="17">
        <f>VLOOKUP(B50,'[1]Brokers'!$B$9:$X$67,23,0)</f>
        <v>0</v>
      </c>
      <c r="I50" s="17">
        <f>VLOOKUP(B50,'[1]Brokers'!$B$9:$X$67,12,0)</f>
        <v>4804720</v>
      </c>
      <c r="J50" s="17">
        <f>VLOOKUP(B50,'[1]Brokers'!$B$9:$Q$67,16,0)</f>
        <v>0</v>
      </c>
      <c r="K50" s="17">
        <f>VLOOKUP(B50,'[1]Brokers'!$B$9:$S$67,18,0)</f>
        <v>0</v>
      </c>
      <c r="L50" s="18">
        <f>G50+H50+I50+J50+K50</f>
        <v>41725590</v>
      </c>
      <c r="M50" s="17">
        <f>VLOOKUP(B50,'[2]Sheet5'!$B$9:$AA$67,26,0)</f>
        <v>60469839</v>
      </c>
      <c r="N50" s="20">
        <f>M50/$M$75</f>
        <v>0.00047266751758152497</v>
      </c>
      <c r="O50" s="19"/>
      <c r="P50" s="23"/>
    </row>
    <row r="51" spans="1:15" ht="15">
      <c r="A51" s="12">
        <v>36</v>
      </c>
      <c r="B51" s="13" t="s">
        <v>38</v>
      </c>
      <c r="C51" s="14" t="s">
        <v>38</v>
      </c>
      <c r="D51" s="15" t="s">
        <v>2</v>
      </c>
      <c r="E51" s="16" t="s">
        <v>2</v>
      </c>
      <c r="F51" s="16"/>
      <c r="G51" s="17">
        <f>VLOOKUP(B51,'[1]Brokers'!$B$9:$H$67,7,0)</f>
        <v>19128651.5</v>
      </c>
      <c r="H51" s="17">
        <f>VLOOKUP(B51,'[1]Brokers'!$B$9:$X$67,23,0)</f>
        <v>0</v>
      </c>
      <c r="I51" s="17">
        <f>VLOOKUP(B51,'[1]Brokers'!$B$9:$X$67,12,0)</f>
        <v>16296300</v>
      </c>
      <c r="J51" s="17">
        <f>VLOOKUP(B51,'[1]Brokers'!$B$9:$Q$67,16,0)</f>
        <v>0</v>
      </c>
      <c r="K51" s="17">
        <f>VLOOKUP(B51,'[1]Brokers'!$B$9:$S$67,18,0)</f>
        <v>0</v>
      </c>
      <c r="L51" s="18">
        <f>G51+H51+I51+J51+K51</f>
        <v>35424951.5</v>
      </c>
      <c r="M51" s="17">
        <f>VLOOKUP(B51,'[2]Sheet5'!$B$9:$AA$67,26,0)</f>
        <v>52603442.97</v>
      </c>
      <c r="N51" s="20">
        <f>M51/$M$75</f>
        <v>0.0004111791798365995</v>
      </c>
      <c r="O51" s="19"/>
    </row>
    <row r="52" spans="1:15" ht="15">
      <c r="A52" s="12">
        <v>37</v>
      </c>
      <c r="B52" s="13" t="s">
        <v>27</v>
      </c>
      <c r="C52" s="14" t="s">
        <v>90</v>
      </c>
      <c r="D52" s="15" t="s">
        <v>2</v>
      </c>
      <c r="E52" s="16"/>
      <c r="F52" s="16"/>
      <c r="G52" s="17">
        <f>VLOOKUP(B52,'[1]Brokers'!$B$9:$H$67,7,0)</f>
        <v>0</v>
      </c>
      <c r="H52" s="17">
        <f>VLOOKUP(B52,'[1]Brokers'!$B$9:$X$67,23,0)</f>
        <v>0</v>
      </c>
      <c r="I52" s="17">
        <f>VLOOKUP(B52,'[1]Brokers'!$B$9:$X$67,12,0)</f>
        <v>0</v>
      </c>
      <c r="J52" s="17">
        <f>VLOOKUP(B52,'[1]Brokers'!$B$9:$Q$67,16,0)</f>
        <v>0</v>
      </c>
      <c r="K52" s="17">
        <f>VLOOKUP(B52,'[1]Brokers'!$B$9:$S$67,18,0)</f>
        <v>0</v>
      </c>
      <c r="L52" s="18">
        <f>G52+H52+I52+J52+K52</f>
        <v>0</v>
      </c>
      <c r="M52" s="17">
        <f>VLOOKUP(B52,'[2]Sheet5'!$B$9:$AA$67,26,0)</f>
        <v>51296804.12</v>
      </c>
      <c r="N52" s="20">
        <f>M52/$M$75</f>
        <v>0.00040096572877043943</v>
      </c>
      <c r="O52" s="19"/>
    </row>
    <row r="53" spans="1:15" ht="15">
      <c r="A53" s="12">
        <v>38</v>
      </c>
      <c r="B53" s="13" t="s">
        <v>24</v>
      </c>
      <c r="C53" s="14" t="s">
        <v>87</v>
      </c>
      <c r="D53" s="15" t="s">
        <v>2</v>
      </c>
      <c r="E53" s="16" t="s">
        <v>2</v>
      </c>
      <c r="F53" s="16"/>
      <c r="G53" s="17">
        <f>VLOOKUP(B53,'[1]Brokers'!$B$9:$H$67,7,0)</f>
        <v>10340395</v>
      </c>
      <c r="H53" s="17">
        <f>VLOOKUP(B53,'[1]Brokers'!$B$9:$X$67,23,0)</f>
        <v>0</v>
      </c>
      <c r="I53" s="17">
        <f>VLOOKUP(B53,'[1]Brokers'!$B$9:$X$67,12,0)</f>
        <v>4846520</v>
      </c>
      <c r="J53" s="17">
        <f>VLOOKUP(B53,'[1]Brokers'!$B$9:$Q$67,16,0)</f>
        <v>0</v>
      </c>
      <c r="K53" s="17">
        <f>VLOOKUP(B53,'[1]Brokers'!$B$9:$S$67,18,0)</f>
        <v>0</v>
      </c>
      <c r="L53" s="18">
        <f aca="true" t="shared" si="1" ref="L53:L74">G53+H53+I53+J53+K53</f>
        <v>15186915</v>
      </c>
      <c r="M53" s="17">
        <f>VLOOKUP(B53,'[2]Sheet5'!$B$9:$AA$67,26,0)</f>
        <v>43240818.019999996</v>
      </c>
      <c r="N53" s="20">
        <f>M53/$M$75</f>
        <v>0.00033799544450098285</v>
      </c>
      <c r="O53" s="19"/>
    </row>
    <row r="54" spans="1:15" ht="15">
      <c r="A54" s="12">
        <v>39</v>
      </c>
      <c r="B54" s="13" t="s">
        <v>41</v>
      </c>
      <c r="C54" s="14" t="s">
        <v>103</v>
      </c>
      <c r="D54" s="15" t="s">
        <v>2</v>
      </c>
      <c r="E54" s="16"/>
      <c r="F54" s="16"/>
      <c r="G54" s="17">
        <f>VLOOKUP(B54,'[1]Brokers'!$B$9:$H$67,7,0)</f>
        <v>11150538</v>
      </c>
      <c r="H54" s="17">
        <f>VLOOKUP(B54,'[1]Brokers'!$B$9:$X$67,23,0)</f>
        <v>0</v>
      </c>
      <c r="I54" s="17">
        <f>VLOOKUP(B54,'[1]Brokers'!$B$9:$X$67,12,0)</f>
        <v>7907800</v>
      </c>
      <c r="J54" s="17">
        <f>VLOOKUP(B54,'[1]Brokers'!$B$9:$Q$67,16,0)</f>
        <v>0</v>
      </c>
      <c r="K54" s="17">
        <f>VLOOKUP(B54,'[1]Brokers'!$B$9:$S$67,18,0)</f>
        <v>0</v>
      </c>
      <c r="L54" s="18">
        <f>G54+H54+I54+J54+K54</f>
        <v>19058338</v>
      </c>
      <c r="M54" s="17">
        <f>VLOOKUP(B54,'[2]Sheet5'!$B$9:$AA$67,26,0)</f>
        <v>26424145.03</v>
      </c>
      <c r="N54" s="20">
        <f>M54/$M$75</f>
        <v>0.0002065465237230794</v>
      </c>
      <c r="O54" s="19"/>
    </row>
    <row r="55" spans="1:15" ht="15">
      <c r="A55" s="12">
        <v>40</v>
      </c>
      <c r="B55" s="13" t="s">
        <v>15</v>
      </c>
      <c r="C55" s="14" t="s">
        <v>78</v>
      </c>
      <c r="D55" s="15" t="s">
        <v>2</v>
      </c>
      <c r="E55" s="16"/>
      <c r="F55" s="16"/>
      <c r="G55" s="17">
        <f>VLOOKUP(B55,'[1]Brokers'!$B$9:$H$67,7,0)</f>
        <v>8484829</v>
      </c>
      <c r="H55" s="17">
        <f>VLOOKUP(B55,'[1]Brokers'!$B$9:$X$67,23,0)</f>
        <v>0</v>
      </c>
      <c r="I55" s="17">
        <f>VLOOKUP(B55,'[1]Brokers'!$B$9:$X$67,12,0)</f>
        <v>7141340</v>
      </c>
      <c r="J55" s="17">
        <f>VLOOKUP(B55,'[1]Brokers'!$B$9:$Q$67,16,0)</f>
        <v>0</v>
      </c>
      <c r="K55" s="17">
        <f>VLOOKUP(B55,'[1]Brokers'!$B$9:$S$67,18,0)</f>
        <v>0</v>
      </c>
      <c r="L55" s="18">
        <f t="shared" si="1"/>
        <v>15626169</v>
      </c>
      <c r="M55" s="17">
        <f>VLOOKUP(B55,'[2]Sheet5'!$B$9:$AA$67,26,0)</f>
        <v>24873707.4</v>
      </c>
      <c r="N55" s="20">
        <f>M55/$M$75</f>
        <v>0.0001944273992495202</v>
      </c>
      <c r="O55" s="19"/>
    </row>
    <row r="56" spans="1:15" ht="15">
      <c r="A56" s="12">
        <v>41</v>
      </c>
      <c r="B56" s="13" t="s">
        <v>33</v>
      </c>
      <c r="C56" s="14" t="s">
        <v>96</v>
      </c>
      <c r="D56" s="15" t="s">
        <v>2</v>
      </c>
      <c r="E56" s="16"/>
      <c r="F56" s="16"/>
      <c r="G56" s="17">
        <f>VLOOKUP(B56,'[1]Brokers'!$B$9:$H$67,7,0)</f>
        <v>352000</v>
      </c>
      <c r="H56" s="17">
        <f>VLOOKUP(B56,'[1]Brokers'!$B$9:$X$67,23,0)</f>
        <v>0</v>
      </c>
      <c r="I56" s="17">
        <f>VLOOKUP(B56,'[1]Brokers'!$B$9:$X$67,12,0)</f>
        <v>220780</v>
      </c>
      <c r="J56" s="17">
        <f>VLOOKUP(B56,'[1]Brokers'!$B$9:$Q$67,16,0)</f>
        <v>0</v>
      </c>
      <c r="K56" s="17">
        <f>VLOOKUP(B56,'[1]Brokers'!$B$9:$S$67,18,0)</f>
        <v>0</v>
      </c>
      <c r="L56" s="18">
        <f>G56+H56+I56+J56+K56</f>
        <v>572780</v>
      </c>
      <c r="M56" s="17">
        <f>VLOOKUP(B56,'[2]Sheet5'!$B$9:$AA$67,26,0)</f>
        <v>9051985</v>
      </c>
      <c r="N56" s="20">
        <f>M56/$M$75</f>
        <v>7.075559237283897E-05</v>
      </c>
      <c r="O56" s="19"/>
    </row>
    <row r="57" spans="1:15" ht="15">
      <c r="A57" s="12">
        <v>42</v>
      </c>
      <c r="B57" s="13" t="s">
        <v>49</v>
      </c>
      <c r="C57" s="14" t="s">
        <v>49</v>
      </c>
      <c r="D57" s="15" t="s">
        <v>2</v>
      </c>
      <c r="E57" s="15" t="s">
        <v>2</v>
      </c>
      <c r="F57" s="16"/>
      <c r="G57" s="17">
        <f>VLOOKUP(B57,'[1]Brokers'!$B$9:$H$67,7,0)</f>
        <v>0</v>
      </c>
      <c r="H57" s="17">
        <f>VLOOKUP(B57,'[1]Brokers'!$B$9:$X$67,23,0)</f>
        <v>0</v>
      </c>
      <c r="I57" s="17">
        <f>VLOOKUP(B57,'[1]Brokers'!$B$9:$X$67,12,0)</f>
        <v>3148300</v>
      </c>
      <c r="J57" s="17">
        <f>VLOOKUP(B57,'[1]Brokers'!$B$9:$Q$67,16,0)</f>
        <v>0</v>
      </c>
      <c r="K57" s="17">
        <f>VLOOKUP(B57,'[1]Brokers'!$B$9:$S$67,18,0)</f>
        <v>0</v>
      </c>
      <c r="L57" s="18">
        <f>G57+H57+I57+J57+K57</f>
        <v>3148300</v>
      </c>
      <c r="M57" s="17">
        <f>VLOOKUP(B57,'[2]Sheet5'!$B$9:$AA$67,26,0)</f>
        <v>3148300</v>
      </c>
      <c r="N57" s="20">
        <f>M57/$M$75</f>
        <v>2.4608948365182767E-05</v>
      </c>
      <c r="O57" s="19"/>
    </row>
    <row r="58" spans="1:15" ht="15">
      <c r="A58" s="12">
        <v>43</v>
      </c>
      <c r="B58" s="13" t="s">
        <v>39</v>
      </c>
      <c r="C58" s="14" t="s">
        <v>101</v>
      </c>
      <c r="D58" s="15" t="s">
        <v>2</v>
      </c>
      <c r="E58" s="16"/>
      <c r="F58" s="16"/>
      <c r="G58" s="17">
        <f>VLOOKUP(B58,'[1]Brokers'!$B$9:$H$67,7,0)</f>
        <v>990905</v>
      </c>
      <c r="H58" s="17">
        <f>VLOOKUP(B58,'[1]Brokers'!$B$9:$X$67,23,0)</f>
        <v>0</v>
      </c>
      <c r="I58" s="17">
        <f>VLOOKUP(B58,'[1]Brokers'!$B$9:$X$67,12,0)</f>
        <v>0</v>
      </c>
      <c r="J58" s="17">
        <f>VLOOKUP(B58,'[1]Brokers'!$B$9:$Q$67,16,0)</f>
        <v>0</v>
      </c>
      <c r="K58" s="17">
        <f>VLOOKUP(B58,'[1]Brokers'!$B$9:$S$67,18,0)</f>
        <v>0</v>
      </c>
      <c r="L58" s="18">
        <f>G58+H58+I58+J58+K58</f>
        <v>990905</v>
      </c>
      <c r="M58" s="17">
        <f>VLOOKUP(B58,'[2]Sheet5'!$B$9:$AA$67,26,0)</f>
        <v>990905</v>
      </c>
      <c r="N58" s="20">
        <f>M58/$M$75</f>
        <v>7.745491211066744E-06</v>
      </c>
      <c r="O58" s="19"/>
    </row>
    <row r="59" spans="1:15" ht="15">
      <c r="A59" s="12">
        <v>44</v>
      </c>
      <c r="B59" s="13" t="s">
        <v>31</v>
      </c>
      <c r="C59" s="14" t="s">
        <v>94</v>
      </c>
      <c r="D59" s="15" t="s">
        <v>2</v>
      </c>
      <c r="E59" s="16" t="s">
        <v>2</v>
      </c>
      <c r="F59" s="16"/>
      <c r="G59" s="17">
        <f>VLOOKUP(B59,'[1]Brokers'!$B$9:$H$67,7,0)</f>
        <v>0</v>
      </c>
      <c r="H59" s="17">
        <f>VLOOKUP(B59,'[1]Brokers'!$B$9:$X$67,23,0)</f>
        <v>0</v>
      </c>
      <c r="I59" s="17">
        <f>VLOOKUP(B59,'[1]Brokers'!$B$9:$X$67,12,0)</f>
        <v>0</v>
      </c>
      <c r="J59" s="17">
        <f>VLOOKUP(B59,'[1]Brokers'!$B$9:$Q$67,16,0)</f>
        <v>0</v>
      </c>
      <c r="K59" s="17">
        <f>VLOOKUP(B59,'[1]Brokers'!$B$9:$S$67,18,0)</f>
        <v>0</v>
      </c>
      <c r="L59" s="18">
        <f t="shared" si="1"/>
        <v>0</v>
      </c>
      <c r="M59" s="17">
        <f>VLOOKUP(B59,'[2]Sheet5'!$B$9:$AA$67,26,0)</f>
        <v>0</v>
      </c>
      <c r="N59" s="20">
        <f>M59/$M$75</f>
        <v>0</v>
      </c>
      <c r="O59" s="19"/>
    </row>
    <row r="60" spans="1:15" ht="15">
      <c r="A60" s="12">
        <v>45</v>
      </c>
      <c r="B60" s="13" t="s">
        <v>129</v>
      </c>
      <c r="C60" s="14" t="s">
        <v>130</v>
      </c>
      <c r="D60" s="15" t="s">
        <v>2</v>
      </c>
      <c r="E60" s="16"/>
      <c r="F60" s="16"/>
      <c r="G60" s="17">
        <f>VLOOKUP(B60,'[1]Brokers'!$B$9:$H$67,7,0)</f>
        <v>0</v>
      </c>
      <c r="H60" s="17">
        <f>VLOOKUP(B60,'[1]Brokers'!$B$9:$X$67,23,0)</f>
        <v>0</v>
      </c>
      <c r="I60" s="17">
        <f>VLOOKUP(B60,'[1]Brokers'!$B$9:$X$67,12,0)</f>
        <v>0</v>
      </c>
      <c r="J60" s="17">
        <f>VLOOKUP(B60,'[1]Brokers'!$B$9:$Q$67,16,0)</f>
        <v>0</v>
      </c>
      <c r="K60" s="17">
        <f>VLOOKUP(B60,'[1]Brokers'!$B$9:$S$67,18,0)</f>
        <v>0</v>
      </c>
      <c r="L60" s="18">
        <f t="shared" si="1"/>
        <v>0</v>
      </c>
      <c r="M60" s="17">
        <f>VLOOKUP(B60,'[2]Sheet5'!$B$9:$AA$67,26,0)</f>
        <v>0</v>
      </c>
      <c r="N60" s="20">
        <f aca="true" t="shared" si="2" ref="N60:N62">M60/$M$75</f>
        <v>0</v>
      </c>
      <c r="O60" s="19"/>
    </row>
    <row r="61" spans="1:15" ht="15">
      <c r="A61" s="12">
        <v>46</v>
      </c>
      <c r="B61" s="13" t="s">
        <v>44</v>
      </c>
      <c r="C61" s="14" t="s">
        <v>44</v>
      </c>
      <c r="D61" s="15" t="s">
        <v>2</v>
      </c>
      <c r="E61" s="16"/>
      <c r="F61" s="16"/>
      <c r="G61" s="17">
        <f>VLOOKUP(B61,'[1]Brokers'!$B$9:$H$67,7,0)</f>
        <v>0</v>
      </c>
      <c r="H61" s="17">
        <f>VLOOKUP(B61,'[1]Brokers'!$B$9:$X$67,23,0)</f>
        <v>0</v>
      </c>
      <c r="I61" s="17">
        <f>VLOOKUP(B61,'[1]Brokers'!$B$9:$X$67,12,0)</f>
        <v>0</v>
      </c>
      <c r="J61" s="17">
        <f>VLOOKUP(B61,'[1]Brokers'!$B$9:$Q$67,16,0)</f>
        <v>0</v>
      </c>
      <c r="K61" s="17">
        <f>VLOOKUP(B61,'[1]Brokers'!$B$9:$S$67,18,0)</f>
        <v>0</v>
      </c>
      <c r="L61" s="18">
        <f t="shared" si="1"/>
        <v>0</v>
      </c>
      <c r="M61" s="17">
        <f>VLOOKUP(B61,'[2]Sheet5'!$B$9:$AA$67,26,0)</f>
        <v>0</v>
      </c>
      <c r="N61" s="20">
        <f t="shared" si="2"/>
        <v>0</v>
      </c>
      <c r="O61" s="19"/>
    </row>
    <row r="62" spans="1:15" ht="15">
      <c r="A62" s="12">
        <v>47</v>
      </c>
      <c r="B62" s="13" t="s">
        <v>42</v>
      </c>
      <c r="C62" s="14" t="s">
        <v>104</v>
      </c>
      <c r="D62" s="15" t="s">
        <v>2</v>
      </c>
      <c r="E62" s="16" t="s">
        <v>2</v>
      </c>
      <c r="F62" s="16" t="s">
        <v>2</v>
      </c>
      <c r="G62" s="17">
        <f>VLOOKUP(B62,'[1]Brokers'!$B$9:$H$67,7,0)</f>
        <v>0</v>
      </c>
      <c r="H62" s="17">
        <f>VLOOKUP(B62,'[1]Brokers'!$B$9:$X$67,23,0)</f>
        <v>0</v>
      </c>
      <c r="I62" s="17">
        <f>VLOOKUP(B62,'[1]Brokers'!$B$9:$X$67,12,0)</f>
        <v>0</v>
      </c>
      <c r="J62" s="17">
        <f>VLOOKUP(B62,'[1]Brokers'!$B$9:$Q$67,16,0)</f>
        <v>0</v>
      </c>
      <c r="K62" s="17">
        <f>VLOOKUP(B62,'[1]Brokers'!$B$9:$S$67,18,0)</f>
        <v>0</v>
      </c>
      <c r="L62" s="18">
        <f t="shared" si="1"/>
        <v>0</v>
      </c>
      <c r="M62" s="17">
        <f>VLOOKUP(B62,'[2]Sheet5'!$B$9:$AA$67,26,0)</f>
        <v>0</v>
      </c>
      <c r="N62" s="20">
        <f t="shared" si="2"/>
        <v>0</v>
      </c>
      <c r="O62" s="19"/>
    </row>
    <row r="63" spans="1:15" ht="15">
      <c r="A63" s="12">
        <v>48</v>
      </c>
      <c r="B63" s="13" t="s">
        <v>45</v>
      </c>
      <c r="C63" s="14" t="s">
        <v>106</v>
      </c>
      <c r="D63" s="15" t="s">
        <v>2</v>
      </c>
      <c r="E63" s="16" t="s">
        <v>2</v>
      </c>
      <c r="F63" s="16" t="s">
        <v>2</v>
      </c>
      <c r="G63" s="17">
        <f>VLOOKUP(B63,'[1]Brokers'!$B$9:$H$67,7,0)</f>
        <v>0</v>
      </c>
      <c r="H63" s="17">
        <f>VLOOKUP(B63,'[1]Brokers'!$B$9:$X$67,23,0)</f>
        <v>0</v>
      </c>
      <c r="I63" s="17">
        <f>VLOOKUP(B63,'[1]Brokers'!$B$9:$X$67,12,0)</f>
        <v>0</v>
      </c>
      <c r="J63" s="17">
        <f>VLOOKUP(B63,'[1]Brokers'!$B$9:$Q$67,16,0)</f>
        <v>0</v>
      </c>
      <c r="K63" s="17">
        <f>VLOOKUP(B63,'[1]Brokers'!$B$9:$S$67,18,0)</f>
        <v>0</v>
      </c>
      <c r="L63" s="18">
        <f t="shared" si="1"/>
        <v>0</v>
      </c>
      <c r="M63" s="17">
        <f>VLOOKUP(B63,'[2]Sheet5'!$B$9:$AA$67,26,0)</f>
        <v>0</v>
      </c>
      <c r="N63" s="20">
        <f>M63/$M$75</f>
        <v>0</v>
      </c>
      <c r="O63" s="19"/>
    </row>
    <row r="64" spans="1:15" ht="15">
      <c r="A64" s="12">
        <v>49</v>
      </c>
      <c r="B64" s="13" t="s">
        <v>47</v>
      </c>
      <c r="C64" s="14" t="s">
        <v>108</v>
      </c>
      <c r="D64" s="15" t="s">
        <v>2</v>
      </c>
      <c r="E64" s="16"/>
      <c r="F64" s="16"/>
      <c r="G64" s="17">
        <f>VLOOKUP(B64,'[1]Brokers'!$B$9:$H$67,7,0)</f>
        <v>0</v>
      </c>
      <c r="H64" s="17">
        <f>VLOOKUP(B64,'[1]Brokers'!$B$9:$X$67,23,0)</f>
        <v>0</v>
      </c>
      <c r="I64" s="17">
        <f>VLOOKUP(B64,'[1]Brokers'!$B$9:$X$67,12,0)</f>
        <v>0</v>
      </c>
      <c r="J64" s="17">
        <f>VLOOKUP(B64,'[1]Brokers'!$B$9:$Q$67,16,0)</f>
        <v>0</v>
      </c>
      <c r="K64" s="17">
        <f>VLOOKUP(B64,'[1]Brokers'!$B$9:$S$67,18,0)</f>
        <v>0</v>
      </c>
      <c r="L64" s="18">
        <f t="shared" si="1"/>
        <v>0</v>
      </c>
      <c r="M64" s="17">
        <f>VLOOKUP(B64,'[2]Sheet5'!$B$9:$AA$67,26,0)</f>
        <v>0</v>
      </c>
      <c r="N64" s="20">
        <f>M64/$M$75</f>
        <v>0</v>
      </c>
      <c r="O64" s="19"/>
    </row>
    <row r="65" spans="1:15" ht="15">
      <c r="A65" s="12">
        <v>50</v>
      </c>
      <c r="B65" s="13" t="s">
        <v>52</v>
      </c>
      <c r="C65" s="14" t="s">
        <v>52</v>
      </c>
      <c r="D65" s="15" t="s">
        <v>2</v>
      </c>
      <c r="E65" s="16"/>
      <c r="F65" s="16"/>
      <c r="G65" s="17">
        <f>VLOOKUP(B65,'[1]Brokers'!$B$9:$H$67,7,0)</f>
        <v>0</v>
      </c>
      <c r="H65" s="17">
        <f>VLOOKUP(B65,'[1]Brokers'!$B$9:$X$67,23,0)</f>
        <v>0</v>
      </c>
      <c r="I65" s="17">
        <f>VLOOKUP(B65,'[1]Brokers'!$B$9:$X$67,12,0)</f>
        <v>0</v>
      </c>
      <c r="J65" s="17">
        <f>VLOOKUP(B65,'[1]Brokers'!$B$9:$Q$67,16,0)</f>
        <v>0</v>
      </c>
      <c r="K65" s="17">
        <f>VLOOKUP(B65,'[1]Brokers'!$B$9:$S$67,18,0)</f>
        <v>0</v>
      </c>
      <c r="L65" s="18">
        <f t="shared" si="1"/>
        <v>0</v>
      </c>
      <c r="M65" s="17">
        <f>VLOOKUP(B65,'[2]Sheet5'!$B$9:$AA$67,26,0)</f>
        <v>0</v>
      </c>
      <c r="N65" s="20">
        <f>M65/$M$75</f>
        <v>0</v>
      </c>
      <c r="O65" s="19"/>
    </row>
    <row r="66" spans="1:16" ht="15">
      <c r="A66" s="12">
        <v>51</v>
      </c>
      <c r="B66" s="13" t="s">
        <v>55</v>
      </c>
      <c r="C66" s="14" t="s">
        <v>111</v>
      </c>
      <c r="D66" s="15"/>
      <c r="E66" s="16"/>
      <c r="F66" s="16"/>
      <c r="G66" s="17">
        <f>VLOOKUP(B66,'[1]Brokers'!$B$9:$H$67,7,0)</f>
        <v>0</v>
      </c>
      <c r="H66" s="17">
        <f>VLOOKUP(B66,'[1]Brokers'!$B$9:$X$67,23,0)</f>
        <v>0</v>
      </c>
      <c r="I66" s="17">
        <f>VLOOKUP(B66,'[1]Brokers'!$B$9:$X$67,12,0)</f>
        <v>0</v>
      </c>
      <c r="J66" s="17">
        <f>VLOOKUP(B66,'[1]Brokers'!$B$9:$Q$67,16,0)</f>
        <v>0</v>
      </c>
      <c r="K66" s="17">
        <f>VLOOKUP(B66,'[1]Brokers'!$B$9:$S$67,18,0)</f>
        <v>0</v>
      </c>
      <c r="L66" s="18">
        <f t="shared" si="1"/>
        <v>0</v>
      </c>
      <c r="M66" s="17">
        <f>VLOOKUP(B66,'[2]Sheet5'!$B$9:$AA$67,26,0)</f>
        <v>0</v>
      </c>
      <c r="N66" s="20">
        <f>M66/$M$75</f>
        <v>0</v>
      </c>
      <c r="O66" s="19"/>
      <c r="P66" s="25"/>
    </row>
    <row r="67" spans="1:15" ht="15">
      <c r="A67" s="12">
        <v>52</v>
      </c>
      <c r="B67" s="13" t="s">
        <v>56</v>
      </c>
      <c r="C67" s="14" t="s">
        <v>112</v>
      </c>
      <c r="D67" s="15"/>
      <c r="E67" s="16"/>
      <c r="F67" s="16"/>
      <c r="G67" s="17">
        <f>VLOOKUP(B67,'[1]Brokers'!$B$9:$H$67,7,0)</f>
        <v>0</v>
      </c>
      <c r="H67" s="17">
        <f>VLOOKUP(B67,'[1]Brokers'!$B$9:$X$67,23,0)</f>
        <v>0</v>
      </c>
      <c r="I67" s="17">
        <f>VLOOKUP(B67,'[1]Brokers'!$B$9:$X$67,12,0)</f>
        <v>0</v>
      </c>
      <c r="J67" s="17">
        <f>VLOOKUP(B67,'[1]Brokers'!$B$9:$Q$67,16,0)</f>
        <v>0</v>
      </c>
      <c r="K67" s="17">
        <f>VLOOKUP(B67,'[1]Brokers'!$B$9:$S$67,18,0)</f>
        <v>0</v>
      </c>
      <c r="L67" s="18">
        <f t="shared" si="1"/>
        <v>0</v>
      </c>
      <c r="M67" s="17">
        <f>VLOOKUP(B67,'[2]Sheet5'!$B$9:$AA$67,26,0)</f>
        <v>0</v>
      </c>
      <c r="N67" s="20">
        <f>M67/$M$75</f>
        <v>0</v>
      </c>
      <c r="O67" s="19"/>
    </row>
    <row r="68" spans="1:15" ht="15">
      <c r="A68" s="12">
        <v>53</v>
      </c>
      <c r="B68" s="13" t="s">
        <v>53</v>
      </c>
      <c r="C68" s="14" t="s">
        <v>110</v>
      </c>
      <c r="D68" s="15"/>
      <c r="E68" s="16"/>
      <c r="F68" s="16"/>
      <c r="G68" s="17">
        <f>VLOOKUP(B68,'[1]Brokers'!$B$9:$H$67,7,0)</f>
        <v>0</v>
      </c>
      <c r="H68" s="17">
        <f>VLOOKUP(B68,'[1]Brokers'!$B$9:$X$67,23,0)</f>
        <v>0</v>
      </c>
      <c r="I68" s="17">
        <f>VLOOKUP(B68,'[1]Brokers'!$B$9:$X$67,12,0)</f>
        <v>0</v>
      </c>
      <c r="J68" s="17">
        <f>VLOOKUP(B68,'[1]Brokers'!$B$9:$Q$67,16,0)</f>
        <v>0</v>
      </c>
      <c r="K68" s="17">
        <f>VLOOKUP(B68,'[1]Brokers'!$B$9:$S$67,18,0)</f>
        <v>0</v>
      </c>
      <c r="L68" s="18">
        <f t="shared" si="1"/>
        <v>0</v>
      </c>
      <c r="M68" s="17">
        <f>VLOOKUP(B68,'[2]Sheet5'!$B$9:$AA$67,26,0)</f>
        <v>0</v>
      </c>
      <c r="N68" s="20">
        <f>M68/$M$75</f>
        <v>0</v>
      </c>
      <c r="O68" s="19"/>
    </row>
    <row r="69" spans="1:15" ht="15">
      <c r="A69" s="12">
        <v>54</v>
      </c>
      <c r="B69" s="13" t="s">
        <v>54</v>
      </c>
      <c r="C69" s="14" t="s">
        <v>54</v>
      </c>
      <c r="D69" s="15"/>
      <c r="E69" s="16"/>
      <c r="F69" s="16"/>
      <c r="G69" s="17">
        <f>VLOOKUP(B69,'[1]Brokers'!$B$9:$H$67,7,0)</f>
        <v>0</v>
      </c>
      <c r="H69" s="17">
        <f>VLOOKUP(B69,'[1]Brokers'!$B$9:$X$67,23,0)</f>
        <v>0</v>
      </c>
      <c r="I69" s="17">
        <f>VLOOKUP(B69,'[1]Brokers'!$B$9:$X$67,12,0)</f>
        <v>0</v>
      </c>
      <c r="J69" s="17">
        <f>VLOOKUP(B69,'[1]Brokers'!$B$9:$Q$67,16,0)</f>
        <v>0</v>
      </c>
      <c r="K69" s="17">
        <f>VLOOKUP(B69,'[1]Brokers'!$B$9:$S$67,18,0)</f>
        <v>0</v>
      </c>
      <c r="L69" s="18">
        <f t="shared" si="1"/>
        <v>0</v>
      </c>
      <c r="M69" s="17">
        <f>VLOOKUP(B69,'[2]Sheet5'!$B$9:$AA$67,26,0)</f>
        <v>0</v>
      </c>
      <c r="N69" s="20">
        <f>M69/$M$75</f>
        <v>0</v>
      </c>
      <c r="O69" s="19"/>
    </row>
    <row r="70" spans="1:15" ht="15">
      <c r="A70" s="12">
        <v>55</v>
      </c>
      <c r="B70" s="13" t="s">
        <v>51</v>
      </c>
      <c r="C70" s="14" t="s">
        <v>109</v>
      </c>
      <c r="D70" s="15"/>
      <c r="E70" s="16"/>
      <c r="F70" s="16"/>
      <c r="G70" s="17">
        <f>VLOOKUP(B70,'[1]Brokers'!$B$9:$H$67,7,0)</f>
        <v>0</v>
      </c>
      <c r="H70" s="17">
        <f>VLOOKUP(B70,'[1]Brokers'!$B$9:$X$67,23,0)</f>
        <v>0</v>
      </c>
      <c r="I70" s="17">
        <f>VLOOKUP(B70,'[1]Brokers'!$B$9:$X$67,12,0)</f>
        <v>0</v>
      </c>
      <c r="J70" s="17">
        <f>VLOOKUP(B70,'[1]Brokers'!$B$9:$Q$67,16,0)</f>
        <v>0</v>
      </c>
      <c r="K70" s="17">
        <f>VLOOKUP(B70,'[1]Brokers'!$B$9:$S$67,18,0)</f>
        <v>0</v>
      </c>
      <c r="L70" s="18">
        <f t="shared" si="1"/>
        <v>0</v>
      </c>
      <c r="M70" s="17">
        <f>VLOOKUP(B70,'[2]Sheet5'!$B$9:$AA$67,26,0)</f>
        <v>0</v>
      </c>
      <c r="N70" s="20">
        <f>M70/$M$75</f>
        <v>0</v>
      </c>
      <c r="O70" s="19"/>
    </row>
    <row r="71" spans="1:15" ht="15">
      <c r="A71" s="12">
        <v>56</v>
      </c>
      <c r="B71" s="13" t="s">
        <v>48</v>
      </c>
      <c r="C71" s="14" t="s">
        <v>48</v>
      </c>
      <c r="D71" s="15"/>
      <c r="E71" s="16"/>
      <c r="F71" s="16"/>
      <c r="G71" s="17">
        <f>VLOOKUP(B71,'[1]Brokers'!$B$9:$H$67,7,0)</f>
        <v>0</v>
      </c>
      <c r="H71" s="17">
        <f>VLOOKUP(B71,'[1]Brokers'!$B$9:$X$67,23,0)</f>
        <v>0</v>
      </c>
      <c r="I71" s="17">
        <f>VLOOKUP(B71,'[1]Brokers'!$B$9:$X$67,12,0)</f>
        <v>0</v>
      </c>
      <c r="J71" s="17">
        <f>VLOOKUP(B71,'[1]Brokers'!$B$9:$Q$67,16,0)</f>
        <v>0</v>
      </c>
      <c r="K71" s="17">
        <f>VLOOKUP(B71,'[1]Brokers'!$B$9:$S$67,18,0)</f>
        <v>0</v>
      </c>
      <c r="L71" s="18">
        <f t="shared" si="1"/>
        <v>0</v>
      </c>
      <c r="M71" s="17">
        <f>VLOOKUP(B71,'[2]Sheet5'!$B$9:$AA$67,26,0)</f>
        <v>0</v>
      </c>
      <c r="N71" s="20">
        <f>M71/$M$75</f>
        <v>0</v>
      </c>
      <c r="O71" s="19"/>
    </row>
    <row r="72" spans="1:15" ht="15">
      <c r="A72" s="12">
        <v>57</v>
      </c>
      <c r="B72" s="13" t="s">
        <v>46</v>
      </c>
      <c r="C72" s="14" t="s">
        <v>107</v>
      </c>
      <c r="D72" s="15"/>
      <c r="E72" s="16"/>
      <c r="F72" s="16"/>
      <c r="G72" s="17">
        <f>VLOOKUP(B72,'[1]Brokers'!$B$9:$H$67,7,0)</f>
        <v>0</v>
      </c>
      <c r="H72" s="17">
        <f>VLOOKUP(B72,'[1]Brokers'!$B$9:$X$67,23,0)</f>
        <v>0</v>
      </c>
      <c r="I72" s="17">
        <f>VLOOKUP(B72,'[1]Brokers'!$B$9:$X$67,12,0)</f>
        <v>0</v>
      </c>
      <c r="J72" s="17">
        <f>VLOOKUP(B72,'[1]Brokers'!$B$9:$Q$67,16,0)</f>
        <v>0</v>
      </c>
      <c r="K72" s="17">
        <f>VLOOKUP(B72,'[1]Brokers'!$B$9:$S$67,18,0)</f>
        <v>0</v>
      </c>
      <c r="L72" s="18">
        <f t="shared" si="1"/>
        <v>0</v>
      </c>
      <c r="M72" s="17">
        <f>VLOOKUP(B72,'[2]Sheet5'!$B$9:$AA$67,26,0)</f>
        <v>0</v>
      </c>
      <c r="N72" s="20">
        <f>M72/$M$75</f>
        <v>0</v>
      </c>
      <c r="O72" s="19"/>
    </row>
    <row r="73" spans="1:16" ht="15">
      <c r="A73" s="12">
        <v>58</v>
      </c>
      <c r="B73" s="13" t="s">
        <v>58</v>
      </c>
      <c r="C73" s="14" t="s">
        <v>114</v>
      </c>
      <c r="D73" s="15"/>
      <c r="E73" s="16"/>
      <c r="F73" s="16"/>
      <c r="G73" s="17">
        <f>VLOOKUP(B73,'[1]Brokers'!$B$9:$H$67,7,0)</f>
        <v>0</v>
      </c>
      <c r="H73" s="17">
        <f>VLOOKUP(B73,'[1]Brokers'!$B$9:$X$67,23,0)</f>
        <v>0</v>
      </c>
      <c r="I73" s="17">
        <f>VLOOKUP(B73,'[1]Brokers'!$B$9:$X$67,12,0)</f>
        <v>0</v>
      </c>
      <c r="J73" s="17">
        <f>VLOOKUP(B73,'[1]Brokers'!$B$9:$Q$67,16,0)</f>
        <v>0</v>
      </c>
      <c r="K73" s="17">
        <f>VLOOKUP(B73,'[1]Brokers'!$B$9:$S$67,18,0)</f>
        <v>0</v>
      </c>
      <c r="L73" s="18">
        <f t="shared" si="1"/>
        <v>0</v>
      </c>
      <c r="M73" s="17">
        <f>VLOOKUP(B73,'[2]Sheet5'!$B$9:$AA$67,26,0)</f>
        <v>0</v>
      </c>
      <c r="N73" s="20">
        <f>M73/$M$75</f>
        <v>0</v>
      </c>
      <c r="O73" s="19"/>
      <c r="P73" s="25"/>
    </row>
    <row r="74" spans="1:16" ht="15">
      <c r="A74" s="12">
        <v>59</v>
      </c>
      <c r="B74" s="13" t="s">
        <v>59</v>
      </c>
      <c r="C74" s="14" t="s">
        <v>115</v>
      </c>
      <c r="D74" s="15"/>
      <c r="E74" s="16"/>
      <c r="F74" s="16"/>
      <c r="G74" s="17">
        <f>VLOOKUP(B74,'[1]Brokers'!$B$9:$H$67,7,0)</f>
        <v>0</v>
      </c>
      <c r="H74" s="17">
        <f>VLOOKUP(B74,'[1]Brokers'!$B$9:$X$67,23,0)</f>
        <v>0</v>
      </c>
      <c r="I74" s="17">
        <f>VLOOKUP(B74,'[1]Brokers'!$B$9:$X$67,12,0)</f>
        <v>0</v>
      </c>
      <c r="J74" s="17">
        <f>VLOOKUP(B74,'[1]Brokers'!$B$9:$Q$67,16,0)</f>
        <v>0</v>
      </c>
      <c r="K74" s="17">
        <f>VLOOKUP(B74,'[1]Brokers'!$B$9:$S$67,18,0)</f>
        <v>0</v>
      </c>
      <c r="L74" s="18">
        <f t="shared" si="1"/>
        <v>0</v>
      </c>
      <c r="M74" s="17">
        <f>VLOOKUP(B74,'[2]Sheet5'!$B$9:$AA$67,26,0)</f>
        <v>0</v>
      </c>
      <c r="N74" s="20">
        <f>M74/$M$75</f>
        <v>0</v>
      </c>
      <c r="O74" s="19"/>
      <c r="P74" s="25"/>
    </row>
    <row r="75" spans="1:16" ht="16.5" customHeight="1" thickBot="1">
      <c r="A75" s="38" t="s">
        <v>116</v>
      </c>
      <c r="B75" s="39"/>
      <c r="C75" s="40"/>
      <c r="D75" s="26">
        <f>COUNTA(D16:D74)</f>
        <v>50</v>
      </c>
      <c r="E75" s="26">
        <f>COUNTA(E16:E74)</f>
        <v>23</v>
      </c>
      <c r="F75" s="26">
        <f>COUNTA(F16:F74)</f>
        <v>13</v>
      </c>
      <c r="G75" s="27">
        <f>SUM(G16:G74)</f>
        <v>8800236514.060001</v>
      </c>
      <c r="H75" s="27">
        <f>SUM(H16:H74)</f>
        <v>1208342680</v>
      </c>
      <c r="I75" s="27">
        <f>SUM(I16:I74)</f>
        <v>12863076000</v>
      </c>
      <c r="J75" s="27">
        <f>SUM(J16:J74)</f>
        <v>0</v>
      </c>
      <c r="K75" s="27">
        <f>SUM(K16:K74)</f>
        <v>0</v>
      </c>
      <c r="L75" s="27">
        <f>SUM(L16:L74)</f>
        <v>22871655194.06</v>
      </c>
      <c r="M75" s="27">
        <f>SUM(M16:M74)</f>
        <v>127933138518.59993</v>
      </c>
      <c r="N75" s="34">
        <f>SUM(N16:N74)</f>
        <v>1.0000000000000007</v>
      </c>
      <c r="O75" s="28"/>
      <c r="P75" s="25"/>
    </row>
    <row r="76" spans="11:16" ht="15">
      <c r="K76" s="29"/>
      <c r="L76" s="30"/>
      <c r="N76" s="29"/>
      <c r="O76" s="28"/>
      <c r="P76" s="25"/>
    </row>
    <row r="77" spans="2:16" ht="27.6" customHeight="1">
      <c r="B77" s="53" t="s">
        <v>117</v>
      </c>
      <c r="C77" s="53"/>
      <c r="D77" s="53"/>
      <c r="E77" s="53"/>
      <c r="F77" s="53"/>
      <c r="H77" s="31"/>
      <c r="K77" s="29"/>
      <c r="L77" s="29"/>
      <c r="O77" s="28"/>
      <c r="P77" s="25"/>
    </row>
    <row r="78" spans="3:16" ht="27.6" customHeight="1">
      <c r="C78" s="54"/>
      <c r="D78" s="54"/>
      <c r="E78" s="54"/>
      <c r="F78" s="54"/>
      <c r="O78" s="28"/>
      <c r="P78" s="25"/>
    </row>
    <row r="79" spans="15:16" ht="15">
      <c r="O79" s="28"/>
      <c r="P79" s="25"/>
    </row>
    <row r="80" spans="7:16" ht="15">
      <c r="G80" s="1"/>
      <c r="H80" s="1"/>
      <c r="O80" s="28"/>
      <c r="P80" s="25"/>
    </row>
  </sheetData>
  <mergeCells count="18">
    <mergeCell ref="B77:F77"/>
    <mergeCell ref="C78:F78"/>
    <mergeCell ref="L14:L15"/>
    <mergeCell ref="M14:M15"/>
    <mergeCell ref="K14:K15"/>
    <mergeCell ref="J14:J15"/>
    <mergeCell ref="N14:N15"/>
    <mergeCell ref="A75:C75"/>
    <mergeCell ref="D9:K9"/>
    <mergeCell ref="K11:N11"/>
    <mergeCell ref="A12:A15"/>
    <mergeCell ref="B12:B15"/>
    <mergeCell ref="C12:C15"/>
    <mergeCell ref="D12:F14"/>
    <mergeCell ref="G12:L13"/>
    <mergeCell ref="M12:N13"/>
    <mergeCell ref="G14:H14"/>
    <mergeCell ref="I14:I15"/>
  </mergeCells>
  <printOptions/>
  <pageMargins left="0.7" right="0.7" top="0.75" bottom="0.75" header="0.3" footer="0.3"/>
  <pageSetup fitToHeight="2" fitToWidth="1" horizontalDpi="600" verticalDpi="600" orientation="landscape" paperSize="9" scale="4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Ulziibat</dc:creator>
  <cp:keywords/>
  <dc:description/>
  <cp:lastModifiedBy>Шинэболд</cp:lastModifiedBy>
  <cp:lastPrinted>2018-03-07T06:48:20Z</cp:lastPrinted>
  <dcterms:created xsi:type="dcterms:W3CDTF">2017-06-09T07:51:20Z</dcterms:created>
  <dcterms:modified xsi:type="dcterms:W3CDTF">2018-06-13T02:13:34Z</dcterms:modified>
  <cp:category/>
  <cp:version/>
  <cp:contentType/>
  <cp:contentStatus/>
</cp:coreProperties>
</file>