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<sst xmlns="http://schemas.openxmlformats.org/spreadsheetml/2006/main" count="235" uniqueCount="139">
  <si>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</si>
  <si>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</si>
  <si>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</si>
  <si>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</si>
  <si>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</si>
  <si>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</si>
  <si>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</si>
  <si>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</si>
  <si>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</si>
  <si>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</si>
  <si>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</si>
  <si>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</si>
  <si>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</si>
  <si>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</si>
  <si>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</si>
  <si>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</si>
  <si>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</si>
  <si>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</si>
  <si>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</si>
  <si>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</si>
  <si>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</si>
  <si>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</si>
  <si>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</si>
  <si>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</si>
  <si>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</si>
  <si>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</si>
  <si>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</si>
  <si>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</si>
  <si>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</si>
  <si>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</si>
  <si>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</si>
  <si>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</si>
  <si>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</si>
  <si>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</si>
  <si>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</si>
  <si>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</si>
  <si>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</si>
  <si>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</si>
  <si>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</si>
  <si>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</si>
  <si>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</si>
  <si>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</si>
  <si>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</si>
  <si>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</si>
  <si>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</si>
  <si>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</si>
  <si>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</si>
  <si>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</si>
  <si>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</si>
  <si>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</si>
  <si>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</si>
  <si>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</si>
  <si>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</si>
  <si>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</si>
  <si>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</si>
  <si>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</si>
  <si>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</si>
  <si>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</si>
  <si>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</si>
  <si>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</si>
  <si>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</si>
  <si>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</si>
  <si>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</si>
  <si>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</si>
  <si>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</si>
  <si>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</si>
  <si>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</si>
  <si>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</si>
  <si>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</si>
  <si>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</si>
  <si>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</si>
  <si>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</si>
  <si>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</si>
  <si>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</si>
  <si>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</si>
  <si>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</si>
  <si>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</si>
  <si>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</si>
  <si>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</si>
  <si>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</si>
  <si>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</si>
  <si>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</si>
  <si>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</si>
  <si>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</si>
  <si>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</si>
  <si>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</si>
  <si>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</si>
  <si>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</si>
  <si>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</si>
  <si>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</si>
  <si>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</si>
  <si>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</si>
  <si>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</si>
  <si>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</si>
  <si>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</si>
  <si>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</si>
  <si>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</si>
  <si>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</si>
  <si>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</si>
  <si>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</si>
  <si>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</si>
  <si>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</si>
  <si>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</si>
  <si>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</si>
  <si>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</si>
  <si>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</si>
  <si>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</si>
  <si>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</si>
  <si>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</si>
  <si>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</si>
  <si>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</si>
  <si>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</si>
  <si>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</si>
  <si>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</si>
  <si>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</si>
  <si>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</si>
  <si>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</si>
  <si>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</si>
  <si>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</si>
  <si>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</si>
  <si>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</si>
  <si>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</si>
  <si>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</si>
  <si>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</si>
  <si>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</si>
  <si>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</si>
  <si>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</si>
  <si>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</si>
  <si>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</si>
  <si>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</si>
  <si>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</si>
  <si>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</si>
  <si>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</si>
  <si>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</si>
  <si>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</si>
  <si>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</si>
  <si>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</si>
  <si>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 xml:space="preserve">2018 оны 12 дугаар сарын 31-ний байдлаар </t>
  </si>
  <si>
    <t>12-р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</si>
</sst>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43" fontId="2" fillId="2" borderId="5" xfId="18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1070</v>
          </cell>
          <cell r="E10">
            <v>395900</v>
          </cell>
          <cell r="F10">
            <v>3500</v>
          </cell>
          <cell r="G10">
            <v>1291500</v>
          </cell>
          <cell r="H10">
            <v>1687400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56</v>
          </cell>
          <cell r="G11">
            <v>1068800</v>
          </cell>
          <cell r="H11">
            <v>1068800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7816403</v>
          </cell>
          <cell r="E12">
            <v>886173633.83</v>
          </cell>
          <cell r="F12">
            <v>7748568</v>
          </cell>
          <cell r="G12">
            <v>992315426.47</v>
          </cell>
          <cell r="H12">
            <v>1878489060.3000002</v>
          </cell>
        </row>
        <row r="13">
          <cell r="B13" t="str">
            <v>ARGB</v>
          </cell>
          <cell r="C13" t="str">
            <v>Аргай бэст ХХК</v>
          </cell>
          <cell r="D13">
            <v>235</v>
          </cell>
          <cell r="E13">
            <v>1551000</v>
          </cell>
          <cell r="F13">
            <v>84</v>
          </cell>
          <cell r="G13">
            <v>298200</v>
          </cell>
          <cell r="H13">
            <v>1849200</v>
          </cell>
        </row>
        <row r="14">
          <cell r="B14" t="str">
            <v>BATS</v>
          </cell>
          <cell r="C14" t="str">
            <v>Батс ХХК</v>
          </cell>
          <cell r="D14">
            <v>72226</v>
          </cell>
          <cell r="E14">
            <v>24604940</v>
          </cell>
          <cell r="F14">
            <v>60027</v>
          </cell>
          <cell r="G14">
            <v>19925549</v>
          </cell>
          <cell r="H14">
            <v>44530489</v>
          </cell>
        </row>
        <row r="15">
          <cell r="B15" t="str">
            <v>BDSC</v>
          </cell>
          <cell r="C15" t="str">
            <v>БиДиСек ХК</v>
          </cell>
          <cell r="D15">
            <v>4201337</v>
          </cell>
          <cell r="E15">
            <v>841784859.46</v>
          </cell>
          <cell r="F15">
            <v>4819118</v>
          </cell>
          <cell r="G15">
            <v>1346887734.26</v>
          </cell>
          <cell r="H15">
            <v>2188672593.7200003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28522</v>
          </cell>
          <cell r="E18">
            <v>15689786</v>
          </cell>
          <cell r="F18">
            <v>14150</v>
          </cell>
          <cell r="G18">
            <v>8485006</v>
          </cell>
          <cell r="H18">
            <v>24174792</v>
          </cell>
        </row>
        <row r="19">
          <cell r="B19" t="str">
            <v>BSK</v>
          </cell>
          <cell r="C19" t="str">
            <v>BLUE SKY</v>
          </cell>
          <cell r="D19">
            <v>2755</v>
          </cell>
          <cell r="E19">
            <v>1160790</v>
          </cell>
          <cell r="F19">
            <v>1328</v>
          </cell>
          <cell r="G19">
            <v>759320</v>
          </cell>
          <cell r="H19">
            <v>1920110</v>
          </cell>
        </row>
        <row r="20">
          <cell r="B20" t="str">
            <v>BULG</v>
          </cell>
          <cell r="C20" t="str">
            <v>Булган брокер ХХК</v>
          </cell>
          <cell r="D20">
            <v>9416</v>
          </cell>
          <cell r="E20">
            <v>4079368</v>
          </cell>
          <cell r="F20">
            <v>7328</v>
          </cell>
          <cell r="G20">
            <v>6599637</v>
          </cell>
          <cell r="H20">
            <v>10679005</v>
          </cell>
        </row>
        <row r="21">
          <cell r="B21" t="str">
            <v>BUMB</v>
          </cell>
          <cell r="C21" t="str">
            <v>Бумбат-Алтай ХХК</v>
          </cell>
          <cell r="D21">
            <v>2575396</v>
          </cell>
          <cell r="E21">
            <v>797513116.4</v>
          </cell>
          <cell r="F21">
            <v>1875468</v>
          </cell>
          <cell r="G21">
            <v>1302669093.48</v>
          </cell>
          <cell r="H21">
            <v>2100182209.88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13459527</v>
          </cell>
          <cell r="E22">
            <v>846269604.17</v>
          </cell>
          <cell r="F22">
            <v>14776937</v>
          </cell>
          <cell r="G22">
            <v>902169142.8299999</v>
          </cell>
          <cell r="H22">
            <v>1748438747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62808</v>
          </cell>
          <cell r="E24">
            <v>20046831.2</v>
          </cell>
          <cell r="F24">
            <v>0</v>
          </cell>
          <cell r="G24">
            <v>0</v>
          </cell>
          <cell r="H24">
            <v>20046831.2</v>
          </cell>
        </row>
        <row r="25">
          <cell r="B25" t="str">
            <v>DCF</v>
          </cell>
          <cell r="C25" t="str">
            <v>Ди Си Эф ХХК</v>
          </cell>
          <cell r="D25">
            <v>7</v>
          </cell>
          <cell r="E25">
            <v>49000</v>
          </cell>
          <cell r="F25">
            <v>0</v>
          </cell>
          <cell r="G25">
            <v>0</v>
          </cell>
          <cell r="H25">
            <v>49000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830</v>
          </cell>
          <cell r="E26">
            <v>1389220</v>
          </cell>
          <cell r="F26">
            <v>2123</v>
          </cell>
          <cell r="G26">
            <v>961041</v>
          </cell>
          <cell r="H26">
            <v>2350261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992</v>
          </cell>
          <cell r="E28">
            <v>2284502.05</v>
          </cell>
          <cell r="F28">
            <v>6043</v>
          </cell>
          <cell r="G28">
            <v>7410811</v>
          </cell>
          <cell r="H28">
            <v>9695313.05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20</v>
          </cell>
          <cell r="G29">
            <v>133800</v>
          </cell>
          <cell r="H29">
            <v>133800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209781</v>
          </cell>
          <cell r="E34">
            <v>57882038.97</v>
          </cell>
          <cell r="F34">
            <v>444103</v>
          </cell>
          <cell r="G34">
            <v>151821426.81</v>
          </cell>
          <cell r="H34">
            <v>209703465.78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780</v>
          </cell>
          <cell r="E35">
            <v>3421900</v>
          </cell>
          <cell r="F35">
            <v>1</v>
          </cell>
          <cell r="G35">
            <v>11600</v>
          </cell>
          <cell r="H35">
            <v>3433500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117821</v>
          </cell>
          <cell r="G36">
            <v>43969468.28</v>
          </cell>
          <cell r="H36">
            <v>43969468.28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119045525</v>
          </cell>
          <cell r="E37">
            <v>85594922732.48</v>
          </cell>
          <cell r="F37">
            <v>118260067</v>
          </cell>
          <cell r="G37">
            <v>86203337377.16</v>
          </cell>
          <cell r="H37">
            <v>171798260109.64</v>
          </cell>
        </row>
        <row r="38">
          <cell r="B38" t="str">
            <v>GNDX</v>
          </cell>
          <cell r="C38" t="str">
            <v>Гендекс ХХК</v>
          </cell>
          <cell r="D38">
            <v>16151</v>
          </cell>
          <cell r="E38">
            <v>6024323</v>
          </cell>
          <cell r="F38">
            <v>72200</v>
          </cell>
          <cell r="G38">
            <v>25631000</v>
          </cell>
          <cell r="H38">
            <v>31655323</v>
          </cell>
        </row>
        <row r="39">
          <cell r="B39" t="str">
            <v>HUN</v>
          </cell>
          <cell r="C39" t="str">
            <v>Хүннү Эмпайр ХХК</v>
          </cell>
          <cell r="D39">
            <v>94283</v>
          </cell>
          <cell r="E39">
            <v>33660428</v>
          </cell>
          <cell r="F39">
            <v>9361</v>
          </cell>
          <cell r="G39">
            <v>2426976</v>
          </cell>
          <cell r="H39">
            <v>36087404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7318</v>
          </cell>
          <cell r="E42">
            <v>46142519</v>
          </cell>
          <cell r="F42">
            <v>0</v>
          </cell>
          <cell r="G42">
            <v>0</v>
          </cell>
          <cell r="H42">
            <v>46142519</v>
          </cell>
        </row>
        <row r="43">
          <cell r="B43" t="str">
            <v>MERG</v>
          </cell>
          <cell r="C43" t="str">
            <v>Мэргэн санаа ХХК</v>
          </cell>
          <cell r="D43">
            <v>209</v>
          </cell>
          <cell r="E43">
            <v>331394</v>
          </cell>
          <cell r="F43">
            <v>11062</v>
          </cell>
          <cell r="G43">
            <v>7738257.95</v>
          </cell>
          <cell r="H43">
            <v>8069651.95</v>
          </cell>
        </row>
        <row r="44">
          <cell r="B44" t="str">
            <v>MIBG</v>
          </cell>
          <cell r="C44" t="str">
            <v>Эм Ай Би Жи ХХК</v>
          </cell>
          <cell r="D44">
            <v>60</v>
          </cell>
          <cell r="E44">
            <v>1140000</v>
          </cell>
          <cell r="F44">
            <v>21</v>
          </cell>
          <cell r="G44">
            <v>157500</v>
          </cell>
          <cell r="H44">
            <v>1297500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233</v>
          </cell>
          <cell r="G45">
            <v>534735</v>
          </cell>
          <cell r="H45">
            <v>534735</v>
          </cell>
        </row>
        <row r="46">
          <cell r="B46" t="str">
            <v>MNET</v>
          </cell>
          <cell r="C46" t="str">
            <v>Ард секюритиз ХХК</v>
          </cell>
          <cell r="D46">
            <v>1678937</v>
          </cell>
          <cell r="E46">
            <v>1158117474.59</v>
          </cell>
          <cell r="F46">
            <v>1048187</v>
          </cell>
          <cell r="G46">
            <v>720939341.45</v>
          </cell>
          <cell r="H46">
            <v>1879056816.04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32241</v>
          </cell>
          <cell r="E48">
            <v>2448906</v>
          </cell>
          <cell r="F48">
            <v>164232</v>
          </cell>
          <cell r="G48">
            <v>12848967.5</v>
          </cell>
          <cell r="H48">
            <v>15297873.5</v>
          </cell>
        </row>
        <row r="49">
          <cell r="B49" t="str">
            <v>MSEC</v>
          </cell>
          <cell r="C49" t="str">
            <v>Монсек ХХК</v>
          </cell>
          <cell r="D49">
            <v>81064</v>
          </cell>
          <cell r="E49">
            <v>27493701</v>
          </cell>
          <cell r="F49">
            <v>141626</v>
          </cell>
          <cell r="G49">
            <v>47284588.4</v>
          </cell>
          <cell r="H49">
            <v>74778289.4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461137</v>
          </cell>
          <cell r="E51">
            <v>62717018.53</v>
          </cell>
          <cell r="F51">
            <v>671029</v>
          </cell>
          <cell r="G51">
            <v>122869601.18</v>
          </cell>
          <cell r="H51">
            <v>185586619.71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204</v>
          </cell>
          <cell r="G52">
            <v>97104</v>
          </cell>
          <cell r="H52">
            <v>97104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3042</v>
          </cell>
          <cell r="E54">
            <v>3614990</v>
          </cell>
          <cell r="F54">
            <v>73250</v>
          </cell>
          <cell r="G54">
            <v>41998255</v>
          </cell>
          <cell r="H54">
            <v>45613245</v>
          </cell>
        </row>
        <row r="55">
          <cell r="B55" t="str">
            <v>SECP</v>
          </cell>
          <cell r="C55" t="str">
            <v>СИКАП</v>
          </cell>
          <cell r="D55">
            <v>39053</v>
          </cell>
          <cell r="E55">
            <v>7698997</v>
          </cell>
          <cell r="F55">
            <v>24</v>
          </cell>
          <cell r="G55">
            <v>228000</v>
          </cell>
          <cell r="H55">
            <v>7926997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1</v>
          </cell>
          <cell r="G57">
            <v>104000</v>
          </cell>
          <cell r="H57">
            <v>104000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826928</v>
          </cell>
          <cell r="E58">
            <v>139104749.63</v>
          </cell>
          <cell r="F58">
            <v>1855977</v>
          </cell>
          <cell r="G58">
            <v>285244295.54</v>
          </cell>
          <cell r="H58">
            <v>424349045.17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11217</v>
          </cell>
          <cell r="G59">
            <v>4893192</v>
          </cell>
          <cell r="H59">
            <v>4893192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28549</v>
          </cell>
          <cell r="E60">
            <v>72395152</v>
          </cell>
          <cell r="F60">
            <v>28595</v>
          </cell>
          <cell r="G60">
            <v>71200028.21</v>
          </cell>
          <cell r="H60">
            <v>143595180.20999998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3406604</v>
          </cell>
          <cell r="E61">
            <v>31946968983.64</v>
          </cell>
          <cell r="F61">
            <v>2298929</v>
          </cell>
          <cell r="G61">
            <v>30238451784.08</v>
          </cell>
          <cell r="H61">
            <v>62185420767.72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36300</v>
          </cell>
          <cell r="E62">
            <v>6169100</v>
          </cell>
          <cell r="F62">
            <v>3000</v>
          </cell>
          <cell r="G62">
            <v>1032000</v>
          </cell>
          <cell r="H62">
            <v>7201100</v>
          </cell>
        </row>
        <row r="63">
          <cell r="B63" t="str">
            <v>TTOL</v>
          </cell>
          <cell r="C63" t="str">
            <v>Апекс Капитал ҮЦК</v>
          </cell>
          <cell r="D63">
            <v>363050</v>
          </cell>
          <cell r="E63">
            <v>85010325.05000001</v>
          </cell>
          <cell r="F63">
            <v>186438</v>
          </cell>
          <cell r="G63">
            <v>137448018</v>
          </cell>
          <cell r="H63">
            <v>222458343.05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51471</v>
          </cell>
          <cell r="E64">
            <v>18633284</v>
          </cell>
          <cell r="F64">
            <v>4751</v>
          </cell>
          <cell r="G64">
            <v>4274975</v>
          </cell>
          <cell r="H64">
            <v>22908259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2365</v>
          </cell>
          <cell r="G66">
            <v>1871145</v>
          </cell>
          <cell r="H66">
            <v>1871145</v>
          </cell>
        </row>
        <row r="67">
          <cell r="B67" t="str">
            <v>ZRGD</v>
          </cell>
          <cell r="C67" t="str">
            <v>Зэргэд ХХК</v>
          </cell>
          <cell r="D67">
            <v>158435</v>
          </cell>
          <cell r="E67">
            <v>20700865.8</v>
          </cell>
          <cell r="F67">
            <v>52998</v>
          </cell>
          <cell r="G67">
            <v>20202736.2</v>
          </cell>
          <cell r="H67">
            <v>40903602</v>
          </cell>
        </row>
        <row r="68">
          <cell r="B68" t="str">
            <v>нийт</v>
          </cell>
          <cell r="D68">
            <v>154772442</v>
          </cell>
          <cell r="E68">
            <v>122737591433.8</v>
          </cell>
          <cell r="F68">
            <v>154772442</v>
          </cell>
          <cell r="G68">
            <v>122737591433.79999</v>
          </cell>
          <cell r="H68">
            <v>245475182867.6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M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1196196722.86</v>
          </cell>
          <cell r="F12">
            <v>21655401</v>
          </cell>
          <cell r="G12">
            <v>1103473321.34</v>
          </cell>
          <cell r="H12">
            <v>2299670044.2</v>
          </cell>
          <cell r="M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</v>
          </cell>
          <cell r="F16">
            <v>1946554</v>
          </cell>
          <cell r="G16">
            <v>437295932.45</v>
          </cell>
          <cell r="H16">
            <v>592347733.16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M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</v>
          </cell>
          <cell r="H19">
            <v>25740353.89</v>
          </cell>
          <cell r="M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M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M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352285957.58</v>
          </cell>
          <cell r="M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M23">
            <v>0</v>
          </cell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26555636.9</v>
          </cell>
          <cell r="H27">
            <v>26625636.9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M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M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</v>
          </cell>
          <cell r="F35">
            <v>103717</v>
          </cell>
          <cell r="G35">
            <v>44581004.05</v>
          </cell>
          <cell r="H35">
            <v>134503282.57999998</v>
          </cell>
          <cell r="M35">
            <v>0</v>
          </cell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M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203349370.6</v>
          </cell>
          <cell r="H38">
            <v>744630387.98</v>
          </cell>
          <cell r="M38">
            <v>0</v>
          </cell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M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M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</v>
          </cell>
          <cell r="F48">
            <v>349014</v>
          </cell>
          <cell r="G48">
            <v>239165152.18</v>
          </cell>
          <cell r="H48">
            <v>651322680.6500001</v>
          </cell>
          <cell r="M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</v>
          </cell>
          <cell r="F51">
            <v>59414</v>
          </cell>
          <cell r="G51">
            <v>34567273.5</v>
          </cell>
          <cell r="H51">
            <v>50317467.3</v>
          </cell>
          <cell r="M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M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M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241435301.57</v>
          </cell>
          <cell r="H60">
            <v>369448376.35</v>
          </cell>
          <cell r="M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M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9109035.67</v>
          </cell>
          <cell r="M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M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</v>
          </cell>
          <cell r="H65">
            <v>140697983.4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14556060.7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M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M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74090120.07</v>
          </cell>
          <cell r="M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1070</v>
          </cell>
          <cell r="E10">
            <v>395900</v>
          </cell>
          <cell r="F10">
            <v>3500</v>
          </cell>
          <cell r="G10">
            <v>1291500</v>
          </cell>
          <cell r="H10">
            <v>1687400</v>
          </cell>
          <cell r="W10">
            <v>0</v>
          </cell>
          <cell r="X10">
            <v>4570</v>
          </cell>
          <cell r="Y10">
            <v>1687400</v>
          </cell>
          <cell r="Z10">
            <v>150166389.26999998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56</v>
          </cell>
          <cell r="G11">
            <v>1068800</v>
          </cell>
          <cell r="H11">
            <v>1068800</v>
          </cell>
          <cell r="W11">
            <v>0</v>
          </cell>
          <cell r="X11">
            <v>56</v>
          </cell>
          <cell r="Y11">
            <v>1068800</v>
          </cell>
          <cell r="Z11">
            <v>126415913.60000001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7816403</v>
          </cell>
          <cell r="E12">
            <v>886173633.83</v>
          </cell>
          <cell r="F12">
            <v>7748568</v>
          </cell>
          <cell r="G12">
            <v>992315426.47</v>
          </cell>
          <cell r="H12">
            <v>1878489060.3000002</v>
          </cell>
          <cell r="W12">
            <v>0</v>
          </cell>
          <cell r="X12">
            <v>15564971</v>
          </cell>
          <cell r="Y12">
            <v>1878489060.3000002</v>
          </cell>
          <cell r="Z12">
            <v>6988979547.54</v>
          </cell>
        </row>
        <row r="13">
          <cell r="B13" t="str">
            <v>ARGB</v>
          </cell>
          <cell r="C13" t="str">
            <v>Аргай бэст ХХК</v>
          </cell>
          <cell r="D13">
            <v>235</v>
          </cell>
          <cell r="E13">
            <v>1551000</v>
          </cell>
          <cell r="F13">
            <v>84</v>
          </cell>
          <cell r="G13">
            <v>298200</v>
          </cell>
          <cell r="H13">
            <v>1849200</v>
          </cell>
          <cell r="W13">
            <v>0</v>
          </cell>
          <cell r="X13">
            <v>319</v>
          </cell>
          <cell r="Y13">
            <v>1849200</v>
          </cell>
          <cell r="Z13">
            <v>17305316.3</v>
          </cell>
        </row>
        <row r="14">
          <cell r="B14" t="str">
            <v>BATS</v>
          </cell>
          <cell r="C14" t="str">
            <v>Батс ХХК</v>
          </cell>
          <cell r="D14">
            <v>72226</v>
          </cell>
          <cell r="E14">
            <v>24604940</v>
          </cell>
          <cell r="F14">
            <v>60027</v>
          </cell>
          <cell r="G14">
            <v>19925549</v>
          </cell>
          <cell r="H14">
            <v>44530489</v>
          </cell>
          <cell r="W14">
            <v>0</v>
          </cell>
          <cell r="X14">
            <v>132253</v>
          </cell>
          <cell r="Y14">
            <v>44530489</v>
          </cell>
          <cell r="Z14">
            <v>989975489.01</v>
          </cell>
        </row>
        <row r="15">
          <cell r="B15" t="str">
            <v>BDSC</v>
          </cell>
          <cell r="C15" t="str">
            <v>БиДиСек ХК</v>
          </cell>
          <cell r="D15">
            <v>4201337</v>
          </cell>
          <cell r="E15">
            <v>841784859.46</v>
          </cell>
          <cell r="F15">
            <v>4819118</v>
          </cell>
          <cell r="G15">
            <v>1346887734.26</v>
          </cell>
          <cell r="H15">
            <v>2188672593.7200003</v>
          </cell>
          <cell r="W15">
            <v>0</v>
          </cell>
          <cell r="X15">
            <v>9020455</v>
          </cell>
          <cell r="Y15">
            <v>2188672593.7200003</v>
          </cell>
          <cell r="Z15">
            <v>29004806200.68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  <cell r="Z17">
            <v>102956704.21000001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28522</v>
          </cell>
          <cell r="E18">
            <v>15689786</v>
          </cell>
          <cell r="F18">
            <v>14150</v>
          </cell>
          <cell r="G18">
            <v>8485006</v>
          </cell>
          <cell r="H18">
            <v>24174792</v>
          </cell>
          <cell r="W18">
            <v>0</v>
          </cell>
          <cell r="X18">
            <v>42672</v>
          </cell>
          <cell r="Y18">
            <v>24174792</v>
          </cell>
          <cell r="Z18">
            <v>1411935548.6499999</v>
          </cell>
        </row>
        <row r="19">
          <cell r="B19" t="str">
            <v>BSK</v>
          </cell>
          <cell r="C19" t="str">
            <v>BLUE SKY</v>
          </cell>
          <cell r="D19">
            <v>2755</v>
          </cell>
          <cell r="E19">
            <v>1160790</v>
          </cell>
          <cell r="F19">
            <v>1328</v>
          </cell>
          <cell r="G19">
            <v>759320</v>
          </cell>
          <cell r="H19">
            <v>1920110</v>
          </cell>
          <cell r="W19">
            <v>0</v>
          </cell>
          <cell r="X19">
            <v>4083</v>
          </cell>
          <cell r="Y19">
            <v>1920110</v>
          </cell>
          <cell r="Z19">
            <v>79994112.23999998</v>
          </cell>
        </row>
        <row r="20">
          <cell r="B20" t="str">
            <v>BULG</v>
          </cell>
          <cell r="C20" t="str">
            <v>Булган брокер ХХК</v>
          </cell>
          <cell r="D20">
            <v>9416</v>
          </cell>
          <cell r="E20">
            <v>4079368</v>
          </cell>
          <cell r="F20">
            <v>7328</v>
          </cell>
          <cell r="G20">
            <v>6599637</v>
          </cell>
          <cell r="H20">
            <v>10679005</v>
          </cell>
          <cell r="W20">
            <v>0</v>
          </cell>
          <cell r="X20">
            <v>16744</v>
          </cell>
          <cell r="Y20">
            <v>10679005</v>
          </cell>
          <cell r="Z20">
            <v>161232135.91</v>
          </cell>
        </row>
        <row r="21">
          <cell r="B21" t="str">
            <v>BUMB</v>
          </cell>
          <cell r="C21" t="str">
            <v>Бумбат-Алтай ХХК</v>
          </cell>
          <cell r="D21">
            <v>2575396</v>
          </cell>
          <cell r="E21">
            <v>797513116.4</v>
          </cell>
          <cell r="F21">
            <v>1875468</v>
          </cell>
          <cell r="G21">
            <v>1302669093.48</v>
          </cell>
          <cell r="H21">
            <v>2100182209.88</v>
          </cell>
          <cell r="W21">
            <v>0</v>
          </cell>
          <cell r="X21">
            <v>4450864</v>
          </cell>
          <cell r="Y21">
            <v>2100182209.88</v>
          </cell>
          <cell r="Z21">
            <v>16330555903.46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13459527</v>
          </cell>
          <cell r="E22">
            <v>846269604.17</v>
          </cell>
          <cell r="F22">
            <v>14776937</v>
          </cell>
          <cell r="G22">
            <v>902169142.8299999</v>
          </cell>
          <cell r="H22">
            <v>1748438747</v>
          </cell>
          <cell r="S22">
            <v>8110</v>
          </cell>
          <cell r="T22">
            <v>836969140</v>
          </cell>
          <cell r="U22">
            <v>8110</v>
          </cell>
          <cell r="V22">
            <v>836969140</v>
          </cell>
          <cell r="W22">
            <v>1673938280</v>
          </cell>
          <cell r="X22">
            <v>28252684</v>
          </cell>
          <cell r="Y22">
            <v>3422377027</v>
          </cell>
          <cell r="Z22">
            <v>56870348796.67999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62808</v>
          </cell>
          <cell r="E24">
            <v>20046831.2</v>
          </cell>
          <cell r="F24">
            <v>0</v>
          </cell>
          <cell r="G24">
            <v>0</v>
          </cell>
          <cell r="H24">
            <v>20046831.2</v>
          </cell>
          <cell r="S24">
            <v>15</v>
          </cell>
          <cell r="T24">
            <v>1500000</v>
          </cell>
          <cell r="W24">
            <v>1500000</v>
          </cell>
          <cell r="X24">
            <v>62823</v>
          </cell>
          <cell r="Y24">
            <v>21546831.2</v>
          </cell>
          <cell r="Z24">
            <v>21660331.2</v>
          </cell>
        </row>
        <row r="25">
          <cell r="B25" t="str">
            <v>DCF</v>
          </cell>
          <cell r="C25" t="str">
            <v>Ди Си Эф ХХК</v>
          </cell>
          <cell r="D25">
            <v>7</v>
          </cell>
          <cell r="E25">
            <v>49000</v>
          </cell>
          <cell r="F25">
            <v>0</v>
          </cell>
          <cell r="G25">
            <v>0</v>
          </cell>
          <cell r="H25">
            <v>49000</v>
          </cell>
          <cell r="W25">
            <v>0</v>
          </cell>
          <cell r="X25">
            <v>7</v>
          </cell>
          <cell r="Y25">
            <v>49000</v>
          </cell>
          <cell r="Z25">
            <v>49000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830</v>
          </cell>
          <cell r="E26">
            <v>1389220</v>
          </cell>
          <cell r="F26">
            <v>2123</v>
          </cell>
          <cell r="G26">
            <v>961041</v>
          </cell>
          <cell r="H26">
            <v>2350261</v>
          </cell>
          <cell r="W26">
            <v>0</v>
          </cell>
          <cell r="X26">
            <v>2953</v>
          </cell>
          <cell r="Y26">
            <v>2350261</v>
          </cell>
          <cell r="Z26">
            <v>7875203448.64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992</v>
          </cell>
          <cell r="E28">
            <v>2284502.05</v>
          </cell>
          <cell r="F28">
            <v>6043</v>
          </cell>
          <cell r="G28">
            <v>7410811</v>
          </cell>
          <cell r="H28">
            <v>9695313.05</v>
          </cell>
          <cell r="W28">
            <v>0</v>
          </cell>
          <cell r="X28">
            <v>7035</v>
          </cell>
          <cell r="Y28">
            <v>9695313.05</v>
          </cell>
          <cell r="Z28">
            <v>342331002.19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20</v>
          </cell>
          <cell r="G29">
            <v>133800</v>
          </cell>
          <cell r="H29">
            <v>133800</v>
          </cell>
          <cell r="W29">
            <v>0</v>
          </cell>
          <cell r="X29">
            <v>20</v>
          </cell>
          <cell r="Y29">
            <v>133800</v>
          </cell>
          <cell r="Z29">
            <v>647945087.27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  <cell r="X33">
            <v>0</v>
          </cell>
          <cell r="Y33">
            <v>0</v>
          </cell>
          <cell r="Z33">
            <v>47423045.03</v>
          </cell>
        </row>
        <row r="34">
          <cell r="B34" t="str">
            <v>GAUL</v>
          </cell>
          <cell r="C34" t="str">
            <v>Гаүли ХХК</v>
          </cell>
          <cell r="D34">
            <v>209781</v>
          </cell>
          <cell r="E34">
            <v>57882038.97</v>
          </cell>
          <cell r="F34">
            <v>444103</v>
          </cell>
          <cell r="G34">
            <v>151821426.81</v>
          </cell>
          <cell r="H34">
            <v>209703465.78</v>
          </cell>
          <cell r="U34">
            <v>15</v>
          </cell>
          <cell r="V34">
            <v>1500000</v>
          </cell>
          <cell r="W34">
            <v>1500000</v>
          </cell>
          <cell r="X34">
            <v>653899</v>
          </cell>
          <cell r="Y34">
            <v>211203465.78</v>
          </cell>
          <cell r="Z34">
            <v>18348887645.479996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780</v>
          </cell>
          <cell r="E35">
            <v>3421900</v>
          </cell>
          <cell r="F35">
            <v>1</v>
          </cell>
          <cell r="G35">
            <v>11600</v>
          </cell>
          <cell r="H35">
            <v>3433500</v>
          </cell>
          <cell r="W35">
            <v>0</v>
          </cell>
          <cell r="X35">
            <v>781</v>
          </cell>
          <cell r="Y35">
            <v>3433500</v>
          </cell>
          <cell r="Z35">
            <v>367273063.88000005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117821</v>
          </cell>
          <cell r="G36">
            <v>43969468.28</v>
          </cell>
          <cell r="H36">
            <v>43969468.28</v>
          </cell>
          <cell r="W36">
            <v>0</v>
          </cell>
          <cell r="X36">
            <v>117821</v>
          </cell>
          <cell r="Y36">
            <v>43969468.28</v>
          </cell>
          <cell r="Z36">
            <v>483256611.56999993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119045525</v>
          </cell>
          <cell r="E37">
            <v>85594922732.48</v>
          </cell>
          <cell r="F37">
            <v>118260067</v>
          </cell>
          <cell r="G37">
            <v>86203337377.16</v>
          </cell>
          <cell r="H37">
            <v>171798260109.64</v>
          </cell>
          <cell r="W37">
            <v>0</v>
          </cell>
          <cell r="X37">
            <v>237305592</v>
          </cell>
          <cell r="Y37">
            <v>171798260109.64</v>
          </cell>
          <cell r="Z37">
            <v>182540588294.21002</v>
          </cell>
        </row>
        <row r="38">
          <cell r="B38" t="str">
            <v>GNDX</v>
          </cell>
          <cell r="C38" t="str">
            <v>Гендекс ХХК</v>
          </cell>
          <cell r="D38">
            <v>16151</v>
          </cell>
          <cell r="E38">
            <v>6024323</v>
          </cell>
          <cell r="F38">
            <v>72200</v>
          </cell>
          <cell r="G38">
            <v>25631000</v>
          </cell>
          <cell r="H38">
            <v>31655323</v>
          </cell>
          <cell r="W38">
            <v>0</v>
          </cell>
          <cell r="X38">
            <v>88351</v>
          </cell>
          <cell r="Y38">
            <v>31655323</v>
          </cell>
          <cell r="Z38">
            <v>841120708.3399999</v>
          </cell>
        </row>
        <row r="39">
          <cell r="B39" t="str">
            <v>HUN</v>
          </cell>
          <cell r="C39" t="str">
            <v>Хүннү Эмпайр ХХК</v>
          </cell>
          <cell r="D39">
            <v>94283</v>
          </cell>
          <cell r="E39">
            <v>33660428</v>
          </cell>
          <cell r="F39">
            <v>9361</v>
          </cell>
          <cell r="G39">
            <v>2426976</v>
          </cell>
          <cell r="H39">
            <v>36087404</v>
          </cell>
          <cell r="W39">
            <v>0</v>
          </cell>
          <cell r="X39">
            <v>103644</v>
          </cell>
          <cell r="Y39">
            <v>36087404</v>
          </cell>
          <cell r="Z39">
            <v>400707161.15999997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7318</v>
          </cell>
          <cell r="E42">
            <v>46142519</v>
          </cell>
          <cell r="F42">
            <v>0</v>
          </cell>
          <cell r="G42">
            <v>0</v>
          </cell>
          <cell r="H42">
            <v>46142519</v>
          </cell>
          <cell r="W42">
            <v>0</v>
          </cell>
          <cell r="X42">
            <v>7318</v>
          </cell>
          <cell r="Y42">
            <v>46142519</v>
          </cell>
          <cell r="Z42">
            <v>508683971.31000006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209</v>
          </cell>
          <cell r="E43">
            <v>331394</v>
          </cell>
          <cell r="F43">
            <v>11062</v>
          </cell>
          <cell r="G43">
            <v>7738257.95</v>
          </cell>
          <cell r="H43">
            <v>8069651.95</v>
          </cell>
          <cell r="W43">
            <v>0</v>
          </cell>
          <cell r="X43">
            <v>11271</v>
          </cell>
          <cell r="Y43">
            <v>8069651.95</v>
          </cell>
          <cell r="Z43">
            <v>269820930.81</v>
          </cell>
        </row>
        <row r="44">
          <cell r="B44" t="str">
            <v>MIBG</v>
          </cell>
          <cell r="C44" t="str">
            <v>Эм Ай Би Жи ХХК</v>
          </cell>
          <cell r="D44">
            <v>60</v>
          </cell>
          <cell r="E44">
            <v>1140000</v>
          </cell>
          <cell r="F44">
            <v>21</v>
          </cell>
          <cell r="G44">
            <v>157500</v>
          </cell>
          <cell r="H44">
            <v>1297500</v>
          </cell>
          <cell r="W44">
            <v>0</v>
          </cell>
          <cell r="X44">
            <v>81</v>
          </cell>
          <cell r="Y44">
            <v>1297500</v>
          </cell>
          <cell r="Z44">
            <v>269777461.45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233</v>
          </cell>
          <cell r="G45">
            <v>534735</v>
          </cell>
          <cell r="H45">
            <v>534735</v>
          </cell>
          <cell r="W45">
            <v>0</v>
          </cell>
          <cell r="X45">
            <v>233</v>
          </cell>
          <cell r="Y45">
            <v>534735</v>
          </cell>
          <cell r="Z45">
            <v>71652259.97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1678937</v>
          </cell>
          <cell r="E46">
            <v>1158117474.59</v>
          </cell>
          <cell r="F46">
            <v>1048187</v>
          </cell>
          <cell r="G46">
            <v>720939341.45</v>
          </cell>
          <cell r="H46">
            <v>1879056816.04</v>
          </cell>
          <cell r="W46">
            <v>0</v>
          </cell>
          <cell r="X46">
            <v>2727124</v>
          </cell>
          <cell r="Y46">
            <v>1879056816.04</v>
          </cell>
          <cell r="Z46">
            <v>8403739235.64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  <cell r="Y47">
            <v>0</v>
          </cell>
          <cell r="Z47">
            <v>171910562</v>
          </cell>
        </row>
        <row r="48">
          <cell r="B48" t="str">
            <v>MSDQ</v>
          </cell>
          <cell r="C48" t="str">
            <v>Масдак ХХК</v>
          </cell>
          <cell r="D48">
            <v>32241</v>
          </cell>
          <cell r="E48">
            <v>2448906</v>
          </cell>
          <cell r="F48">
            <v>164232</v>
          </cell>
          <cell r="G48">
            <v>12848967.5</v>
          </cell>
          <cell r="H48">
            <v>15297873.5</v>
          </cell>
          <cell r="W48">
            <v>0</v>
          </cell>
          <cell r="X48">
            <v>196473</v>
          </cell>
          <cell r="Y48">
            <v>15297873.5</v>
          </cell>
          <cell r="Z48">
            <v>148296303.84000003</v>
          </cell>
        </row>
        <row r="49">
          <cell r="B49" t="str">
            <v>MSEC</v>
          </cell>
          <cell r="C49" t="str">
            <v>Монсек ХХК</v>
          </cell>
          <cell r="D49">
            <v>81064</v>
          </cell>
          <cell r="E49">
            <v>27493701</v>
          </cell>
          <cell r="F49">
            <v>141626</v>
          </cell>
          <cell r="G49">
            <v>47284588.4</v>
          </cell>
          <cell r="H49">
            <v>74778289.4</v>
          </cell>
          <cell r="W49">
            <v>0</v>
          </cell>
          <cell r="X49">
            <v>222690</v>
          </cell>
          <cell r="Y49">
            <v>74778289.4</v>
          </cell>
          <cell r="Z49">
            <v>1143713888.12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461137</v>
          </cell>
          <cell r="E51">
            <v>62717018.53</v>
          </cell>
          <cell r="F51">
            <v>671029</v>
          </cell>
          <cell r="G51">
            <v>122869601.18</v>
          </cell>
          <cell r="H51">
            <v>185586619.71</v>
          </cell>
          <cell r="S51">
            <v>499</v>
          </cell>
          <cell r="T51">
            <v>49900000</v>
          </cell>
          <cell r="U51">
            <v>499</v>
          </cell>
          <cell r="V51">
            <v>49900000</v>
          </cell>
          <cell r="W51">
            <v>99800000</v>
          </cell>
          <cell r="X51">
            <v>1133164</v>
          </cell>
          <cell r="Y51">
            <v>285386619.71000004</v>
          </cell>
          <cell r="Z51">
            <v>27046008711.020004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204</v>
          </cell>
          <cell r="G52">
            <v>97104</v>
          </cell>
          <cell r="H52">
            <v>97104</v>
          </cell>
          <cell r="W52">
            <v>0</v>
          </cell>
          <cell r="X52">
            <v>204</v>
          </cell>
          <cell r="Y52">
            <v>97104</v>
          </cell>
          <cell r="Z52">
            <v>134679723.76999998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3042</v>
          </cell>
          <cell r="E54">
            <v>3614990</v>
          </cell>
          <cell r="F54">
            <v>73250</v>
          </cell>
          <cell r="G54">
            <v>41998255</v>
          </cell>
          <cell r="H54">
            <v>45613245</v>
          </cell>
          <cell r="W54">
            <v>0</v>
          </cell>
          <cell r="X54">
            <v>76292</v>
          </cell>
          <cell r="Y54">
            <v>45613245</v>
          </cell>
          <cell r="Z54">
            <v>884619509.2</v>
          </cell>
        </row>
        <row r="55">
          <cell r="B55" t="str">
            <v>SECP</v>
          </cell>
          <cell r="C55" t="str">
            <v>СИКАП</v>
          </cell>
          <cell r="D55">
            <v>39053</v>
          </cell>
          <cell r="E55">
            <v>7698997</v>
          </cell>
          <cell r="F55">
            <v>24</v>
          </cell>
          <cell r="G55">
            <v>228000</v>
          </cell>
          <cell r="H55">
            <v>7926997</v>
          </cell>
          <cell r="W55">
            <v>0</v>
          </cell>
          <cell r="X55">
            <v>39077</v>
          </cell>
          <cell r="Y55">
            <v>7926997</v>
          </cell>
          <cell r="Z55">
            <v>65726857.419999994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1</v>
          </cell>
          <cell r="G57">
            <v>104000</v>
          </cell>
          <cell r="H57">
            <v>104000</v>
          </cell>
          <cell r="W57">
            <v>0</v>
          </cell>
          <cell r="X57">
            <v>1</v>
          </cell>
          <cell r="Y57">
            <v>104000</v>
          </cell>
          <cell r="Z57">
            <v>42706209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826928</v>
          </cell>
          <cell r="E58">
            <v>139104749.63</v>
          </cell>
          <cell r="F58">
            <v>1855977</v>
          </cell>
          <cell r="G58">
            <v>285244295.54</v>
          </cell>
          <cell r="H58">
            <v>424349045.17</v>
          </cell>
          <cell r="S58">
            <v>30</v>
          </cell>
          <cell r="T58">
            <v>3060000</v>
          </cell>
          <cell r="U58">
            <v>30</v>
          </cell>
          <cell r="V58">
            <v>3060000</v>
          </cell>
          <cell r="W58">
            <v>6120000</v>
          </cell>
          <cell r="X58">
            <v>2682965</v>
          </cell>
          <cell r="Y58">
            <v>430469045.17</v>
          </cell>
          <cell r="Z58">
            <v>8328193582.43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11217</v>
          </cell>
          <cell r="G59">
            <v>4893192</v>
          </cell>
          <cell r="H59">
            <v>4893192</v>
          </cell>
          <cell r="W59">
            <v>0</v>
          </cell>
          <cell r="X59">
            <v>11217</v>
          </cell>
          <cell r="Y59">
            <v>4893192</v>
          </cell>
          <cell r="Z59">
            <v>397224464.91999996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28549</v>
          </cell>
          <cell r="E60">
            <v>72395152</v>
          </cell>
          <cell r="F60">
            <v>28595</v>
          </cell>
          <cell r="G60">
            <v>71200028.21</v>
          </cell>
          <cell r="H60">
            <v>143595180.20999998</v>
          </cell>
          <cell r="W60">
            <v>0</v>
          </cell>
          <cell r="X60">
            <v>57144</v>
          </cell>
          <cell r="Y60">
            <v>143595180.20999998</v>
          </cell>
          <cell r="Z60">
            <v>732679428.9299998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3406604</v>
          </cell>
          <cell r="E61">
            <v>31946968983.64</v>
          </cell>
          <cell r="F61">
            <v>2298929</v>
          </cell>
          <cell r="G61">
            <v>30238451784.08</v>
          </cell>
          <cell r="H61">
            <v>62185420767.72</v>
          </cell>
          <cell r="W61">
            <v>0</v>
          </cell>
          <cell r="X61">
            <v>5705533</v>
          </cell>
          <cell r="Y61">
            <v>62185420767.72</v>
          </cell>
          <cell r="Z61">
            <v>70630771183.77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36300</v>
          </cell>
          <cell r="E62">
            <v>6169100</v>
          </cell>
          <cell r="F62">
            <v>3000</v>
          </cell>
          <cell r="G62">
            <v>1032000</v>
          </cell>
          <cell r="H62">
            <v>7201100</v>
          </cell>
          <cell r="W62">
            <v>0</v>
          </cell>
          <cell r="X62">
            <v>39300</v>
          </cell>
          <cell r="Y62">
            <v>7201100</v>
          </cell>
          <cell r="Z62">
            <v>344446517.64000005</v>
          </cell>
        </row>
        <row r="63">
          <cell r="B63" t="str">
            <v>TTOL</v>
          </cell>
          <cell r="C63" t="str">
            <v>Апекс Капитал ҮЦК</v>
          </cell>
          <cell r="D63">
            <v>363050</v>
          </cell>
          <cell r="E63">
            <v>85010325.05000001</v>
          </cell>
          <cell r="F63">
            <v>186438</v>
          </cell>
          <cell r="G63">
            <v>137448018</v>
          </cell>
          <cell r="H63">
            <v>222458343.05</v>
          </cell>
          <cell r="W63">
            <v>0</v>
          </cell>
          <cell r="X63">
            <v>549488</v>
          </cell>
          <cell r="Y63">
            <v>222458343.05</v>
          </cell>
          <cell r="Z63">
            <v>1228389753.95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51471</v>
          </cell>
          <cell r="E64">
            <v>18633284</v>
          </cell>
          <cell r="F64">
            <v>4751</v>
          </cell>
          <cell r="G64">
            <v>4274975</v>
          </cell>
          <cell r="H64">
            <v>22908259</v>
          </cell>
          <cell r="W64">
            <v>0</v>
          </cell>
          <cell r="X64">
            <v>56222</v>
          </cell>
          <cell r="Y64">
            <v>22908259</v>
          </cell>
          <cell r="Z64">
            <v>210636228.52999997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2365</v>
          </cell>
          <cell r="G66">
            <v>1871145</v>
          </cell>
          <cell r="H66">
            <v>1871145</v>
          </cell>
          <cell r="W66">
            <v>0</v>
          </cell>
          <cell r="X66">
            <v>2365</v>
          </cell>
          <cell r="Y66">
            <v>1871145</v>
          </cell>
          <cell r="Z66">
            <v>12832078</v>
          </cell>
        </row>
        <row r="67">
          <cell r="B67" t="str">
            <v>ZRGD</v>
          </cell>
          <cell r="C67" t="str">
            <v>Зэргэд ХХК</v>
          </cell>
          <cell r="D67">
            <v>158435</v>
          </cell>
          <cell r="E67">
            <v>20700865.8</v>
          </cell>
          <cell r="F67">
            <v>52998</v>
          </cell>
          <cell r="G67">
            <v>20202736.2</v>
          </cell>
          <cell r="H67">
            <v>40903602</v>
          </cell>
          <cell r="W67">
            <v>0</v>
          </cell>
          <cell r="X67">
            <v>211433</v>
          </cell>
          <cell r="Y67">
            <v>40903602</v>
          </cell>
          <cell r="Z67">
            <v>714908233.72</v>
          </cell>
        </row>
        <row r="68">
          <cell r="B68" t="str">
            <v>нийт</v>
          </cell>
          <cell r="D68">
            <v>154772442</v>
          </cell>
          <cell r="E68">
            <v>122737591433.8</v>
          </cell>
          <cell r="F68">
            <v>154772442</v>
          </cell>
          <cell r="G68">
            <v>122737591433.79999</v>
          </cell>
          <cell r="H68">
            <v>245475182867.6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8654</v>
          </cell>
          <cell r="T68">
            <v>891429140</v>
          </cell>
          <cell r="U68">
            <v>8654</v>
          </cell>
          <cell r="V68">
            <v>891429140</v>
          </cell>
          <cell r="W68">
            <v>1782858280</v>
          </cell>
          <cell r="X68">
            <v>309562192</v>
          </cell>
          <cell r="Y68">
            <v>247258041147.6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G16" activePane="bottomRight" state="frozen"/>
      <selection pane="topRight" activeCell="D1" sqref="D1"/>
      <selection pane="bottomLeft" activeCell="A16" sqref="A16"/>
      <selection pane="bottomRight" activeCell="N16" sqref="N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48" t="s">
        <v>0</v>
      </c>
      <c r="E9" s="48"/>
      <c r="F9" s="48"/>
      <c r="G9" s="48"/>
      <c r="H9" s="48"/>
      <c r="I9" s="48"/>
      <c r="J9" s="48"/>
      <c r="K9" s="48"/>
      <c r="L9" s="48"/>
      <c r="M9" s="9"/>
      <c r="N9" s="9"/>
      <c r="O9" s="9"/>
      <c r="P9" s="24"/>
    </row>
    <row r="10" ht="15.75">
      <c r="P10" s="24"/>
    </row>
    <row r="11" spans="12:16" ht="15" customHeight="1" thickBot="1">
      <c r="L11" s="49" t="s">
        <v>137</v>
      </c>
      <c r="M11" s="49"/>
      <c r="N11" s="49"/>
      <c r="O11" s="49"/>
      <c r="P11" s="24"/>
    </row>
    <row r="12" spans="1:16" ht="14.45" customHeight="1">
      <c r="A12" s="50" t="s">
        <v>1</v>
      </c>
      <c r="B12" s="52" t="s">
        <v>2</v>
      </c>
      <c r="C12" s="52" t="s">
        <v>3</v>
      </c>
      <c r="D12" s="52" t="s">
        <v>4</v>
      </c>
      <c r="E12" s="52"/>
      <c r="F12" s="52"/>
      <c r="G12" s="54" t="s">
        <v>138</v>
      </c>
      <c r="H12" s="54"/>
      <c r="I12" s="54"/>
      <c r="J12" s="54"/>
      <c r="K12" s="54"/>
      <c r="L12" s="54"/>
      <c r="M12" s="54"/>
      <c r="N12" s="56" t="s">
        <v>126</v>
      </c>
      <c r="O12" s="57"/>
      <c r="P12" s="24"/>
    </row>
    <row r="13" spans="1:17" s="8" customFormat="1" ht="15.75" customHeight="1">
      <c r="A13" s="51"/>
      <c r="B13" s="53"/>
      <c r="C13" s="53"/>
      <c r="D13" s="53"/>
      <c r="E13" s="53"/>
      <c r="F13" s="53"/>
      <c r="G13" s="55"/>
      <c r="H13" s="55"/>
      <c r="I13" s="55"/>
      <c r="J13" s="55"/>
      <c r="K13" s="55"/>
      <c r="L13" s="55"/>
      <c r="M13" s="55"/>
      <c r="N13" s="58"/>
      <c r="O13" s="59"/>
      <c r="P13" s="35"/>
      <c r="Q13" s="10"/>
    </row>
    <row r="14" spans="1:17" s="8" customFormat="1" ht="33.75" customHeight="1">
      <c r="A14" s="51"/>
      <c r="B14" s="53"/>
      <c r="C14" s="53"/>
      <c r="D14" s="53"/>
      <c r="E14" s="53"/>
      <c r="F14" s="53"/>
      <c r="G14" s="64" t="s">
        <v>5</v>
      </c>
      <c r="H14" s="65"/>
      <c r="I14" s="66"/>
      <c r="J14" s="64" t="s">
        <v>128</v>
      </c>
      <c r="K14" s="65"/>
      <c r="L14" s="66"/>
      <c r="M14" s="62" t="s">
        <v>6</v>
      </c>
      <c r="N14" s="41" t="s">
        <v>7</v>
      </c>
      <c r="O14" s="43" t="s">
        <v>8</v>
      </c>
      <c r="P14" s="35"/>
      <c r="Q14" s="10"/>
    </row>
    <row r="15" spans="1:17" s="8" customFormat="1" ht="55.9" customHeight="1">
      <c r="A15" s="51"/>
      <c r="B15" s="53"/>
      <c r="C15" s="53"/>
      <c r="D15" s="30" t="s">
        <v>9</v>
      </c>
      <c r="E15" s="30" t="s">
        <v>10</v>
      </c>
      <c r="F15" s="30" t="s">
        <v>11</v>
      </c>
      <c r="G15" s="28" t="s">
        <v>129</v>
      </c>
      <c r="H15" s="11" t="s">
        <v>125</v>
      </c>
      <c r="I15" s="28" t="s">
        <v>127</v>
      </c>
      <c r="J15" s="28" t="s">
        <v>129</v>
      </c>
      <c r="K15" s="28" t="s">
        <v>125</v>
      </c>
      <c r="L15" s="28" t="s">
        <v>127</v>
      </c>
      <c r="M15" s="63"/>
      <c r="N15" s="42"/>
      <c r="O15" s="44"/>
      <c r="P15" s="35"/>
      <c r="Q15" s="10"/>
    </row>
    <row r="16" spans="1:16" ht="15">
      <c r="A16" s="12">
        <v>1</v>
      </c>
      <c r="B16" s="13" t="s">
        <v>19</v>
      </c>
      <c r="C16" s="14" t="s">
        <v>20</v>
      </c>
      <c r="D16" s="15" t="s">
        <v>14</v>
      </c>
      <c r="E16" s="16" t="s">
        <v>14</v>
      </c>
      <c r="F16" s="16" t="s">
        <v>14</v>
      </c>
      <c r="G16" s="17">
        <f>VLOOKUP(B16,'[1]Brokers'!$B$9:$H$69,7,0)</f>
        <v>171798260109.64</v>
      </c>
      <c r="H16" s="17">
        <f>VLOOKUP(B16,'[2]Brokers'!$B$9:$W$69,22,0)</f>
        <v>28577700</v>
      </c>
      <c r="I16" s="40">
        <f>VLOOKUP(B16,'[1]Brokers'!$B$9:$R$69,17,0)</f>
        <v>0</v>
      </c>
      <c r="J16" s="17">
        <f>VLOOKUP(B16,'[1]Brokers'!$B$9:$M$69,12,0)</f>
        <v>0</v>
      </c>
      <c r="K16" s="17">
        <v>0</v>
      </c>
      <c r="L16" s="17">
        <v>0</v>
      </c>
      <c r="M16" s="18">
        <f>L16+I16+J16+H16+G16</f>
        <v>171826837809.64</v>
      </c>
      <c r="N16" s="31">
        <f>VLOOKUP(B16,'[3]Sheet12'!$B$9:$AA$69,25,0)</f>
        <v>182540588294.21002</v>
      </c>
      <c r="O16" s="34">
        <f>N16/$N$75</f>
        <v>0.40936063323883237</v>
      </c>
      <c r="P16" s="36"/>
    </row>
    <row r="17" spans="1:16" ht="15">
      <c r="A17" s="12">
        <v>2</v>
      </c>
      <c r="B17" s="13" t="s">
        <v>25</v>
      </c>
      <c r="C17" s="14" t="s">
        <v>26</v>
      </c>
      <c r="D17" s="15" t="s">
        <v>14</v>
      </c>
      <c r="E17" s="16" t="s">
        <v>14</v>
      </c>
      <c r="F17" s="16"/>
      <c r="G17" s="17">
        <f>VLOOKUP(B17,'[1]Brokers'!$B$9:$H$69,7,0)</f>
        <v>62185420767.72</v>
      </c>
      <c r="H17" s="17">
        <f>VLOOKUP(B17,'[2]Brokers'!$B$9:$W$69,22,0)</f>
        <v>0</v>
      </c>
      <c r="I17" s="40">
        <f>VLOOKUP(B17,'[1]Brokers'!$B$9:$R$69,17,0)</f>
        <v>0</v>
      </c>
      <c r="J17" s="17">
        <f>VLOOKUP(B17,'[1]Brokers'!$B$9:$M$69,12,0)</f>
        <v>0</v>
      </c>
      <c r="K17" s="17">
        <v>0</v>
      </c>
      <c r="L17" s="17">
        <v>0</v>
      </c>
      <c r="M17" s="18">
        <f>L17+I17+J17+H17+G17</f>
        <v>62185420767.72</v>
      </c>
      <c r="N17" s="31">
        <f>VLOOKUP(B17,'[3]Sheet12'!$B$9:$AA$69,25,0)</f>
        <v>70630771183.77</v>
      </c>
      <c r="O17" s="34">
        <f>N17/$N$75</f>
        <v>0.15839467533288465</v>
      </c>
      <c r="P17" s="36"/>
    </row>
    <row r="18" spans="1:16" ht="15">
      <c r="A18" s="12">
        <v>3</v>
      </c>
      <c r="B18" s="13" t="s">
        <v>21</v>
      </c>
      <c r="C18" s="14" t="s">
        <v>22</v>
      </c>
      <c r="D18" s="15" t="s">
        <v>14</v>
      </c>
      <c r="E18" s="16" t="s">
        <v>14</v>
      </c>
      <c r="F18" s="16" t="s">
        <v>14</v>
      </c>
      <c r="G18" s="17">
        <f>VLOOKUP(B18,'[1]Brokers'!$B$9:$H$69,7,0)</f>
        <v>1748438747</v>
      </c>
      <c r="H18" s="17">
        <f>VLOOKUP(B18,'[2]Brokers'!$B$9:$W$69,22,0)</f>
        <v>834705020</v>
      </c>
      <c r="I18" s="40">
        <f>VLOOKUP(B18,'[1]Brokers'!$B$9:$R$69,17,0)</f>
        <v>0</v>
      </c>
      <c r="J18" s="17">
        <f>VLOOKUP(B18,'[1]Brokers'!$B$9:$M$69,12,0)</f>
        <v>0</v>
      </c>
      <c r="K18" s="17">
        <v>0</v>
      </c>
      <c r="L18" s="17">
        <v>0</v>
      </c>
      <c r="M18" s="18">
        <f>L18+I18+J18+H18+G18</f>
        <v>2583143767</v>
      </c>
      <c r="N18" s="31">
        <f>VLOOKUP(B18,'[3]Sheet12'!$B$9:$AA$69,25,0)</f>
        <v>56870348796.67999</v>
      </c>
      <c r="O18" s="34">
        <f>N18/$N$75</f>
        <v>0.12753592071479383</v>
      </c>
      <c r="P18" s="36"/>
    </row>
    <row r="19" spans="1:16" ht="15">
      <c r="A19" s="12">
        <v>4</v>
      </c>
      <c r="B19" s="13" t="s">
        <v>12</v>
      </c>
      <c r="C19" s="14" t="s">
        <v>13</v>
      </c>
      <c r="D19" s="15" t="s">
        <v>14</v>
      </c>
      <c r="E19" s="16" t="s">
        <v>14</v>
      </c>
      <c r="F19" s="16" t="s">
        <v>14</v>
      </c>
      <c r="G19" s="17">
        <f>VLOOKUP(B19,'[1]Brokers'!$B$9:$H$69,7,0)</f>
        <v>2188672593.7200003</v>
      </c>
      <c r="H19" s="17">
        <f>VLOOKUP(B19,'[2]Brokers'!$B$9:$W$69,22,0)</f>
        <v>0</v>
      </c>
      <c r="I19" s="40">
        <f>VLOOKUP(B19,'[1]Brokers'!$B$9:$R$69,17,0)</f>
        <v>0</v>
      </c>
      <c r="J19" s="17">
        <f>VLOOKUP(B19,'[1]Brokers'!$B$9:$M$69,12,0)</f>
        <v>0</v>
      </c>
      <c r="K19" s="17">
        <v>0</v>
      </c>
      <c r="L19" s="17">
        <v>0</v>
      </c>
      <c r="M19" s="18">
        <f>L19+I19+J19+H19+G19</f>
        <v>2188672593.7200003</v>
      </c>
      <c r="N19" s="31">
        <f>VLOOKUP(B19,'[3]Sheet12'!$B$9:$AA$69,25,0)</f>
        <v>29004806200.68</v>
      </c>
      <c r="O19" s="34">
        <f>N19/$N$75</f>
        <v>0.06504540137748964</v>
      </c>
      <c r="P19" s="36"/>
    </row>
    <row r="20" spans="1:16" ht="15">
      <c r="A20" s="12">
        <v>5</v>
      </c>
      <c r="B20" s="13" t="s">
        <v>15</v>
      </c>
      <c r="C20" s="14" t="s">
        <v>16</v>
      </c>
      <c r="D20" s="15" t="s">
        <v>14</v>
      </c>
      <c r="E20" s="16"/>
      <c r="F20" s="16" t="s">
        <v>14</v>
      </c>
      <c r="G20" s="17">
        <f>VLOOKUP(B20,'[1]Brokers'!$B$9:$H$69,7,0)</f>
        <v>185586619.71</v>
      </c>
      <c r="H20" s="17">
        <f>VLOOKUP(B20,'[2]Brokers'!$B$9:$W$69,22,0)</f>
        <v>0</v>
      </c>
      <c r="I20" s="40">
        <f>VLOOKUP(B20,'[1]Brokers'!$B$9:$R$69,17,0)</f>
        <v>0</v>
      </c>
      <c r="J20" s="17">
        <f>VLOOKUP(B20,'[1]Brokers'!$B$9:$M$69,12,0)</f>
        <v>0</v>
      </c>
      <c r="K20" s="17">
        <v>0</v>
      </c>
      <c r="L20" s="17">
        <v>0</v>
      </c>
      <c r="M20" s="18">
        <f>L20+I20+J20+H20+G20</f>
        <v>185586619.71</v>
      </c>
      <c r="N20" s="31">
        <f>VLOOKUP(B20,'[3]Sheet12'!$B$9:$AA$69,25,0)</f>
        <v>27046008711.020004</v>
      </c>
      <c r="O20" s="34">
        <f>N20/$N$75</f>
        <v>0.06065265460129616</v>
      </c>
      <c r="P20" s="36"/>
    </row>
    <row r="21" spans="1:17" s="29" customFormat="1" ht="15">
      <c r="A21" s="12">
        <v>6</v>
      </c>
      <c r="B21" s="13" t="s">
        <v>31</v>
      </c>
      <c r="C21" s="14" t="s">
        <v>32</v>
      </c>
      <c r="D21" s="15" t="s">
        <v>14</v>
      </c>
      <c r="E21" s="16" t="s">
        <v>14</v>
      </c>
      <c r="F21" s="16"/>
      <c r="G21" s="17">
        <f>VLOOKUP(B21,'[1]Brokers'!$B$9:$H$69,7,0)</f>
        <v>209703465.78</v>
      </c>
      <c r="H21" s="17">
        <f>VLOOKUP(B21,'[2]Brokers'!$B$9:$W$69,22,0)</f>
        <v>17315800</v>
      </c>
      <c r="I21" s="40">
        <f>VLOOKUP(B21,'[1]Brokers'!$B$9:$R$69,17,0)</f>
        <v>0</v>
      </c>
      <c r="J21" s="17">
        <f>VLOOKUP(B21,'[1]Brokers'!$B$9:$M$69,12,0)</f>
        <v>0</v>
      </c>
      <c r="K21" s="17">
        <v>0</v>
      </c>
      <c r="L21" s="17">
        <v>0</v>
      </c>
      <c r="M21" s="18">
        <f>L21+I21+J21+H21+G21</f>
        <v>227019265.78</v>
      </c>
      <c r="N21" s="31">
        <f>VLOOKUP(B21,'[3]Sheet12'!$B$9:$AA$69,25,0)</f>
        <v>18348887645.479996</v>
      </c>
      <c r="O21" s="34">
        <f>N21/$N$75</f>
        <v>0.041148723886413205</v>
      </c>
      <c r="P21" s="36"/>
      <c r="Q21" s="10"/>
    </row>
    <row r="22" spans="1:16" ht="15">
      <c r="A22" s="12">
        <v>7</v>
      </c>
      <c r="B22" s="13" t="s">
        <v>41</v>
      </c>
      <c r="C22" s="14" t="s">
        <v>42</v>
      </c>
      <c r="D22" s="15" t="s">
        <v>14</v>
      </c>
      <c r="E22" s="15" t="s">
        <v>14</v>
      </c>
      <c r="F22" s="16" t="s">
        <v>14</v>
      </c>
      <c r="G22" s="17">
        <f>VLOOKUP(B22,'[1]Brokers'!$B$9:$H$69,7,0)</f>
        <v>2100182209.88</v>
      </c>
      <c r="H22" s="17">
        <f>VLOOKUP(B22,'[2]Brokers'!$B$9:$W$69,22,0)</f>
        <v>0</v>
      </c>
      <c r="I22" s="40">
        <f>VLOOKUP(B22,'[1]Brokers'!$B$9:$R$69,17,0)</f>
        <v>0</v>
      </c>
      <c r="J22" s="17">
        <f>VLOOKUP(B22,'[1]Brokers'!$B$9:$M$69,12,0)</f>
        <v>0</v>
      </c>
      <c r="K22" s="17">
        <v>0</v>
      </c>
      <c r="L22" s="17">
        <v>0</v>
      </c>
      <c r="M22" s="18">
        <f>L22+I22+J22+H22+G22</f>
        <v>2100182209.88</v>
      </c>
      <c r="N22" s="31">
        <f>VLOOKUP(B22,'[3]Sheet12'!$B$9:$AA$69,25,0)</f>
        <v>16330555903.46</v>
      </c>
      <c r="O22" s="34">
        <f>N22/$N$75</f>
        <v>0.036622467190737</v>
      </c>
      <c r="P22" s="36"/>
    </row>
    <row r="23" spans="1:16" ht="15">
      <c r="A23" s="12">
        <v>8</v>
      </c>
      <c r="B23" s="13" t="s">
        <v>29</v>
      </c>
      <c r="C23" s="14" t="s">
        <v>30</v>
      </c>
      <c r="D23" s="15" t="s">
        <v>14</v>
      </c>
      <c r="E23" s="16" t="s">
        <v>14</v>
      </c>
      <c r="F23" s="16" t="s">
        <v>14</v>
      </c>
      <c r="G23" s="17">
        <f>VLOOKUP(B23,'[1]Brokers'!$B$9:$H$69,7,0)</f>
        <v>1879056816.04</v>
      </c>
      <c r="H23" s="17">
        <f>VLOOKUP(B23,'[2]Brokers'!$B$9:$W$69,22,0)</f>
        <v>0</v>
      </c>
      <c r="I23" s="40">
        <f>VLOOKUP(B23,'[1]Brokers'!$B$9:$R$69,17,0)</f>
        <v>0</v>
      </c>
      <c r="J23" s="17">
        <f>VLOOKUP(B23,'[1]Brokers'!$B$9:$M$69,12,0)</f>
        <v>0</v>
      </c>
      <c r="K23" s="17">
        <v>0</v>
      </c>
      <c r="L23" s="17">
        <v>0</v>
      </c>
      <c r="M23" s="18">
        <f>L23+I23+J23+H23+G23</f>
        <v>1879056816.04</v>
      </c>
      <c r="N23" s="31">
        <f>VLOOKUP(B23,'[3]Sheet12'!$B$9:$AA$69,25,0)</f>
        <v>8403739235.64</v>
      </c>
      <c r="O23" s="34">
        <f>N23/$N$75</f>
        <v>0.01884600048253887</v>
      </c>
      <c r="P23" s="36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VLOOKUP(B24,'[1]Brokers'!$B$9:$H$69,7,0)</f>
        <v>424349045.17</v>
      </c>
      <c r="H24" s="17">
        <f>VLOOKUP(B24,'[2]Brokers'!$B$9:$W$69,22,0)</f>
        <v>0</v>
      </c>
      <c r="I24" s="40">
        <f>VLOOKUP(B24,'[1]Brokers'!$B$9:$R$69,17,0)</f>
        <v>0</v>
      </c>
      <c r="J24" s="17">
        <f>VLOOKUP(B24,'[1]Brokers'!$B$9:$M$69,12,0)</f>
        <v>0</v>
      </c>
      <c r="K24" s="17">
        <v>0</v>
      </c>
      <c r="L24" s="17">
        <v>0</v>
      </c>
      <c r="M24" s="18">
        <f>L24+I24+J24+H24+G24</f>
        <v>424349045.17</v>
      </c>
      <c r="N24" s="31">
        <f>VLOOKUP(B24,'[3]Sheet12'!$B$9:$AA$69,25,0)</f>
        <v>8328193582.43</v>
      </c>
      <c r="O24" s="34">
        <f>N24/$N$75</f>
        <v>0.01867658382443847</v>
      </c>
      <c r="P24" s="36"/>
    </row>
    <row r="25" spans="1:17" ht="15">
      <c r="A25" s="12">
        <v>10</v>
      </c>
      <c r="B25" s="13" t="s">
        <v>45</v>
      </c>
      <c r="C25" s="14" t="s">
        <v>46</v>
      </c>
      <c r="D25" s="15" t="s">
        <v>14</v>
      </c>
      <c r="E25" s="16"/>
      <c r="F25" s="16"/>
      <c r="G25" s="17">
        <f>VLOOKUP(B25,'[1]Brokers'!$B$9:$H$69,7,0)</f>
        <v>2350261</v>
      </c>
      <c r="H25" s="17">
        <f>VLOOKUP(B25,'[2]Brokers'!$B$9:$W$69,22,0)</f>
        <v>0</v>
      </c>
      <c r="I25" s="40">
        <f>VLOOKUP(B25,'[1]Brokers'!$B$9:$R$69,17,0)</f>
        <v>0</v>
      </c>
      <c r="J25" s="17">
        <f>VLOOKUP(B25,'[1]Brokers'!$B$9:$M$69,12,0)</f>
        <v>0</v>
      </c>
      <c r="K25" s="17">
        <v>0</v>
      </c>
      <c r="L25" s="17">
        <v>0</v>
      </c>
      <c r="M25" s="18">
        <f>L25+I25+J25+H25+G25</f>
        <v>2350261</v>
      </c>
      <c r="N25" s="31">
        <f>VLOOKUP(B25,'[3]Sheet12'!$B$9:$AA$69,25,0)</f>
        <v>7875203448.64</v>
      </c>
      <c r="O25" s="34">
        <f>N25/$N$75</f>
        <v>0.01766072028552875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VLOOKUP(B26,'[1]Brokers'!$B$9:$H$69,7,0)</f>
        <v>1878489060.3000002</v>
      </c>
      <c r="H26" s="17">
        <f>VLOOKUP(B26,'[2]Brokers'!$B$9:$W$69,22,0)</f>
        <v>0</v>
      </c>
      <c r="I26" s="40">
        <f>VLOOKUP(B26,'[1]Brokers'!$B$9:$R$69,17,0)</f>
        <v>0</v>
      </c>
      <c r="J26" s="17">
        <f>VLOOKUP(B26,'[1]Brokers'!$B$9:$M$69,12,0)</f>
        <v>0</v>
      </c>
      <c r="K26" s="17">
        <v>0</v>
      </c>
      <c r="L26" s="17">
        <v>0</v>
      </c>
      <c r="M26" s="18">
        <f>L26+I26+J26+H26+G26</f>
        <v>1878489060.3000002</v>
      </c>
      <c r="N26" s="31">
        <f>VLOOKUP(B26,'[3]Sheet12'!$B$9:$AA$69,25,0)</f>
        <v>6988979547.54</v>
      </c>
      <c r="O26" s="34">
        <f>N26/$N$75</f>
        <v>0.015673298305925152</v>
      </c>
      <c r="P26" s="36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VLOOKUP(B27,'[1]Brokers'!$B$9:$H$69,7,0)</f>
        <v>24174792</v>
      </c>
      <c r="H27" s="17">
        <f>VLOOKUP(B27,'[2]Brokers'!$B$9:$W$69,22,0)</f>
        <v>0</v>
      </c>
      <c r="I27" s="40">
        <f>VLOOKUP(B27,'[1]Brokers'!$B$9:$R$69,17,0)</f>
        <v>0</v>
      </c>
      <c r="J27" s="17">
        <f>VLOOKUP(B27,'[1]Brokers'!$B$9:$M$69,12,0)</f>
        <v>0</v>
      </c>
      <c r="K27" s="17">
        <v>0</v>
      </c>
      <c r="L27" s="17">
        <v>0</v>
      </c>
      <c r="M27" s="18">
        <f>L27+I27+J27+H27+G27</f>
        <v>24174792</v>
      </c>
      <c r="N27" s="31">
        <f>VLOOKUP(B27,'[3]Sheet12'!$B$9:$AA$69,25,0)</f>
        <v>1411935548.6499999</v>
      </c>
      <c r="O27" s="34">
        <f>N27/$N$75</f>
        <v>0.0031663688371388653</v>
      </c>
      <c r="P27" s="36"/>
    </row>
    <row r="28" spans="1:16" ht="15">
      <c r="A28" s="12">
        <v>13</v>
      </c>
      <c r="B28" s="13" t="s">
        <v>79</v>
      </c>
      <c r="C28" s="14" t="s">
        <v>132</v>
      </c>
      <c r="D28" s="15" t="s">
        <v>14</v>
      </c>
      <c r="E28" s="16"/>
      <c r="F28" s="16"/>
      <c r="G28" s="17">
        <f>VLOOKUP(B28,'[1]Brokers'!$B$9:$H$69,7,0)</f>
        <v>222458343.05</v>
      </c>
      <c r="H28" s="17">
        <f>VLOOKUP(B28,'[2]Brokers'!$B$9:$W$69,22,0)</f>
        <v>0</v>
      </c>
      <c r="I28" s="40">
        <f>VLOOKUP(B28,'[1]Brokers'!$B$9:$R$69,17,0)</f>
        <v>0</v>
      </c>
      <c r="J28" s="17">
        <f>VLOOKUP(B28,'[1]Brokers'!$B$9:$M$69,12,0)</f>
        <v>0</v>
      </c>
      <c r="K28" s="17">
        <v>0</v>
      </c>
      <c r="L28" s="17">
        <v>0</v>
      </c>
      <c r="M28" s="18">
        <f>L28+I28+J28+H28+G28</f>
        <v>222458343.05</v>
      </c>
      <c r="N28" s="31">
        <f>VLOOKUP(B28,'[3]Sheet12'!$B$9:$AA$69,25,0)</f>
        <v>1228389753.95</v>
      </c>
      <c r="O28" s="34">
        <f>N28/$N$75</f>
        <v>0.002754753954942828</v>
      </c>
      <c r="P28" s="36"/>
    </row>
    <row r="29" spans="1:16" ht="15">
      <c r="A29" s="12">
        <v>14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VLOOKUP(B29,'[1]Brokers'!$B$9:$H$69,7,0)</f>
        <v>74778289.4</v>
      </c>
      <c r="H29" s="17">
        <f>VLOOKUP(B29,'[2]Brokers'!$B$9:$W$69,22,0)</f>
        <v>0</v>
      </c>
      <c r="I29" s="40">
        <f>VLOOKUP(B29,'[1]Brokers'!$B$9:$R$69,17,0)</f>
        <v>0</v>
      </c>
      <c r="J29" s="17">
        <f>VLOOKUP(B29,'[1]Brokers'!$B$9:$M$69,12,0)</f>
        <v>0</v>
      </c>
      <c r="K29" s="17">
        <v>0</v>
      </c>
      <c r="L29" s="17">
        <v>0</v>
      </c>
      <c r="M29" s="18">
        <f>L29+I29+J29+H29+G29</f>
        <v>74778289.4</v>
      </c>
      <c r="N29" s="31">
        <f>VLOOKUP(B29,'[3]Sheet12'!$B$9:$AA$69,25,0)</f>
        <v>1143713888.12</v>
      </c>
      <c r="O29" s="34">
        <f>N29/$N$75</f>
        <v>0.002564862126609574</v>
      </c>
      <c r="P29" s="36"/>
    </row>
    <row r="30" spans="1:16" ht="15">
      <c r="A30" s="12">
        <v>15</v>
      </c>
      <c r="B30" s="13" t="s">
        <v>106</v>
      </c>
      <c r="C30" s="14" t="s">
        <v>107</v>
      </c>
      <c r="D30" s="15" t="s">
        <v>14</v>
      </c>
      <c r="E30" s="16"/>
      <c r="F30" s="16"/>
      <c r="G30" s="17">
        <f>VLOOKUP(B30,'[1]Brokers'!$B$9:$H$69,7,0)</f>
        <v>44530489</v>
      </c>
      <c r="H30" s="17">
        <f>VLOOKUP(B30,'[2]Brokers'!$B$9:$W$69,22,0)</f>
        <v>0</v>
      </c>
      <c r="I30" s="40">
        <f>VLOOKUP(B30,'[1]Brokers'!$B$9:$R$69,17,0)</f>
        <v>0</v>
      </c>
      <c r="J30" s="17">
        <f>VLOOKUP(B30,'[1]Brokers'!$B$9:$M$69,12,0)</f>
        <v>0</v>
      </c>
      <c r="K30" s="17">
        <v>0</v>
      </c>
      <c r="L30" s="17">
        <v>0</v>
      </c>
      <c r="M30" s="18">
        <f>L30+I30+J30+H30+G30</f>
        <v>44530489</v>
      </c>
      <c r="N30" s="31">
        <f>VLOOKUP(B30,'[3]Sheet12'!$B$9:$AA$69,25,0)</f>
        <v>989975489.01</v>
      </c>
      <c r="O30" s="34">
        <f>N30/$N$75</f>
        <v>0.0022200925112549922</v>
      </c>
      <c r="P30" s="36"/>
    </row>
    <row r="31" spans="1:16" ht="15">
      <c r="A31" s="12">
        <v>16</v>
      </c>
      <c r="B31" s="13" t="s">
        <v>67</v>
      </c>
      <c r="C31" s="14" t="s">
        <v>68</v>
      </c>
      <c r="D31" s="15" t="s">
        <v>14</v>
      </c>
      <c r="E31" s="16"/>
      <c r="F31" s="16"/>
      <c r="G31" s="17">
        <f>VLOOKUP(B31,'[1]Brokers'!$B$9:$H$69,7,0)</f>
        <v>45613245</v>
      </c>
      <c r="H31" s="17">
        <f>VLOOKUP(B31,'[2]Brokers'!$B$9:$W$69,22,0)</f>
        <v>0</v>
      </c>
      <c r="I31" s="40">
        <f>VLOOKUP(B31,'[1]Brokers'!$B$9:$R$69,17,0)</f>
        <v>0</v>
      </c>
      <c r="J31" s="17">
        <f>VLOOKUP(B31,'[1]Brokers'!$B$9:$M$69,12,0)</f>
        <v>0</v>
      </c>
      <c r="K31" s="17">
        <v>0</v>
      </c>
      <c r="L31" s="17">
        <v>0</v>
      </c>
      <c r="M31" s="18">
        <f>L31+I31+J31+H31+G31</f>
        <v>45613245</v>
      </c>
      <c r="N31" s="31">
        <f>VLOOKUP(B31,'[3]Sheet12'!$B$9:$AA$69,25,0)</f>
        <v>884619509.2</v>
      </c>
      <c r="O31" s="34">
        <f>N31/$N$75</f>
        <v>0.001983824013308625</v>
      </c>
      <c r="P31" s="36"/>
    </row>
    <row r="32" spans="1:16" ht="15">
      <c r="A32" s="12">
        <v>17</v>
      </c>
      <c r="B32" s="13" t="s">
        <v>82</v>
      </c>
      <c r="C32" s="14" t="s">
        <v>83</v>
      </c>
      <c r="D32" s="15" t="s">
        <v>14</v>
      </c>
      <c r="E32" s="16"/>
      <c r="F32" s="16"/>
      <c r="G32" s="17">
        <f>VLOOKUP(B32,'[1]Brokers'!$B$9:$H$69,7,0)</f>
        <v>31655323</v>
      </c>
      <c r="H32" s="17">
        <f>VLOOKUP(B32,'[2]Brokers'!$B$9:$W$69,22,0)</f>
        <v>0</v>
      </c>
      <c r="I32" s="40">
        <f>VLOOKUP(B32,'[1]Brokers'!$B$9:$R$69,17,0)</f>
        <v>0</v>
      </c>
      <c r="J32" s="17">
        <f>VLOOKUP(B32,'[1]Brokers'!$B$9:$M$69,12,0)</f>
        <v>0</v>
      </c>
      <c r="K32" s="17">
        <v>0</v>
      </c>
      <c r="L32" s="17">
        <v>0</v>
      </c>
      <c r="M32" s="18">
        <f>L32+I32+J32+H32+G32</f>
        <v>31655323</v>
      </c>
      <c r="N32" s="31">
        <f>VLOOKUP(B32,'[3]Sheet12'!$B$9:$AA$69,25,0)</f>
        <v>841120708.3399999</v>
      </c>
      <c r="O32" s="34">
        <f>N32/$N$75</f>
        <v>0.0018862747677869684</v>
      </c>
      <c r="P32" s="36"/>
    </row>
    <row r="33" spans="1:16" ht="15">
      <c r="A33" s="12">
        <v>18</v>
      </c>
      <c r="B33" s="13" t="s">
        <v>59</v>
      </c>
      <c r="C33" s="14" t="s">
        <v>60</v>
      </c>
      <c r="D33" s="15" t="s">
        <v>14</v>
      </c>
      <c r="E33" s="16"/>
      <c r="F33" s="16"/>
      <c r="G33" s="17">
        <f>VLOOKUP(B33,'[1]Brokers'!$B$9:$H$69,7,0)</f>
        <v>143595180.20999998</v>
      </c>
      <c r="H33" s="17">
        <f>VLOOKUP(B33,'[2]Brokers'!$B$9:$W$69,22,0)</f>
        <v>0</v>
      </c>
      <c r="I33" s="40">
        <f>VLOOKUP(B33,'[1]Brokers'!$B$9:$R$69,17,0)</f>
        <v>0</v>
      </c>
      <c r="J33" s="17">
        <f>VLOOKUP(B33,'[1]Brokers'!$B$9:$M$69,12,0)</f>
        <v>0</v>
      </c>
      <c r="K33" s="17">
        <v>0</v>
      </c>
      <c r="L33" s="17">
        <v>0</v>
      </c>
      <c r="M33" s="18">
        <f>L33+I33+J33+H33+G33</f>
        <v>143595180.20999998</v>
      </c>
      <c r="N33" s="31">
        <f>VLOOKUP(B33,'[3]Sheet12'!$B$9:$AA$69,25,0)</f>
        <v>732679428.9299998</v>
      </c>
      <c r="O33" s="34">
        <f>N33/$N$75</f>
        <v>0.0016430872596095618</v>
      </c>
      <c r="P33" s="36"/>
    </row>
    <row r="34" spans="1:16" ht="1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VLOOKUP(B34,'[1]Brokers'!$B$9:$H$69,7,0)</f>
        <v>40903602</v>
      </c>
      <c r="H34" s="17">
        <f>VLOOKUP(B34,'[2]Brokers'!$B$9:$W$69,22,0)</f>
        <v>0</v>
      </c>
      <c r="I34" s="40">
        <f>VLOOKUP(B34,'[1]Brokers'!$B$9:$R$69,17,0)</f>
        <v>0</v>
      </c>
      <c r="J34" s="17">
        <f>VLOOKUP(B34,'[1]Brokers'!$B$9:$M$69,12,0)</f>
        <v>0</v>
      </c>
      <c r="K34" s="17">
        <v>0</v>
      </c>
      <c r="L34" s="17">
        <v>0</v>
      </c>
      <c r="M34" s="18">
        <f>L34+I34+J34+H34+G34</f>
        <v>40903602</v>
      </c>
      <c r="N34" s="31">
        <f>VLOOKUP(B34,'[3]Sheet12'!$B$9:$AA$69,25,0)</f>
        <v>714908233.72</v>
      </c>
      <c r="O34" s="34">
        <f>N34/$N$75</f>
        <v>0.0016032340533031857</v>
      </c>
      <c r="P34" s="36"/>
    </row>
    <row r="35" spans="1:16" ht="15">
      <c r="A35" s="12">
        <v>20</v>
      </c>
      <c r="B35" s="13" t="s">
        <v>61</v>
      </c>
      <c r="C35" s="14" t="s">
        <v>62</v>
      </c>
      <c r="D35" s="15" t="s">
        <v>14</v>
      </c>
      <c r="E35" s="16" t="s">
        <v>14</v>
      </c>
      <c r="F35" s="16" t="s">
        <v>14</v>
      </c>
      <c r="G35" s="17">
        <f>VLOOKUP(B35,'[1]Brokers'!$B$9:$H$69,7,0)</f>
        <v>133800</v>
      </c>
      <c r="H35" s="17">
        <f>VLOOKUP(B35,'[2]Brokers'!$B$9:$W$69,22,0)</f>
        <v>0</v>
      </c>
      <c r="I35" s="40">
        <f>VLOOKUP(B35,'[1]Brokers'!$B$9:$R$69,17,0)</f>
        <v>0</v>
      </c>
      <c r="J35" s="17">
        <f>VLOOKUP(B35,'[1]Brokers'!$B$9:$M$69,12,0)</f>
        <v>0</v>
      </c>
      <c r="K35" s="17">
        <v>0</v>
      </c>
      <c r="L35" s="17">
        <v>0</v>
      </c>
      <c r="M35" s="18">
        <f>L35+I35+J35+H35+G35</f>
        <v>133800</v>
      </c>
      <c r="N35" s="31">
        <f>VLOOKUP(B35,'[3]Sheet12'!$B$9:$AA$69,25,0)</f>
        <v>647945087.27</v>
      </c>
      <c r="O35" s="34">
        <f>N35/$N$75</f>
        <v>0.0014530642949464566</v>
      </c>
      <c r="P35" s="36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VLOOKUP(B36,'[1]Brokers'!$B$9:$H$69,7,0)</f>
        <v>46142519</v>
      </c>
      <c r="H36" s="17">
        <f>VLOOKUP(B36,'[2]Brokers'!$B$9:$W$69,22,0)</f>
        <v>0</v>
      </c>
      <c r="I36" s="40">
        <f>VLOOKUP(B36,'[1]Brokers'!$B$9:$R$69,17,0)</f>
        <v>0</v>
      </c>
      <c r="J36" s="17">
        <f>VLOOKUP(B36,'[1]Brokers'!$B$9:$M$69,12,0)</f>
        <v>0</v>
      </c>
      <c r="K36" s="17">
        <v>0</v>
      </c>
      <c r="L36" s="17">
        <v>0</v>
      </c>
      <c r="M36" s="18">
        <f>L36+I36+J36+H36+G36</f>
        <v>46142519</v>
      </c>
      <c r="N36" s="31">
        <f>VLOOKUP(B36,'[3]Sheet12'!$B$9:$AA$69,25,0)</f>
        <v>508683971.31000006</v>
      </c>
      <c r="O36" s="34">
        <f>N36/$N$75</f>
        <v>0.0011407610469529239</v>
      </c>
      <c r="P36" s="36"/>
    </row>
    <row r="37" spans="1:16" ht="15">
      <c r="A37" s="12">
        <v>22</v>
      </c>
      <c r="B37" s="13" t="s">
        <v>94</v>
      </c>
      <c r="C37" s="14" t="s">
        <v>95</v>
      </c>
      <c r="D37" s="15" t="s">
        <v>14</v>
      </c>
      <c r="E37" s="16" t="s">
        <v>14</v>
      </c>
      <c r="F37" s="16" t="s">
        <v>14</v>
      </c>
      <c r="G37" s="17">
        <f>VLOOKUP(B37,'[1]Brokers'!$B$9:$H$69,7,0)</f>
        <v>43969468.28</v>
      </c>
      <c r="H37" s="17">
        <f>VLOOKUP(B37,'[2]Brokers'!$B$9:$W$69,22,0)</f>
        <v>0</v>
      </c>
      <c r="I37" s="40">
        <f>VLOOKUP(B37,'[1]Brokers'!$B$9:$R$69,17,0)</f>
        <v>0</v>
      </c>
      <c r="J37" s="17">
        <f>VLOOKUP(B37,'[1]Brokers'!$B$9:$M$69,12,0)</f>
        <v>0</v>
      </c>
      <c r="K37" s="17">
        <v>0</v>
      </c>
      <c r="L37" s="17">
        <v>0</v>
      </c>
      <c r="M37" s="18">
        <f>L37+I37+J37+H37+G37</f>
        <v>43969468.28</v>
      </c>
      <c r="N37" s="31">
        <f>VLOOKUP(B37,'[3]Sheet12'!$B$9:$AA$69,25,0)</f>
        <v>483256611.56999993</v>
      </c>
      <c r="O37" s="34">
        <f>N37/$N$75</f>
        <v>0.0010837383311721389</v>
      </c>
      <c r="P37" s="36"/>
    </row>
    <row r="38" spans="1:16" ht="15">
      <c r="A38" s="12">
        <v>23</v>
      </c>
      <c r="B38" s="13" t="s">
        <v>118</v>
      </c>
      <c r="C38" s="14" t="s">
        <v>119</v>
      </c>
      <c r="D38" s="15" t="s">
        <v>14</v>
      </c>
      <c r="E38" s="16"/>
      <c r="F38" s="16"/>
      <c r="G38" s="17">
        <f>VLOOKUP(B38,'[1]Brokers'!$B$9:$H$69,7,0)</f>
        <v>36087404</v>
      </c>
      <c r="H38" s="17">
        <f>VLOOKUP(B38,'[2]Brokers'!$B$9:$W$69,22,0)</f>
        <v>0</v>
      </c>
      <c r="I38" s="40">
        <f>VLOOKUP(B38,'[1]Brokers'!$B$9:$R$69,17,0)</f>
        <v>0</v>
      </c>
      <c r="J38" s="17">
        <f>VLOOKUP(B38,'[1]Brokers'!$B$9:$M$69,12,0)</f>
        <v>0</v>
      </c>
      <c r="K38" s="17">
        <v>0</v>
      </c>
      <c r="L38" s="17">
        <v>0</v>
      </c>
      <c r="M38" s="18">
        <f>L38+I38+J38+H38+G38</f>
        <v>36087404</v>
      </c>
      <c r="N38" s="31">
        <f>VLOOKUP(B38,'[3]Sheet12'!$B$9:$AA$69,25,0)</f>
        <v>400707161.15999997</v>
      </c>
      <c r="O38" s="34">
        <f>N38/$N$75</f>
        <v>0.0008986151450953519</v>
      </c>
      <c r="P38" s="36"/>
    </row>
    <row r="39" spans="1:16" ht="15">
      <c r="A39" s="12">
        <v>24</v>
      </c>
      <c r="B39" s="13" t="s">
        <v>55</v>
      </c>
      <c r="C39" s="14" t="s">
        <v>56</v>
      </c>
      <c r="D39" s="15" t="s">
        <v>14</v>
      </c>
      <c r="E39" s="16"/>
      <c r="F39" s="16"/>
      <c r="G39" s="17">
        <f>VLOOKUP(B39,'[1]Brokers'!$B$9:$H$69,7,0)</f>
        <v>4893192</v>
      </c>
      <c r="H39" s="17">
        <f>VLOOKUP(B39,'[2]Brokers'!$B$9:$W$69,22,0)</f>
        <v>0</v>
      </c>
      <c r="I39" s="40">
        <f>VLOOKUP(B39,'[1]Brokers'!$B$9:$R$69,17,0)</f>
        <v>0</v>
      </c>
      <c r="J39" s="17">
        <f>VLOOKUP(B39,'[1]Brokers'!$B$9:$M$69,12,0)</f>
        <v>0</v>
      </c>
      <c r="K39" s="17">
        <v>0</v>
      </c>
      <c r="L39" s="17">
        <v>0</v>
      </c>
      <c r="M39" s="18">
        <f>L39+I39+J39+H39+G39</f>
        <v>4893192</v>
      </c>
      <c r="N39" s="31">
        <f>VLOOKUP(B39,'[3]Sheet12'!$B$9:$AA$69,25,0)</f>
        <v>397224464.91999996</v>
      </c>
      <c r="O39" s="34">
        <f>N39/$N$75</f>
        <v>0.0008908049438052856</v>
      </c>
      <c r="P39" s="36"/>
    </row>
    <row r="40" spans="1:16" ht="1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VLOOKUP(B40,'[1]Brokers'!$B$9:$H$69,7,0)</f>
        <v>3433500</v>
      </c>
      <c r="H40" s="17">
        <f>VLOOKUP(B40,'[2]Brokers'!$B$9:$W$69,22,0)</f>
        <v>0</v>
      </c>
      <c r="I40" s="40">
        <f>VLOOKUP(B40,'[1]Brokers'!$B$9:$R$69,17,0)</f>
        <v>0</v>
      </c>
      <c r="J40" s="17">
        <f>VLOOKUP(B40,'[1]Brokers'!$B$9:$M$69,12,0)</f>
        <v>0</v>
      </c>
      <c r="K40" s="17">
        <v>0</v>
      </c>
      <c r="L40" s="17">
        <v>0</v>
      </c>
      <c r="M40" s="18">
        <f>L40+I40+J40+H40+G40</f>
        <v>3433500</v>
      </c>
      <c r="N40" s="31">
        <f>VLOOKUP(B40,'[3]Sheet12'!$B$9:$AA$69,25,0)</f>
        <v>367273063.88000005</v>
      </c>
      <c r="O40" s="34">
        <f>N40/$N$75</f>
        <v>0.0008236367341994141</v>
      </c>
      <c r="P40" s="36"/>
    </row>
    <row r="41" spans="1:16" ht="15">
      <c r="A41" s="12">
        <v>26</v>
      </c>
      <c r="B41" s="13" t="s">
        <v>17</v>
      </c>
      <c r="C41" s="14" t="s">
        <v>18</v>
      </c>
      <c r="D41" s="15" t="s">
        <v>14</v>
      </c>
      <c r="E41" s="16" t="s">
        <v>14</v>
      </c>
      <c r="F41" s="16" t="s">
        <v>14</v>
      </c>
      <c r="G41" s="17">
        <f>VLOOKUP(B41,'[1]Brokers'!$B$9:$H$69,7,0)</f>
        <v>7201100</v>
      </c>
      <c r="H41" s="17">
        <f>VLOOKUP(B41,'[2]Brokers'!$B$9:$W$69,22,0)</f>
        <v>0</v>
      </c>
      <c r="I41" s="40">
        <f>VLOOKUP(B41,'[1]Brokers'!$B$9:$R$69,17,0)</f>
        <v>0</v>
      </c>
      <c r="J41" s="17">
        <f>VLOOKUP(B41,'[1]Brokers'!$B$9:$M$69,12,0)</f>
        <v>0</v>
      </c>
      <c r="K41" s="17">
        <v>0</v>
      </c>
      <c r="L41" s="17">
        <v>0</v>
      </c>
      <c r="M41" s="18">
        <f>L41+I41+J41+H41+G41</f>
        <v>7201100</v>
      </c>
      <c r="N41" s="31">
        <f>VLOOKUP(B41,'[3]Sheet12'!$B$9:$AA$69,25,0)</f>
        <v>344446517.64000005</v>
      </c>
      <c r="O41" s="34">
        <f>N41/$N$75</f>
        <v>0.0007724465331006798</v>
      </c>
      <c r="P41" s="36"/>
    </row>
    <row r="42" spans="1:16" ht="15">
      <c r="A42" s="12">
        <v>27</v>
      </c>
      <c r="B42" s="13" t="s">
        <v>69</v>
      </c>
      <c r="C42" s="14" t="s">
        <v>70</v>
      </c>
      <c r="D42" s="15" t="s">
        <v>14</v>
      </c>
      <c r="E42" s="16"/>
      <c r="F42" s="16"/>
      <c r="G42" s="17">
        <f>VLOOKUP(B42,'[1]Brokers'!$B$9:$H$69,7,0)</f>
        <v>9695313.05</v>
      </c>
      <c r="H42" s="17">
        <f>VLOOKUP(B42,'[2]Brokers'!$B$9:$W$69,22,0)</f>
        <v>0</v>
      </c>
      <c r="I42" s="40">
        <f>VLOOKUP(B42,'[1]Brokers'!$B$9:$R$69,17,0)</f>
        <v>0</v>
      </c>
      <c r="J42" s="17">
        <f>VLOOKUP(B42,'[1]Brokers'!$B$9:$M$69,12,0)</f>
        <v>0</v>
      </c>
      <c r="K42" s="17">
        <v>0</v>
      </c>
      <c r="L42" s="17">
        <v>0</v>
      </c>
      <c r="M42" s="18">
        <f>L42+I42+J42+H42+G42</f>
        <v>9695313.05</v>
      </c>
      <c r="N42" s="31">
        <f>VLOOKUP(B42,'[3]Sheet12'!$B$9:$AA$69,25,0)</f>
        <v>342331002.19</v>
      </c>
      <c r="O42" s="34">
        <f>N42/$N$75</f>
        <v>0.0007677023348249365</v>
      </c>
      <c r="P42" s="36"/>
    </row>
    <row r="43" spans="1:16" ht="15">
      <c r="A43" s="12">
        <v>28</v>
      </c>
      <c r="B43" s="13" t="s">
        <v>73</v>
      </c>
      <c r="C43" s="14" t="s">
        <v>74</v>
      </c>
      <c r="D43" s="15" t="s">
        <v>14</v>
      </c>
      <c r="E43" s="16"/>
      <c r="F43" s="16"/>
      <c r="G43" s="17">
        <f>VLOOKUP(B43,'[1]Brokers'!$B$9:$H$69,7,0)</f>
        <v>8069651.95</v>
      </c>
      <c r="H43" s="17">
        <f>VLOOKUP(B43,'[2]Brokers'!$B$9:$W$69,22,0)</f>
        <v>0</v>
      </c>
      <c r="I43" s="40">
        <f>VLOOKUP(B43,'[1]Brokers'!$B$9:$R$69,17,0)</f>
        <v>0</v>
      </c>
      <c r="J43" s="17">
        <f>VLOOKUP(B43,'[1]Brokers'!$B$9:$M$69,12,0)</f>
        <v>0</v>
      </c>
      <c r="K43" s="17">
        <v>0</v>
      </c>
      <c r="L43" s="17">
        <v>0</v>
      </c>
      <c r="M43" s="18">
        <f>L43+I43+J43+H43+G43</f>
        <v>8069651.95</v>
      </c>
      <c r="N43" s="31">
        <f>VLOOKUP(B43,'[3]Sheet12'!$B$9:$AA$69,25,0)</f>
        <v>269820930.81</v>
      </c>
      <c r="O43" s="34">
        <f>N43/$N$75</f>
        <v>0.0006050931912164559</v>
      </c>
      <c r="P43" s="36"/>
    </row>
    <row r="44" spans="1:16" ht="15">
      <c r="A44" s="12">
        <v>29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VLOOKUP(B44,'[1]Brokers'!$B$9:$H$69,7,0)</f>
        <v>1297500</v>
      </c>
      <c r="H44" s="17">
        <f>VLOOKUP(B44,'[2]Brokers'!$B$9:$W$69,22,0)</f>
        <v>0</v>
      </c>
      <c r="I44" s="40">
        <f>VLOOKUP(B44,'[1]Brokers'!$B$9:$R$69,17,0)</f>
        <v>0</v>
      </c>
      <c r="J44" s="17">
        <f>VLOOKUP(B44,'[1]Brokers'!$B$9:$M$69,12,0)</f>
        <v>0</v>
      </c>
      <c r="K44" s="17">
        <v>0</v>
      </c>
      <c r="L44" s="17">
        <v>0</v>
      </c>
      <c r="M44" s="18">
        <f>L44+I44+J44+H44+G44</f>
        <v>1297500</v>
      </c>
      <c r="N44" s="31">
        <f>VLOOKUP(B44,'[3]Sheet12'!$B$9:$AA$69,25,0)</f>
        <v>269777461.45</v>
      </c>
      <c r="O44" s="34">
        <f>N44/$N$75</f>
        <v>0.0006049957079942181</v>
      </c>
      <c r="P44" s="36"/>
    </row>
    <row r="45" spans="1:16" ht="15">
      <c r="A45" s="12">
        <v>30</v>
      </c>
      <c r="B45" s="13" t="s">
        <v>53</v>
      </c>
      <c r="C45" s="14" t="s">
        <v>54</v>
      </c>
      <c r="D45" s="15" t="s">
        <v>14</v>
      </c>
      <c r="E45" s="16"/>
      <c r="F45" s="16"/>
      <c r="G45" s="17">
        <f>VLOOKUP(B45,'[1]Brokers'!$B$9:$H$69,7,0)</f>
        <v>22908259</v>
      </c>
      <c r="H45" s="17">
        <f>VLOOKUP(B45,'[2]Brokers'!$B$9:$W$69,22,0)</f>
        <v>0</v>
      </c>
      <c r="I45" s="40">
        <f>VLOOKUP(B45,'[1]Brokers'!$B$9:$R$69,17,0)</f>
        <v>0</v>
      </c>
      <c r="J45" s="17">
        <f>VLOOKUP(B45,'[1]Brokers'!$B$9:$M$69,12,0)</f>
        <v>0</v>
      </c>
      <c r="K45" s="17">
        <v>0</v>
      </c>
      <c r="L45" s="17">
        <v>0</v>
      </c>
      <c r="M45" s="18">
        <f>L45+I45+J45+H45+G45</f>
        <v>22908259</v>
      </c>
      <c r="N45" s="31">
        <f>VLOOKUP(B45,'[3]Sheet12'!$B$9:$AA$69,25,0)</f>
        <v>210636228.52999997</v>
      </c>
      <c r="O45" s="34">
        <f>N45/$N$75</f>
        <v>0.0004723671633790565</v>
      </c>
      <c r="P45" s="36"/>
    </row>
    <row r="46" spans="1:16" ht="15">
      <c r="A46" s="12">
        <v>31</v>
      </c>
      <c r="B46" s="13" t="s">
        <v>75</v>
      </c>
      <c r="C46" s="14" t="s">
        <v>76</v>
      </c>
      <c r="D46" s="15" t="s">
        <v>14</v>
      </c>
      <c r="E46" s="16"/>
      <c r="F46" s="16"/>
      <c r="G46" s="17">
        <f>VLOOKUP(B46,'[1]Brokers'!$B$9:$H$69,7,0)</f>
        <v>0</v>
      </c>
      <c r="H46" s="17">
        <f>VLOOKUP(B46,'[2]Brokers'!$B$9:$W$69,22,0)</f>
        <v>0</v>
      </c>
      <c r="I46" s="40">
        <f>VLOOKUP(B46,'[1]Brokers'!$B$9:$R$69,17,0)</f>
        <v>0</v>
      </c>
      <c r="J46" s="17">
        <f>VLOOKUP(B46,'[1]Brokers'!$B$9:$M$69,12,0)</f>
        <v>0</v>
      </c>
      <c r="K46" s="17">
        <v>0</v>
      </c>
      <c r="L46" s="17">
        <v>0</v>
      </c>
      <c r="M46" s="18">
        <f>L46+I46+J46+H46+G46</f>
        <v>0</v>
      </c>
      <c r="N46" s="31">
        <f>VLOOKUP(B46,'[3]Sheet12'!$B$9:$AA$69,25,0)</f>
        <v>171910562</v>
      </c>
      <c r="O46" s="34">
        <f>N46/$N$75</f>
        <v>0.0003855220210386257</v>
      </c>
      <c r="P46" s="36"/>
    </row>
    <row r="47" spans="1:16" ht="15">
      <c r="A47" s="12">
        <v>32</v>
      </c>
      <c r="B47" s="13" t="s">
        <v>49</v>
      </c>
      <c r="C47" s="14" t="s">
        <v>50</v>
      </c>
      <c r="D47" s="15" t="s">
        <v>14</v>
      </c>
      <c r="E47" s="16"/>
      <c r="F47" s="16"/>
      <c r="G47" s="17">
        <f>VLOOKUP(B47,'[1]Brokers'!$B$9:$H$69,7,0)</f>
        <v>10679005</v>
      </c>
      <c r="H47" s="17">
        <f>VLOOKUP(B47,'[2]Brokers'!$B$9:$W$69,22,0)</f>
        <v>0</v>
      </c>
      <c r="I47" s="40">
        <f>VLOOKUP(B47,'[1]Brokers'!$B$9:$R$69,17,0)</f>
        <v>0</v>
      </c>
      <c r="J47" s="17">
        <f>VLOOKUP(B47,'[1]Brokers'!$B$9:$M$69,12,0)</f>
        <v>0</v>
      </c>
      <c r="K47" s="17">
        <v>0</v>
      </c>
      <c r="L47" s="17">
        <v>0</v>
      </c>
      <c r="M47" s="18">
        <f>L47+I47+J47+H47+G47</f>
        <v>10679005</v>
      </c>
      <c r="N47" s="31">
        <f>VLOOKUP(B47,'[3]Sheet12'!$B$9:$AA$69,25,0)</f>
        <v>161232135.91</v>
      </c>
      <c r="O47" s="34">
        <f>N47/$N$75</f>
        <v>0.00036157486875295996</v>
      </c>
      <c r="P47" s="36"/>
    </row>
    <row r="48" spans="1:16" ht="15">
      <c r="A48" s="12">
        <v>33</v>
      </c>
      <c r="B48" s="13" t="s">
        <v>65</v>
      </c>
      <c r="C48" s="14" t="s">
        <v>66</v>
      </c>
      <c r="D48" s="15" t="s">
        <v>14</v>
      </c>
      <c r="E48" s="16"/>
      <c r="F48" s="16"/>
      <c r="G48" s="17">
        <f>VLOOKUP(B48,'[1]Brokers'!$B$9:$H$69,7,0)</f>
        <v>1687400</v>
      </c>
      <c r="H48" s="17">
        <f>VLOOKUP(B48,'[2]Brokers'!$B$9:$W$69,22,0)</f>
        <v>0</v>
      </c>
      <c r="I48" s="40">
        <f>VLOOKUP(B48,'[1]Brokers'!$B$9:$R$69,17,0)</f>
        <v>0</v>
      </c>
      <c r="J48" s="17">
        <f>VLOOKUP(B48,'[1]Brokers'!$B$9:$M$69,12,0)</f>
        <v>0</v>
      </c>
      <c r="K48" s="17">
        <v>0</v>
      </c>
      <c r="L48" s="17">
        <v>0</v>
      </c>
      <c r="M48" s="18">
        <f>L48+I48+J48+H48+G48</f>
        <v>1687400</v>
      </c>
      <c r="N48" s="31">
        <f>VLOOKUP(B48,'[3]Sheet12'!$B$9:$AA$69,25,0)</f>
        <v>150166389.26999998</v>
      </c>
      <c r="O48" s="34">
        <f>N48/$N$75</f>
        <v>0.000336759121777773</v>
      </c>
      <c r="P48" s="36"/>
    </row>
    <row r="49" spans="1:16" ht="15">
      <c r="A49" s="12">
        <v>34</v>
      </c>
      <c r="B49" s="13" t="s">
        <v>80</v>
      </c>
      <c r="C49" s="14" t="s">
        <v>81</v>
      </c>
      <c r="D49" s="15" t="s">
        <v>14</v>
      </c>
      <c r="E49" s="16"/>
      <c r="F49" s="16"/>
      <c r="G49" s="17">
        <f>VLOOKUP(B49,'[1]Brokers'!$B$9:$H$69,7,0)</f>
        <v>15297873.5</v>
      </c>
      <c r="H49" s="17">
        <f>VLOOKUP(B49,'[2]Brokers'!$B$9:$W$69,22,0)</f>
        <v>0</v>
      </c>
      <c r="I49" s="40">
        <f>VLOOKUP(B49,'[1]Brokers'!$B$9:$R$69,17,0)</f>
        <v>0</v>
      </c>
      <c r="J49" s="17">
        <f>VLOOKUP(B49,'[1]Brokers'!$B$9:$M$69,12,0)</f>
        <v>0</v>
      </c>
      <c r="K49" s="17">
        <v>0</v>
      </c>
      <c r="L49" s="17">
        <v>0</v>
      </c>
      <c r="M49" s="18">
        <f>L49+I49+J49+H49+G49</f>
        <v>15297873.5</v>
      </c>
      <c r="N49" s="31">
        <f>VLOOKUP(B49,'[3]Sheet12'!$B$9:$AA$69,25,0)</f>
        <v>148296303.84000003</v>
      </c>
      <c r="O49" s="34">
        <f>N49/$N$75</f>
        <v>0.0003325653182900707</v>
      </c>
      <c r="P49" s="36"/>
    </row>
    <row r="50" spans="1:16" ht="1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>
        <f>VLOOKUP(B50,'[1]Brokers'!$B$9:$H$69,7,0)</f>
        <v>97104</v>
      </c>
      <c r="H50" s="17">
        <f>VLOOKUP(B50,'[2]Brokers'!$B$9:$W$69,22,0)</f>
        <v>0</v>
      </c>
      <c r="I50" s="40">
        <f>VLOOKUP(B50,'[1]Brokers'!$B$9:$R$69,17,0)</f>
        <v>0</v>
      </c>
      <c r="J50" s="17">
        <f>VLOOKUP(B50,'[1]Brokers'!$B$9:$M$69,12,0)</f>
        <v>0</v>
      </c>
      <c r="K50" s="17">
        <v>0</v>
      </c>
      <c r="L50" s="17">
        <v>0</v>
      </c>
      <c r="M50" s="18">
        <f>L50+I50+J50+H50+G50</f>
        <v>97104</v>
      </c>
      <c r="N50" s="31">
        <f>VLOOKUP(B50,'[3]Sheet12'!$B$9:$AA$69,25,0)</f>
        <v>134679723.76999998</v>
      </c>
      <c r="O50" s="34">
        <f>N50/$N$75</f>
        <v>0.00030202914059890187</v>
      </c>
      <c r="P50" s="36"/>
    </row>
    <row r="51" spans="1:17" s="20" customFormat="1" ht="15">
      <c r="A51" s="12">
        <v>36</v>
      </c>
      <c r="B51" s="13" t="s">
        <v>39</v>
      </c>
      <c r="C51" s="14" t="s">
        <v>40</v>
      </c>
      <c r="D51" s="15" t="s">
        <v>14</v>
      </c>
      <c r="E51" s="16"/>
      <c r="F51" s="16"/>
      <c r="G51" s="17">
        <f>VLOOKUP(B51,'[1]Brokers'!$B$9:$H$69,7,0)</f>
        <v>1068800</v>
      </c>
      <c r="H51" s="17">
        <f>VLOOKUP(B51,'[2]Brokers'!$B$9:$W$69,22,0)</f>
        <v>0</v>
      </c>
      <c r="I51" s="40">
        <f>VLOOKUP(B51,'[1]Brokers'!$B$9:$R$69,17,0)</f>
        <v>0</v>
      </c>
      <c r="J51" s="17">
        <f>VLOOKUP(B51,'[1]Brokers'!$B$9:$M$69,12,0)</f>
        <v>0</v>
      </c>
      <c r="K51" s="17">
        <v>0</v>
      </c>
      <c r="L51" s="17">
        <v>0</v>
      </c>
      <c r="M51" s="18">
        <f>L51+I51+J51+H51+G51</f>
        <v>1068800</v>
      </c>
      <c r="N51" s="31">
        <f>VLOOKUP(B51,'[3]Sheet12'!$B$9:$AA$69,25,0)</f>
        <v>126415913.60000001</v>
      </c>
      <c r="O51" s="34">
        <f>N51/$N$75</f>
        <v>0.0002834969412904153</v>
      </c>
      <c r="P51" s="36"/>
      <c r="Q51" s="19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VLOOKUP(B52,'[1]Brokers'!$B$9:$H$69,7,0)</f>
        <v>0</v>
      </c>
      <c r="H52" s="17">
        <f>VLOOKUP(B52,'[2]Brokers'!$B$9:$W$69,22,0)</f>
        <v>0</v>
      </c>
      <c r="I52" s="40">
        <f>VLOOKUP(B52,'[1]Brokers'!$B$9:$R$69,17,0)</f>
        <v>0</v>
      </c>
      <c r="J52" s="17">
        <f>VLOOKUP(B52,'[1]Brokers'!$B$9:$M$69,12,0)</f>
        <v>0</v>
      </c>
      <c r="K52" s="17">
        <v>0</v>
      </c>
      <c r="L52" s="17">
        <v>0</v>
      </c>
      <c r="M52" s="18">
        <f>L52+I52+J52+H52+G52</f>
        <v>0</v>
      </c>
      <c r="N52" s="31">
        <f>VLOOKUP(B52,'[3]Sheet12'!$B$9:$AA$69,25,0)</f>
        <v>102956704.21000001</v>
      </c>
      <c r="O52" s="34">
        <f>N52/$N$75</f>
        <v>0.00023088794675986917</v>
      </c>
      <c r="P52" s="36"/>
    </row>
    <row r="53" spans="1:16" ht="15">
      <c r="A53" s="12">
        <v>38</v>
      </c>
      <c r="B53" s="13" t="s">
        <v>88</v>
      </c>
      <c r="C53" s="14" t="s">
        <v>89</v>
      </c>
      <c r="D53" s="15" t="s">
        <v>14</v>
      </c>
      <c r="E53" s="16"/>
      <c r="F53" s="16"/>
      <c r="G53" s="17">
        <f>VLOOKUP(B53,'[1]Brokers'!$B$9:$H$69,7,0)</f>
        <v>1920110</v>
      </c>
      <c r="H53" s="17">
        <f>VLOOKUP(B53,'[2]Brokers'!$B$9:$W$69,22,0)</f>
        <v>0</v>
      </c>
      <c r="I53" s="40">
        <f>VLOOKUP(B53,'[1]Brokers'!$B$9:$R$69,17,0)</f>
        <v>0</v>
      </c>
      <c r="J53" s="17">
        <f>VLOOKUP(B53,'[1]Brokers'!$B$9:$M$69,12,0)</f>
        <v>0</v>
      </c>
      <c r="K53" s="17">
        <v>0</v>
      </c>
      <c r="L53" s="17">
        <v>0</v>
      </c>
      <c r="M53" s="18">
        <f>L53+I53+J53+H53+G53</f>
        <v>1920110</v>
      </c>
      <c r="N53" s="31">
        <f>VLOOKUP(B53,'[3]Sheet12'!$B$9:$AA$69,25,0)</f>
        <v>79994112.23999998</v>
      </c>
      <c r="O53" s="34">
        <f>N53/$N$75</f>
        <v>0.00017939265315155832</v>
      </c>
      <c r="P53" s="36"/>
    </row>
    <row r="54" spans="1:16" ht="1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VLOOKUP(B54,'[1]Brokers'!$B$9:$H$69,7,0)</f>
        <v>534735</v>
      </c>
      <c r="H54" s="17">
        <f>VLOOKUP(B54,'[2]Brokers'!$B$9:$W$69,22,0)</f>
        <v>0</v>
      </c>
      <c r="I54" s="40">
        <f>VLOOKUP(B54,'[1]Brokers'!$B$9:$R$69,17,0)</f>
        <v>0</v>
      </c>
      <c r="J54" s="17">
        <f>VLOOKUP(B54,'[1]Brokers'!$B$9:$M$69,12,0)</f>
        <v>0</v>
      </c>
      <c r="K54" s="17">
        <v>0</v>
      </c>
      <c r="L54" s="17">
        <v>0</v>
      </c>
      <c r="M54" s="18">
        <f>L54+I54+J54+H54+G54</f>
        <v>534735</v>
      </c>
      <c r="N54" s="31">
        <f>VLOOKUP(B54,'[3]Sheet12'!$B$9:$AA$69,25,0)</f>
        <v>71652259.97</v>
      </c>
      <c r="O54" s="34">
        <f>N54/$N$75</f>
        <v>0.00016068543872027724</v>
      </c>
      <c r="P54" s="36"/>
    </row>
    <row r="55" spans="1:16" ht="1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VLOOKUP(B55,'[1]Brokers'!$B$9:$H$69,7,0)</f>
        <v>7926997</v>
      </c>
      <c r="H55" s="17">
        <f>VLOOKUP(B55,'[2]Brokers'!$B$9:$W$69,22,0)</f>
        <v>0</v>
      </c>
      <c r="I55" s="40">
        <f>VLOOKUP(B55,'[1]Brokers'!$B$9:$R$69,17,0)</f>
        <v>0</v>
      </c>
      <c r="J55" s="17">
        <f>VLOOKUP(B55,'[1]Brokers'!$B$9:$M$69,12,0)</f>
        <v>0</v>
      </c>
      <c r="K55" s="17">
        <v>0</v>
      </c>
      <c r="L55" s="17">
        <v>0</v>
      </c>
      <c r="M55" s="18">
        <f>L55+I55+J55+H55+G55</f>
        <v>7926997</v>
      </c>
      <c r="N55" s="31">
        <f>VLOOKUP(B55,'[3]Sheet12'!$B$9:$AA$69,25,0)</f>
        <v>65726857.419999994</v>
      </c>
      <c r="O55" s="34">
        <f>N55/$N$75</f>
        <v>0.00014739728969692968</v>
      </c>
      <c r="P55" s="36"/>
    </row>
    <row r="56" spans="1:16" ht="15">
      <c r="A56" s="12">
        <v>41</v>
      </c>
      <c r="B56" s="13" t="s">
        <v>90</v>
      </c>
      <c r="C56" s="14" t="s">
        <v>91</v>
      </c>
      <c r="D56" s="15" t="s">
        <v>14</v>
      </c>
      <c r="E56" s="16"/>
      <c r="F56" s="16"/>
      <c r="G56" s="17">
        <f>VLOOKUP(B56,'[1]Brokers'!$B$9:$H$69,7,0)</f>
        <v>0</v>
      </c>
      <c r="H56" s="17">
        <f>VLOOKUP(B56,'[2]Brokers'!$B$9:$W$69,22,0)</f>
        <v>0</v>
      </c>
      <c r="I56" s="40">
        <f>VLOOKUP(B56,'[1]Brokers'!$B$9:$R$69,17,0)</f>
        <v>0</v>
      </c>
      <c r="J56" s="17">
        <f>VLOOKUP(B56,'[1]Brokers'!$B$9:$M$69,12,0)</f>
        <v>0</v>
      </c>
      <c r="K56" s="17">
        <v>0</v>
      </c>
      <c r="L56" s="17">
        <v>0</v>
      </c>
      <c r="M56" s="18">
        <f>L56+I56+J56+H56+G56</f>
        <v>0</v>
      </c>
      <c r="N56" s="31">
        <f>VLOOKUP(B56,'[3]Sheet12'!$B$9:$AA$69,25,0)</f>
        <v>47423045.03</v>
      </c>
      <c r="O56" s="34">
        <f>N56/$N$75</f>
        <v>0.0001063496503709374</v>
      </c>
      <c r="P56" s="36"/>
    </row>
    <row r="57" spans="1:16" ht="15">
      <c r="A57" s="12">
        <v>42</v>
      </c>
      <c r="B57" s="13" t="s">
        <v>131</v>
      </c>
      <c r="C57" s="14" t="s">
        <v>130</v>
      </c>
      <c r="D57" s="15" t="s">
        <v>14</v>
      </c>
      <c r="E57" s="16"/>
      <c r="F57" s="16"/>
      <c r="G57" s="17">
        <f>VLOOKUP(B57,'[1]Brokers'!$B$9:$H$69,7,0)</f>
        <v>104000</v>
      </c>
      <c r="H57" s="17">
        <f>VLOOKUP(B57,'[2]Brokers'!$B$9:$W$69,22,0)</f>
        <v>0</v>
      </c>
      <c r="I57" s="40">
        <f>VLOOKUP(B57,'[1]Brokers'!$B$9:$R$69,17,0)</f>
        <v>0</v>
      </c>
      <c r="J57" s="17">
        <f>VLOOKUP(B57,'[1]Brokers'!$B$9:$M$69,12,0)</f>
        <v>0</v>
      </c>
      <c r="K57" s="17"/>
      <c r="L57" s="17">
        <v>0</v>
      </c>
      <c r="M57" s="18">
        <f>L57+I57+J57+H57+G57</f>
        <v>104000</v>
      </c>
      <c r="N57" s="31">
        <f>VLOOKUP(B57,'[3]Sheet12'!$B$9:$AA$69,25,0)</f>
        <v>42706209</v>
      </c>
      <c r="O57" s="34">
        <f>N57/$N$75</f>
        <v>9.577180024911993E-05</v>
      </c>
      <c r="P57" s="36"/>
    </row>
    <row r="58" spans="1:16" ht="15">
      <c r="A58" s="12">
        <v>43</v>
      </c>
      <c r="B58" s="13" t="s">
        <v>133</v>
      </c>
      <c r="C58" s="14" t="s">
        <v>135</v>
      </c>
      <c r="D58" s="15" t="s">
        <v>14</v>
      </c>
      <c r="E58" s="16"/>
      <c r="F58" s="16"/>
      <c r="G58" s="17">
        <f>VLOOKUP(B58,'[1]Brokers'!$B$9:$H$69,7,0)</f>
        <v>20046831.2</v>
      </c>
      <c r="H58" s="17">
        <f>VLOOKUP(B58,'[2]Brokers'!$B$9:$W$69,22,0)</f>
        <v>0</v>
      </c>
      <c r="I58" s="40">
        <f>VLOOKUP(B58,'[1]Brokers'!$B$9:$R$69,17,0)</f>
        <v>0</v>
      </c>
      <c r="J58" s="17">
        <f>VLOOKUP(B58,'[1]Brokers'!$B$9:$M$69,12,0)</f>
        <v>0</v>
      </c>
      <c r="K58" s="17">
        <v>0</v>
      </c>
      <c r="L58" s="17">
        <v>0</v>
      </c>
      <c r="M58" s="18">
        <f>L58+I58+J58+H58+G58</f>
        <v>20046831.2</v>
      </c>
      <c r="N58" s="31">
        <f>VLOOKUP(B58,'[3]Sheet12'!$B$9:$AA$69,25,0)</f>
        <v>21660331.2</v>
      </c>
      <c r="O58" s="34">
        <f>N58/$N$75</f>
        <v>4.8574878491700825E-05</v>
      </c>
      <c r="P58" s="36"/>
    </row>
    <row r="59" spans="1:16" ht="15">
      <c r="A59" s="12">
        <v>44</v>
      </c>
      <c r="B59" s="13" t="s">
        <v>86</v>
      </c>
      <c r="C59" s="14" t="s">
        <v>87</v>
      </c>
      <c r="D59" s="15" t="s">
        <v>14</v>
      </c>
      <c r="E59" s="16"/>
      <c r="F59" s="16"/>
      <c r="G59" s="17">
        <f>VLOOKUP(B59,'[1]Brokers'!$B$9:$H$69,7,0)</f>
        <v>1849200</v>
      </c>
      <c r="H59" s="17">
        <f>VLOOKUP(B59,'[2]Brokers'!$B$9:$W$69,22,0)</f>
        <v>0</v>
      </c>
      <c r="I59" s="40">
        <f>VLOOKUP(B59,'[1]Brokers'!$B$9:$R$69,17,0)</f>
        <v>0</v>
      </c>
      <c r="J59" s="17">
        <f>VLOOKUP(B59,'[1]Brokers'!$B$9:$M$69,12,0)</f>
        <v>0</v>
      </c>
      <c r="K59" s="17">
        <v>0</v>
      </c>
      <c r="L59" s="17">
        <v>0</v>
      </c>
      <c r="M59" s="18">
        <f>L59+I59+J59+H59+G59</f>
        <v>1849200</v>
      </c>
      <c r="N59" s="31">
        <f>VLOOKUP(B59,'[3]Sheet12'!$B$9:$AA$69,25,0)</f>
        <v>17305316.3</v>
      </c>
      <c r="O59" s="34">
        <f>N59/$N$75</f>
        <v>3.880843874321505E-05</v>
      </c>
      <c r="P59" s="36"/>
    </row>
    <row r="60" spans="1:16" ht="15">
      <c r="A60" s="12">
        <v>45</v>
      </c>
      <c r="B60" s="13" t="s">
        <v>96</v>
      </c>
      <c r="C60" s="14" t="s">
        <v>97</v>
      </c>
      <c r="D60" s="15" t="s">
        <v>14</v>
      </c>
      <c r="E60" s="16"/>
      <c r="F60" s="16"/>
      <c r="G60" s="17">
        <f>VLOOKUP(B60,'[1]Brokers'!$B$9:$H$69,7,0)</f>
        <v>1871145</v>
      </c>
      <c r="H60" s="17">
        <f>VLOOKUP(B60,'[2]Brokers'!$B$9:$W$69,22,0)</f>
        <v>0</v>
      </c>
      <c r="I60" s="40">
        <f>VLOOKUP(B60,'[1]Brokers'!$B$9:$R$69,17,0)</f>
        <v>0</v>
      </c>
      <c r="J60" s="17">
        <f>VLOOKUP(B60,'[1]Brokers'!$B$9:$M$69,12,0)</f>
        <v>0</v>
      </c>
      <c r="K60" s="17">
        <v>0</v>
      </c>
      <c r="L60" s="17">
        <v>0</v>
      </c>
      <c r="M60" s="18">
        <f>L60+I60+J60+H60+G60</f>
        <v>1871145</v>
      </c>
      <c r="N60" s="31">
        <f>VLOOKUP(B60,'[3]Sheet12'!$B$9:$AA$69,25,0)</f>
        <v>12832078</v>
      </c>
      <c r="O60" s="34">
        <f>N60/$N$75</f>
        <v>2.8776874364969422E-05</v>
      </c>
      <c r="P60" s="36"/>
    </row>
    <row r="61" spans="1:16" ht="15">
      <c r="A61" s="12">
        <v>46</v>
      </c>
      <c r="B61" s="13" t="s">
        <v>104</v>
      </c>
      <c r="C61" s="14" t="s">
        <v>105</v>
      </c>
      <c r="D61" s="15" t="s">
        <v>14</v>
      </c>
      <c r="E61" s="15" t="s">
        <v>14</v>
      </c>
      <c r="F61" s="16"/>
      <c r="G61" s="17">
        <f>VLOOKUP(B61,'[1]Brokers'!$B$9:$H$69,7,0)</f>
        <v>0</v>
      </c>
      <c r="H61" s="17">
        <f>VLOOKUP(B61,'[2]Brokers'!$B$9:$W$69,22,0)</f>
        <v>0</v>
      </c>
      <c r="I61" s="40">
        <f>VLOOKUP(B61,'[1]Brokers'!$B$9:$R$69,17,0)</f>
        <v>0</v>
      </c>
      <c r="J61" s="17">
        <f>VLOOKUP(B61,'[1]Brokers'!$B$9:$M$69,12,0)</f>
        <v>0</v>
      </c>
      <c r="K61" s="17">
        <v>0</v>
      </c>
      <c r="L61" s="17">
        <v>0</v>
      </c>
      <c r="M61" s="18">
        <f>L61+I61+J61+H61+G61</f>
        <v>0</v>
      </c>
      <c r="N61" s="31">
        <f>VLOOKUP(B61,'[3]Sheet12'!$B$9:$AA$69,25,0)</f>
        <v>3788300</v>
      </c>
      <c r="O61" s="34">
        <f>N61/$N$75</f>
        <v>8.495540095440011E-06</v>
      </c>
      <c r="P61" s="36"/>
    </row>
    <row r="62" spans="1:16" ht="15">
      <c r="A62" s="12">
        <v>47</v>
      </c>
      <c r="B62" s="13" t="s">
        <v>110</v>
      </c>
      <c r="C62" s="14" t="s">
        <v>111</v>
      </c>
      <c r="D62" s="15" t="s">
        <v>14</v>
      </c>
      <c r="E62" s="16"/>
      <c r="F62" s="16"/>
      <c r="G62" s="17">
        <f>VLOOKUP(B62,'[1]Brokers'!$B$9:$H$69,7,0)</f>
        <v>49000</v>
      </c>
      <c r="H62" s="17">
        <f>VLOOKUP(B62,'[2]Brokers'!$B$9:$W$69,22,0)</f>
        <v>0</v>
      </c>
      <c r="I62" s="40">
        <f>VLOOKUP(B62,'[1]Brokers'!$B$9:$R$69,17,0)</f>
        <v>0</v>
      </c>
      <c r="J62" s="17">
        <f>VLOOKUP(B62,'[1]Brokers'!$B$9:$M$69,12,0)</f>
        <v>0</v>
      </c>
      <c r="K62" s="17">
        <v>0</v>
      </c>
      <c r="L62" s="17">
        <v>0</v>
      </c>
      <c r="M62" s="18">
        <f>L62+I62+J62+H62+G62</f>
        <v>49000</v>
      </c>
      <c r="N62" s="31">
        <f>VLOOKUP(B62,'[3]Sheet12'!$B$9:$AA$69,25,0)</f>
        <v>49000</v>
      </c>
      <c r="O62" s="34">
        <f>N62/$N$75</f>
        <v>1.0988608734169958E-07</v>
      </c>
      <c r="P62" s="36"/>
    </row>
    <row r="63" spans="1:16" ht="15">
      <c r="A63" s="12">
        <v>48</v>
      </c>
      <c r="B63" s="13" t="s">
        <v>112</v>
      </c>
      <c r="C63" s="14" t="s">
        <v>113</v>
      </c>
      <c r="D63" s="15"/>
      <c r="E63" s="16"/>
      <c r="F63" s="16"/>
      <c r="G63" s="17">
        <f>VLOOKUP(B63,'[1]Brokers'!$B$9:$H$69,7,0)</f>
        <v>0</v>
      </c>
      <c r="H63" s="17">
        <f>VLOOKUP(B63,'[2]Brokers'!$B$9:$W$69,22,0)</f>
        <v>0</v>
      </c>
      <c r="I63" s="40">
        <f>VLOOKUP(B63,'[1]Brokers'!$B$9:$R$69,17,0)</f>
        <v>0</v>
      </c>
      <c r="J63" s="17">
        <f>VLOOKUP(B63,'[1]Brokers'!$B$9:$M$69,12,0)</f>
        <v>0</v>
      </c>
      <c r="K63" s="17">
        <v>0</v>
      </c>
      <c r="L63" s="17">
        <v>0</v>
      </c>
      <c r="M63" s="18">
        <f>L63+I63+J63+H63+G63</f>
        <v>0</v>
      </c>
      <c r="N63" s="31">
        <f>VLOOKUP(B63,'[3]Sheet12'!$B$9:$AA$69,25,0)</f>
        <v>0</v>
      </c>
      <c r="O63" s="34">
        <f>N63/$N$75</f>
        <v>0</v>
      </c>
      <c r="P63" s="36"/>
    </row>
    <row r="64" spans="1:16" ht="15">
      <c r="A64" s="12">
        <v>49</v>
      </c>
      <c r="B64" s="13" t="s">
        <v>116</v>
      </c>
      <c r="C64" s="14" t="s">
        <v>117</v>
      </c>
      <c r="D64" s="15"/>
      <c r="E64" s="16"/>
      <c r="F64" s="16"/>
      <c r="G64" s="17">
        <f>VLOOKUP(B64,'[1]Brokers'!$B$9:$H$69,7,0)</f>
        <v>0</v>
      </c>
      <c r="H64" s="17">
        <f>VLOOKUP(B64,'[2]Brokers'!$B$9:$W$69,22,0)</f>
        <v>0</v>
      </c>
      <c r="I64" s="40">
        <f>VLOOKUP(B64,'[1]Brokers'!$B$9:$R$69,17,0)</f>
        <v>0</v>
      </c>
      <c r="J64" s="17">
        <f>VLOOKUP(B64,'[1]Brokers'!$B$9:$M$69,12,0)</f>
        <v>0</v>
      </c>
      <c r="K64" s="17">
        <v>0</v>
      </c>
      <c r="L64" s="17">
        <v>0</v>
      </c>
      <c r="M64" s="18">
        <f>L64+I64+J64+H64+G64</f>
        <v>0</v>
      </c>
      <c r="N64" s="31">
        <f>VLOOKUP(B64,'[3]Sheet12'!$B$9:$AA$69,25,0)</f>
        <v>0</v>
      </c>
      <c r="O64" s="34">
        <f>N64/$N$75</f>
        <v>0</v>
      </c>
      <c r="P64" s="36"/>
    </row>
    <row r="65" spans="1:16" ht="15">
      <c r="A65" s="12">
        <v>50</v>
      </c>
      <c r="B65" s="13" t="s">
        <v>114</v>
      </c>
      <c r="C65" s="14" t="s">
        <v>115</v>
      </c>
      <c r="D65" s="15"/>
      <c r="E65" s="16"/>
      <c r="F65" s="16"/>
      <c r="G65" s="17">
        <f>VLOOKUP(B65,'[1]Brokers'!$B$9:$H$69,7,0)</f>
        <v>0</v>
      </c>
      <c r="H65" s="17">
        <f>VLOOKUP(B65,'[2]Brokers'!$B$9:$W$69,22,0)</f>
        <v>0</v>
      </c>
      <c r="I65" s="40">
        <f>VLOOKUP(B65,'[1]Brokers'!$B$9:$R$69,17,0)</f>
        <v>0</v>
      </c>
      <c r="J65" s="17">
        <f>VLOOKUP(B65,'[1]Brokers'!$B$9:$M$69,12,0)</f>
        <v>0</v>
      </c>
      <c r="K65" s="17">
        <v>0</v>
      </c>
      <c r="L65" s="17">
        <v>0</v>
      </c>
      <c r="M65" s="18">
        <f>L65+I65+J65+H65+G65</f>
        <v>0</v>
      </c>
      <c r="N65" s="31">
        <f>VLOOKUP(B65,'[3]Sheet12'!$B$9:$AA$69,25,0)</f>
        <v>0</v>
      </c>
      <c r="O65" s="34">
        <f>N65/$N$75</f>
        <v>0</v>
      </c>
      <c r="P65" s="36"/>
    </row>
    <row r="66" spans="1:16" ht="15">
      <c r="A66" s="12">
        <v>51</v>
      </c>
      <c r="B66" s="13" t="s">
        <v>108</v>
      </c>
      <c r="C66" s="14" t="s">
        <v>109</v>
      </c>
      <c r="D66" s="15"/>
      <c r="E66" s="16"/>
      <c r="F66" s="16"/>
      <c r="G66" s="17">
        <f>VLOOKUP(B66,'[1]Brokers'!$B$9:$H$69,7,0)</f>
        <v>0</v>
      </c>
      <c r="H66" s="17">
        <f>VLOOKUP(B66,'[2]Brokers'!$B$9:$W$69,22,0)</f>
        <v>0</v>
      </c>
      <c r="I66" s="40">
        <f>VLOOKUP(B66,'[1]Brokers'!$B$9:$R$69,17,0)</f>
        <v>0</v>
      </c>
      <c r="J66" s="17">
        <f>VLOOKUP(B66,'[1]Brokers'!$B$9:$M$69,12,0)</f>
        <v>0</v>
      </c>
      <c r="K66" s="17">
        <v>0</v>
      </c>
      <c r="L66" s="17">
        <v>0</v>
      </c>
      <c r="M66" s="18">
        <f>L66+I66+J66+H66+G66</f>
        <v>0</v>
      </c>
      <c r="N66" s="31">
        <f>VLOOKUP(B66,'[3]Sheet12'!$B$9:$AA$69,25,0)</f>
        <v>0</v>
      </c>
      <c r="O66" s="34">
        <f>N66/$N$75</f>
        <v>0</v>
      </c>
      <c r="P66" s="36"/>
    </row>
    <row r="67" spans="1:16" ht="15">
      <c r="A67" s="12">
        <v>52</v>
      </c>
      <c r="B67" s="13" t="s">
        <v>71</v>
      </c>
      <c r="C67" s="14" t="s">
        <v>72</v>
      </c>
      <c r="D67" s="15" t="s">
        <v>14</v>
      </c>
      <c r="E67" s="16" t="s">
        <v>14</v>
      </c>
      <c r="F67" s="16"/>
      <c r="G67" s="17">
        <f>VLOOKUP(B67,'[1]Brokers'!$B$9:$H$69,7,0)</f>
        <v>0</v>
      </c>
      <c r="H67" s="17">
        <f>VLOOKUP(B67,'[2]Brokers'!$B$9:$W$69,22,0)</f>
        <v>0</v>
      </c>
      <c r="I67" s="40">
        <f>VLOOKUP(B67,'[1]Brokers'!$B$9:$R$69,17,0)</f>
        <v>0</v>
      </c>
      <c r="J67" s="17">
        <f>VLOOKUP(B67,'[1]Brokers'!$B$9:$M$69,12,0)</f>
        <v>0</v>
      </c>
      <c r="K67" s="17">
        <v>0</v>
      </c>
      <c r="L67" s="17">
        <v>0</v>
      </c>
      <c r="M67" s="18">
        <f>L67+I67+J67+H67+G67</f>
        <v>0</v>
      </c>
      <c r="N67" s="31">
        <f>VLOOKUP(B67,'[3]Sheet12'!$B$9:$AA$69,25,0)</f>
        <v>0</v>
      </c>
      <c r="O67" s="34">
        <f>N67/$N$75</f>
        <v>0</v>
      </c>
      <c r="P67" s="36"/>
    </row>
    <row r="68" spans="1:16" ht="15">
      <c r="A68" s="12">
        <v>53</v>
      </c>
      <c r="B68" s="13" t="s">
        <v>92</v>
      </c>
      <c r="C68" s="14" t="s">
        <v>93</v>
      </c>
      <c r="D68" s="15" t="s">
        <v>14</v>
      </c>
      <c r="E68" s="16" t="s">
        <v>14</v>
      </c>
      <c r="F68" s="16" t="s">
        <v>14</v>
      </c>
      <c r="G68" s="17">
        <f>VLOOKUP(B68,'[1]Brokers'!$B$9:$H$69,7,0)</f>
        <v>0</v>
      </c>
      <c r="H68" s="17">
        <f>VLOOKUP(B68,'[2]Brokers'!$B$9:$W$69,22,0)</f>
        <v>0</v>
      </c>
      <c r="I68" s="40">
        <f>VLOOKUP(B68,'[1]Brokers'!$B$9:$R$69,17,0)</f>
        <v>0</v>
      </c>
      <c r="J68" s="17">
        <f>VLOOKUP(B68,'[1]Brokers'!$B$9:$M$69,12,0)</f>
        <v>0</v>
      </c>
      <c r="K68" s="17">
        <v>0</v>
      </c>
      <c r="L68" s="17">
        <v>0</v>
      </c>
      <c r="M68" s="18">
        <f>L68+I68+J68+H68+G68</f>
        <v>0</v>
      </c>
      <c r="N68" s="31">
        <f>VLOOKUP(B68,'[3]Sheet12'!$B$9:$AA$69,25,0)</f>
        <v>0</v>
      </c>
      <c r="O68" s="34">
        <f>N68/$N$75</f>
        <v>0</v>
      </c>
      <c r="P68" s="36"/>
    </row>
    <row r="69" spans="1:16" ht="15">
      <c r="A69" s="12">
        <v>54</v>
      </c>
      <c r="B69" s="13" t="s">
        <v>98</v>
      </c>
      <c r="C69" s="14" t="s">
        <v>99</v>
      </c>
      <c r="D69" s="15" t="s">
        <v>14</v>
      </c>
      <c r="E69" s="16" t="s">
        <v>14</v>
      </c>
      <c r="F69" s="16" t="s">
        <v>14</v>
      </c>
      <c r="G69" s="17">
        <f>VLOOKUP(B69,'[1]Brokers'!$B$9:$H$69,7,0)</f>
        <v>0</v>
      </c>
      <c r="H69" s="17">
        <f>VLOOKUP(B69,'[2]Brokers'!$B$9:$W$69,22,0)</f>
        <v>0</v>
      </c>
      <c r="I69" s="40">
        <f>VLOOKUP(B69,'[1]Brokers'!$B$9:$R$69,17,0)</f>
        <v>0</v>
      </c>
      <c r="J69" s="17">
        <f>VLOOKUP(B69,'[1]Brokers'!$B$9:$M$69,12,0)</f>
        <v>0</v>
      </c>
      <c r="K69" s="17">
        <v>0</v>
      </c>
      <c r="L69" s="17">
        <v>0</v>
      </c>
      <c r="M69" s="18">
        <f>L69+I69+J69+H69+G69</f>
        <v>0</v>
      </c>
      <c r="N69" s="31">
        <f>VLOOKUP(B69,'[3]Sheet12'!$B$9:$AA$69,25,0)</f>
        <v>0</v>
      </c>
      <c r="O69" s="34">
        <f>N69/$N$75</f>
        <v>0</v>
      </c>
      <c r="P69" s="36"/>
    </row>
    <row r="70" spans="1:16" ht="15">
      <c r="A70" s="12">
        <v>55</v>
      </c>
      <c r="B70" s="13" t="s">
        <v>100</v>
      </c>
      <c r="C70" s="14" t="s">
        <v>101</v>
      </c>
      <c r="D70" s="15" t="s">
        <v>14</v>
      </c>
      <c r="E70" s="16"/>
      <c r="F70" s="16"/>
      <c r="G70" s="17">
        <f>VLOOKUP(B70,'[1]Brokers'!$B$9:$H$69,7,0)</f>
        <v>0</v>
      </c>
      <c r="H70" s="17">
        <f>VLOOKUP(B70,'[2]Brokers'!$B$9:$W$69,22,0)</f>
        <v>0</v>
      </c>
      <c r="I70" s="40">
        <f>VLOOKUP(B70,'[1]Brokers'!$B$9:$R$69,17,0)</f>
        <v>0</v>
      </c>
      <c r="J70" s="17">
        <f>VLOOKUP(B70,'[1]Brokers'!$B$9:$M$69,12,0)</f>
        <v>0</v>
      </c>
      <c r="K70" s="17">
        <v>0</v>
      </c>
      <c r="L70" s="17">
        <v>0</v>
      </c>
      <c r="M70" s="18">
        <f>L70+I70+J70+H70+G70</f>
        <v>0</v>
      </c>
      <c r="N70" s="31">
        <f>VLOOKUP(B70,'[3]Sheet12'!$B$9:$AA$69,25,0)</f>
        <v>0</v>
      </c>
      <c r="O70" s="34">
        <f>N70/$N$75</f>
        <v>0</v>
      </c>
      <c r="P70" s="36"/>
    </row>
    <row r="71" spans="1:17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VLOOKUP(B71,'[1]Brokers'!$B$9:$H$69,7,0)</f>
        <v>0</v>
      </c>
      <c r="H71" s="17">
        <f>VLOOKUP(B71,'[2]Brokers'!$B$9:$W$69,22,0)</f>
        <v>0</v>
      </c>
      <c r="I71" s="40">
        <f>VLOOKUP(B71,'[1]Brokers'!$B$9:$R$69,17,0)</f>
        <v>0</v>
      </c>
      <c r="J71" s="17">
        <f>VLOOKUP(B71,'[1]Brokers'!$B$9:$M$69,12,0)</f>
        <v>0</v>
      </c>
      <c r="K71" s="17">
        <v>0</v>
      </c>
      <c r="L71" s="17">
        <v>0</v>
      </c>
      <c r="M71" s="18">
        <f>L71+I71+J71+H71+G71</f>
        <v>0</v>
      </c>
      <c r="N71" s="31">
        <f>VLOOKUP(B71,'[3]Sheet12'!$B$9:$AA$69,25,0)</f>
        <v>0</v>
      </c>
      <c r="O71" s="34">
        <f>N71/$N$75</f>
        <v>0</v>
      </c>
      <c r="P71" s="36"/>
      <c r="Q71" s="21"/>
    </row>
    <row r="72" spans="1:17" ht="15">
      <c r="A72" s="12">
        <v>57</v>
      </c>
      <c r="B72" s="13" t="s">
        <v>120</v>
      </c>
      <c r="C72" s="14" t="s">
        <v>121</v>
      </c>
      <c r="D72" s="15" t="s">
        <v>14</v>
      </c>
      <c r="E72" s="16"/>
      <c r="F72" s="16"/>
      <c r="G72" s="17">
        <f>VLOOKUP(B72,'[1]Brokers'!$B$9:$H$69,7,0)</f>
        <v>0</v>
      </c>
      <c r="H72" s="17">
        <f>VLOOKUP(B72,'[2]Brokers'!$B$9:$W$69,22,0)</f>
        <v>0</v>
      </c>
      <c r="I72" s="40">
        <f>VLOOKUP(B72,'[1]Brokers'!$B$9:$R$69,17,0)</f>
        <v>0</v>
      </c>
      <c r="J72" s="17">
        <f>VLOOKUP(B72,'[1]Brokers'!$B$9:$M$69,12,0)</f>
        <v>0</v>
      </c>
      <c r="K72" s="17">
        <v>0</v>
      </c>
      <c r="L72" s="17">
        <v>0</v>
      </c>
      <c r="M72" s="18">
        <f>L72+I72+J72+H72+G72</f>
        <v>0</v>
      </c>
      <c r="N72" s="31">
        <f>VLOOKUP(B72,'[3]Sheet12'!$B$9:$AA$69,25,0)</f>
        <v>0</v>
      </c>
      <c r="O72" s="34">
        <f>N72/$N$75</f>
        <v>0</v>
      </c>
      <c r="P72" s="36"/>
      <c r="Q72" s="21"/>
    </row>
    <row r="73" spans="1:17" ht="15">
      <c r="A73" s="12">
        <v>58</v>
      </c>
      <c r="B73" s="37" t="s">
        <v>122</v>
      </c>
      <c r="C73" s="38" t="s">
        <v>123</v>
      </c>
      <c r="D73" s="15" t="s">
        <v>14</v>
      </c>
      <c r="E73" s="39"/>
      <c r="F73" s="39"/>
      <c r="G73" s="17">
        <f>VLOOKUP(B73,'[1]Brokers'!$B$9:$H$69,7,0)</f>
        <v>0</v>
      </c>
      <c r="H73" s="17">
        <f>VLOOKUP(B73,'[2]Brokers'!$B$9:$W$69,22,0)</f>
        <v>0</v>
      </c>
      <c r="I73" s="40">
        <f>VLOOKUP(B73,'[1]Brokers'!$B$9:$R$69,17,0)</f>
        <v>0</v>
      </c>
      <c r="J73" s="17">
        <f>VLOOKUP(B73,'[1]Brokers'!$B$9:$M$69,12,0)</f>
        <v>0</v>
      </c>
      <c r="K73" s="17">
        <v>0</v>
      </c>
      <c r="L73" s="17">
        <v>0</v>
      </c>
      <c r="M73" s="18">
        <f>L73+I73+J73+H73+G73</f>
        <v>0</v>
      </c>
      <c r="N73" s="31">
        <f>VLOOKUP(B73,'[3]Sheet12'!$B$9:$AA$69,25,0)</f>
        <v>0</v>
      </c>
      <c r="O73" s="34">
        <f>N73/$N$75</f>
        <v>0</v>
      </c>
      <c r="P73" s="36"/>
      <c r="Q73" s="21"/>
    </row>
    <row r="74" spans="1:17" ht="15">
      <c r="A74" s="12">
        <v>59</v>
      </c>
      <c r="B74" s="37" t="s">
        <v>134</v>
      </c>
      <c r="C74" s="38" t="s">
        <v>136</v>
      </c>
      <c r="D74" s="15" t="s">
        <v>14</v>
      </c>
      <c r="E74" s="15" t="s">
        <v>14</v>
      </c>
      <c r="F74" s="15" t="s">
        <v>14</v>
      </c>
      <c r="G74" s="17">
        <f>VLOOKUP(B74,'[1]Brokers'!$B$9:$H$69,7,0)</f>
        <v>0</v>
      </c>
      <c r="H74" s="17">
        <f>VLOOKUP(B74,'[2]Brokers'!$B$9:$W$69,22,0)</f>
        <v>0</v>
      </c>
      <c r="I74" s="40">
        <f>VLOOKUP(B74,'[1]Brokers'!$B$9:$R$69,17,0)</f>
        <v>0</v>
      </c>
      <c r="J74" s="17">
        <f>VLOOKUP(B74,'[1]Brokers'!$B$9:$M$69,12,0)</f>
        <v>0</v>
      </c>
      <c r="K74" s="17">
        <v>0</v>
      </c>
      <c r="L74" s="17">
        <v>0</v>
      </c>
      <c r="M74" s="18">
        <f>L74+I74+J74+H74+G74</f>
        <v>0</v>
      </c>
      <c r="N74" s="31">
        <f>VLOOKUP(B74,'[3]Sheet12'!$B$9:$AA$69,25,0)</f>
        <v>0</v>
      </c>
      <c r="O74" s="34">
        <f>N74/$N$75</f>
        <v>0</v>
      </c>
      <c r="P74" s="36"/>
      <c r="Q74" s="21"/>
    </row>
    <row r="75" spans="1:17" ht="16.5" thickBot="1">
      <c r="A75" s="45" t="s">
        <v>6</v>
      </c>
      <c r="B75" s="46"/>
      <c r="C75" s="47"/>
      <c r="D75" s="22">
        <f>COUNTA(D16:D74)</f>
        <v>55</v>
      </c>
      <c r="E75" s="22">
        <f>COUNTA(E16:E74)</f>
        <v>24</v>
      </c>
      <c r="F75" s="22">
        <f>COUNTA(F16:F74)</f>
        <v>14</v>
      </c>
      <c r="G75" s="23">
        <f aca="true" t="shared" si="0" ref="G75:O75">SUM(G16:G74)</f>
        <v>245475182867.6</v>
      </c>
      <c r="H75" s="23">
        <f t="shared" si="0"/>
        <v>880598520</v>
      </c>
      <c r="I75" s="23">
        <f t="shared" si="0"/>
        <v>0</v>
      </c>
      <c r="J75" s="23">
        <f t="shared" si="0"/>
        <v>0</v>
      </c>
      <c r="K75" s="23">
        <f t="shared" si="0"/>
        <v>0</v>
      </c>
      <c r="L75" s="23">
        <f t="shared" si="0"/>
        <v>0</v>
      </c>
      <c r="M75" s="23">
        <f t="shared" si="0"/>
        <v>246355781387.6</v>
      </c>
      <c r="N75" s="32">
        <f t="shared" si="0"/>
        <v>445916322851.96014</v>
      </c>
      <c r="O75" s="33">
        <f t="shared" si="0"/>
        <v>1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60" t="s">
        <v>124</v>
      </c>
      <c r="C77" s="60"/>
      <c r="D77" s="60"/>
      <c r="E77" s="60"/>
      <c r="F77" s="60"/>
      <c r="H77" s="27"/>
      <c r="I77" s="27"/>
      <c r="L77" s="25"/>
      <c r="M77" s="25"/>
      <c r="P77" s="24"/>
      <c r="Q77" s="21"/>
    </row>
    <row r="78" spans="3:17" ht="27.6" customHeight="1">
      <c r="C78" s="61"/>
      <c r="D78" s="61"/>
      <c r="E78" s="61"/>
      <c r="F78" s="61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2018-12-14T10:46:31Z</cp:lastPrinted>
  <dcterms:created xsi:type="dcterms:W3CDTF">2017-06-09T07:51:20Z</dcterms:created>
  <dcterms:modified xsi:type="dcterms:W3CDTF">2019-01-10T05:44:50Z</dcterms:modified>
  <cp:category/>
  <cp:version/>
  <cp:contentType/>
  <cp:contentStatus/>
</cp:coreProperties>
</file>