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5\"/>
    </mc:Choice>
  </mc:AlternateContent>
  <xr:revisionPtr revIDLastSave="0" documentId="13_ncr:1_{1210C44E-16FF-44EF-ADD0-61225DBC81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Sheet1!$A$15:$N$68</definedName>
    <definedName name="_xlnm.Print_Area" localSheetId="0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" i="3"/>
  <c r="K17" i="1"/>
  <c r="K18" i="1"/>
  <c r="K19" i="1"/>
  <c r="K21" i="1"/>
  <c r="K22" i="1"/>
  <c r="K23" i="1"/>
  <c r="K20" i="1"/>
  <c r="K25" i="1"/>
  <c r="K24" i="1"/>
  <c r="K26" i="1"/>
  <c r="K27" i="1"/>
  <c r="K28" i="1"/>
  <c r="K29" i="1"/>
  <c r="K30" i="1"/>
  <c r="K34" i="1"/>
  <c r="K31" i="1"/>
  <c r="K32" i="1"/>
  <c r="K33" i="1"/>
  <c r="K36" i="1"/>
  <c r="K37" i="1"/>
  <c r="K35" i="1"/>
  <c r="K40" i="1"/>
  <c r="K38" i="1"/>
  <c r="K39" i="1"/>
  <c r="K41" i="1"/>
  <c r="K43" i="1"/>
  <c r="K45" i="1"/>
  <c r="K42" i="1"/>
  <c r="K46" i="1"/>
  <c r="K44" i="1"/>
  <c r="K47" i="1"/>
  <c r="K49" i="1"/>
  <c r="K51" i="1"/>
  <c r="K50" i="1"/>
  <c r="K52" i="1"/>
  <c r="K53" i="1"/>
  <c r="K55" i="1"/>
  <c r="K54" i="1"/>
  <c r="K48" i="1"/>
  <c r="K56" i="1"/>
  <c r="K57" i="1"/>
  <c r="K59" i="1"/>
  <c r="K60" i="1"/>
  <c r="K58" i="1"/>
  <c r="K61" i="1"/>
  <c r="K62" i="1"/>
  <c r="K63" i="1"/>
  <c r="K64" i="1"/>
  <c r="K65" i="1"/>
  <c r="K66" i="1"/>
  <c r="K67" i="1"/>
  <c r="K16" i="1"/>
  <c r="G17" i="1"/>
  <c r="G18" i="1"/>
  <c r="G19" i="1"/>
  <c r="G21" i="1"/>
  <c r="G22" i="1"/>
  <c r="G23" i="1"/>
  <c r="G20" i="1"/>
  <c r="G25" i="1"/>
  <c r="G24" i="1"/>
  <c r="G26" i="1"/>
  <c r="G27" i="1"/>
  <c r="G28" i="1"/>
  <c r="G29" i="1"/>
  <c r="G30" i="1"/>
  <c r="G34" i="1"/>
  <c r="G31" i="1"/>
  <c r="G32" i="1"/>
  <c r="G33" i="1"/>
  <c r="G36" i="1"/>
  <c r="G37" i="1"/>
  <c r="G35" i="1"/>
  <c r="G40" i="1"/>
  <c r="G38" i="1"/>
  <c r="G39" i="1"/>
  <c r="G41" i="1"/>
  <c r="G43" i="1"/>
  <c r="G45" i="1"/>
  <c r="G42" i="1"/>
  <c r="G46" i="1"/>
  <c r="G44" i="1"/>
  <c r="G47" i="1"/>
  <c r="G49" i="1"/>
  <c r="G51" i="1"/>
  <c r="G50" i="1"/>
  <c r="G52" i="1"/>
  <c r="G53" i="1"/>
  <c r="G55" i="1"/>
  <c r="G54" i="1"/>
  <c r="G48" i="1"/>
  <c r="G56" i="1"/>
  <c r="G57" i="1"/>
  <c r="G59" i="1"/>
  <c r="G60" i="1"/>
  <c r="G58" i="1"/>
  <c r="G61" i="1"/>
  <c r="G62" i="1"/>
  <c r="G63" i="1"/>
  <c r="G64" i="1"/>
  <c r="G65" i="1"/>
  <c r="G66" i="1"/>
  <c r="G67" i="1"/>
  <c r="G16" i="1"/>
  <c r="J17" i="1"/>
  <c r="J18" i="1"/>
  <c r="J19" i="1"/>
  <c r="J21" i="1"/>
  <c r="J22" i="1"/>
  <c r="J23" i="1"/>
  <c r="J20" i="1"/>
  <c r="J25" i="1"/>
  <c r="J24" i="1"/>
  <c r="J26" i="1"/>
  <c r="J27" i="1"/>
  <c r="J28" i="1"/>
  <c r="J29" i="1"/>
  <c r="J30" i="1"/>
  <c r="J34" i="1"/>
  <c r="J31" i="1"/>
  <c r="J32" i="1"/>
  <c r="J33" i="1"/>
  <c r="J36" i="1"/>
  <c r="J37" i="1"/>
  <c r="J35" i="1"/>
  <c r="J40" i="1"/>
  <c r="J38" i="1"/>
  <c r="J39" i="1"/>
  <c r="J41" i="1"/>
  <c r="J43" i="1"/>
  <c r="J45" i="1"/>
  <c r="J42" i="1"/>
  <c r="J46" i="1"/>
  <c r="J44" i="1"/>
  <c r="J47" i="1"/>
  <c r="J49" i="1"/>
  <c r="J51" i="1"/>
  <c r="J50" i="1"/>
  <c r="J52" i="1"/>
  <c r="J53" i="1"/>
  <c r="J55" i="1"/>
  <c r="J54" i="1"/>
  <c r="J48" i="1"/>
  <c r="J56" i="1"/>
  <c r="J57" i="1"/>
  <c r="J59" i="1"/>
  <c r="J60" i="1"/>
  <c r="J58" i="1"/>
  <c r="J61" i="1"/>
  <c r="J62" i="1"/>
  <c r="J63" i="1"/>
  <c r="J64" i="1"/>
  <c r="J65" i="1"/>
  <c r="J66" i="1"/>
  <c r="J67" i="1"/>
  <c r="J16" i="1"/>
  <c r="H17" i="1"/>
  <c r="H18" i="1"/>
  <c r="H19" i="1"/>
  <c r="H21" i="1"/>
  <c r="H22" i="1"/>
  <c r="H23" i="1"/>
  <c r="H20" i="1"/>
  <c r="H25" i="1"/>
  <c r="H24" i="1"/>
  <c r="H26" i="1"/>
  <c r="H27" i="1"/>
  <c r="H28" i="1"/>
  <c r="H29" i="1"/>
  <c r="H30" i="1"/>
  <c r="H34" i="1"/>
  <c r="H31" i="1"/>
  <c r="H32" i="1"/>
  <c r="H33" i="1"/>
  <c r="H36" i="1"/>
  <c r="H37" i="1"/>
  <c r="H35" i="1"/>
  <c r="H40" i="1"/>
  <c r="H38" i="1"/>
  <c r="H39" i="1"/>
  <c r="H41" i="1"/>
  <c r="H43" i="1"/>
  <c r="H45" i="1"/>
  <c r="H42" i="1"/>
  <c r="H46" i="1"/>
  <c r="H44" i="1"/>
  <c r="H47" i="1"/>
  <c r="H49" i="1"/>
  <c r="H51" i="1"/>
  <c r="H50" i="1"/>
  <c r="H52" i="1"/>
  <c r="H53" i="1"/>
  <c r="H55" i="1"/>
  <c r="H54" i="1"/>
  <c r="H48" i="1"/>
  <c r="H56" i="1"/>
  <c r="H57" i="1"/>
  <c r="H59" i="1"/>
  <c r="H60" i="1"/>
  <c r="H58" i="1"/>
  <c r="H61" i="1"/>
  <c r="H62" i="1"/>
  <c r="H63" i="1"/>
  <c r="H64" i="1"/>
  <c r="H65" i="1"/>
  <c r="H66" i="1"/>
  <c r="H67" i="1"/>
  <c r="H16" i="1"/>
  <c r="M31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8" i="1" l="1"/>
  <c r="E68" i="1"/>
  <c r="F68" i="1"/>
  <c r="I68" i="1" l="1"/>
  <c r="M54" i="1" l="1"/>
  <c r="M45" i="1"/>
  <c r="M18" i="1"/>
  <c r="M17" i="1"/>
  <c r="M39" i="1"/>
  <c r="M65" i="1"/>
  <c r="M49" i="1"/>
  <c r="M53" i="1"/>
  <c r="M35" i="1"/>
  <c r="M33" i="1"/>
  <c r="M52" i="1"/>
  <c r="M26" i="1"/>
  <c r="M42" i="1"/>
  <c r="M62" i="1"/>
  <c r="M32" i="1"/>
  <c r="M21" i="1"/>
  <c r="M41" i="1"/>
  <c r="M28" i="1"/>
  <c r="M23" i="1"/>
  <c r="M37" i="1"/>
  <c r="M36" i="1"/>
  <c r="M44" i="1"/>
  <c r="M29" i="1"/>
  <c r="M63" i="1"/>
  <c r="M61" i="1"/>
  <c r="M40" i="1"/>
  <c r="M55" i="1"/>
  <c r="M60" i="1"/>
  <c r="M58" i="1"/>
  <c r="M16" i="1"/>
  <c r="M48" i="1"/>
  <c r="M19" i="1"/>
  <c r="M64" i="1"/>
  <c r="M22" i="1"/>
  <c r="M20" i="1"/>
  <c r="M47" i="1"/>
  <c r="M38" i="1"/>
  <c r="M46" i="1"/>
  <c r="M43" i="1"/>
  <c r="M57" i="1"/>
  <c r="M34" i="1"/>
  <c r="M30" i="1"/>
  <c r="M56" i="1"/>
  <c r="M59" i="1"/>
  <c r="M50" i="1"/>
  <c r="M27" i="1"/>
  <c r="M51" i="1"/>
  <c r="M25" i="1"/>
  <c r="M24" i="1"/>
  <c r="M67" i="1"/>
  <c r="M68" i="1" l="1"/>
</calcChain>
</file>

<file path=xl/sharedStrings.xml><?xml version="1.0" encoding="utf-8"?>
<sst xmlns="http://schemas.openxmlformats.org/spreadsheetml/2006/main" count="219" uniqueCount="126">
  <si>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</si>
  <si>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</si>
  <si>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</si>
  <si>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</si>
  <si>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</si>
  <si>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</si>
  <si>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</si>
  <si>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</si>
  <si>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</si>
  <si>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</si>
  <si>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</si>
  <si>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</si>
  <si>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</si>
  <si>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</si>
  <si>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</si>
  <si>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</si>
  <si>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</si>
  <si>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</si>
  <si>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</si>
  <si>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</si>
  <si>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</si>
  <si>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</si>
  <si>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</si>
  <si>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</si>
  <si>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</si>
  <si>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</si>
  <si>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</si>
  <si>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</si>
  <si>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</si>
  <si>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</si>
  <si>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</si>
  <si>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</si>
  <si>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</si>
  <si>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</si>
  <si>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</si>
  <si>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</si>
  <si>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</si>
  <si>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</si>
  <si>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</si>
  <si>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</si>
  <si>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</si>
  <si>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</si>
  <si>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</si>
  <si>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</si>
  <si>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</si>
  <si>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</si>
  <si>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</si>
  <si>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</si>
  <si>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</si>
  <si>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</si>
  <si>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</si>
  <si>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</si>
  <si>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</si>
  <si>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</si>
  <si>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</si>
  <si>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</si>
  <si>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</si>
  <si>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</si>
  <si>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</si>
  <si>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</si>
  <si>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</si>
  <si>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</si>
  <si>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</si>
  <si>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</si>
  <si>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</si>
  <si>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</si>
  <si>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</si>
  <si>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</si>
  <si>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</si>
  <si>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</si>
  <si>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</si>
  <si>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</si>
  <si>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</si>
  <si>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</si>
  <si>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</si>
  <si>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</si>
  <si>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</si>
  <si>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</si>
  <si>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</si>
  <si>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</si>
  <si>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</si>
  <si>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</si>
  <si>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</si>
  <si>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</si>
  <si>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</si>
  <si>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</si>
  <si>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</si>
  <si>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</si>
  <si>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</si>
  <si>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</si>
  <si>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</si>
  <si>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</si>
  <si>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</si>
  <si>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</si>
  <si>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</si>
  <si>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</si>
  <si>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</si>
  <si>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</si>
  <si>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</si>
  <si>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</si>
  <si>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</si>
  <si>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</si>
  <si>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</si>
  <si>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</si>
  <si>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</si>
  <si>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</si>
  <si>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</si>
  <si>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</si>
  <si>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</si>
  <si>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</si>
  <si>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</si>
  <si>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</si>
  <si>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</si>
  <si>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</si>
  <si>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UNET</t>
  </si>
  <si>
    <t>"ҮНЭТ СЕКЬЮРИТИС ҮЦК" ХХК</t>
  </si>
  <si>
    <t>MOHU</t>
  </si>
  <si>
    <t>"МОНГОЛ ХУВЬЦАА ҮЦК" ХХК</t>
  </si>
  <si>
    <t xml:space="preserve">"МХБ" ХК-ИЙН ГИШҮҮН КОМПАНИУДЫН АРИЛЖААНЫ ТАЙЛАН </t>
  </si>
  <si>
    <t>2025 оны арилжааны нийт дүн</t>
  </si>
  <si>
    <t xml:space="preserve">IPO </t>
  </si>
  <si>
    <t>MSSC</t>
  </si>
  <si>
    <t xml:space="preserve"> "М СЕКЬЮРИТИС ҮЦК"</t>
  </si>
  <si>
    <t>5 дугаар сарын арилжааны дүн</t>
  </si>
  <si>
    <t xml:space="preserve">Жич: Гишүүдийг нийт хийсэн арилжааны авсан, зарсан үнийн дүнгээр жагсаав. </t>
  </si>
  <si>
    <t>ЗГҮЦ /Авсан тал/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</si>
</sst>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735282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MC-2025-05.xlsx" TargetMode="External"/><Relationship Id="rId1" Type="http://schemas.openxmlformats.org/officeDocument/2006/relationships/externalLinkPath" Target="file:///C:\Users\UR5112\Desktop\MC-2025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-1.1"/>
      <sheetName val="MC-1.2"/>
      <sheetName val="MC-1.3"/>
      <sheetName val="MC-1.4"/>
      <sheetName val="MC-1.5"/>
      <sheetName val="MC-1.6"/>
      <sheetName val="MC-1.7"/>
      <sheetName val="MC-1.8"/>
      <sheetName val="MC-1.9"/>
      <sheetName val="МС-1.11"/>
      <sheetName val="МС-1.12"/>
      <sheetName val="МС-1.13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 t="str">
            <v>ALTN</v>
          </cell>
          <cell r="C8" t="str">
            <v>"Алтан хоромсог ҮЦК" ХХК</v>
          </cell>
          <cell r="D8">
            <v>22</v>
          </cell>
          <cell r="E8">
            <v>44313</v>
          </cell>
          <cell r="F8">
            <v>31120769</v>
          </cell>
          <cell r="G8">
            <v>5123</v>
          </cell>
          <cell r="H8">
            <v>19456154.120000001</v>
          </cell>
          <cell r="I8">
            <v>50576923.120000005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49436</v>
          </cell>
          <cell r="U8">
            <v>50576923.120000005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22</v>
          </cell>
          <cell r="E9">
            <v>974599</v>
          </cell>
          <cell r="F9">
            <v>384020946.98000002</v>
          </cell>
          <cell r="G9">
            <v>2089332</v>
          </cell>
          <cell r="H9">
            <v>520041606.77999997</v>
          </cell>
          <cell r="I9">
            <v>904062553.75999999</v>
          </cell>
          <cell r="J9">
            <v>0</v>
          </cell>
          <cell r="K9">
            <v>0</v>
          </cell>
          <cell r="L9">
            <v>631</v>
          </cell>
          <cell r="M9">
            <v>62897000</v>
          </cell>
          <cell r="N9">
            <v>62897000</v>
          </cell>
          <cell r="S9">
            <v>0</v>
          </cell>
          <cell r="T9">
            <v>3064562</v>
          </cell>
          <cell r="U9">
            <v>966959553.75999999</v>
          </cell>
        </row>
        <row r="10">
          <cell r="B10" t="str">
            <v>ARGB</v>
          </cell>
          <cell r="C10" t="str">
            <v>"Аргай бэст ҮЦК" ХХК</v>
          </cell>
          <cell r="D10">
            <v>19</v>
          </cell>
          <cell r="E10">
            <v>18179</v>
          </cell>
          <cell r="F10">
            <v>65216531.490000002</v>
          </cell>
          <cell r="G10">
            <v>42790</v>
          </cell>
          <cell r="H10">
            <v>483649989.60000002</v>
          </cell>
          <cell r="I10">
            <v>548866521.09000003</v>
          </cell>
          <cell r="J10">
            <v>512</v>
          </cell>
          <cell r="K10">
            <v>51200000</v>
          </cell>
          <cell r="L10">
            <v>140</v>
          </cell>
          <cell r="M10">
            <v>14000000</v>
          </cell>
          <cell r="N10">
            <v>65200000</v>
          </cell>
          <cell r="S10">
            <v>0</v>
          </cell>
          <cell r="T10">
            <v>61621</v>
          </cell>
          <cell r="U10">
            <v>614066521.09000003</v>
          </cell>
        </row>
        <row r="11">
          <cell r="B11" t="str">
            <v>BATS</v>
          </cell>
          <cell r="C11" t="str">
            <v>"Батс ҮЦК" ХХК</v>
          </cell>
          <cell r="D11">
            <v>6</v>
          </cell>
          <cell r="E11">
            <v>132026</v>
          </cell>
          <cell r="F11">
            <v>14626836</v>
          </cell>
          <cell r="G11">
            <v>5331</v>
          </cell>
          <cell r="H11">
            <v>3269230</v>
          </cell>
          <cell r="I11">
            <v>17896066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S11">
            <v>0</v>
          </cell>
          <cell r="T11">
            <v>137357</v>
          </cell>
          <cell r="U11">
            <v>17896066</v>
          </cell>
        </row>
        <row r="12">
          <cell r="B12" t="str">
            <v>BDSC</v>
          </cell>
          <cell r="C12" t="str">
            <v>"БиДиСек ҮЦК" ХК</v>
          </cell>
          <cell r="D12">
            <v>22</v>
          </cell>
          <cell r="E12">
            <v>3202495</v>
          </cell>
          <cell r="F12">
            <v>2913296590.1300001</v>
          </cell>
          <cell r="G12">
            <v>3350197</v>
          </cell>
          <cell r="H12">
            <v>2904708629.2399998</v>
          </cell>
          <cell r="I12">
            <v>5818005219.3699999</v>
          </cell>
          <cell r="J12">
            <v>34</v>
          </cell>
          <cell r="K12">
            <v>3400000</v>
          </cell>
          <cell r="L12">
            <v>34</v>
          </cell>
          <cell r="M12">
            <v>3400000</v>
          </cell>
          <cell r="N12">
            <v>6800000</v>
          </cell>
          <cell r="O12">
            <v>49120</v>
          </cell>
          <cell r="P12">
            <v>4736297977.3900003</v>
          </cell>
          <cell r="S12">
            <v>4736297977.3900003</v>
          </cell>
          <cell r="T12">
            <v>6601880</v>
          </cell>
          <cell r="U12">
            <v>10561103196.76</v>
          </cell>
        </row>
        <row r="13">
          <cell r="B13" t="str">
            <v>BKOC</v>
          </cell>
          <cell r="C13" t="str">
            <v>"Эс жи инвестмент энд секьюритис ҮЦК" ХХК</v>
          </cell>
          <cell r="D13">
            <v>21</v>
          </cell>
          <cell r="E13">
            <v>5580</v>
          </cell>
          <cell r="F13">
            <v>3489700</v>
          </cell>
          <cell r="G13">
            <v>37632</v>
          </cell>
          <cell r="H13">
            <v>37009155.409999996</v>
          </cell>
          <cell r="I13">
            <v>40498855.409999996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S13">
            <v>0</v>
          </cell>
          <cell r="T13">
            <v>43212</v>
          </cell>
          <cell r="U13">
            <v>40498855.409999996</v>
          </cell>
        </row>
        <row r="14">
          <cell r="B14" t="str">
            <v>BLAC</v>
          </cell>
          <cell r="C14" t="str">
            <v>"Мазаалай капитал партнерс ҮЦК" ХХК</v>
          </cell>
          <cell r="D14">
            <v>1</v>
          </cell>
          <cell r="E14">
            <v>7032</v>
          </cell>
          <cell r="F14">
            <v>7490768</v>
          </cell>
          <cell r="G14">
            <v>0</v>
          </cell>
          <cell r="H14">
            <v>0</v>
          </cell>
          <cell r="I14">
            <v>7490768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S14">
            <v>0</v>
          </cell>
          <cell r="T14">
            <v>7032</v>
          </cell>
          <cell r="U14">
            <v>7490768</v>
          </cell>
        </row>
        <row r="15">
          <cell r="B15" t="str">
            <v>BSK</v>
          </cell>
          <cell r="C15" t="str">
            <v>"Блюскай секьюритиз ҮЦК" ХХК</v>
          </cell>
          <cell r="D15">
            <v>3</v>
          </cell>
          <cell r="E15">
            <v>0</v>
          </cell>
          <cell r="F15">
            <v>0</v>
          </cell>
          <cell r="G15">
            <v>299</v>
          </cell>
          <cell r="H15">
            <v>941850</v>
          </cell>
          <cell r="I15">
            <v>941850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S15">
            <v>0</v>
          </cell>
          <cell r="T15">
            <v>299</v>
          </cell>
          <cell r="U15">
            <v>941850</v>
          </cell>
        </row>
        <row r="16">
          <cell r="B16" t="str">
            <v>BULG</v>
          </cell>
          <cell r="C16" t="str">
            <v>"Булган брокер ҮЦК" ХХК</v>
          </cell>
          <cell r="D16">
            <v>6</v>
          </cell>
          <cell r="E16">
            <v>100</v>
          </cell>
          <cell r="F16">
            <v>107200</v>
          </cell>
          <cell r="G16">
            <v>120104</v>
          </cell>
          <cell r="H16">
            <v>24502315.620000001</v>
          </cell>
          <cell r="I16">
            <v>24609515.620000001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S16">
            <v>0</v>
          </cell>
          <cell r="T16">
            <v>120204</v>
          </cell>
          <cell r="U16">
            <v>24609515.620000001</v>
          </cell>
        </row>
        <row r="17">
          <cell r="B17" t="str">
            <v>BUMB</v>
          </cell>
          <cell r="C17" t="str">
            <v>"Бумбат-Алтай ҮЦК" ХХК</v>
          </cell>
          <cell r="D17">
            <v>22</v>
          </cell>
          <cell r="E17">
            <v>256610</v>
          </cell>
          <cell r="F17">
            <v>147659369.78999999</v>
          </cell>
          <cell r="G17">
            <v>853105</v>
          </cell>
          <cell r="H17">
            <v>522382676.69999999</v>
          </cell>
          <cell r="I17">
            <v>670042046.49000001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S17">
            <v>0</v>
          </cell>
          <cell r="T17">
            <v>1109715</v>
          </cell>
          <cell r="U17">
            <v>670042046.49000001</v>
          </cell>
        </row>
        <row r="18">
          <cell r="B18" t="str">
            <v>BZIN</v>
          </cell>
          <cell r="C18" t="str">
            <v>"Мирэ Эссет Секьюритис Монгол ҮЦК" ХХК</v>
          </cell>
          <cell r="D18">
            <v>15</v>
          </cell>
          <cell r="E18">
            <v>23243</v>
          </cell>
          <cell r="F18">
            <v>3876053.53</v>
          </cell>
          <cell r="G18">
            <v>48566</v>
          </cell>
          <cell r="H18">
            <v>75595210.760000005</v>
          </cell>
          <cell r="I18">
            <v>79471264.290000007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S18">
            <v>0</v>
          </cell>
          <cell r="T18">
            <v>71809</v>
          </cell>
          <cell r="U18">
            <v>79471264.290000007</v>
          </cell>
        </row>
        <row r="19">
          <cell r="B19" t="str">
            <v>CTRL</v>
          </cell>
          <cell r="C19" t="str">
            <v>"Централ секьюритийз ҮЦК"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 t="str">
            <v>DCF</v>
          </cell>
          <cell r="C20" t="str">
            <v>"Ди Си Эф ҮЦК" ХХК</v>
          </cell>
          <cell r="D20">
            <v>1</v>
          </cell>
          <cell r="E20">
            <v>200</v>
          </cell>
          <cell r="F20">
            <v>8470</v>
          </cell>
          <cell r="G20">
            <v>0</v>
          </cell>
          <cell r="H20">
            <v>0</v>
          </cell>
          <cell r="I20">
            <v>8470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S20">
            <v>0</v>
          </cell>
          <cell r="T20">
            <v>200</v>
          </cell>
          <cell r="U20">
            <v>8470</v>
          </cell>
        </row>
        <row r="21">
          <cell r="B21" t="str">
            <v>DELG</v>
          </cell>
          <cell r="C21" t="str">
            <v>"Ди Эйч капитал ҮЦК" ХХК</v>
          </cell>
          <cell r="D21">
            <v>17</v>
          </cell>
          <cell r="E21">
            <v>15516</v>
          </cell>
          <cell r="F21">
            <v>55514793</v>
          </cell>
          <cell r="G21">
            <v>4367</v>
          </cell>
          <cell r="H21">
            <v>4671748</v>
          </cell>
          <cell r="I21">
            <v>60186541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S21">
            <v>0</v>
          </cell>
          <cell r="T21">
            <v>19883</v>
          </cell>
          <cell r="U21">
            <v>60186541</v>
          </cell>
        </row>
        <row r="22">
          <cell r="B22" t="str">
            <v>DOMI</v>
          </cell>
          <cell r="C22" t="str">
            <v>"Домикс сек ҮЦК" ХХК</v>
          </cell>
          <cell r="D22">
            <v>13</v>
          </cell>
          <cell r="E22">
            <v>15702</v>
          </cell>
          <cell r="F22">
            <v>3726794.58</v>
          </cell>
          <cell r="G22">
            <v>492</v>
          </cell>
          <cell r="H22">
            <v>4613500</v>
          </cell>
          <cell r="I22">
            <v>8340294.5800000001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S22">
            <v>0</v>
          </cell>
          <cell r="T22">
            <v>16194</v>
          </cell>
          <cell r="U22">
            <v>8340294.5800000001</v>
          </cell>
        </row>
        <row r="23">
          <cell r="B23" t="str">
            <v>DRBR</v>
          </cell>
          <cell r="C23" t="str">
            <v>"Дархан брокер ҮЦК" ХХК</v>
          </cell>
          <cell r="D23">
            <v>22</v>
          </cell>
          <cell r="E23">
            <v>35285</v>
          </cell>
          <cell r="F23">
            <v>32164014.52</v>
          </cell>
          <cell r="G23">
            <v>23623</v>
          </cell>
          <cell r="H23">
            <v>25736162.699999999</v>
          </cell>
          <cell r="I23">
            <v>57900177.219999999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S23">
            <v>0</v>
          </cell>
          <cell r="T23">
            <v>58908</v>
          </cell>
          <cell r="U23">
            <v>57900177.219999999</v>
          </cell>
        </row>
        <row r="24">
          <cell r="B24" t="str">
            <v>ECM</v>
          </cell>
          <cell r="C24" t="str">
            <v>"Евразиа капитал монголиа ҮЦК"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 t="str">
            <v>GATR</v>
          </cell>
          <cell r="C25" t="str">
            <v>"Гацуурт трейд ҮЦК"ХХК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GAUL</v>
          </cell>
          <cell r="C26" t="str">
            <v>"Гаүли ҮЦК"ХХК</v>
          </cell>
          <cell r="D26">
            <v>20</v>
          </cell>
          <cell r="E26">
            <v>233537</v>
          </cell>
          <cell r="F26">
            <v>34447811.920000002</v>
          </cell>
          <cell r="G26">
            <v>172099</v>
          </cell>
          <cell r="H26">
            <v>38427596.5</v>
          </cell>
          <cell r="I26">
            <v>72875408.420000002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S26">
            <v>0</v>
          </cell>
          <cell r="T26">
            <v>405636</v>
          </cell>
          <cell r="U26">
            <v>72875408.420000002</v>
          </cell>
        </row>
        <row r="27">
          <cell r="B27" t="str">
            <v>GDEV</v>
          </cell>
          <cell r="C27" t="str">
            <v>"Гранддевелопмент ҮЦК" ХХК</v>
          </cell>
          <cell r="D27">
            <v>22</v>
          </cell>
          <cell r="E27">
            <v>136509</v>
          </cell>
          <cell r="F27">
            <v>122948324.77</v>
          </cell>
          <cell r="G27">
            <v>28441</v>
          </cell>
          <cell r="H27">
            <v>6454663.96</v>
          </cell>
          <cell r="I27">
            <v>129402988.72999999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31</v>
          </cell>
          <cell r="P27">
            <v>2848561.7800000003</v>
          </cell>
          <cell r="S27">
            <v>2848561.7800000003</v>
          </cell>
          <cell r="T27">
            <v>164981</v>
          </cell>
          <cell r="U27">
            <v>132251550.50999999</v>
          </cell>
        </row>
        <row r="28">
          <cell r="B28" t="str">
            <v>GDSC</v>
          </cell>
          <cell r="C28" t="str">
            <v>"Гүүдсек ҮЦК" ХХК</v>
          </cell>
          <cell r="D28">
            <v>22</v>
          </cell>
          <cell r="E28">
            <v>240575</v>
          </cell>
          <cell r="F28">
            <v>97044765.099999994</v>
          </cell>
          <cell r="G28">
            <v>252817</v>
          </cell>
          <cell r="H28">
            <v>191880380.34</v>
          </cell>
          <cell r="I28">
            <v>288925145.44</v>
          </cell>
          <cell r="J28">
            <v>0</v>
          </cell>
          <cell r="K28">
            <v>0</v>
          </cell>
          <cell r="L28">
            <v>10</v>
          </cell>
          <cell r="M28">
            <v>3572830</v>
          </cell>
          <cell r="N28">
            <v>3572830</v>
          </cell>
          <cell r="S28">
            <v>0</v>
          </cell>
          <cell r="T28">
            <v>493402</v>
          </cell>
          <cell r="U28">
            <v>292497975.44</v>
          </cell>
        </row>
        <row r="29">
          <cell r="B29" t="str">
            <v>GLMT</v>
          </cell>
          <cell r="C29" t="str">
            <v>"Голомт Капитал ҮЦК" ХХК</v>
          </cell>
          <cell r="D29">
            <v>22</v>
          </cell>
          <cell r="E29">
            <v>7593062</v>
          </cell>
          <cell r="F29">
            <v>2500442267.6999998</v>
          </cell>
          <cell r="G29">
            <v>107824529</v>
          </cell>
          <cell r="H29">
            <v>9693996281.2700005</v>
          </cell>
          <cell r="I29">
            <v>12194438548.970001</v>
          </cell>
          <cell r="J29">
            <v>28422</v>
          </cell>
          <cell r="K29">
            <v>2686174850</v>
          </cell>
          <cell r="L29">
            <v>28619</v>
          </cell>
          <cell r="M29">
            <v>2705900000</v>
          </cell>
          <cell r="N29">
            <v>5392074850</v>
          </cell>
          <cell r="O29">
            <v>50204</v>
          </cell>
          <cell r="P29">
            <v>4856964020.6599998</v>
          </cell>
          <cell r="S29">
            <v>4856964020.6599998</v>
          </cell>
          <cell r="T29">
            <v>115524836</v>
          </cell>
          <cell r="U29">
            <v>22443477419.630001</v>
          </cell>
        </row>
        <row r="30">
          <cell r="B30" t="str">
            <v>HUN</v>
          </cell>
          <cell r="C30" t="str">
            <v>"Хүннү Эмпайр ҮЦК" ХХК</v>
          </cell>
          <cell r="D30">
            <v>6</v>
          </cell>
          <cell r="E30">
            <v>41866</v>
          </cell>
          <cell r="F30">
            <v>44819709</v>
          </cell>
          <cell r="G30">
            <v>50544</v>
          </cell>
          <cell r="H30">
            <v>54037689</v>
          </cell>
          <cell r="I30">
            <v>98857398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S30">
            <v>0</v>
          </cell>
          <cell r="T30">
            <v>92410</v>
          </cell>
          <cell r="U30">
            <v>98857398</v>
          </cell>
        </row>
        <row r="31">
          <cell r="B31" t="str">
            <v>INVC</v>
          </cell>
          <cell r="C31" t="str">
            <v>"Инвескор капитал ҮЦК" ХХК</v>
          </cell>
          <cell r="D31">
            <v>22</v>
          </cell>
          <cell r="E31">
            <v>19337995</v>
          </cell>
          <cell r="F31">
            <v>7521293699.3999996</v>
          </cell>
          <cell r="G31">
            <v>18810068</v>
          </cell>
          <cell r="H31">
            <v>6885413742.6599998</v>
          </cell>
          <cell r="I31">
            <v>14406707442.059999</v>
          </cell>
          <cell r="J31">
            <v>57783</v>
          </cell>
          <cell r="K31">
            <v>5767126430</v>
          </cell>
          <cell r="L31">
            <v>88117</v>
          </cell>
          <cell r="M31">
            <v>8795023780</v>
          </cell>
          <cell r="N31">
            <v>14562150210</v>
          </cell>
          <cell r="S31">
            <v>0</v>
          </cell>
          <cell r="T31">
            <v>38293963</v>
          </cell>
          <cell r="U31">
            <v>28968857652.060001</v>
          </cell>
        </row>
        <row r="32">
          <cell r="B32" t="str">
            <v>LFTI</v>
          </cell>
          <cell r="C32" t="str">
            <v>"Лайфтайм инвестмент ҮЦК" ХХК</v>
          </cell>
          <cell r="D32">
            <v>12</v>
          </cell>
          <cell r="E32">
            <v>5208</v>
          </cell>
          <cell r="F32">
            <v>148043145</v>
          </cell>
          <cell r="G32">
            <v>0</v>
          </cell>
          <cell r="H32">
            <v>0</v>
          </cell>
          <cell r="I32">
            <v>148043145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4000</v>
          </cell>
          <cell r="P32">
            <v>365051120</v>
          </cell>
          <cell r="S32">
            <v>365051120</v>
          </cell>
          <cell r="T32">
            <v>9208</v>
          </cell>
          <cell r="U32">
            <v>513094265</v>
          </cell>
        </row>
        <row r="33">
          <cell r="B33" t="str">
            <v>MERG</v>
          </cell>
          <cell r="C33" t="str">
            <v>"Мэргэн санаа ҮЦК" ХХК</v>
          </cell>
          <cell r="D33">
            <v>5</v>
          </cell>
          <cell r="E33">
            <v>2320</v>
          </cell>
          <cell r="F33">
            <v>4801080</v>
          </cell>
          <cell r="G33">
            <v>2128</v>
          </cell>
          <cell r="H33">
            <v>5084199</v>
          </cell>
          <cell r="I33">
            <v>9885279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S33">
            <v>0</v>
          </cell>
          <cell r="T33">
            <v>4448</v>
          </cell>
          <cell r="U33">
            <v>9885279</v>
          </cell>
        </row>
        <row r="34">
          <cell r="B34" t="str">
            <v>MIBG</v>
          </cell>
          <cell r="C34" t="str">
            <v>"Мандал Капитал Маркетс ҮЦК" ХХК</v>
          </cell>
          <cell r="D34">
            <v>22</v>
          </cell>
          <cell r="E34">
            <v>102894866</v>
          </cell>
          <cell r="F34">
            <v>7808671662.8900003</v>
          </cell>
          <cell r="G34">
            <v>1501567</v>
          </cell>
          <cell r="H34">
            <v>792356230.94000006</v>
          </cell>
          <cell r="I34">
            <v>8601027893.8299999</v>
          </cell>
          <cell r="J34">
            <v>15</v>
          </cell>
          <cell r="K34">
            <v>1500000</v>
          </cell>
          <cell r="L34">
            <v>287</v>
          </cell>
          <cell r="M34">
            <v>28701500</v>
          </cell>
          <cell r="N34">
            <v>30201500</v>
          </cell>
          <cell r="O34">
            <v>50000</v>
          </cell>
          <cell r="P34">
            <v>4864511625</v>
          </cell>
          <cell r="S34">
            <v>4864511625</v>
          </cell>
          <cell r="T34">
            <v>104446735</v>
          </cell>
          <cell r="U34">
            <v>13495741018.83</v>
          </cell>
        </row>
        <row r="35">
          <cell r="B35" t="str">
            <v>MICC</v>
          </cell>
          <cell r="C35" t="str">
            <v>"Эм Ай Си Си ҮЦК" ХХК</v>
          </cell>
          <cell r="D35">
            <v>18</v>
          </cell>
          <cell r="E35">
            <v>23251</v>
          </cell>
          <cell r="F35">
            <v>23437421.399999999</v>
          </cell>
          <cell r="G35">
            <v>11756</v>
          </cell>
          <cell r="H35">
            <v>4299432.8</v>
          </cell>
          <cell r="I35">
            <v>27736854.199999999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S35">
            <v>0</v>
          </cell>
          <cell r="T35">
            <v>35007</v>
          </cell>
          <cell r="U35">
            <v>27736854.199999999</v>
          </cell>
        </row>
        <row r="36">
          <cell r="B36" t="str">
            <v>MNET</v>
          </cell>
          <cell r="C36" t="str">
            <v>"Ард секюритиз ҮЦК" ХХК</v>
          </cell>
          <cell r="D36">
            <v>22</v>
          </cell>
          <cell r="E36">
            <v>4406902</v>
          </cell>
          <cell r="F36">
            <v>2529607152.8299999</v>
          </cell>
          <cell r="G36">
            <v>4103509</v>
          </cell>
          <cell r="H36">
            <v>2245030776.9899998</v>
          </cell>
          <cell r="I36">
            <v>4774637929.8199997</v>
          </cell>
          <cell r="J36">
            <v>21</v>
          </cell>
          <cell r="K36">
            <v>2100000</v>
          </cell>
          <cell r="L36">
            <v>7</v>
          </cell>
          <cell r="M36">
            <v>700000</v>
          </cell>
          <cell r="N36">
            <v>2800000</v>
          </cell>
          <cell r="S36">
            <v>0</v>
          </cell>
          <cell r="T36">
            <v>8510439</v>
          </cell>
          <cell r="U36">
            <v>4777437929.8199997</v>
          </cell>
        </row>
        <row r="37">
          <cell r="B37" t="str">
            <v>MOHU</v>
          </cell>
          <cell r="C37" t="str">
            <v>"Монгол хувьцаа ҮЦК"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MONG</v>
          </cell>
          <cell r="C38" t="str">
            <v>"Монгол секюритиес ҮЦК" 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MSDQ</v>
          </cell>
          <cell r="C39" t="str">
            <v>"Масдак ҮЦК" ХХК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MSEC</v>
          </cell>
          <cell r="C40" t="str">
            <v>"Монсек ҮЦК" ХХК</v>
          </cell>
          <cell r="D40">
            <v>22</v>
          </cell>
          <cell r="E40">
            <v>118630</v>
          </cell>
          <cell r="F40">
            <v>63776523</v>
          </cell>
          <cell r="G40">
            <v>96839</v>
          </cell>
          <cell r="H40">
            <v>74840706</v>
          </cell>
          <cell r="I40">
            <v>138617229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S40">
            <v>0</v>
          </cell>
          <cell r="T40">
            <v>215469</v>
          </cell>
          <cell r="U40">
            <v>138617229</v>
          </cell>
        </row>
        <row r="41">
          <cell r="B41" t="str">
            <v>MSSC</v>
          </cell>
          <cell r="C41" t="str">
            <v>"М Секьюритис ҮЦК" ХХК</v>
          </cell>
          <cell r="D41">
            <v>10</v>
          </cell>
          <cell r="E41">
            <v>446</v>
          </cell>
          <cell r="F41">
            <v>199104.94</v>
          </cell>
          <cell r="G41">
            <v>1</v>
          </cell>
          <cell r="H41">
            <v>283</v>
          </cell>
          <cell r="I41">
            <v>199387.94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S41">
            <v>0</v>
          </cell>
          <cell r="T41">
            <v>447</v>
          </cell>
          <cell r="U41">
            <v>199387.94</v>
          </cell>
        </row>
        <row r="42">
          <cell r="B42" t="str">
            <v>NOVL</v>
          </cell>
          <cell r="C42" t="str">
            <v>"Новел инвестмент ҮЦК" ХХК</v>
          </cell>
          <cell r="D42">
            <v>22</v>
          </cell>
          <cell r="E42">
            <v>196682</v>
          </cell>
          <cell r="F42">
            <v>40529938.939999998</v>
          </cell>
          <cell r="G42">
            <v>490033</v>
          </cell>
          <cell r="H42">
            <v>102384373.05</v>
          </cell>
          <cell r="I42">
            <v>142914311.99000001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S42">
            <v>0</v>
          </cell>
          <cell r="T42">
            <v>686715</v>
          </cell>
          <cell r="U42">
            <v>142914311.99000001</v>
          </cell>
        </row>
        <row r="43">
          <cell r="B43" t="str">
            <v>NSEC</v>
          </cell>
          <cell r="C43" t="str">
            <v>"Нэйшнл сэкюритис ҮЦК" ХХК</v>
          </cell>
          <cell r="D43">
            <v>16</v>
          </cell>
          <cell r="E43">
            <v>3174</v>
          </cell>
          <cell r="F43">
            <v>14825026.9</v>
          </cell>
          <cell r="G43">
            <v>912</v>
          </cell>
          <cell r="H43">
            <v>317052.09999999998</v>
          </cell>
          <cell r="I43">
            <v>15142079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S43">
            <v>0</v>
          </cell>
          <cell r="T43">
            <v>4086</v>
          </cell>
          <cell r="U43">
            <v>15142079</v>
          </cell>
        </row>
        <row r="44">
          <cell r="B44" t="str">
            <v>RISM</v>
          </cell>
          <cell r="C44" t="str">
            <v>"Райнос инвестмент ҮЦК" ХХК</v>
          </cell>
          <cell r="D44">
            <v>21</v>
          </cell>
          <cell r="E44">
            <v>277891</v>
          </cell>
          <cell r="F44">
            <v>222654022.58000001</v>
          </cell>
          <cell r="G44">
            <v>601512</v>
          </cell>
          <cell r="H44">
            <v>323822311.60000002</v>
          </cell>
          <cell r="I44">
            <v>546476334.18000007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S44">
            <v>0</v>
          </cell>
          <cell r="T44">
            <v>879403</v>
          </cell>
          <cell r="U44">
            <v>546476334.18000007</v>
          </cell>
        </row>
        <row r="45">
          <cell r="B45" t="str">
            <v>SANR</v>
          </cell>
          <cell r="C45" t="str">
            <v>"Санар ҮЦК" ХХК</v>
          </cell>
          <cell r="D45">
            <v>2</v>
          </cell>
          <cell r="E45">
            <v>10200</v>
          </cell>
          <cell r="F45">
            <v>425400</v>
          </cell>
          <cell r="G45">
            <v>9</v>
          </cell>
          <cell r="H45">
            <v>3420</v>
          </cell>
          <cell r="I45">
            <v>428820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S45">
            <v>0</v>
          </cell>
          <cell r="T45">
            <v>10209</v>
          </cell>
          <cell r="U45">
            <v>428820</v>
          </cell>
        </row>
        <row r="46">
          <cell r="B46" t="str">
            <v>SECP</v>
          </cell>
          <cell r="C46" t="str">
            <v>"Сикап ҮЦК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SGC</v>
          </cell>
          <cell r="C47" t="str">
            <v>"Эс Жи Капитал ҮЦК" ХХК</v>
          </cell>
          <cell r="D47">
            <v>9</v>
          </cell>
          <cell r="E47">
            <v>3842</v>
          </cell>
          <cell r="F47">
            <v>2450609.46</v>
          </cell>
          <cell r="G47">
            <v>0</v>
          </cell>
          <cell r="H47">
            <v>0</v>
          </cell>
          <cell r="I47">
            <v>2450609.46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</v>
          </cell>
          <cell r="P47">
            <v>195589.66</v>
          </cell>
          <cell r="S47">
            <v>195589.66</v>
          </cell>
          <cell r="T47">
            <v>3844</v>
          </cell>
          <cell r="U47">
            <v>2646199.12</v>
          </cell>
        </row>
        <row r="48">
          <cell r="B48" t="str">
            <v>SILS</v>
          </cell>
          <cell r="C48" t="str">
            <v>"Силвэр лайт секюритиз ҮЦК"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STIN</v>
          </cell>
          <cell r="C49" t="str">
            <v>"Стандарт инвестмент ҮЦК" ХХК</v>
          </cell>
          <cell r="D49">
            <v>22</v>
          </cell>
          <cell r="E49">
            <v>169232</v>
          </cell>
          <cell r="F49">
            <v>68171325.939999998</v>
          </cell>
          <cell r="G49">
            <v>96094</v>
          </cell>
          <cell r="H49">
            <v>56356986.899999999</v>
          </cell>
          <cell r="I49">
            <v>124528312.84</v>
          </cell>
          <cell r="J49">
            <v>0</v>
          </cell>
          <cell r="K49">
            <v>0</v>
          </cell>
          <cell r="L49">
            <v>7500</v>
          </cell>
          <cell r="M49">
            <v>748775000</v>
          </cell>
          <cell r="N49">
            <v>748775000</v>
          </cell>
          <cell r="O49">
            <v>7</v>
          </cell>
          <cell r="P49">
            <v>669127.62</v>
          </cell>
          <cell r="S49">
            <v>669127.62</v>
          </cell>
          <cell r="T49">
            <v>272833</v>
          </cell>
          <cell r="U49">
            <v>873972440.46000004</v>
          </cell>
        </row>
        <row r="50">
          <cell r="B50" t="str">
            <v>STOK</v>
          </cell>
          <cell r="C50" t="str">
            <v>"Стоклаб секьюритиз ҮЦК" ХХК</v>
          </cell>
          <cell r="D50">
            <v>21</v>
          </cell>
          <cell r="E50">
            <v>844581</v>
          </cell>
          <cell r="F50">
            <v>214542305.19999999</v>
          </cell>
          <cell r="G50">
            <v>483964</v>
          </cell>
          <cell r="H50">
            <v>145573543.84999999</v>
          </cell>
          <cell r="I50">
            <v>360115849.04999995</v>
          </cell>
          <cell r="J50">
            <v>6</v>
          </cell>
          <cell r="K50">
            <v>2143753</v>
          </cell>
          <cell r="L50">
            <v>0</v>
          </cell>
          <cell r="M50">
            <v>0</v>
          </cell>
          <cell r="N50">
            <v>2143753</v>
          </cell>
          <cell r="O50">
            <v>24997</v>
          </cell>
          <cell r="P50">
            <v>2484839456.23</v>
          </cell>
          <cell r="S50">
            <v>2484839456.23</v>
          </cell>
          <cell r="T50">
            <v>1353548</v>
          </cell>
          <cell r="U50">
            <v>2847099058.2799997</v>
          </cell>
        </row>
        <row r="51">
          <cell r="B51" t="str">
            <v>TABO</v>
          </cell>
          <cell r="C51" t="str">
            <v>"Таван богд ҮЦК" ХХК</v>
          </cell>
          <cell r="D51">
            <v>4</v>
          </cell>
          <cell r="E51">
            <v>27993</v>
          </cell>
          <cell r="F51">
            <v>480275580</v>
          </cell>
          <cell r="G51">
            <v>10000</v>
          </cell>
          <cell r="H51">
            <v>10640000</v>
          </cell>
          <cell r="I51">
            <v>490915580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S51">
            <v>0</v>
          </cell>
          <cell r="T51">
            <v>37993</v>
          </cell>
          <cell r="U51">
            <v>490915580</v>
          </cell>
        </row>
        <row r="52">
          <cell r="B52" t="str">
            <v>TCHB</v>
          </cell>
          <cell r="C52" t="str">
            <v>"Тулгат чандмань баян ҮЦК" ХХК</v>
          </cell>
          <cell r="D52">
            <v>21</v>
          </cell>
          <cell r="E52">
            <v>31390</v>
          </cell>
          <cell r="F52">
            <v>62538620.909999996</v>
          </cell>
          <cell r="G52">
            <v>36843</v>
          </cell>
          <cell r="H52">
            <v>71624666.730000004</v>
          </cell>
          <cell r="I52">
            <v>134163287.64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S52">
            <v>0</v>
          </cell>
          <cell r="T52">
            <v>68233</v>
          </cell>
          <cell r="U52">
            <v>134163287.64</v>
          </cell>
        </row>
        <row r="53">
          <cell r="B53" t="str">
            <v>TDB</v>
          </cell>
          <cell r="C53" t="str">
            <v>"Ти ди би секьюритис ҮЦК" ХХК</v>
          </cell>
          <cell r="D53">
            <v>22</v>
          </cell>
          <cell r="E53">
            <v>1124078</v>
          </cell>
          <cell r="F53">
            <v>588686330.08000004</v>
          </cell>
          <cell r="G53">
            <v>953392</v>
          </cell>
          <cell r="H53">
            <v>663554833.08000004</v>
          </cell>
          <cell r="I53">
            <v>1252241163.1600001</v>
          </cell>
          <cell r="J53">
            <v>10496</v>
          </cell>
          <cell r="K53">
            <v>3636976115</v>
          </cell>
          <cell r="L53">
            <v>10058</v>
          </cell>
          <cell r="M53">
            <v>3592335038</v>
          </cell>
          <cell r="N53">
            <v>7229311153</v>
          </cell>
          <cell r="O53">
            <v>21639</v>
          </cell>
          <cell r="P53">
            <v>2043027132.5699999</v>
          </cell>
          <cell r="S53">
            <v>2043027132.5699999</v>
          </cell>
          <cell r="T53">
            <v>2119663</v>
          </cell>
          <cell r="U53">
            <v>10524579448.73</v>
          </cell>
        </row>
        <row r="54">
          <cell r="B54" t="str">
            <v>TNGR</v>
          </cell>
          <cell r="C54" t="str">
            <v>"Тэнгэр капитал ҮЦК" ХХК</v>
          </cell>
          <cell r="D54">
            <v>21</v>
          </cell>
          <cell r="E54">
            <v>4642</v>
          </cell>
          <cell r="F54">
            <v>3042933.16</v>
          </cell>
          <cell r="G54">
            <v>10461</v>
          </cell>
          <cell r="H54">
            <v>7340024.6699999999</v>
          </cell>
          <cell r="I54">
            <v>10382957.83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S54">
            <v>0</v>
          </cell>
          <cell r="T54">
            <v>15103</v>
          </cell>
          <cell r="U54">
            <v>10382957.83</v>
          </cell>
        </row>
        <row r="55">
          <cell r="B55" t="str">
            <v>TTOL</v>
          </cell>
          <cell r="C55" t="str">
            <v>"Апекс Капитал ҮЦК" ХХК</v>
          </cell>
          <cell r="D55">
            <v>22</v>
          </cell>
          <cell r="E55">
            <v>1591126</v>
          </cell>
          <cell r="F55">
            <v>850397767.97000003</v>
          </cell>
          <cell r="G55">
            <v>1718772</v>
          </cell>
          <cell r="H55">
            <v>629540597.09000003</v>
          </cell>
          <cell r="I55">
            <v>1479938365.0599999</v>
          </cell>
          <cell r="J55">
            <v>30000</v>
          </cell>
          <cell r="K55">
            <v>2994600000</v>
          </cell>
          <cell r="L55">
            <v>0</v>
          </cell>
          <cell r="M55">
            <v>0</v>
          </cell>
          <cell r="N55">
            <v>2994600000</v>
          </cell>
          <cell r="S55">
            <v>0</v>
          </cell>
          <cell r="T55">
            <v>3339898</v>
          </cell>
          <cell r="U55">
            <v>4474538365.0600004</v>
          </cell>
        </row>
        <row r="56">
          <cell r="B56" t="str">
            <v>UNDR</v>
          </cell>
          <cell r="C56" t="str">
            <v>"Өндөрхаан инвест ҮЦК" ХХК</v>
          </cell>
          <cell r="D56">
            <v>4</v>
          </cell>
          <cell r="E56">
            <v>0</v>
          </cell>
          <cell r="F56">
            <v>0</v>
          </cell>
          <cell r="G56">
            <v>5435</v>
          </cell>
          <cell r="H56">
            <v>7178805.0899999999</v>
          </cell>
          <cell r="I56">
            <v>7178805.0899999999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S56">
            <v>0</v>
          </cell>
          <cell r="T56">
            <v>5435</v>
          </cell>
          <cell r="U56">
            <v>7178805.0899999999</v>
          </cell>
        </row>
        <row r="57">
          <cell r="B57" t="str">
            <v>UNET</v>
          </cell>
          <cell r="C57" t="str">
            <v>"Үнэт секьюритиc ҮЦК" ХХК</v>
          </cell>
          <cell r="D57">
            <v>22</v>
          </cell>
          <cell r="E57">
            <v>18179</v>
          </cell>
          <cell r="F57">
            <v>6065107.9000000004</v>
          </cell>
          <cell r="G57">
            <v>20463</v>
          </cell>
          <cell r="H57">
            <v>3609800.68</v>
          </cell>
          <cell r="I57">
            <v>9674908.5800000001</v>
          </cell>
          <cell r="J57">
            <v>7850</v>
          </cell>
          <cell r="K57">
            <v>783684000</v>
          </cell>
          <cell r="L57">
            <v>0</v>
          </cell>
          <cell r="M57">
            <v>0</v>
          </cell>
          <cell r="N57">
            <v>783684000</v>
          </cell>
          <cell r="S57">
            <v>0</v>
          </cell>
          <cell r="T57">
            <v>46492</v>
          </cell>
          <cell r="U57">
            <v>793358908.57999992</v>
          </cell>
        </row>
        <row r="58">
          <cell r="B58" t="str">
            <v>ZGB</v>
          </cell>
          <cell r="C58" t="str">
            <v>Таван Богд Капитал ХХК</v>
          </cell>
          <cell r="D58">
            <v>22</v>
          </cell>
          <cell r="E58">
            <v>1510884</v>
          </cell>
          <cell r="F58">
            <v>892938162.32000005</v>
          </cell>
          <cell r="G58">
            <v>1724586</v>
          </cell>
          <cell r="H58">
            <v>1373224432.3099999</v>
          </cell>
          <cell r="I58">
            <v>2266162594.6300001</v>
          </cell>
          <cell r="J58">
            <v>264</v>
          </cell>
          <cell r="K58">
            <v>26400000</v>
          </cell>
          <cell r="L58">
            <v>0</v>
          </cell>
          <cell r="M58">
            <v>0</v>
          </cell>
          <cell r="N58">
            <v>26400000</v>
          </cell>
          <cell r="S58">
            <v>0</v>
          </cell>
          <cell r="T58">
            <v>3235734</v>
          </cell>
          <cell r="U58">
            <v>2292562594.6300001</v>
          </cell>
        </row>
        <row r="59">
          <cell r="B59" t="str">
            <v>ZRGD</v>
          </cell>
          <cell r="C59" t="str">
            <v>"Нэтсек ҮЦК" ХХК</v>
          </cell>
          <cell r="D59">
            <v>18</v>
          </cell>
          <cell r="E59">
            <v>42604</v>
          </cell>
          <cell r="F59">
            <v>14914076.119999999</v>
          </cell>
          <cell r="G59">
            <v>34810</v>
          </cell>
          <cell r="H59">
            <v>10737653.91</v>
          </cell>
          <cell r="I59">
            <v>25651730.030000001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S59">
            <v>0</v>
          </cell>
          <cell r="T59">
            <v>77414</v>
          </cell>
          <cell r="U59">
            <v>25651730.030000001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6"/>
  <sheetViews>
    <sheetView tabSelected="1" topLeftCell="A28" zoomScale="71" zoomScaleNormal="71" zoomScaleSheetLayoutView="70" zoomScalePageLayoutView="70" workbookViewId="0">
      <selection activeCell="L68" sqref="L6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5.28515625" style="1" customWidth="1"/>
    <col min="8" max="8" width="22.85546875" style="2" customWidth="1"/>
    <col min="9" max="9" width="10" style="3" customWidth="1"/>
    <col min="10" max="10" width="26" style="3" customWidth="1"/>
    <col min="11" max="11" width="25.8554687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54" t="s">
        <v>118</v>
      </c>
      <c r="E9" s="54"/>
      <c r="F9" s="54"/>
      <c r="G9" s="54"/>
      <c r="H9" s="54"/>
      <c r="I9" s="54"/>
      <c r="J9" s="54"/>
      <c r="K9" s="8"/>
      <c r="L9" s="8"/>
      <c r="M9" s="8"/>
    </row>
    <row r="11" spans="1:16" ht="15" customHeight="1" thickBot="1" x14ac:dyDescent="0.3">
      <c r="K11" s="55"/>
      <c r="L11" s="55"/>
      <c r="M11" s="55"/>
    </row>
    <row r="12" spans="1:16" ht="14.45" customHeight="1" x14ac:dyDescent="0.25">
      <c r="A12" s="56" t="s">
        <v>0</v>
      </c>
      <c r="B12" s="58" t="s">
        <v>1</v>
      </c>
      <c r="C12" s="58" t="s">
        <v>2</v>
      </c>
      <c r="D12" s="58" t="s">
        <v>3</v>
      </c>
      <c r="E12" s="58"/>
      <c r="F12" s="58"/>
      <c r="G12" s="62" t="s">
        <v>123</v>
      </c>
      <c r="H12" s="63"/>
      <c r="I12" s="63"/>
      <c r="J12" s="63"/>
      <c r="K12" s="64"/>
      <c r="L12" s="60" t="s">
        <v>119</v>
      </c>
      <c r="M12" s="61"/>
    </row>
    <row r="13" spans="1:16" s="7" customFormat="1" ht="15.75" customHeight="1" x14ac:dyDescent="0.25">
      <c r="A13" s="57"/>
      <c r="B13" s="59"/>
      <c r="C13" s="59"/>
      <c r="D13" s="59"/>
      <c r="E13" s="59"/>
      <c r="F13" s="59"/>
      <c r="G13" s="65"/>
      <c r="H13" s="66"/>
      <c r="I13" s="66"/>
      <c r="J13" s="66"/>
      <c r="K13" s="67"/>
      <c r="L13" s="51"/>
      <c r="M13" s="52"/>
      <c r="N13" s="9"/>
    </row>
    <row r="14" spans="1:16" s="7" customFormat="1" ht="33.75" customHeight="1" x14ac:dyDescent="0.25">
      <c r="A14" s="57"/>
      <c r="B14" s="59"/>
      <c r="C14" s="59"/>
      <c r="D14" s="59"/>
      <c r="E14" s="59"/>
      <c r="F14" s="59"/>
      <c r="G14" s="37" t="s">
        <v>120</v>
      </c>
      <c r="H14" s="45" t="s">
        <v>4</v>
      </c>
      <c r="I14" s="46"/>
      <c r="J14" s="47"/>
      <c r="K14" s="44" t="s">
        <v>5</v>
      </c>
      <c r="L14" s="51" t="s">
        <v>6</v>
      </c>
      <c r="M14" s="52" t="s">
        <v>7</v>
      </c>
      <c r="N14" s="9"/>
    </row>
    <row r="15" spans="1:16" s="7" customFormat="1" ht="47.25" x14ac:dyDescent="0.25">
      <c r="A15" s="57"/>
      <c r="B15" s="59"/>
      <c r="C15" s="59"/>
      <c r="D15" s="23" t="s">
        <v>8</v>
      </c>
      <c r="E15" s="23" t="s">
        <v>9</v>
      </c>
      <c r="F15" s="23" t="s">
        <v>10</v>
      </c>
      <c r="G15" s="24" t="s">
        <v>125</v>
      </c>
      <c r="H15" s="24" t="s">
        <v>97</v>
      </c>
      <c r="I15" s="10" t="s">
        <v>85</v>
      </c>
      <c r="J15" s="24" t="s">
        <v>98</v>
      </c>
      <c r="K15" s="44"/>
      <c r="L15" s="51"/>
      <c r="M15" s="53"/>
      <c r="N15" s="9"/>
      <c r="P15" s="35" t="s">
        <v>107</v>
      </c>
    </row>
    <row r="16" spans="1:16" x14ac:dyDescent="0.25">
      <c r="A16" s="25">
        <v>1</v>
      </c>
      <c r="B16" s="11" t="s">
        <v>23</v>
      </c>
      <c r="C16" s="12" t="s">
        <v>100</v>
      </c>
      <c r="D16" s="13" t="s">
        <v>13</v>
      </c>
      <c r="E16" s="13" t="s">
        <v>13</v>
      </c>
      <c r="F16" s="13" t="s">
        <v>13</v>
      </c>
      <c r="G16" s="38">
        <f>VLOOKUP(B16,'[1]MC-1.7'!$B$8:$S$59,18,0)</f>
        <v>2043027132.5699999</v>
      </c>
      <c r="H16" s="15">
        <f>VLOOKUP(B16,'[1]MC-1.7'!$B$8:$I$59,8,0)</f>
        <v>1252241163.1600001</v>
      </c>
      <c r="I16" s="15">
        <v>0</v>
      </c>
      <c r="J16" s="15">
        <f>VLOOKUP(B16,'[1]MC-1.7'!$B$8:$N$59,13,0)</f>
        <v>7229311153</v>
      </c>
      <c r="K16" s="22">
        <f>VLOOKUP(B16,'[1]MC-1.7'!$B$8:$U$59,20,0)</f>
        <v>10524579448.73</v>
      </c>
      <c r="L16" s="22">
        <v>99808116586.309982</v>
      </c>
      <c r="M16" s="26">
        <f t="shared" ref="M16:M47" si="0">L16/$L$68</f>
        <v>0.20778467643936754</v>
      </c>
      <c r="P16" s="19"/>
    </row>
    <row r="17" spans="1:16" x14ac:dyDescent="0.25">
      <c r="A17" s="25">
        <f>+A16+1</f>
        <v>2</v>
      </c>
      <c r="B17" s="11" t="s">
        <v>90</v>
      </c>
      <c r="C17" s="12" t="s">
        <v>91</v>
      </c>
      <c r="D17" s="13" t="s">
        <v>13</v>
      </c>
      <c r="E17" s="13" t="s">
        <v>13</v>
      </c>
      <c r="F17" s="13" t="s">
        <v>13</v>
      </c>
      <c r="G17" s="38">
        <f>VLOOKUP(B17,'[1]MC-1.7'!$B$8:$S$59,18,0)</f>
        <v>0</v>
      </c>
      <c r="H17" s="15">
        <f>VLOOKUP(B17,'[1]MC-1.7'!$B$8:$I$59,8,0)</f>
        <v>14406707442.059999</v>
      </c>
      <c r="I17" s="15">
        <v>0</v>
      </c>
      <c r="J17" s="15">
        <f>VLOOKUP(B17,'[1]MC-1.7'!$B$8:$N$59,13,0)</f>
        <v>14562150210</v>
      </c>
      <c r="K17" s="22">
        <f>VLOOKUP(B17,'[1]MC-1.7'!$B$8:$U$59,20,0)</f>
        <v>28968857652.060001</v>
      </c>
      <c r="L17" s="22">
        <v>95160353940.209991</v>
      </c>
      <c r="M17" s="26">
        <f t="shared" si="0"/>
        <v>0.19810877140661665</v>
      </c>
      <c r="P17" s="19"/>
    </row>
    <row r="18" spans="1:16" x14ac:dyDescent="0.25">
      <c r="A18" s="25">
        <f t="shared" ref="A18:A58" si="1">+A17+1</f>
        <v>3</v>
      </c>
      <c r="B18" s="11" t="s">
        <v>18</v>
      </c>
      <c r="C18" s="12" t="s">
        <v>19</v>
      </c>
      <c r="D18" s="13" t="s">
        <v>13</v>
      </c>
      <c r="E18" s="13" t="s">
        <v>13</v>
      </c>
      <c r="F18" s="13" t="s">
        <v>13</v>
      </c>
      <c r="G18" s="38">
        <f>VLOOKUP(B18,'[1]MC-1.7'!$B$8:$S$59,18,0)</f>
        <v>4856964020.6599998</v>
      </c>
      <c r="H18" s="15">
        <f>VLOOKUP(B18,'[1]MC-1.7'!$B$8:$I$59,8,0)</f>
        <v>12194438548.970001</v>
      </c>
      <c r="I18" s="15">
        <v>0</v>
      </c>
      <c r="J18" s="15">
        <f>VLOOKUP(B18,'[1]MC-1.7'!$B$8:$N$59,13,0)</f>
        <v>5392074850</v>
      </c>
      <c r="K18" s="22">
        <f>VLOOKUP(B18,'[1]MC-1.7'!$B$8:$U$59,20,0)</f>
        <v>22443477419.630001</v>
      </c>
      <c r="L18" s="22">
        <v>86497727570.340012</v>
      </c>
      <c r="M18" s="26">
        <f t="shared" si="0"/>
        <v>0.18007455656576216</v>
      </c>
      <c r="P18" s="19"/>
    </row>
    <row r="19" spans="1:16" x14ac:dyDescent="0.25">
      <c r="A19" s="25">
        <f t="shared" si="1"/>
        <v>4</v>
      </c>
      <c r="B19" s="11" t="s">
        <v>11</v>
      </c>
      <c r="C19" s="12" t="s">
        <v>12</v>
      </c>
      <c r="D19" s="13" t="s">
        <v>13</v>
      </c>
      <c r="E19" s="13" t="s">
        <v>13</v>
      </c>
      <c r="F19" s="13" t="s">
        <v>13</v>
      </c>
      <c r="G19" s="38">
        <f>VLOOKUP(B19,'[1]MC-1.7'!$B$8:$S$59,18,0)</f>
        <v>4736297977.3900003</v>
      </c>
      <c r="H19" s="15">
        <f>VLOOKUP(B19,'[1]MC-1.7'!$B$8:$I$59,8,0)</f>
        <v>5818005219.3699999</v>
      </c>
      <c r="I19" s="15">
        <v>0</v>
      </c>
      <c r="J19" s="15">
        <f>VLOOKUP(B19,'[1]MC-1.7'!$B$8:$N$59,13,0)</f>
        <v>6800000</v>
      </c>
      <c r="K19" s="22">
        <f>VLOOKUP(B19,'[1]MC-1.7'!$B$8:$U$59,20,0)</f>
        <v>10561103196.76</v>
      </c>
      <c r="L19" s="22">
        <v>33777510013.669998</v>
      </c>
      <c r="M19" s="26">
        <f t="shared" si="0"/>
        <v>7.0319421197059154E-2</v>
      </c>
      <c r="P19" s="19"/>
    </row>
    <row r="20" spans="1:16" x14ac:dyDescent="0.25">
      <c r="A20" s="25">
        <f t="shared" si="1"/>
        <v>5</v>
      </c>
      <c r="B20" s="11" t="s">
        <v>30</v>
      </c>
      <c r="C20" s="12" t="s">
        <v>105</v>
      </c>
      <c r="D20" s="13" t="s">
        <v>13</v>
      </c>
      <c r="E20" s="13" t="s">
        <v>13</v>
      </c>
      <c r="F20" s="13" t="s">
        <v>13</v>
      </c>
      <c r="G20" s="38">
        <f>VLOOKUP(B20,'[1]MC-1.7'!$B$8:$S$59,18,0)</f>
        <v>4864511625</v>
      </c>
      <c r="H20" s="15">
        <f>VLOOKUP(B20,'[1]MC-1.7'!$B$8:$I$59,8,0)</f>
        <v>8601027893.8299999</v>
      </c>
      <c r="I20" s="15">
        <v>0</v>
      </c>
      <c r="J20" s="15">
        <f>VLOOKUP(B20,'[1]MC-1.7'!$B$8:$N$59,13,0)</f>
        <v>30201500</v>
      </c>
      <c r="K20" s="22">
        <f>VLOOKUP(B20,'[1]MC-1.7'!$B$8:$U$59,20,0)</f>
        <v>13495741018.83</v>
      </c>
      <c r="L20" s="22">
        <v>29852913770.190002</v>
      </c>
      <c r="M20" s="26">
        <f t="shared" si="0"/>
        <v>6.2149033973075606E-2</v>
      </c>
      <c r="P20" s="19"/>
    </row>
    <row r="21" spans="1:16" x14ac:dyDescent="0.25">
      <c r="A21" s="25">
        <f t="shared" si="1"/>
        <v>6</v>
      </c>
      <c r="B21" s="11" t="s">
        <v>24</v>
      </c>
      <c r="C21" s="12" t="s">
        <v>25</v>
      </c>
      <c r="D21" s="13" t="s">
        <v>13</v>
      </c>
      <c r="E21" s="13" t="s">
        <v>13</v>
      </c>
      <c r="F21" s="13" t="s">
        <v>13</v>
      </c>
      <c r="G21" s="38">
        <f>VLOOKUP(B21,'[1]MC-1.7'!$B$8:$S$59,18,0)</f>
        <v>669127.62</v>
      </c>
      <c r="H21" s="15">
        <f>VLOOKUP(B21,'[1]MC-1.7'!$B$8:$I$59,8,0)</f>
        <v>124528312.84</v>
      </c>
      <c r="I21" s="15">
        <v>0</v>
      </c>
      <c r="J21" s="15">
        <f>VLOOKUP(B21,'[1]MC-1.7'!$B$8:$N$59,13,0)</f>
        <v>748775000</v>
      </c>
      <c r="K21" s="22">
        <f>VLOOKUP(B21,'[1]MC-1.7'!$B$8:$U$59,20,0)</f>
        <v>873972440.46000004</v>
      </c>
      <c r="L21" s="22">
        <v>22128420689.819996</v>
      </c>
      <c r="M21" s="26">
        <f t="shared" si="0"/>
        <v>4.6067863921390978E-2</v>
      </c>
      <c r="P21" s="19"/>
    </row>
    <row r="22" spans="1:16" x14ac:dyDescent="0.25">
      <c r="A22" s="25">
        <f t="shared" si="1"/>
        <v>7</v>
      </c>
      <c r="B22" s="11" t="s">
        <v>22</v>
      </c>
      <c r="C22" s="12" t="s">
        <v>99</v>
      </c>
      <c r="D22" s="13" t="s">
        <v>13</v>
      </c>
      <c r="E22" s="13" t="s">
        <v>13</v>
      </c>
      <c r="F22" s="14"/>
      <c r="G22" s="38">
        <f>VLOOKUP(B22,'[1]MC-1.7'!$B$8:$S$59,18,0)</f>
        <v>0</v>
      </c>
      <c r="H22" s="15">
        <f>VLOOKUP(B22,'[1]MC-1.7'!$B$8:$I$59,8,0)</f>
        <v>904062553.75999999</v>
      </c>
      <c r="I22" s="15">
        <v>0</v>
      </c>
      <c r="J22" s="15">
        <f>VLOOKUP(B22,'[1]MC-1.7'!$B$8:$N$59,13,0)</f>
        <v>62897000</v>
      </c>
      <c r="K22" s="22">
        <f>VLOOKUP(B22,'[1]MC-1.7'!$B$8:$U$59,20,0)</f>
        <v>966959553.75999999</v>
      </c>
      <c r="L22" s="22">
        <v>21078100292.139996</v>
      </c>
      <c r="M22" s="26">
        <f t="shared" si="0"/>
        <v>4.3881263357689521E-2</v>
      </c>
      <c r="P22" s="19"/>
    </row>
    <row r="23" spans="1:16" x14ac:dyDescent="0.25">
      <c r="A23" s="25">
        <f t="shared" si="1"/>
        <v>8</v>
      </c>
      <c r="B23" s="11" t="s">
        <v>78</v>
      </c>
      <c r="C23" s="12" t="s">
        <v>106</v>
      </c>
      <c r="D23" s="13" t="s">
        <v>13</v>
      </c>
      <c r="E23" s="13" t="s">
        <v>13</v>
      </c>
      <c r="F23" s="13" t="s">
        <v>13</v>
      </c>
      <c r="G23" s="38">
        <f>VLOOKUP(B23,'[1]MC-1.7'!$B$8:$S$59,18,0)</f>
        <v>0</v>
      </c>
      <c r="H23" s="15">
        <f>VLOOKUP(B23,'[1]MC-1.7'!$B$8:$I$59,8,0)</f>
        <v>2266162594.6300001</v>
      </c>
      <c r="I23" s="15">
        <v>0</v>
      </c>
      <c r="J23" s="15">
        <f>VLOOKUP(B23,'[1]MC-1.7'!$B$8:$N$59,13,0)</f>
        <v>26400000</v>
      </c>
      <c r="K23" s="22">
        <f>VLOOKUP(B23,'[1]MC-1.7'!$B$8:$U$59,20,0)</f>
        <v>2292562594.6300001</v>
      </c>
      <c r="L23" s="22">
        <v>20285355889.77</v>
      </c>
      <c r="M23" s="26">
        <f t="shared" si="0"/>
        <v>4.2230895183442627E-2</v>
      </c>
      <c r="P23" s="19"/>
    </row>
    <row r="24" spans="1:16" x14ac:dyDescent="0.25">
      <c r="A24" s="25">
        <f t="shared" si="1"/>
        <v>9</v>
      </c>
      <c r="B24" s="11" t="s">
        <v>26</v>
      </c>
      <c r="C24" s="12" t="s">
        <v>27</v>
      </c>
      <c r="D24" s="13" t="s">
        <v>13</v>
      </c>
      <c r="E24" s="13" t="s">
        <v>13</v>
      </c>
      <c r="F24" s="13" t="s">
        <v>13</v>
      </c>
      <c r="G24" s="38">
        <f>VLOOKUP(B24,'[1]MC-1.7'!$B$8:$S$59,18,0)</f>
        <v>0</v>
      </c>
      <c r="H24" s="15">
        <f>VLOOKUP(B24,'[1]MC-1.7'!$B$8:$I$59,8,0)</f>
        <v>4774637929.8199997</v>
      </c>
      <c r="I24" s="15">
        <v>0</v>
      </c>
      <c r="J24" s="15">
        <f>VLOOKUP(B24,'[1]MC-1.7'!$B$8:$N$59,13,0)</f>
        <v>2800000</v>
      </c>
      <c r="K24" s="22">
        <f>VLOOKUP(B24,'[1]MC-1.7'!$B$8:$U$59,20,0)</f>
        <v>4777437929.8199997</v>
      </c>
      <c r="L24" s="22">
        <v>15922222984.040001</v>
      </c>
      <c r="M24" s="26">
        <f t="shared" si="0"/>
        <v>3.3147544148608883E-2</v>
      </c>
      <c r="P24" s="19"/>
    </row>
    <row r="25" spans="1:16" s="7" customFormat="1" x14ac:dyDescent="0.25">
      <c r="A25" s="25">
        <f t="shared" si="1"/>
        <v>10</v>
      </c>
      <c r="B25" s="11" t="s">
        <v>16</v>
      </c>
      <c r="C25" s="12" t="s">
        <v>17</v>
      </c>
      <c r="D25" s="13" t="s">
        <v>13</v>
      </c>
      <c r="E25" s="13" t="s">
        <v>13</v>
      </c>
      <c r="F25" s="13" t="s">
        <v>13</v>
      </c>
      <c r="G25" s="38">
        <f>VLOOKUP(B25,'[1]MC-1.7'!$B$8:$S$59,18,0)</f>
        <v>0</v>
      </c>
      <c r="H25" s="15">
        <f>VLOOKUP(B25,'[1]MC-1.7'!$B$8:$I$59,8,0)</f>
        <v>10382957.83</v>
      </c>
      <c r="I25" s="15">
        <v>0</v>
      </c>
      <c r="J25" s="15">
        <f>VLOOKUP(B25,'[1]MC-1.7'!$B$8:$N$59,13,0)</f>
        <v>0</v>
      </c>
      <c r="K25" s="22">
        <f>VLOOKUP(B25,'[1]MC-1.7'!$B$8:$U$59,20,0)</f>
        <v>10382957.83</v>
      </c>
      <c r="L25" s="22">
        <v>14005211592.690001</v>
      </c>
      <c r="M25" s="26">
        <f t="shared" si="0"/>
        <v>2.9156630330114116E-2</v>
      </c>
      <c r="N25" s="22"/>
      <c r="P25" s="19"/>
    </row>
    <row r="26" spans="1:16" x14ac:dyDescent="0.25">
      <c r="A26" s="25">
        <f t="shared" si="1"/>
        <v>11</v>
      </c>
      <c r="B26" s="11" t="s">
        <v>66</v>
      </c>
      <c r="C26" s="12" t="s">
        <v>88</v>
      </c>
      <c r="D26" s="13" t="s">
        <v>13</v>
      </c>
      <c r="E26" s="13" t="s">
        <v>13</v>
      </c>
      <c r="F26" s="13" t="s">
        <v>13</v>
      </c>
      <c r="G26" s="38">
        <f>VLOOKUP(B26,'[1]MC-1.7'!$B$8:$S$59,18,0)</f>
        <v>0</v>
      </c>
      <c r="H26" s="15">
        <f>VLOOKUP(B26,'[1]MC-1.7'!$B$8:$I$59,8,0)</f>
        <v>1479938365.0599999</v>
      </c>
      <c r="I26" s="15">
        <v>0</v>
      </c>
      <c r="J26" s="15">
        <f>VLOOKUP(B26,'[1]MC-1.7'!$B$8:$N$59,13,0)</f>
        <v>2994600000</v>
      </c>
      <c r="K26" s="22">
        <f>VLOOKUP(B26,'[1]MC-1.7'!$B$8:$U$59,20,0)</f>
        <v>4474538365.0600004</v>
      </c>
      <c r="L26" s="22">
        <v>9545331983.7900009</v>
      </c>
      <c r="M26" s="26">
        <f t="shared" si="0"/>
        <v>1.9871867996256707E-2</v>
      </c>
      <c r="P26" s="19"/>
    </row>
    <row r="27" spans="1:16" x14ac:dyDescent="0.25">
      <c r="A27" s="25">
        <f t="shared" si="1"/>
        <v>12</v>
      </c>
      <c r="B27" s="11" t="s">
        <v>102</v>
      </c>
      <c r="C27" s="12" t="s">
        <v>101</v>
      </c>
      <c r="D27" s="13" t="s">
        <v>13</v>
      </c>
      <c r="E27" s="14"/>
      <c r="F27" s="14"/>
      <c r="G27" s="38">
        <f>VLOOKUP(B27,'[1]MC-1.7'!$B$8:$S$59,18,0)</f>
        <v>2484839456.23</v>
      </c>
      <c r="H27" s="15">
        <f>VLOOKUP(B27,'[1]MC-1.7'!$B$8:$I$59,8,0)</f>
        <v>360115849.04999995</v>
      </c>
      <c r="I27" s="15">
        <v>0</v>
      </c>
      <c r="J27" s="15">
        <f>VLOOKUP(B27,'[1]MC-1.7'!$B$8:$N$59,13,0)</f>
        <v>2143753</v>
      </c>
      <c r="K27" s="22">
        <f>VLOOKUP(B27,'[1]MC-1.7'!$B$8:$U$59,20,0)</f>
        <v>2847099058.2799997</v>
      </c>
      <c r="L27" s="22">
        <v>7048458762.6000004</v>
      </c>
      <c r="M27" s="26">
        <f t="shared" si="0"/>
        <v>1.4673773771861258E-2</v>
      </c>
      <c r="P27" s="19"/>
    </row>
    <row r="28" spans="1:16" x14ac:dyDescent="0.25">
      <c r="A28" s="25">
        <f t="shared" si="1"/>
        <v>13</v>
      </c>
      <c r="B28" s="11" t="s">
        <v>45</v>
      </c>
      <c r="C28" s="12" t="s">
        <v>46</v>
      </c>
      <c r="D28" s="13" t="s">
        <v>13</v>
      </c>
      <c r="E28" s="14"/>
      <c r="F28" s="14"/>
      <c r="G28" s="38">
        <f>VLOOKUP(B28,'[1]MC-1.7'!$B$8:$S$59,18,0)</f>
        <v>0</v>
      </c>
      <c r="H28" s="15">
        <f>VLOOKUP(B28,'[1]MC-1.7'!$B$8:$I$59,8,0)</f>
        <v>490915580</v>
      </c>
      <c r="I28" s="15">
        <v>0</v>
      </c>
      <c r="J28" s="15">
        <f>VLOOKUP(B28,'[1]MC-1.7'!$B$8:$N$59,13,0)</f>
        <v>0</v>
      </c>
      <c r="K28" s="22">
        <f>VLOOKUP(B28,'[1]MC-1.7'!$B$8:$U$59,20,0)</f>
        <v>490915580</v>
      </c>
      <c r="L28" s="22">
        <v>4290444377.2399998</v>
      </c>
      <c r="M28" s="26">
        <f t="shared" si="0"/>
        <v>8.9320250416206805E-3</v>
      </c>
      <c r="P28" s="19"/>
    </row>
    <row r="29" spans="1:16" x14ac:dyDescent="0.25">
      <c r="A29" s="25">
        <f t="shared" si="1"/>
        <v>14</v>
      </c>
      <c r="B29" s="11" t="s">
        <v>39</v>
      </c>
      <c r="C29" s="12" t="s">
        <v>108</v>
      </c>
      <c r="D29" s="13" t="s">
        <v>13</v>
      </c>
      <c r="E29" s="14"/>
      <c r="F29" s="14"/>
      <c r="G29" s="38">
        <f>VLOOKUP(B29,'[1]MC-1.7'!$B$8:$S$59,18,0)</f>
        <v>0</v>
      </c>
      <c r="H29" s="15">
        <f>VLOOKUP(B29,'[1]MC-1.7'!$B$8:$I$59,8,0)</f>
        <v>60186541</v>
      </c>
      <c r="I29" s="15">
        <v>0</v>
      </c>
      <c r="J29" s="15">
        <f>VLOOKUP(B29,'[1]MC-1.7'!$B$8:$N$59,13,0)</f>
        <v>0</v>
      </c>
      <c r="K29" s="22">
        <f>VLOOKUP(B29,'[1]MC-1.7'!$B$8:$U$59,20,0)</f>
        <v>60186541</v>
      </c>
      <c r="L29" s="22">
        <v>3747140489.9899998</v>
      </c>
      <c r="M29" s="26">
        <f t="shared" si="0"/>
        <v>7.8009524767670094E-3</v>
      </c>
      <c r="P29" s="19"/>
    </row>
    <row r="30" spans="1:16" x14ac:dyDescent="0.25">
      <c r="A30" s="25">
        <f t="shared" si="1"/>
        <v>15</v>
      </c>
      <c r="B30" s="11" t="s">
        <v>94</v>
      </c>
      <c r="C30" s="12" t="s">
        <v>95</v>
      </c>
      <c r="D30" s="13" t="s">
        <v>13</v>
      </c>
      <c r="E30" s="13" t="s">
        <v>13</v>
      </c>
      <c r="F30" s="13" t="s">
        <v>13</v>
      </c>
      <c r="G30" s="38">
        <f>VLOOKUP(B30,'[1]MC-1.7'!$B$8:$S$59,18,0)</f>
        <v>0</v>
      </c>
      <c r="H30" s="15">
        <f>VLOOKUP(B30,'[1]MC-1.7'!$B$8:$I$59,8,0)</f>
        <v>546476334.18000007</v>
      </c>
      <c r="I30" s="15">
        <v>0</v>
      </c>
      <c r="J30" s="15">
        <f>VLOOKUP(B30,'[1]MC-1.7'!$B$8:$N$59,13,0)</f>
        <v>0</v>
      </c>
      <c r="K30" s="22">
        <f>VLOOKUP(B30,'[1]MC-1.7'!$B$8:$U$59,20,0)</f>
        <v>546476334.18000007</v>
      </c>
      <c r="L30" s="22">
        <v>2655036304.6399999</v>
      </c>
      <c r="M30" s="26">
        <f t="shared" si="0"/>
        <v>5.5273646910001528E-3</v>
      </c>
      <c r="P30" s="19"/>
    </row>
    <row r="31" spans="1:16" x14ac:dyDescent="0.25">
      <c r="A31" s="25">
        <f t="shared" si="1"/>
        <v>16</v>
      </c>
      <c r="B31" s="11" t="s">
        <v>114</v>
      </c>
      <c r="C31" s="12" t="s">
        <v>115</v>
      </c>
      <c r="D31" s="13" t="s">
        <v>13</v>
      </c>
      <c r="E31" s="14"/>
      <c r="F31" s="14"/>
      <c r="G31" s="38">
        <f>VLOOKUP(B31,'[1]MC-1.7'!$B$8:$S$59,18,0)</f>
        <v>0</v>
      </c>
      <c r="H31" s="15">
        <f>VLOOKUP(B31,'[1]MC-1.7'!$B$8:$I$59,8,0)</f>
        <v>9674908.5800000001</v>
      </c>
      <c r="I31" s="15"/>
      <c r="J31" s="15">
        <f>VLOOKUP(B31,'[1]MC-1.7'!$B$8:$N$59,13,0)</f>
        <v>783684000</v>
      </c>
      <c r="K31" s="22">
        <f>VLOOKUP(B31,'[1]MC-1.7'!$B$8:$U$59,20,0)</f>
        <v>793358908.57999992</v>
      </c>
      <c r="L31" s="22">
        <v>1960841522.2799997</v>
      </c>
      <c r="M31" s="26">
        <f t="shared" si="0"/>
        <v>4.0821612028265801E-3</v>
      </c>
      <c r="P31" s="19"/>
    </row>
    <row r="32" spans="1:16" x14ac:dyDescent="0.25">
      <c r="A32" s="25">
        <f t="shared" si="1"/>
        <v>17</v>
      </c>
      <c r="B32" s="11" t="s">
        <v>35</v>
      </c>
      <c r="C32" s="12" t="s">
        <v>36</v>
      </c>
      <c r="D32" s="13" t="s">
        <v>13</v>
      </c>
      <c r="E32" s="13"/>
      <c r="F32" s="14"/>
      <c r="G32" s="38">
        <f>VLOOKUP(B32,'[1]MC-1.7'!$B$8:$S$59,18,0)</f>
        <v>0</v>
      </c>
      <c r="H32" s="15">
        <f>VLOOKUP(B32,'[1]MC-1.7'!$B$8:$I$59,8,0)</f>
        <v>670042046.49000001</v>
      </c>
      <c r="I32" s="15">
        <v>0</v>
      </c>
      <c r="J32" s="15">
        <f>VLOOKUP(B32,'[1]MC-1.7'!$B$8:$N$59,13,0)</f>
        <v>0</v>
      </c>
      <c r="K32" s="22">
        <f>VLOOKUP(B32,'[1]MC-1.7'!$B$8:$U$59,20,0)</f>
        <v>670042046.49000001</v>
      </c>
      <c r="L32" s="22">
        <v>1828819201.47</v>
      </c>
      <c r="M32" s="26">
        <f t="shared" si="0"/>
        <v>3.8073116600185267E-3</v>
      </c>
      <c r="P32" s="19"/>
    </row>
    <row r="33" spans="1:16" x14ac:dyDescent="0.25">
      <c r="A33" s="25">
        <f t="shared" si="1"/>
        <v>18</v>
      </c>
      <c r="B33" s="11" t="s">
        <v>70</v>
      </c>
      <c r="C33" s="12" t="s">
        <v>71</v>
      </c>
      <c r="D33" s="13" t="s">
        <v>13</v>
      </c>
      <c r="E33" s="14"/>
      <c r="F33" s="14"/>
      <c r="G33" s="38">
        <f>VLOOKUP(B33,'[1]MC-1.7'!$B$8:$S$59,18,0)</f>
        <v>0</v>
      </c>
      <c r="H33" s="15">
        <f>VLOOKUP(B33,'[1]MC-1.7'!$B$8:$I$59,8,0)</f>
        <v>548866521.09000003</v>
      </c>
      <c r="I33" s="15">
        <v>0</v>
      </c>
      <c r="J33" s="15">
        <f>VLOOKUP(B33,'[1]MC-1.7'!$B$8:$N$59,13,0)</f>
        <v>65200000</v>
      </c>
      <c r="K33" s="22">
        <f>VLOOKUP(B33,'[1]MC-1.7'!$B$8:$U$59,20,0)</f>
        <v>614066521.09000003</v>
      </c>
      <c r="L33" s="22">
        <v>1757132132.9400001</v>
      </c>
      <c r="M33" s="26">
        <f t="shared" si="0"/>
        <v>3.6580705476836214E-3</v>
      </c>
      <c r="P33" s="19"/>
    </row>
    <row r="34" spans="1:16" x14ac:dyDescent="0.25">
      <c r="A34" s="25">
        <f t="shared" si="1"/>
        <v>19</v>
      </c>
      <c r="B34" s="11" t="s">
        <v>20</v>
      </c>
      <c r="C34" s="12" t="s">
        <v>21</v>
      </c>
      <c r="D34" s="13" t="s">
        <v>13</v>
      </c>
      <c r="E34" s="13" t="s">
        <v>13</v>
      </c>
      <c r="F34" s="14" t="s">
        <v>13</v>
      </c>
      <c r="G34" s="38">
        <f>VLOOKUP(B34,'[1]MC-1.7'!$B$8:$S$59,18,0)</f>
        <v>0</v>
      </c>
      <c r="H34" s="15">
        <f>VLOOKUP(B34,'[1]MC-1.7'!$B$8:$I$59,8,0)</f>
        <v>79471264.290000007</v>
      </c>
      <c r="I34" s="15">
        <v>0</v>
      </c>
      <c r="J34" s="15">
        <f>VLOOKUP(B34,'[1]MC-1.7'!$B$8:$N$59,13,0)</f>
        <v>0</v>
      </c>
      <c r="K34" s="22">
        <f>VLOOKUP(B34,'[1]MC-1.7'!$B$8:$U$59,20,0)</f>
        <v>79471264.290000007</v>
      </c>
      <c r="L34" s="22">
        <v>1498266002.2399998</v>
      </c>
      <c r="M34" s="26">
        <f t="shared" si="0"/>
        <v>3.119152300868528E-3</v>
      </c>
      <c r="P34" s="19"/>
    </row>
    <row r="35" spans="1:16" x14ac:dyDescent="0.25">
      <c r="A35" s="25">
        <f t="shared" si="1"/>
        <v>20</v>
      </c>
      <c r="B35" s="11" t="s">
        <v>37</v>
      </c>
      <c r="C35" s="12" t="s">
        <v>38</v>
      </c>
      <c r="D35" s="13" t="s">
        <v>13</v>
      </c>
      <c r="E35" s="13" t="s">
        <v>13</v>
      </c>
      <c r="F35" s="14"/>
      <c r="G35" s="38">
        <f>VLOOKUP(B35,'[1]MC-1.7'!$B$8:$S$59,18,0)</f>
        <v>365051120</v>
      </c>
      <c r="H35" s="15">
        <f>VLOOKUP(B35,'[1]MC-1.7'!$B$8:$I$59,8,0)</f>
        <v>148043145</v>
      </c>
      <c r="I35" s="15">
        <v>0</v>
      </c>
      <c r="J35" s="15">
        <f>VLOOKUP(B35,'[1]MC-1.7'!$B$8:$N$59,13,0)</f>
        <v>0</v>
      </c>
      <c r="K35" s="22">
        <f>VLOOKUP(B35,'[1]MC-1.7'!$B$8:$U$59,20,0)</f>
        <v>513094265</v>
      </c>
      <c r="L35" s="22">
        <v>1489492506.54</v>
      </c>
      <c r="M35" s="26">
        <f t="shared" si="0"/>
        <v>3.1008872736581392E-3</v>
      </c>
      <c r="P35" s="19"/>
    </row>
    <row r="36" spans="1:16" x14ac:dyDescent="0.25">
      <c r="A36" s="25">
        <f t="shared" si="1"/>
        <v>21</v>
      </c>
      <c r="B36" s="11" t="s">
        <v>76</v>
      </c>
      <c r="C36" s="12" t="s">
        <v>77</v>
      </c>
      <c r="D36" s="13" t="s">
        <v>13</v>
      </c>
      <c r="E36" s="13" t="s">
        <v>13</v>
      </c>
      <c r="F36" s="13" t="s">
        <v>13</v>
      </c>
      <c r="G36" s="38">
        <f>VLOOKUP(B36,'[1]MC-1.7'!$B$8:$S$59,18,0)</f>
        <v>0</v>
      </c>
      <c r="H36" s="15">
        <f>VLOOKUP(B36,'[1]MC-1.7'!$B$8:$I$59,8,0)</f>
        <v>288925145.44</v>
      </c>
      <c r="I36" s="15">
        <v>0</v>
      </c>
      <c r="J36" s="15">
        <f>VLOOKUP(B36,'[1]MC-1.7'!$B$8:$N$59,13,0)</f>
        <v>3572830</v>
      </c>
      <c r="K36" s="22">
        <f>VLOOKUP(B36,'[1]MC-1.7'!$B$8:$U$59,20,0)</f>
        <v>292497975.44</v>
      </c>
      <c r="L36" s="22">
        <v>1363945891.74</v>
      </c>
      <c r="M36" s="26">
        <f t="shared" si="0"/>
        <v>2.8395191241878778E-3</v>
      </c>
      <c r="P36" s="19"/>
    </row>
    <row r="37" spans="1:16" x14ac:dyDescent="0.25">
      <c r="A37" s="25">
        <f t="shared" si="1"/>
        <v>22</v>
      </c>
      <c r="B37" s="11" t="s">
        <v>14</v>
      </c>
      <c r="C37" s="12" t="s">
        <v>15</v>
      </c>
      <c r="D37" s="13" t="s">
        <v>13</v>
      </c>
      <c r="E37" s="13" t="s">
        <v>13</v>
      </c>
      <c r="F37" s="13" t="s">
        <v>13</v>
      </c>
      <c r="G37" s="38">
        <f>VLOOKUP(B37,'[1]MC-1.7'!$B$8:$S$59,18,0)</f>
        <v>0</v>
      </c>
      <c r="H37" s="15">
        <f>VLOOKUP(B37,'[1]MC-1.7'!$B$8:$I$59,8,0)</f>
        <v>142914311.99000001</v>
      </c>
      <c r="I37" s="15">
        <v>0</v>
      </c>
      <c r="J37" s="15">
        <f>VLOOKUP(B37,'[1]MC-1.7'!$B$8:$N$59,13,0)</f>
        <v>0</v>
      </c>
      <c r="K37" s="22">
        <f>VLOOKUP(B37,'[1]MC-1.7'!$B$8:$U$59,20,0)</f>
        <v>142914311.99000001</v>
      </c>
      <c r="L37" s="22">
        <v>1136668787.3599999</v>
      </c>
      <c r="M37" s="26">
        <f t="shared" si="0"/>
        <v>2.366364222453642E-3</v>
      </c>
      <c r="P37" s="19"/>
    </row>
    <row r="38" spans="1:16" x14ac:dyDescent="0.25">
      <c r="A38" s="25">
        <f t="shared" si="1"/>
        <v>23</v>
      </c>
      <c r="B38" s="11" t="s">
        <v>64</v>
      </c>
      <c r="C38" s="12" t="s">
        <v>65</v>
      </c>
      <c r="D38" s="13" t="s">
        <v>13</v>
      </c>
      <c r="E38" s="14"/>
      <c r="F38" s="14"/>
      <c r="G38" s="38">
        <f>VLOOKUP(B38,'[1]MC-1.7'!$B$8:$S$59,18,0)</f>
        <v>2848561.7800000003</v>
      </c>
      <c r="H38" s="15">
        <f>VLOOKUP(B38,'[1]MC-1.7'!$B$8:$I$59,8,0)</f>
        <v>129402988.72999999</v>
      </c>
      <c r="I38" s="15">
        <v>0</v>
      </c>
      <c r="J38" s="15">
        <f>VLOOKUP(B38,'[1]MC-1.7'!$B$8:$N$59,13,0)</f>
        <v>0</v>
      </c>
      <c r="K38" s="22">
        <f>VLOOKUP(B38,'[1]MC-1.7'!$B$8:$U$59,20,0)</f>
        <v>132251550.50999999</v>
      </c>
      <c r="L38" s="22">
        <v>475891400.48000002</v>
      </c>
      <c r="M38" s="26">
        <f t="shared" si="0"/>
        <v>9.9073045410594794E-4</v>
      </c>
      <c r="P38" s="19"/>
    </row>
    <row r="39" spans="1:16" x14ac:dyDescent="0.25">
      <c r="A39" s="25">
        <f t="shared" si="1"/>
        <v>24</v>
      </c>
      <c r="B39" s="11" t="s">
        <v>49</v>
      </c>
      <c r="C39" s="12" t="s">
        <v>50</v>
      </c>
      <c r="D39" s="13" t="s">
        <v>13</v>
      </c>
      <c r="E39" s="14"/>
      <c r="F39" s="14"/>
      <c r="G39" s="38">
        <f>VLOOKUP(B39,'[1]MC-1.7'!$B$8:$S$59,18,0)</f>
        <v>0</v>
      </c>
      <c r="H39" s="15">
        <f>VLOOKUP(B39,'[1]MC-1.7'!$B$8:$I$59,8,0)</f>
        <v>134163287.64</v>
      </c>
      <c r="I39" s="15">
        <v>0</v>
      </c>
      <c r="J39" s="15">
        <f>VLOOKUP(B39,'[1]MC-1.7'!$B$8:$N$59,13,0)</f>
        <v>0</v>
      </c>
      <c r="K39" s="22">
        <f>VLOOKUP(B39,'[1]MC-1.7'!$B$8:$U$59,20,0)</f>
        <v>134163287.64</v>
      </c>
      <c r="L39" s="22">
        <v>467640080.71999997</v>
      </c>
      <c r="M39" s="26">
        <f t="shared" si="0"/>
        <v>9.7355251442359013E-4</v>
      </c>
      <c r="N39" s="1"/>
      <c r="P39" s="19"/>
    </row>
    <row r="40" spans="1:16" x14ac:dyDescent="0.25">
      <c r="A40" s="25">
        <f t="shared" si="1"/>
        <v>25</v>
      </c>
      <c r="B40" s="11" t="s">
        <v>68</v>
      </c>
      <c r="C40" s="12" t="s">
        <v>69</v>
      </c>
      <c r="D40" s="13" t="s">
        <v>13</v>
      </c>
      <c r="E40" s="13" t="s">
        <v>13</v>
      </c>
      <c r="F40" s="14"/>
      <c r="G40" s="38">
        <f>VLOOKUP(B40,'[1]MC-1.7'!$B$8:$S$59,18,0)</f>
        <v>0</v>
      </c>
      <c r="H40" s="15">
        <f>VLOOKUP(B40,'[1]MC-1.7'!$B$8:$I$59,8,0)</f>
        <v>27736854.199999999</v>
      </c>
      <c r="I40" s="15">
        <v>0</v>
      </c>
      <c r="J40" s="15">
        <f>VLOOKUP(B40,'[1]MC-1.7'!$B$8:$N$59,13,0)</f>
        <v>0</v>
      </c>
      <c r="K40" s="22">
        <f>VLOOKUP(B40,'[1]MC-1.7'!$B$8:$U$59,20,0)</f>
        <v>27736854.199999999</v>
      </c>
      <c r="L40" s="22">
        <v>438001499.80999994</v>
      </c>
      <c r="M40" s="26">
        <f t="shared" si="0"/>
        <v>9.1184968748785891E-4</v>
      </c>
      <c r="P40" s="19"/>
    </row>
    <row r="41" spans="1:16" x14ac:dyDescent="0.25">
      <c r="A41" s="25">
        <f t="shared" si="1"/>
        <v>26</v>
      </c>
      <c r="B41" s="11" t="s">
        <v>54</v>
      </c>
      <c r="C41" s="12" t="s">
        <v>55</v>
      </c>
      <c r="D41" s="13" t="s">
        <v>13</v>
      </c>
      <c r="E41" s="14"/>
      <c r="F41" s="14"/>
      <c r="G41" s="38">
        <f>VLOOKUP(B41,'[1]MC-1.7'!$B$8:$S$59,18,0)</f>
        <v>0</v>
      </c>
      <c r="H41" s="15">
        <f>VLOOKUP(B41,'[1]MC-1.7'!$B$8:$I$59,8,0)</f>
        <v>50576923.120000005</v>
      </c>
      <c r="I41" s="15">
        <v>0</v>
      </c>
      <c r="J41" s="15">
        <f>VLOOKUP(B41,'[1]MC-1.7'!$B$8:$N$59,13,0)</f>
        <v>0</v>
      </c>
      <c r="K41" s="22">
        <f>VLOOKUP(B41,'[1]MC-1.7'!$B$8:$U$59,20,0)</f>
        <v>50576923.120000005</v>
      </c>
      <c r="L41" s="22">
        <v>331392039.32999998</v>
      </c>
      <c r="M41" s="26">
        <f t="shared" si="0"/>
        <v>6.899056912592922E-4</v>
      </c>
      <c r="P41" s="19"/>
    </row>
    <row r="42" spans="1:16" x14ac:dyDescent="0.25">
      <c r="A42" s="25">
        <v>27</v>
      </c>
      <c r="B42" s="11" t="s">
        <v>31</v>
      </c>
      <c r="C42" s="12" t="s">
        <v>32</v>
      </c>
      <c r="D42" s="13" t="s">
        <v>13</v>
      </c>
      <c r="E42" s="14"/>
      <c r="F42" s="14"/>
      <c r="G42" s="38">
        <f>VLOOKUP(B42,'[1]MC-1.7'!$B$8:$S$59,18,0)</f>
        <v>0</v>
      </c>
      <c r="H42" s="15">
        <f>VLOOKUP(B42,'[1]MC-1.7'!$B$8:$I$59,8,0)</f>
        <v>138617229</v>
      </c>
      <c r="I42" s="15">
        <v>0</v>
      </c>
      <c r="J42" s="15">
        <f>VLOOKUP(B42,'[1]MC-1.7'!$B$8:$N$59,13,0)</f>
        <v>0</v>
      </c>
      <c r="K42" s="22">
        <f>VLOOKUP(B42,'[1]MC-1.7'!$B$8:$U$59,20,0)</f>
        <v>138617229</v>
      </c>
      <c r="L42" s="22">
        <v>307393798.81999999</v>
      </c>
      <c r="M42" s="26">
        <f t="shared" si="0"/>
        <v>6.3994515888943844E-4</v>
      </c>
      <c r="P42" s="19"/>
    </row>
    <row r="43" spans="1:16" x14ac:dyDescent="0.25">
      <c r="A43" s="25">
        <f t="shared" si="1"/>
        <v>28</v>
      </c>
      <c r="B43" s="11" t="s">
        <v>58</v>
      </c>
      <c r="C43" s="12" t="s">
        <v>59</v>
      </c>
      <c r="D43" s="13" t="s">
        <v>13</v>
      </c>
      <c r="E43" s="14"/>
      <c r="F43" s="14"/>
      <c r="G43" s="38">
        <f>VLOOKUP(B43,'[1]MC-1.7'!$B$8:$S$59,18,0)</f>
        <v>0</v>
      </c>
      <c r="H43" s="15">
        <f>VLOOKUP(B43,'[1]MC-1.7'!$B$8:$I$59,8,0)</f>
        <v>57900177.219999999</v>
      </c>
      <c r="I43" s="15">
        <v>0</v>
      </c>
      <c r="J43" s="15">
        <f>VLOOKUP(B43,'[1]MC-1.7'!$B$8:$N$59,13,0)</f>
        <v>0</v>
      </c>
      <c r="K43" s="22">
        <f>VLOOKUP(B43,'[1]MC-1.7'!$B$8:$U$59,20,0)</f>
        <v>57900177.219999999</v>
      </c>
      <c r="L43" s="22">
        <v>295670024.76999998</v>
      </c>
      <c r="M43" s="26">
        <f t="shared" si="0"/>
        <v>6.1553811985348055E-4</v>
      </c>
      <c r="P43" s="19"/>
    </row>
    <row r="44" spans="1:16" x14ac:dyDescent="0.25">
      <c r="A44" s="25">
        <f t="shared" si="1"/>
        <v>29</v>
      </c>
      <c r="B44" s="11" t="s">
        <v>28</v>
      </c>
      <c r="C44" s="12" t="s">
        <v>29</v>
      </c>
      <c r="D44" s="13" t="s">
        <v>13</v>
      </c>
      <c r="E44" s="14"/>
      <c r="F44" s="14"/>
      <c r="G44" s="38">
        <f>VLOOKUP(B44,'[1]MC-1.7'!$B$8:$S$59,18,0)</f>
        <v>0</v>
      </c>
      <c r="H44" s="15">
        <f>VLOOKUP(B44,'[1]MC-1.7'!$B$8:$I$59,8,0)</f>
        <v>72875408.420000002</v>
      </c>
      <c r="I44" s="15">
        <v>0</v>
      </c>
      <c r="J44" s="15">
        <f>VLOOKUP(B44,'[1]MC-1.7'!$B$8:$N$59,13,0)</f>
        <v>0</v>
      </c>
      <c r="K44" s="22">
        <f>VLOOKUP(B44,'[1]MC-1.7'!$B$8:$U$59,20,0)</f>
        <v>72875408.420000002</v>
      </c>
      <c r="L44" s="22">
        <v>219553721.51999998</v>
      </c>
      <c r="M44" s="26">
        <f t="shared" si="0"/>
        <v>4.5707604298536163E-4</v>
      </c>
      <c r="P44" s="19"/>
    </row>
    <row r="45" spans="1:16" x14ac:dyDescent="0.25">
      <c r="A45" s="25">
        <f t="shared" si="1"/>
        <v>30</v>
      </c>
      <c r="B45" s="11" t="s">
        <v>104</v>
      </c>
      <c r="C45" s="12" t="s">
        <v>112</v>
      </c>
      <c r="D45" s="13" t="s">
        <v>13</v>
      </c>
      <c r="E45" s="14"/>
      <c r="F45" s="14"/>
      <c r="G45" s="38">
        <f>VLOOKUP(B45,'[1]MC-1.7'!$B$8:$S$59,18,0)</f>
        <v>0</v>
      </c>
      <c r="H45" s="15">
        <f>VLOOKUP(B45,'[1]MC-1.7'!$B$8:$I$59,8,0)</f>
        <v>40498855.409999996</v>
      </c>
      <c r="I45" s="15"/>
      <c r="J45" s="15">
        <f>VLOOKUP(B45,'[1]MC-1.7'!$B$8:$N$59,13,0)</f>
        <v>0</v>
      </c>
      <c r="K45" s="22">
        <f>VLOOKUP(B45,'[1]MC-1.7'!$B$8:$U$59,20,0)</f>
        <v>40498855.409999996</v>
      </c>
      <c r="L45" s="22">
        <v>212253556.83000001</v>
      </c>
      <c r="M45" s="26">
        <f t="shared" si="0"/>
        <v>4.418782573748695E-4</v>
      </c>
      <c r="P45" s="19"/>
    </row>
    <row r="46" spans="1:16" x14ac:dyDescent="0.25">
      <c r="A46" s="25">
        <f t="shared" si="1"/>
        <v>31</v>
      </c>
      <c r="B46" s="11" t="s">
        <v>79</v>
      </c>
      <c r="C46" s="12" t="s">
        <v>80</v>
      </c>
      <c r="D46" s="13" t="s">
        <v>13</v>
      </c>
      <c r="E46" s="13" t="s">
        <v>13</v>
      </c>
      <c r="F46" s="13" t="s">
        <v>13</v>
      </c>
      <c r="G46" s="38">
        <f>VLOOKUP(B46,'[1]MC-1.7'!$B$8:$S$59,18,0)</f>
        <v>195589.66</v>
      </c>
      <c r="H46" s="15">
        <f>VLOOKUP(B46,'[1]MC-1.7'!$B$8:$I$59,8,0)</f>
        <v>2450609.46</v>
      </c>
      <c r="I46" s="15">
        <v>0</v>
      </c>
      <c r="J46" s="15">
        <f>VLOOKUP(B46,'[1]MC-1.7'!$B$8:$N$59,13,0)</f>
        <v>0</v>
      </c>
      <c r="K46" s="22">
        <f>VLOOKUP(B46,'[1]MC-1.7'!$B$8:$U$59,20,0)</f>
        <v>2646199.12</v>
      </c>
      <c r="L46" s="22">
        <v>169570998.28000003</v>
      </c>
      <c r="M46" s="26">
        <f t="shared" si="0"/>
        <v>3.5301993681687412E-4</v>
      </c>
      <c r="P46" s="19"/>
    </row>
    <row r="47" spans="1:16" x14ac:dyDescent="0.25">
      <c r="A47" s="25">
        <f t="shared" si="1"/>
        <v>32</v>
      </c>
      <c r="B47" s="11" t="s">
        <v>81</v>
      </c>
      <c r="C47" s="12" t="s">
        <v>82</v>
      </c>
      <c r="D47" s="13" t="s">
        <v>13</v>
      </c>
      <c r="E47" s="14"/>
      <c r="F47" s="14"/>
      <c r="G47" s="38">
        <f>VLOOKUP(B47,'[1]MC-1.7'!$B$8:$S$59,18,0)</f>
        <v>0</v>
      </c>
      <c r="H47" s="15">
        <f>VLOOKUP(B47,'[1]MC-1.7'!$B$8:$I$59,8,0)</f>
        <v>17896066</v>
      </c>
      <c r="I47" s="15">
        <v>0</v>
      </c>
      <c r="J47" s="15">
        <f>VLOOKUP(B47,'[1]MC-1.7'!$B$8:$N$59,13,0)</f>
        <v>0</v>
      </c>
      <c r="K47" s="22">
        <f>VLOOKUP(B47,'[1]MC-1.7'!$B$8:$U$59,20,0)</f>
        <v>17896066</v>
      </c>
      <c r="L47" s="22">
        <v>142087861.16</v>
      </c>
      <c r="M47" s="26">
        <f t="shared" si="0"/>
        <v>2.9580440215562536E-4</v>
      </c>
      <c r="P47" s="19"/>
    </row>
    <row r="48" spans="1:16" x14ac:dyDescent="0.25">
      <c r="A48" s="25">
        <f t="shared" si="1"/>
        <v>33</v>
      </c>
      <c r="B48" s="11" t="s">
        <v>83</v>
      </c>
      <c r="C48" s="12" t="s">
        <v>84</v>
      </c>
      <c r="D48" s="13" t="s">
        <v>13</v>
      </c>
      <c r="E48" s="14"/>
      <c r="F48" s="14"/>
      <c r="G48" s="38">
        <f>VLOOKUP(B48,'[1]MC-1.7'!$B$8:$S$59,18,0)</f>
        <v>0</v>
      </c>
      <c r="H48" s="15">
        <f>VLOOKUP(B48,'[1]MC-1.7'!$B$8:$I$59,8,0)</f>
        <v>98857398</v>
      </c>
      <c r="I48" s="15">
        <v>0</v>
      </c>
      <c r="J48" s="15">
        <f>VLOOKUP(B48,'[1]MC-1.7'!$B$8:$N$59,13,0)</f>
        <v>0</v>
      </c>
      <c r="K48" s="22">
        <f>VLOOKUP(B48,'[1]MC-1.7'!$B$8:$U$59,20,0)</f>
        <v>98857398</v>
      </c>
      <c r="L48" s="22">
        <v>110378351.09999999</v>
      </c>
      <c r="M48" s="26">
        <f t="shared" ref="M48:M79" si="2">L48/$L$68</f>
        <v>2.2979022902802916E-4</v>
      </c>
      <c r="P48" s="19"/>
    </row>
    <row r="49" spans="1:16" x14ac:dyDescent="0.25">
      <c r="A49" s="25">
        <f t="shared" si="1"/>
        <v>34</v>
      </c>
      <c r="B49" s="11" t="s">
        <v>40</v>
      </c>
      <c r="C49" s="12" t="s">
        <v>113</v>
      </c>
      <c r="D49" s="13" t="s">
        <v>13</v>
      </c>
      <c r="E49" s="14"/>
      <c r="F49" s="14"/>
      <c r="G49" s="38">
        <f>VLOOKUP(B49,'[1]MC-1.7'!$B$8:$S$59,18,0)</f>
        <v>0</v>
      </c>
      <c r="H49" s="15">
        <f>VLOOKUP(B49,'[1]MC-1.7'!$B$8:$I$59,8,0)</f>
        <v>25651730.030000001</v>
      </c>
      <c r="I49" s="15">
        <v>0</v>
      </c>
      <c r="J49" s="15">
        <f>VLOOKUP(B49,'[1]MC-1.7'!$B$8:$N$59,13,0)</f>
        <v>0</v>
      </c>
      <c r="K49" s="22">
        <f>VLOOKUP(B49,'[1]MC-1.7'!$B$8:$U$59,20,0)</f>
        <v>25651730.030000001</v>
      </c>
      <c r="L49" s="22">
        <v>82599681.829999998</v>
      </c>
      <c r="M49" s="26">
        <f t="shared" si="2"/>
        <v>1.7195944328034124E-4</v>
      </c>
      <c r="P49" s="19"/>
    </row>
    <row r="50" spans="1:16" x14ac:dyDescent="0.25">
      <c r="A50" s="25">
        <f t="shared" si="1"/>
        <v>35</v>
      </c>
      <c r="B50" s="11" t="s">
        <v>41</v>
      </c>
      <c r="C50" s="12" t="s">
        <v>42</v>
      </c>
      <c r="D50" s="13" t="s">
        <v>13</v>
      </c>
      <c r="E50" s="14"/>
      <c r="F50" s="14"/>
      <c r="G50" s="38">
        <f>VLOOKUP(B50,'[1]MC-1.7'!$B$8:$S$59,18,0)</f>
        <v>0</v>
      </c>
      <c r="H50" s="15">
        <f>VLOOKUP(B50,'[1]MC-1.7'!$B$8:$I$59,8,0)</f>
        <v>24609515.620000001</v>
      </c>
      <c r="I50" s="15">
        <v>0</v>
      </c>
      <c r="J50" s="15">
        <f>VLOOKUP(B50,'[1]MC-1.7'!$B$8:$N$59,13,0)</f>
        <v>0</v>
      </c>
      <c r="K50" s="22">
        <f>VLOOKUP(B50,'[1]MC-1.7'!$B$8:$U$59,20,0)</f>
        <v>24609515.620000001</v>
      </c>
      <c r="L50" s="22">
        <v>61577343.620000005</v>
      </c>
      <c r="M50" s="26">
        <f t="shared" si="2"/>
        <v>1.2819426773786488E-4</v>
      </c>
      <c r="P50" s="19"/>
    </row>
    <row r="51" spans="1:16" x14ac:dyDescent="0.25">
      <c r="A51" s="25">
        <f t="shared" si="1"/>
        <v>36</v>
      </c>
      <c r="B51" s="11" t="s">
        <v>43</v>
      </c>
      <c r="C51" s="12" t="s">
        <v>44</v>
      </c>
      <c r="D51" s="13" t="s">
        <v>13</v>
      </c>
      <c r="E51" s="14"/>
      <c r="F51" s="14"/>
      <c r="G51" s="38">
        <f>VLOOKUP(B51,'[1]MC-1.7'!$B$8:$S$59,18,0)</f>
        <v>0</v>
      </c>
      <c r="H51" s="15">
        <f>VLOOKUP(B51,'[1]MC-1.7'!$B$8:$I$59,8,0)</f>
        <v>7178805.0899999999</v>
      </c>
      <c r="I51" s="15">
        <v>0</v>
      </c>
      <c r="J51" s="15">
        <f>VLOOKUP(B51,'[1]MC-1.7'!$B$8:$N$59,13,0)</f>
        <v>0</v>
      </c>
      <c r="K51" s="22">
        <f>VLOOKUP(B51,'[1]MC-1.7'!$B$8:$U$59,20,0)</f>
        <v>7178805.0899999999</v>
      </c>
      <c r="L51" s="22">
        <v>51197900.590000004</v>
      </c>
      <c r="M51" s="26">
        <f t="shared" si="2"/>
        <v>1.0658591277262133E-4</v>
      </c>
      <c r="P51" s="19"/>
    </row>
    <row r="52" spans="1:16" x14ac:dyDescent="0.25">
      <c r="A52" s="25">
        <f t="shared" si="1"/>
        <v>37</v>
      </c>
      <c r="B52" s="11" t="s">
        <v>53</v>
      </c>
      <c r="C52" s="12" t="s">
        <v>111</v>
      </c>
      <c r="D52" s="13" t="s">
        <v>13</v>
      </c>
      <c r="E52" s="14"/>
      <c r="F52" s="14"/>
      <c r="G52" s="38">
        <f>VLOOKUP(B52,'[1]MC-1.7'!$B$8:$S$59,18,0)</f>
        <v>0</v>
      </c>
      <c r="H52" s="15">
        <f>VLOOKUP(B52,'[1]MC-1.7'!$B$8:$I$59,8,0)</f>
        <v>7490768</v>
      </c>
      <c r="I52" s="15">
        <v>0</v>
      </c>
      <c r="J52" s="15">
        <f>VLOOKUP(B52,'[1]MC-1.7'!$B$8:$N$59,13,0)</f>
        <v>0</v>
      </c>
      <c r="K52" s="22">
        <f>VLOOKUP(B52,'[1]MC-1.7'!$B$8:$U$59,20,0)</f>
        <v>7490768</v>
      </c>
      <c r="L52" s="22">
        <v>37770581</v>
      </c>
      <c r="M52" s="26">
        <f t="shared" si="2"/>
        <v>7.8632361980552617E-5</v>
      </c>
      <c r="P52" s="19"/>
    </row>
    <row r="53" spans="1:16" x14ac:dyDescent="0.25">
      <c r="A53" s="25">
        <f t="shared" si="1"/>
        <v>38</v>
      </c>
      <c r="B53" s="11" t="s">
        <v>92</v>
      </c>
      <c r="C53" s="12" t="s">
        <v>93</v>
      </c>
      <c r="D53" s="13" t="s">
        <v>13</v>
      </c>
      <c r="E53" s="14"/>
      <c r="F53" s="14"/>
      <c r="G53" s="38">
        <f>VLOOKUP(B53,'[1]MC-1.7'!$B$8:$S$59,18,0)</f>
        <v>0</v>
      </c>
      <c r="H53" s="15">
        <f>VLOOKUP(B53,'[1]MC-1.7'!$B$8:$I$59,8,0)</f>
        <v>8340294.5800000001</v>
      </c>
      <c r="I53" s="15">
        <v>0</v>
      </c>
      <c r="J53" s="15">
        <f>VLOOKUP(B53,'[1]MC-1.7'!$B$8:$N$59,13,0)</f>
        <v>0</v>
      </c>
      <c r="K53" s="22">
        <f>VLOOKUP(B53,'[1]MC-1.7'!$B$8:$U$59,20,0)</f>
        <v>8340294.5800000001</v>
      </c>
      <c r="L53" s="22">
        <v>34563551.100000001</v>
      </c>
      <c r="M53" s="26">
        <f t="shared" si="2"/>
        <v>7.1955834129968179E-5</v>
      </c>
      <c r="P53" s="19"/>
    </row>
    <row r="54" spans="1:16" x14ac:dyDescent="0.25">
      <c r="A54" s="25">
        <f t="shared" si="1"/>
        <v>39</v>
      </c>
      <c r="B54" s="11" t="s">
        <v>33</v>
      </c>
      <c r="C54" s="12" t="s">
        <v>34</v>
      </c>
      <c r="D54" s="13" t="s">
        <v>13</v>
      </c>
      <c r="E54" s="13" t="s">
        <v>13</v>
      </c>
      <c r="F54" s="13" t="s">
        <v>13</v>
      </c>
      <c r="G54" s="38">
        <f>VLOOKUP(B54,'[1]MC-1.7'!$B$8:$S$59,18,0)</f>
        <v>0</v>
      </c>
      <c r="H54" s="15">
        <f>VLOOKUP(B54,'[1]MC-1.7'!$B$8:$I$59,8,0)</f>
        <v>15142079</v>
      </c>
      <c r="I54" s="15">
        <v>0</v>
      </c>
      <c r="J54" s="15">
        <f>VLOOKUP(B54,'[1]MC-1.7'!$B$8:$N$59,13,0)</f>
        <v>0</v>
      </c>
      <c r="K54" s="22">
        <f>VLOOKUP(B54,'[1]MC-1.7'!$B$8:$U$59,20,0)</f>
        <v>15142079</v>
      </c>
      <c r="L54" s="22">
        <v>27869288.060000002</v>
      </c>
      <c r="M54" s="26">
        <f t="shared" si="2"/>
        <v>5.8019439702932106E-5</v>
      </c>
      <c r="P54" s="19"/>
    </row>
    <row r="55" spans="1:16" s="17" customFormat="1" x14ac:dyDescent="0.25">
      <c r="A55" s="25">
        <f t="shared" si="1"/>
        <v>40</v>
      </c>
      <c r="B55" s="11" t="s">
        <v>60</v>
      </c>
      <c r="C55" s="12" t="s">
        <v>61</v>
      </c>
      <c r="D55" s="13" t="s">
        <v>13</v>
      </c>
      <c r="E55" s="14"/>
      <c r="F55" s="14"/>
      <c r="G55" s="38">
        <f>VLOOKUP(B55,'[1]MC-1.7'!$B$8:$S$59,18,0)</f>
        <v>0</v>
      </c>
      <c r="H55" s="15">
        <f>VLOOKUP(B55,'[1]MC-1.7'!$B$8:$I$59,8,0)</f>
        <v>9885279</v>
      </c>
      <c r="I55" s="15">
        <v>0</v>
      </c>
      <c r="J55" s="15">
        <f>VLOOKUP(B55,'[1]MC-1.7'!$B$8:$N$59,13,0)</f>
        <v>0</v>
      </c>
      <c r="K55" s="22">
        <f>VLOOKUP(B55,'[1]MC-1.7'!$B$8:$U$59,20,0)</f>
        <v>9885279</v>
      </c>
      <c r="L55" s="22">
        <v>25184222.669999998</v>
      </c>
      <c r="M55" s="26">
        <f t="shared" si="2"/>
        <v>5.242955921663686E-5</v>
      </c>
      <c r="N55" s="16"/>
      <c r="P55" s="19"/>
    </row>
    <row r="56" spans="1:16" x14ac:dyDescent="0.25">
      <c r="A56" s="25">
        <f t="shared" si="1"/>
        <v>41</v>
      </c>
      <c r="B56" s="11" t="s">
        <v>56</v>
      </c>
      <c r="C56" s="12" t="s">
        <v>57</v>
      </c>
      <c r="D56" s="13" t="s">
        <v>13</v>
      </c>
      <c r="E56" s="14"/>
      <c r="F56" s="14"/>
      <c r="G56" s="38">
        <f>VLOOKUP(B56,'[1]MC-1.7'!$B$8:$S$59,18,0)</f>
        <v>0</v>
      </c>
      <c r="H56" s="15">
        <f>VLOOKUP(B56,'[1]MC-1.7'!$B$8:$I$59,8,0)</f>
        <v>428820</v>
      </c>
      <c r="I56" s="15">
        <v>0</v>
      </c>
      <c r="J56" s="15">
        <f>VLOOKUP(B56,'[1]MC-1.7'!$B$8:$N$59,13,0)</f>
        <v>0</v>
      </c>
      <c r="K56" s="22">
        <f>VLOOKUP(B56,'[1]MC-1.7'!$B$8:$U$59,20,0)</f>
        <v>428820</v>
      </c>
      <c r="L56" s="22">
        <v>11182546</v>
      </c>
      <c r="M56" s="26">
        <f t="shared" si="2"/>
        <v>2.3280288035182213E-5</v>
      </c>
      <c r="P56" s="19"/>
    </row>
    <row r="57" spans="1:16" x14ac:dyDescent="0.25">
      <c r="A57" s="25">
        <f t="shared" si="1"/>
        <v>42</v>
      </c>
      <c r="B57" s="11" t="s">
        <v>72</v>
      </c>
      <c r="C57" s="12" t="s">
        <v>73</v>
      </c>
      <c r="D57" s="13" t="s">
        <v>13</v>
      </c>
      <c r="E57" s="14"/>
      <c r="F57" s="14"/>
      <c r="G57" s="38">
        <f>VLOOKUP(B57,'[1]MC-1.7'!$B$8:$S$59,18,0)</f>
        <v>0</v>
      </c>
      <c r="H57" s="15">
        <f>VLOOKUP(B57,'[1]MC-1.7'!$B$8:$I$59,8,0)</f>
        <v>941850</v>
      </c>
      <c r="I57" s="15">
        <v>0</v>
      </c>
      <c r="J57" s="15">
        <f>VLOOKUP(B57,'[1]MC-1.7'!$B$8:$N$59,13,0)</f>
        <v>0</v>
      </c>
      <c r="K57" s="22">
        <f>VLOOKUP(B57,'[1]MC-1.7'!$B$8:$U$59,20,0)</f>
        <v>941850</v>
      </c>
      <c r="L57" s="22">
        <v>4269532</v>
      </c>
      <c r="M57" s="26">
        <f t="shared" si="2"/>
        <v>8.8884887873859495E-6</v>
      </c>
      <c r="P57" s="19"/>
    </row>
    <row r="58" spans="1:16" x14ac:dyDescent="0.25">
      <c r="A58" s="25">
        <f t="shared" si="1"/>
        <v>43</v>
      </c>
      <c r="B58" s="11" t="s">
        <v>121</v>
      </c>
      <c r="C58" s="12" t="s">
        <v>122</v>
      </c>
      <c r="D58" s="13" t="s">
        <v>13</v>
      </c>
      <c r="E58" s="13" t="s">
        <v>13</v>
      </c>
      <c r="F58" s="14"/>
      <c r="G58" s="38">
        <f>VLOOKUP(B58,'[1]MC-1.7'!$B$8:$S$59,18,0)</f>
        <v>0</v>
      </c>
      <c r="H58" s="15">
        <f>VLOOKUP(B58,'[1]MC-1.7'!$B$8:$I$59,8,0)</f>
        <v>199387.94</v>
      </c>
      <c r="I58" s="15">
        <v>0</v>
      </c>
      <c r="J58" s="15">
        <f>VLOOKUP(B58,'[1]MC-1.7'!$B$8:$N$59,13,0)</f>
        <v>0</v>
      </c>
      <c r="K58" s="22">
        <f>VLOOKUP(B58,'[1]MC-1.7'!$B$8:$U$59,20,0)</f>
        <v>199387.94</v>
      </c>
      <c r="L58" s="22">
        <v>223312.94</v>
      </c>
      <c r="M58" s="26">
        <f t="shared" si="2"/>
        <v>4.649021399226405E-7</v>
      </c>
      <c r="P58" s="19"/>
    </row>
    <row r="59" spans="1:16" x14ac:dyDescent="0.25">
      <c r="A59" s="25">
        <v>44</v>
      </c>
      <c r="B59" s="11" t="s">
        <v>110</v>
      </c>
      <c r="C59" s="12" t="s">
        <v>109</v>
      </c>
      <c r="D59" s="13" t="s">
        <v>13</v>
      </c>
      <c r="E59" s="13"/>
      <c r="F59" s="14"/>
      <c r="G59" s="38">
        <f>VLOOKUP(B59,'[1]MC-1.7'!$B$8:$S$59,18,0)</f>
        <v>0</v>
      </c>
      <c r="H59" s="15">
        <f>VLOOKUP(B59,'[1]MC-1.7'!$B$8:$I$59,8,0)</f>
        <v>8470</v>
      </c>
      <c r="I59" s="15">
        <v>0</v>
      </c>
      <c r="J59" s="15">
        <f>VLOOKUP(B59,'[1]MC-1.7'!$B$8:$N$59,13,0)</f>
        <v>0</v>
      </c>
      <c r="K59" s="22">
        <f>VLOOKUP(B59,'[1]MC-1.7'!$B$8:$U$59,20,0)</f>
        <v>8470</v>
      </c>
      <c r="L59" s="22">
        <v>130559.14</v>
      </c>
      <c r="M59" s="26">
        <f t="shared" si="2"/>
        <v>2.7180343231547445E-7</v>
      </c>
      <c r="P59" s="19"/>
    </row>
    <row r="60" spans="1:16" x14ac:dyDescent="0.25">
      <c r="A60" s="25">
        <v>45</v>
      </c>
      <c r="B60" s="11" t="s">
        <v>47</v>
      </c>
      <c r="C60" s="12" t="s">
        <v>48</v>
      </c>
      <c r="D60" s="13" t="s">
        <v>13</v>
      </c>
      <c r="E60" s="14"/>
      <c r="F60" s="13" t="s">
        <v>13</v>
      </c>
      <c r="G60" s="38">
        <f>VLOOKUP(B60,'[1]MC-1.7'!$B$8:$S$59,18,0)</f>
        <v>0</v>
      </c>
      <c r="H60" s="15">
        <f>VLOOKUP(B60,'[1]MC-1.7'!$B$8:$I$59,8,0)</f>
        <v>0</v>
      </c>
      <c r="I60" s="15">
        <v>0</v>
      </c>
      <c r="J60" s="15">
        <f>VLOOKUP(B60,'[1]MC-1.7'!$B$8:$N$59,13,0)</f>
        <v>0</v>
      </c>
      <c r="K60" s="22">
        <f>VLOOKUP(B60,'[1]MC-1.7'!$B$8:$U$59,20,0)</f>
        <v>0</v>
      </c>
      <c r="L60" s="22">
        <v>57820</v>
      </c>
      <c r="M60" s="26">
        <f t="shared" si="2"/>
        <v>1.2037207396188986E-7</v>
      </c>
      <c r="P60" s="19"/>
    </row>
    <row r="61" spans="1:16" x14ac:dyDescent="0.25">
      <c r="A61" s="25">
        <v>46</v>
      </c>
      <c r="B61" s="11" t="s">
        <v>87</v>
      </c>
      <c r="C61" s="12" t="s">
        <v>86</v>
      </c>
      <c r="D61" s="13" t="s">
        <v>13</v>
      </c>
      <c r="E61" s="14"/>
      <c r="F61" s="14"/>
      <c r="G61" s="38">
        <f>VLOOKUP(B61,'[1]MC-1.7'!$B$8:$S$59,18,0)</f>
        <v>0</v>
      </c>
      <c r="H61" s="15">
        <f>VLOOKUP(B61,'[1]MC-1.7'!$B$8:$I$59,8,0)</f>
        <v>0</v>
      </c>
      <c r="I61" s="15">
        <v>0</v>
      </c>
      <c r="J61" s="15">
        <f>VLOOKUP(B61,'[1]MC-1.7'!$B$8:$N$59,13,0)</f>
        <v>0</v>
      </c>
      <c r="K61" s="22">
        <f>VLOOKUP(B61,'[1]MC-1.7'!$B$8:$U$59,20,0)</f>
        <v>0</v>
      </c>
      <c r="L61" s="22">
        <v>0</v>
      </c>
      <c r="M61" s="26">
        <f t="shared" si="2"/>
        <v>0</v>
      </c>
      <c r="P61" s="19"/>
    </row>
    <row r="62" spans="1:16" x14ac:dyDescent="0.25">
      <c r="A62" s="25">
        <v>47</v>
      </c>
      <c r="B62" s="11" t="s">
        <v>74</v>
      </c>
      <c r="C62" s="12" t="s">
        <v>75</v>
      </c>
      <c r="D62" s="13" t="s">
        <v>13</v>
      </c>
      <c r="E62" s="14"/>
      <c r="F62" s="14"/>
      <c r="G62" s="38">
        <f>VLOOKUP(B62,'[1]MC-1.7'!$B$8:$S$59,18,0)</f>
        <v>0</v>
      </c>
      <c r="H62" s="15">
        <f>VLOOKUP(B62,'[1]MC-1.7'!$B$8:$I$59,8,0)</f>
        <v>0</v>
      </c>
      <c r="I62" s="15">
        <v>0</v>
      </c>
      <c r="J62" s="15">
        <f>VLOOKUP(B62,'[1]MC-1.7'!$B$8:$N$59,13,0)</f>
        <v>0</v>
      </c>
      <c r="K62" s="22">
        <f>VLOOKUP(B62,'[1]MC-1.7'!$B$8:$U$59,20,0)</f>
        <v>0</v>
      </c>
      <c r="L62" s="22">
        <v>0</v>
      </c>
      <c r="M62" s="26">
        <f t="shared" si="2"/>
        <v>0</v>
      </c>
      <c r="P62" s="19"/>
    </row>
    <row r="63" spans="1:16" x14ac:dyDescent="0.25">
      <c r="A63" s="25">
        <v>48</v>
      </c>
      <c r="B63" s="11" t="s">
        <v>62</v>
      </c>
      <c r="C63" s="12" t="s">
        <v>63</v>
      </c>
      <c r="D63" s="13" t="s">
        <v>13</v>
      </c>
      <c r="E63" s="14"/>
      <c r="F63" s="14"/>
      <c r="G63" s="38">
        <f>VLOOKUP(B63,'[1]MC-1.7'!$B$8:$S$59,18,0)</f>
        <v>0</v>
      </c>
      <c r="H63" s="15">
        <f>VLOOKUP(B63,'[1]MC-1.7'!$B$8:$I$59,8,0)</f>
        <v>0</v>
      </c>
      <c r="I63" s="15">
        <v>0</v>
      </c>
      <c r="J63" s="15">
        <f>VLOOKUP(B63,'[1]MC-1.7'!$B$8:$N$59,13,0)</f>
        <v>0</v>
      </c>
      <c r="K63" s="22">
        <f>VLOOKUP(B63,'[1]MC-1.7'!$B$8:$U$59,20,0)</f>
        <v>0</v>
      </c>
      <c r="L63" s="22">
        <v>0</v>
      </c>
      <c r="M63" s="26">
        <f t="shared" si="2"/>
        <v>0</v>
      </c>
      <c r="P63" s="19"/>
    </row>
    <row r="64" spans="1:16" x14ac:dyDescent="0.25">
      <c r="A64" s="25">
        <v>49</v>
      </c>
      <c r="B64" s="11" t="s">
        <v>103</v>
      </c>
      <c r="C64" s="12" t="s">
        <v>67</v>
      </c>
      <c r="D64" s="13" t="s">
        <v>13</v>
      </c>
      <c r="E64" s="14"/>
      <c r="F64" s="14"/>
      <c r="G64" s="38">
        <f>VLOOKUP(B64,'[1]MC-1.7'!$B$8:$S$59,18,0)</f>
        <v>0</v>
      </c>
      <c r="H64" s="15">
        <f>VLOOKUP(B64,'[1]MC-1.7'!$B$8:$I$59,8,0)</f>
        <v>0</v>
      </c>
      <c r="I64" s="15"/>
      <c r="J64" s="15">
        <f>VLOOKUP(B64,'[1]MC-1.7'!$B$8:$N$59,13,0)</f>
        <v>0</v>
      </c>
      <c r="K64" s="22">
        <f>VLOOKUP(B64,'[1]MC-1.7'!$B$8:$U$59,20,0)</f>
        <v>0</v>
      </c>
      <c r="L64" s="22">
        <v>0</v>
      </c>
      <c r="M64" s="26">
        <f t="shared" si="2"/>
        <v>0</v>
      </c>
      <c r="P64" s="19"/>
    </row>
    <row r="65" spans="1:16" x14ac:dyDescent="0.25">
      <c r="A65" s="25">
        <v>50</v>
      </c>
      <c r="B65" s="11" t="s">
        <v>51</v>
      </c>
      <c r="C65" s="12" t="s">
        <v>52</v>
      </c>
      <c r="D65" s="13" t="s">
        <v>13</v>
      </c>
      <c r="E65" s="13" t="s">
        <v>13</v>
      </c>
      <c r="F65" s="13" t="s">
        <v>13</v>
      </c>
      <c r="G65" s="38">
        <f>VLOOKUP(B65,'[1]MC-1.7'!$B$8:$S$59,18,0)</f>
        <v>0</v>
      </c>
      <c r="H65" s="15">
        <f>VLOOKUP(B65,'[1]MC-1.7'!$B$8:$I$59,8,0)</f>
        <v>0</v>
      </c>
      <c r="I65" s="15">
        <v>0</v>
      </c>
      <c r="J65" s="15">
        <f>VLOOKUP(B65,'[1]MC-1.7'!$B$8:$N$59,13,0)</f>
        <v>0</v>
      </c>
      <c r="K65" s="22">
        <f>VLOOKUP(B65,'[1]MC-1.7'!$B$8:$U$59,20,0)</f>
        <v>0</v>
      </c>
      <c r="L65" s="22">
        <v>0</v>
      </c>
      <c r="M65" s="26">
        <f t="shared" si="2"/>
        <v>0</v>
      </c>
      <c r="P65" s="19"/>
    </row>
    <row r="66" spans="1:16" x14ac:dyDescent="0.25">
      <c r="A66" s="25">
        <v>51</v>
      </c>
      <c r="B66" s="11" t="s">
        <v>116</v>
      </c>
      <c r="C66" s="12" t="s">
        <v>117</v>
      </c>
      <c r="D66" s="13" t="s">
        <v>13</v>
      </c>
      <c r="E66" s="14"/>
      <c r="F66" s="14"/>
      <c r="G66" s="38">
        <f>VLOOKUP(B66,'[1]MC-1.7'!$B$8:$S$59,18,0)</f>
        <v>0</v>
      </c>
      <c r="H66" s="15">
        <f>VLOOKUP(B66,'[1]MC-1.7'!$B$8:$I$59,8,0)</f>
        <v>0</v>
      </c>
      <c r="I66" s="15"/>
      <c r="J66" s="15">
        <f>VLOOKUP(B66,'[1]MC-1.7'!$B$8:$N$59,13,0)</f>
        <v>0</v>
      </c>
      <c r="K66" s="22">
        <f>VLOOKUP(B66,'[1]MC-1.7'!$B$8:$U$59,20,0)</f>
        <v>0</v>
      </c>
      <c r="L66" s="22">
        <v>0</v>
      </c>
      <c r="M66" s="26">
        <v>0</v>
      </c>
      <c r="P66" s="19"/>
    </row>
    <row r="67" spans="1:16" x14ac:dyDescent="0.25">
      <c r="A67" s="25">
        <v>52</v>
      </c>
      <c r="B67" s="11" t="s">
        <v>89</v>
      </c>
      <c r="C67" s="12" t="s">
        <v>96</v>
      </c>
      <c r="D67" s="13" t="s">
        <v>13</v>
      </c>
      <c r="E67" s="14"/>
      <c r="F67" s="14"/>
      <c r="G67" s="38">
        <f>VLOOKUP(B67,'[1]MC-1.7'!$B$8:$S$59,18,0)</f>
        <v>0</v>
      </c>
      <c r="H67" s="15">
        <f>VLOOKUP(B67,'[1]MC-1.7'!$B$8:$I$59,8,0)</f>
        <v>0</v>
      </c>
      <c r="I67" s="15">
        <v>0</v>
      </c>
      <c r="J67" s="15">
        <f>VLOOKUP(B67,'[1]MC-1.7'!$B$8:$N$59,13,0)</f>
        <v>0</v>
      </c>
      <c r="K67" s="22">
        <f>VLOOKUP(B67,'[1]MC-1.7'!$B$8:$U$59,20,0)</f>
        <v>0</v>
      </c>
      <c r="L67" s="22">
        <v>0</v>
      </c>
      <c r="M67" s="26">
        <f>L67/$L$68</f>
        <v>0</v>
      </c>
      <c r="P67" s="19"/>
    </row>
    <row r="68" spans="1:16" ht="16.5" customHeight="1" thickBot="1" x14ac:dyDescent="0.3">
      <c r="A68" s="48" t="s">
        <v>5</v>
      </c>
      <c r="B68" s="49"/>
      <c r="C68" s="50"/>
      <c r="D68" s="27">
        <f>COUNTA(D16:D67)</f>
        <v>52</v>
      </c>
      <c r="E68" s="27">
        <f>COUNTA(E16:E67)</f>
        <v>21</v>
      </c>
      <c r="F68" s="27">
        <f>COUNTA(F16:F67)</f>
        <v>18</v>
      </c>
      <c r="G68" s="39">
        <v>19354404610.91</v>
      </c>
      <c r="H68" s="31">
        <v>56048617424.900002</v>
      </c>
      <c r="I68" s="28">
        <f>SUM(I16:I67)</f>
        <v>0</v>
      </c>
      <c r="J68" s="31">
        <v>31910610296</v>
      </c>
      <c r="K68" s="34">
        <v>107313632331.81</v>
      </c>
      <c r="L68" s="28">
        <v>480343970963.77997</v>
      </c>
      <c r="M68" s="29">
        <f>SUM(M16:M67)</f>
        <v>0.99999999999999989</v>
      </c>
      <c r="N68" s="18"/>
    </row>
    <row r="69" spans="1:16" x14ac:dyDescent="0.25">
      <c r="H69" s="2" t="s">
        <v>107</v>
      </c>
      <c r="K69" s="20"/>
      <c r="M69" s="19"/>
      <c r="N69" s="18"/>
    </row>
    <row r="70" spans="1:16" ht="27.6" customHeight="1" x14ac:dyDescent="0.25">
      <c r="B70" s="42" t="s">
        <v>124</v>
      </c>
      <c r="C70" s="42"/>
      <c r="D70" s="42"/>
      <c r="E70" s="42"/>
      <c r="F70" s="42"/>
      <c r="G70" s="6"/>
      <c r="I70" s="21"/>
      <c r="J70" s="21"/>
      <c r="K70" s="19"/>
      <c r="N70" s="18"/>
    </row>
    <row r="71" spans="1:16" ht="27.6" customHeight="1" x14ac:dyDescent="0.25">
      <c r="C71" s="43"/>
      <c r="D71" s="43"/>
      <c r="E71" s="43"/>
      <c r="F71" s="43"/>
      <c r="G71" s="36"/>
      <c r="K71" s="19"/>
      <c r="L71" s="19"/>
      <c r="N71" s="18"/>
    </row>
    <row r="72" spans="1:16" x14ac:dyDescent="0.25">
      <c r="H72" s="30"/>
      <c r="J72" s="1"/>
      <c r="K72" s="4"/>
      <c r="M72" s="18"/>
      <c r="N72" s="1"/>
    </row>
    <row r="73" spans="1:16" x14ac:dyDescent="0.25">
      <c r="L73" s="4"/>
      <c r="N73" s="18"/>
    </row>
    <row r="75" spans="1:16" x14ac:dyDescent="0.25">
      <c r="L75" s="32"/>
    </row>
    <row r="76" spans="1:16" x14ac:dyDescent="0.25">
      <c r="L76" s="32"/>
    </row>
    <row r="77" spans="1:16" x14ac:dyDescent="0.25">
      <c r="L77" s="32" t="s">
        <v>107</v>
      </c>
    </row>
    <row r="78" spans="1:16" x14ac:dyDescent="0.25">
      <c r="L78" s="33"/>
    </row>
    <row r="126" spans="11:11" x14ac:dyDescent="0.25">
      <c r="K126" s="19"/>
    </row>
  </sheetData>
  <sortState xmlns:xlrd2="http://schemas.microsoft.com/office/spreadsheetml/2017/richdata2" ref="B16:M67">
    <sortCondition descending="1" ref="M16:M67"/>
  </sortState>
  <mergeCells count="15"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  <mergeCell ref="B70:F70"/>
    <mergeCell ref="C71:F71"/>
    <mergeCell ref="K14:K15"/>
    <mergeCell ref="H14:J14"/>
    <mergeCell ref="A68:C68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7202-BAD4-4E62-957A-C662A9381589}">
  <dimension ref="B2:F54"/>
  <sheetViews>
    <sheetView topLeftCell="A28" workbookViewId="0">
      <selection activeCell="J57" sqref="J57"/>
    </sheetView>
  </sheetViews>
  <sheetFormatPr defaultRowHeight="15" x14ac:dyDescent="0.25"/>
  <cols>
    <col min="2" max="2" width="21.7109375" customWidth="1"/>
    <col min="4" max="4" width="20.28515625" customWidth="1"/>
    <col min="6" max="6" width="28.140625" customWidth="1"/>
  </cols>
  <sheetData>
    <row r="2" spans="2:6" x14ac:dyDescent="0.25">
      <c r="B2" s="40">
        <v>10524579448.73</v>
      </c>
      <c r="D2" s="40">
        <v>89283537137.579987</v>
      </c>
      <c r="F2" s="41">
        <f>B2+D2</f>
        <v>99808116586.309982</v>
      </c>
    </row>
    <row r="3" spans="2:6" x14ac:dyDescent="0.25">
      <c r="B3" s="40">
        <v>28968857652.060001</v>
      </c>
      <c r="D3" s="40">
        <v>66191496288.149994</v>
      </c>
      <c r="F3" s="41">
        <f t="shared" ref="F3:F54" si="0">B3+D3</f>
        <v>95160353940.209991</v>
      </c>
    </row>
    <row r="4" spans="2:6" x14ac:dyDescent="0.25">
      <c r="B4" s="40">
        <v>22443477419.630001</v>
      </c>
      <c r="D4" s="40">
        <v>64054250150.710007</v>
      </c>
      <c r="F4" s="41">
        <f t="shared" si="0"/>
        <v>86497727570.340012</v>
      </c>
    </row>
    <row r="5" spans="2:6" x14ac:dyDescent="0.25">
      <c r="B5" s="40">
        <v>10561103196.76</v>
      </c>
      <c r="D5" s="40">
        <v>23216406816.91</v>
      </c>
      <c r="F5" s="41">
        <f t="shared" si="0"/>
        <v>33777510013.669998</v>
      </c>
    </row>
    <row r="6" spans="2:6" x14ac:dyDescent="0.25">
      <c r="B6" s="40">
        <v>873972440.46000004</v>
      </c>
      <c r="D6" s="40">
        <v>21254448249.359997</v>
      </c>
      <c r="F6" s="41">
        <f t="shared" si="0"/>
        <v>22128420689.819996</v>
      </c>
    </row>
    <row r="7" spans="2:6" x14ac:dyDescent="0.25">
      <c r="B7" s="40">
        <v>966959553.75999999</v>
      </c>
      <c r="D7" s="40">
        <v>20111140738.379997</v>
      </c>
      <c r="F7" s="41">
        <f t="shared" si="0"/>
        <v>21078100292.139996</v>
      </c>
    </row>
    <row r="8" spans="2:6" x14ac:dyDescent="0.25">
      <c r="B8" s="40">
        <v>2292562594.6300001</v>
      </c>
      <c r="D8" s="40">
        <v>17992793295.139999</v>
      </c>
      <c r="F8" s="41">
        <f t="shared" si="0"/>
        <v>20285355889.77</v>
      </c>
    </row>
    <row r="9" spans="2:6" x14ac:dyDescent="0.25">
      <c r="B9" s="40">
        <v>13495741018.83</v>
      </c>
      <c r="D9" s="40">
        <v>16357172751.360001</v>
      </c>
      <c r="F9" s="41">
        <f t="shared" si="0"/>
        <v>29852913770.190002</v>
      </c>
    </row>
    <row r="10" spans="2:6" x14ac:dyDescent="0.25">
      <c r="B10" s="40">
        <v>10382957.83</v>
      </c>
      <c r="D10" s="40">
        <v>13994828634.860001</v>
      </c>
      <c r="F10" s="41">
        <f t="shared" si="0"/>
        <v>14005211592.690001</v>
      </c>
    </row>
    <row r="11" spans="2:6" x14ac:dyDescent="0.25">
      <c r="B11" s="40">
        <v>4777437929.8199997</v>
      </c>
      <c r="D11" s="40">
        <v>11144785054.220001</v>
      </c>
      <c r="F11" s="41">
        <f t="shared" si="0"/>
        <v>15922222984.040001</v>
      </c>
    </row>
    <row r="12" spans="2:6" x14ac:dyDescent="0.25">
      <c r="B12" s="40">
        <v>4474538365.0600004</v>
      </c>
      <c r="D12" s="40">
        <v>5070793618.7299995</v>
      </c>
      <c r="F12" s="41">
        <f t="shared" si="0"/>
        <v>9545331983.7900009</v>
      </c>
    </row>
    <row r="13" spans="2:6" x14ac:dyDescent="0.25">
      <c r="B13" s="40">
        <v>2847099058.2799997</v>
      </c>
      <c r="D13" s="40">
        <v>4201359704.3200002</v>
      </c>
      <c r="F13" s="41">
        <f t="shared" si="0"/>
        <v>7048458762.6000004</v>
      </c>
    </row>
    <row r="14" spans="2:6" x14ac:dyDescent="0.25">
      <c r="B14" s="40">
        <v>490915580</v>
      </c>
      <c r="D14" s="40">
        <v>3799528797.2399998</v>
      </c>
      <c r="F14" s="41">
        <f t="shared" si="0"/>
        <v>4290444377.2399998</v>
      </c>
    </row>
    <row r="15" spans="2:6" x14ac:dyDescent="0.25">
      <c r="B15" s="40">
        <v>60186541</v>
      </c>
      <c r="D15" s="40">
        <v>3686953948.9899998</v>
      </c>
      <c r="F15" s="41">
        <f t="shared" si="0"/>
        <v>3747140489.9899998</v>
      </c>
    </row>
    <row r="16" spans="2:6" x14ac:dyDescent="0.25">
      <c r="B16" s="40">
        <v>546476334.18000007</v>
      </c>
      <c r="D16" s="40">
        <v>2108559970.4599998</v>
      </c>
      <c r="F16" s="41">
        <f t="shared" si="0"/>
        <v>2655036304.6399999</v>
      </c>
    </row>
    <row r="17" spans="2:6" x14ac:dyDescent="0.25">
      <c r="B17" s="40">
        <v>79471264.290000007</v>
      </c>
      <c r="D17" s="40">
        <v>1418794737.9499998</v>
      </c>
      <c r="F17" s="41">
        <f t="shared" si="0"/>
        <v>1498266002.2399998</v>
      </c>
    </row>
    <row r="18" spans="2:6" x14ac:dyDescent="0.25">
      <c r="B18" s="40">
        <v>793358908.57999992</v>
      </c>
      <c r="D18" s="40">
        <v>1167482613.6999998</v>
      </c>
      <c r="F18" s="41">
        <f t="shared" si="0"/>
        <v>1960841522.2799997</v>
      </c>
    </row>
    <row r="19" spans="2:6" x14ac:dyDescent="0.25">
      <c r="B19" s="40">
        <v>670042046.49000001</v>
      </c>
      <c r="D19" s="40">
        <v>1158777154.98</v>
      </c>
      <c r="F19" s="41">
        <f t="shared" si="0"/>
        <v>1828819201.47</v>
      </c>
    </row>
    <row r="20" spans="2:6" x14ac:dyDescent="0.25">
      <c r="B20" s="40">
        <v>614066521.09000003</v>
      </c>
      <c r="D20" s="40">
        <v>1143065611.8499999</v>
      </c>
      <c r="F20" s="41">
        <f t="shared" si="0"/>
        <v>1757132132.9400001</v>
      </c>
    </row>
    <row r="21" spans="2:6" x14ac:dyDescent="0.25">
      <c r="B21" s="40">
        <v>292497975.44</v>
      </c>
      <c r="D21" s="40">
        <v>1071447916.3000001</v>
      </c>
      <c r="F21" s="41">
        <f t="shared" si="0"/>
        <v>1363945891.74</v>
      </c>
    </row>
    <row r="22" spans="2:6" x14ac:dyDescent="0.25">
      <c r="B22" s="40">
        <v>142914311.99000001</v>
      </c>
      <c r="D22" s="40">
        <v>993754475.36999989</v>
      </c>
      <c r="F22" s="41">
        <f t="shared" si="0"/>
        <v>1136668787.3599999</v>
      </c>
    </row>
    <row r="23" spans="2:6" x14ac:dyDescent="0.25">
      <c r="B23" s="40">
        <v>513094265</v>
      </c>
      <c r="D23" s="40">
        <v>976398241.54000008</v>
      </c>
      <c r="F23" s="41">
        <f t="shared" si="0"/>
        <v>1489492506.54</v>
      </c>
    </row>
    <row r="24" spans="2:6" x14ac:dyDescent="0.25">
      <c r="B24" s="40">
        <v>27736854.199999999</v>
      </c>
      <c r="D24" s="40">
        <v>410264645.60999995</v>
      </c>
      <c r="F24" s="41">
        <f t="shared" si="0"/>
        <v>438001499.80999994</v>
      </c>
    </row>
    <row r="25" spans="2:6" x14ac:dyDescent="0.25">
      <c r="B25" s="40">
        <v>132251550.50999999</v>
      </c>
      <c r="D25" s="40">
        <v>343639849.97000003</v>
      </c>
      <c r="F25" s="41">
        <f t="shared" si="0"/>
        <v>475891400.48000002</v>
      </c>
    </row>
    <row r="26" spans="2:6" x14ac:dyDescent="0.25">
      <c r="B26" s="40">
        <v>134163287.64</v>
      </c>
      <c r="D26" s="40">
        <v>333476793.07999998</v>
      </c>
      <c r="F26" s="41">
        <f t="shared" si="0"/>
        <v>467640080.71999997</v>
      </c>
    </row>
    <row r="27" spans="2:6" x14ac:dyDescent="0.25">
      <c r="B27" s="40">
        <v>50576923.120000005</v>
      </c>
      <c r="D27" s="40">
        <v>280815116.20999998</v>
      </c>
      <c r="F27" s="41">
        <f t="shared" si="0"/>
        <v>331392039.32999998</v>
      </c>
    </row>
    <row r="28" spans="2:6" x14ac:dyDescent="0.25">
      <c r="B28" s="40">
        <v>57900177.219999999</v>
      </c>
      <c r="D28" s="40">
        <v>237769847.55000001</v>
      </c>
      <c r="F28" s="41">
        <f t="shared" si="0"/>
        <v>295670024.76999998</v>
      </c>
    </row>
    <row r="29" spans="2:6" x14ac:dyDescent="0.25">
      <c r="B29" s="40">
        <v>40498855.409999996</v>
      </c>
      <c r="D29" s="40">
        <v>171754701.42000002</v>
      </c>
      <c r="F29" s="41">
        <f t="shared" si="0"/>
        <v>212253556.83000001</v>
      </c>
    </row>
    <row r="30" spans="2:6" x14ac:dyDescent="0.25">
      <c r="B30" s="40">
        <v>138617229</v>
      </c>
      <c r="D30" s="40">
        <v>168776569.81999999</v>
      </c>
      <c r="F30" s="41">
        <f t="shared" si="0"/>
        <v>307393798.81999999</v>
      </c>
    </row>
    <row r="31" spans="2:6" x14ac:dyDescent="0.25">
      <c r="B31" s="40">
        <v>2646199.12</v>
      </c>
      <c r="D31" s="40">
        <v>166924799.16000003</v>
      </c>
      <c r="F31" s="41">
        <f t="shared" si="0"/>
        <v>169570998.28000003</v>
      </c>
    </row>
    <row r="32" spans="2:6" x14ac:dyDescent="0.25">
      <c r="B32" s="40">
        <v>72875408.420000002</v>
      </c>
      <c r="D32" s="40">
        <v>146678313.09999999</v>
      </c>
      <c r="F32" s="41">
        <f t="shared" si="0"/>
        <v>219553721.51999998</v>
      </c>
    </row>
    <row r="33" spans="2:6" x14ac:dyDescent="0.25">
      <c r="B33" s="40">
        <v>17896066</v>
      </c>
      <c r="D33" s="40">
        <v>124191795.16</v>
      </c>
      <c r="F33" s="41">
        <f t="shared" si="0"/>
        <v>142087861.16</v>
      </c>
    </row>
    <row r="34" spans="2:6" x14ac:dyDescent="0.25">
      <c r="B34" s="40">
        <v>25651730.030000001</v>
      </c>
      <c r="D34" s="40">
        <v>56947951.799999997</v>
      </c>
      <c r="F34" s="41">
        <f t="shared" si="0"/>
        <v>82599681.829999998</v>
      </c>
    </row>
    <row r="35" spans="2:6" x14ac:dyDescent="0.25">
      <c r="B35" s="40">
        <v>7178805.0899999999</v>
      </c>
      <c r="D35" s="40">
        <v>44019095.5</v>
      </c>
      <c r="F35" s="41">
        <f t="shared" si="0"/>
        <v>51197900.590000004</v>
      </c>
    </row>
    <row r="36" spans="2:6" x14ac:dyDescent="0.25">
      <c r="B36" s="40">
        <v>24609515.620000001</v>
      </c>
      <c r="D36" s="40">
        <v>36967828</v>
      </c>
      <c r="F36" s="41">
        <f t="shared" si="0"/>
        <v>61577343.620000005</v>
      </c>
    </row>
    <row r="37" spans="2:6" x14ac:dyDescent="0.25">
      <c r="B37" s="40">
        <v>7490768</v>
      </c>
      <c r="D37" s="40">
        <v>30279813</v>
      </c>
      <c r="F37" s="41">
        <f t="shared" si="0"/>
        <v>37770581</v>
      </c>
    </row>
    <row r="38" spans="2:6" x14ac:dyDescent="0.25">
      <c r="B38" s="40">
        <v>8340294.5800000001</v>
      </c>
      <c r="D38" s="40">
        <v>26223256.52</v>
      </c>
      <c r="F38" s="41">
        <f t="shared" si="0"/>
        <v>34563551.100000001</v>
      </c>
    </row>
    <row r="39" spans="2:6" x14ac:dyDescent="0.25">
      <c r="B39" s="40">
        <v>9885279</v>
      </c>
      <c r="D39" s="40">
        <v>15298943.669999998</v>
      </c>
      <c r="F39" s="41">
        <f t="shared" si="0"/>
        <v>25184222.669999998</v>
      </c>
    </row>
    <row r="40" spans="2:6" x14ac:dyDescent="0.25">
      <c r="B40" s="40">
        <v>15142079</v>
      </c>
      <c r="D40" s="40">
        <v>12727209.060000001</v>
      </c>
      <c r="F40" s="41">
        <f t="shared" si="0"/>
        <v>27869288.060000002</v>
      </c>
    </row>
    <row r="41" spans="2:6" x14ac:dyDescent="0.25">
      <c r="B41" s="40">
        <v>98857398</v>
      </c>
      <c r="D41" s="40">
        <v>11520953.1</v>
      </c>
      <c r="F41" s="41">
        <f t="shared" si="0"/>
        <v>110378351.09999999</v>
      </c>
    </row>
    <row r="42" spans="2:6" x14ac:dyDescent="0.25">
      <c r="B42" s="40">
        <v>428820</v>
      </c>
      <c r="D42" s="40">
        <v>10753726</v>
      </c>
      <c r="F42" s="41">
        <f t="shared" si="0"/>
        <v>11182546</v>
      </c>
    </row>
    <row r="43" spans="2:6" x14ac:dyDescent="0.25">
      <c r="B43" s="40">
        <v>941850</v>
      </c>
      <c r="D43" s="40">
        <v>3327682</v>
      </c>
      <c r="F43" s="41">
        <f t="shared" si="0"/>
        <v>4269532</v>
      </c>
    </row>
    <row r="44" spans="2:6" x14ac:dyDescent="0.25">
      <c r="B44" s="40">
        <v>8470</v>
      </c>
      <c r="D44" s="40">
        <v>122089.14</v>
      </c>
      <c r="F44" s="41">
        <f t="shared" si="0"/>
        <v>130559.14</v>
      </c>
    </row>
    <row r="45" spans="2:6" x14ac:dyDescent="0.25">
      <c r="B45" s="40">
        <v>0</v>
      </c>
      <c r="D45" s="40">
        <v>57820</v>
      </c>
      <c r="F45" s="41">
        <f t="shared" si="0"/>
        <v>57820</v>
      </c>
    </row>
    <row r="46" spans="2:6" x14ac:dyDescent="0.25">
      <c r="B46" s="40">
        <v>199387.94</v>
      </c>
      <c r="D46" s="40">
        <v>23925</v>
      </c>
      <c r="F46" s="41">
        <f t="shared" si="0"/>
        <v>223312.94</v>
      </c>
    </row>
    <row r="47" spans="2:6" x14ac:dyDescent="0.25">
      <c r="B47" s="40">
        <v>0</v>
      </c>
      <c r="D47" s="40">
        <v>0</v>
      </c>
      <c r="F47" s="41">
        <f t="shared" si="0"/>
        <v>0</v>
      </c>
    </row>
    <row r="48" spans="2:6" x14ac:dyDescent="0.25">
      <c r="B48" s="40">
        <v>0</v>
      </c>
      <c r="D48" s="40">
        <v>0</v>
      </c>
      <c r="F48" s="41">
        <f t="shared" si="0"/>
        <v>0</v>
      </c>
    </row>
    <row r="49" spans="2:6" x14ac:dyDescent="0.25">
      <c r="B49" s="40">
        <v>0</v>
      </c>
      <c r="D49" s="40">
        <v>0</v>
      </c>
      <c r="F49" s="41">
        <f t="shared" si="0"/>
        <v>0</v>
      </c>
    </row>
    <row r="50" spans="2:6" x14ac:dyDescent="0.25">
      <c r="B50" s="40">
        <v>0</v>
      </c>
      <c r="D50" s="40">
        <v>0</v>
      </c>
      <c r="F50" s="41">
        <f t="shared" si="0"/>
        <v>0</v>
      </c>
    </row>
    <row r="51" spans="2:6" x14ac:dyDescent="0.25">
      <c r="B51" s="40">
        <v>0</v>
      </c>
      <c r="D51" s="40">
        <v>0</v>
      </c>
      <c r="F51" s="41">
        <f t="shared" si="0"/>
        <v>0</v>
      </c>
    </row>
    <row r="52" spans="2:6" x14ac:dyDescent="0.25">
      <c r="B52" s="40">
        <v>0</v>
      </c>
      <c r="D52" s="40">
        <v>0</v>
      </c>
      <c r="F52" s="41">
        <f t="shared" si="0"/>
        <v>0</v>
      </c>
    </row>
    <row r="53" spans="2:6" x14ac:dyDescent="0.25">
      <c r="B53" s="40">
        <v>0</v>
      </c>
      <c r="D53" s="40">
        <v>0</v>
      </c>
      <c r="F53" s="41">
        <f t="shared" si="0"/>
        <v>0</v>
      </c>
    </row>
    <row r="54" spans="2:6" x14ac:dyDescent="0.25">
      <c r="B54" s="40">
        <v>107313632331.81</v>
      </c>
      <c r="D54" s="40">
        <v>373030338631.96997</v>
      </c>
      <c r="F54" s="41">
        <f t="shared" si="0"/>
        <v>480343970963.77997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2025-05-12T07:13:48Z</cp:lastPrinted>
  <dcterms:created xsi:type="dcterms:W3CDTF">2017-06-09T07:51:20Z</dcterms:created>
  <dcterms:modified xsi:type="dcterms:W3CDTF">2025-06-12T02:42:51Z</dcterms:modified>
</cp:coreProperties>
</file>