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20" windowWidth="20490" windowHeight="763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'Sheet1'!$A$1:$O$71</definedName>
  </definedNames>
  <calcPr calcId="152511"/>
</workbook>
</file>

<file path=xl/sharedStrings.xml><?xml version="1.0" encoding="utf-8"?>
<sst xmlns="http://schemas.openxmlformats.org/spreadsheetml/2006/main" count="421" uniqueCount="145">
  <si>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</si>
  <si>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</si>
  <si>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</si>
  <si>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</si>
  <si>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</si>
  <si>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</si>
  <si>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</si>
  <si>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</si>
  <si>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</si>
  <si>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</si>
  <si>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</si>
  <si>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</si>
  <si>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</si>
  <si>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</si>
  <si>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</si>
  <si>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</si>
  <si>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</si>
  <si>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</si>
  <si>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</si>
  <si>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</si>
  <si>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</si>
  <si>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</si>
  <si>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</si>
  <si>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</si>
  <si>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</si>
  <si>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</si>
  <si>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</si>
  <si>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</si>
  <si>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</si>
  <si>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</si>
  <si>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</si>
  <si>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</si>
  <si>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</si>
  <si>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</si>
  <si>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</si>
  <si>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</si>
  <si>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</si>
  <si>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</si>
  <si>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</si>
  <si>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</si>
  <si>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</si>
  <si>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</si>
  <si>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</si>
  <si>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</si>
  <si>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</si>
  <si>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</si>
  <si>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</si>
  <si>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</si>
  <si>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</si>
  <si>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</si>
  <si>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</si>
  <si>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</si>
  <si>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</si>
  <si>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</si>
  <si>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</si>
  <si>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</si>
  <si>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</si>
  <si>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</si>
  <si>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</si>
  <si>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</si>
  <si>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</si>
  <si>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</si>
  <si>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</si>
  <si>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</si>
  <si>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</si>
  <si>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</si>
  <si>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</si>
  <si>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</si>
  <si>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</si>
  <si>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</si>
  <si>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</si>
  <si>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</si>
  <si>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</si>
  <si>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</si>
  <si>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</si>
  <si>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</si>
  <si>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</si>
  <si>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</si>
  <si>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</si>
  <si>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</si>
  <si>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</si>
  <si>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</si>
  <si>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</si>
  <si>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</si>
  <si>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</si>
  <si>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</si>
  <si>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</si>
  <si>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</si>
  <si>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</si>
  <si>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</si>
  <si>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</si>
  <si>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</si>
  <si>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</si>
  <si>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</si>
  <si>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</si>
  <si>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</si>
  <si>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</si>
  <si>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</si>
  <si>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</si>
  <si>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</si>
  <si>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</si>
  <si>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</si>
  <si>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</si>
  <si>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</si>
  <si>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</si>
  <si>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</si>
  <si>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</si>
  <si>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</si>
  <si>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</si>
  <si>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</si>
  <si>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</si>
  <si>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</si>
  <si>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</si>
  <si>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</si>
  <si>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</si>
  <si>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</si>
  <si>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</si>
  <si>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</si>
  <si>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</si>
  <si>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</si>
  <si>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</si>
  <si>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</si>
  <si>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</si>
  <si>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</si>
  <si>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</si>
  <si>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</si>
  <si>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</si>
  <si>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</si>
  <si>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</si>
  <si>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</si>
  <si>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</si>
  <si>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</si>
  <si>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</si>
  <si>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</si>
  <si>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</si>
  <si>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ИНВЕСКОР КАПИТАЛ ҮЦК</t>
  </si>
  <si>
    <t>"ИНВЕСКОР КАПИТАЛ ҮЦК" ХХК</t>
  </si>
  <si>
    <t>"ДИ СИ ЭФ ҮЦК" ХХК</t>
  </si>
  <si>
    <t>DOMI</t>
  </si>
  <si>
    <t>"ДОМИКС СЕК ҮЦК" ХХК</t>
  </si>
  <si>
    <t>MONH</t>
  </si>
  <si>
    <t>"MОНГОЛ ХУВЬЦАА" ХХК</t>
  </si>
  <si>
    <t xml:space="preserve">2020 оны 1 дүгээр сарын 31-ний байдлаар </t>
  </si>
  <si>
    <t>1-р сарын арилжааны дүн</t>
  </si>
  <si>
    <t>2020 оны арилжааны нийт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</si>
</sst>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165" fontId="2" fillId="4" borderId="1" xfId="15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2" fillId="2" borderId="1" xfId="18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12620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19\Mnth19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19\Mnth190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19\Mnth190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19\Mnth190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nth20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18601</v>
          </cell>
          <cell r="G11">
            <v>8033398.5</v>
          </cell>
          <cell r="H11">
            <v>8033398.5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148430</v>
          </cell>
          <cell r="E12">
            <v>15184724.73</v>
          </cell>
          <cell r="F12">
            <v>1260700</v>
          </cell>
          <cell r="G12">
            <v>4132293362.1</v>
          </cell>
          <cell r="H12">
            <v>4147478086.83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740</v>
          </cell>
          <cell r="E14">
            <v>11550700</v>
          </cell>
          <cell r="F14">
            <v>70</v>
          </cell>
          <cell r="G14">
            <v>1092000</v>
          </cell>
          <cell r="H14">
            <v>12642700</v>
          </cell>
        </row>
        <row r="15">
          <cell r="B15" t="str">
            <v>BDSC</v>
          </cell>
          <cell r="C15" t="str">
            <v>БиДиСек ХК</v>
          </cell>
          <cell r="D15">
            <v>1987447</v>
          </cell>
          <cell r="E15">
            <v>568752241.14</v>
          </cell>
          <cell r="F15">
            <v>2305531</v>
          </cell>
          <cell r="G15">
            <v>442332651.07</v>
          </cell>
          <cell r="H15">
            <v>1011084892.21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164368</v>
          </cell>
          <cell r="E18">
            <v>19635964.5</v>
          </cell>
          <cell r="F18">
            <v>52156</v>
          </cell>
          <cell r="G18">
            <v>5550372.5</v>
          </cell>
          <cell r="H18">
            <v>25186337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6</v>
          </cell>
          <cell r="E20">
            <v>20720</v>
          </cell>
          <cell r="F20">
            <v>1000</v>
          </cell>
          <cell r="G20">
            <v>1396300</v>
          </cell>
          <cell r="H20">
            <v>1417020</v>
          </cell>
        </row>
        <row r="21">
          <cell r="B21" t="str">
            <v>BUMB</v>
          </cell>
          <cell r="C21" t="str">
            <v>Бумбат-Алтай ХХК</v>
          </cell>
          <cell r="D21">
            <v>609956</v>
          </cell>
          <cell r="E21">
            <v>172994930.57</v>
          </cell>
          <cell r="F21">
            <v>660482</v>
          </cell>
          <cell r="G21">
            <v>193335640.69</v>
          </cell>
          <cell r="H21">
            <v>366330571.26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341881</v>
          </cell>
          <cell r="E22">
            <v>18394744.64</v>
          </cell>
          <cell r="F22">
            <v>160794</v>
          </cell>
          <cell r="G22">
            <v>14499062.57</v>
          </cell>
          <cell r="H22">
            <v>32893807.21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11555</v>
          </cell>
          <cell r="E24">
            <v>1941500</v>
          </cell>
          <cell r="F24">
            <v>5010</v>
          </cell>
          <cell r="G24">
            <v>4350200</v>
          </cell>
          <cell r="H24">
            <v>6291700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1295</v>
          </cell>
          <cell r="E26">
            <v>713787</v>
          </cell>
          <cell r="F26">
            <v>1000</v>
          </cell>
          <cell r="G26">
            <v>1700695</v>
          </cell>
          <cell r="H26">
            <v>2414482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DOMI</v>
          </cell>
          <cell r="C28" t="str">
            <v>Домикс сек ҮЦК ХХК</v>
          </cell>
          <cell r="D28">
            <v>4254</v>
          </cell>
          <cell r="E28">
            <v>1023729.9</v>
          </cell>
          <cell r="F28">
            <v>59383</v>
          </cell>
          <cell r="G28">
            <v>27584404.8</v>
          </cell>
          <cell r="H28">
            <v>28608134.7</v>
          </cell>
        </row>
        <row r="29">
          <cell r="B29" t="str">
            <v>DRBR</v>
          </cell>
          <cell r="C29" t="str">
            <v>Дархан брокер ХХК</v>
          </cell>
          <cell r="D29">
            <v>15</v>
          </cell>
          <cell r="E29">
            <v>8370</v>
          </cell>
          <cell r="F29">
            <v>4862</v>
          </cell>
          <cell r="G29">
            <v>1594402</v>
          </cell>
          <cell r="H29">
            <v>1602772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428</v>
          </cell>
          <cell r="G30">
            <v>2719040</v>
          </cell>
          <cell r="H30">
            <v>2719040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67148</v>
          </cell>
          <cell r="E34">
            <v>193846493.48</v>
          </cell>
          <cell r="F34">
            <v>249206</v>
          </cell>
          <cell r="G34">
            <v>217027453.23</v>
          </cell>
          <cell r="H34">
            <v>410873946.71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1140</v>
          </cell>
          <cell r="E35">
            <v>498258.95</v>
          </cell>
          <cell r="F35">
            <v>1100</v>
          </cell>
          <cell r="G35">
            <v>611750</v>
          </cell>
          <cell r="H35">
            <v>1110008.95</v>
          </cell>
        </row>
        <row r="36">
          <cell r="B36" t="str">
            <v>GDSC</v>
          </cell>
          <cell r="C36" t="str">
            <v>Гүүдсек ХХК</v>
          </cell>
          <cell r="D36">
            <v>4662</v>
          </cell>
          <cell r="E36">
            <v>1326185.24</v>
          </cell>
          <cell r="F36">
            <v>64591</v>
          </cell>
          <cell r="G36">
            <v>5606353.5</v>
          </cell>
          <cell r="H36">
            <v>6932538.74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1083643</v>
          </cell>
          <cell r="E37">
            <v>258779799.66</v>
          </cell>
          <cell r="F37">
            <v>744503</v>
          </cell>
          <cell r="G37">
            <v>352385921.78</v>
          </cell>
          <cell r="H37">
            <v>611165721.4399999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11439</v>
          </cell>
          <cell r="E39">
            <v>8954639.9</v>
          </cell>
          <cell r="F39">
            <v>28663</v>
          </cell>
          <cell r="G39">
            <v>13364097</v>
          </cell>
          <cell r="H39">
            <v>22318736.9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15174</v>
          </cell>
          <cell r="E40">
            <v>31163033</v>
          </cell>
          <cell r="F40">
            <v>589038</v>
          </cell>
          <cell r="G40">
            <v>1207294564</v>
          </cell>
          <cell r="H40">
            <v>1238457597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92653</v>
          </cell>
          <cell r="E42">
            <v>52747517.5</v>
          </cell>
          <cell r="F42">
            <v>29550</v>
          </cell>
          <cell r="G42">
            <v>4065054.1</v>
          </cell>
          <cell r="H42">
            <v>56812571.6</v>
          </cell>
        </row>
        <row r="43">
          <cell r="B43" t="str">
            <v>MERG</v>
          </cell>
          <cell r="C43" t="str">
            <v>Мэргэн санаа ХХК</v>
          </cell>
          <cell r="D43">
            <v>700</v>
          </cell>
          <cell r="E43">
            <v>219565</v>
          </cell>
          <cell r="F43">
            <v>64082</v>
          </cell>
          <cell r="G43">
            <v>13481440.96</v>
          </cell>
          <cell r="H43">
            <v>13701005.96</v>
          </cell>
        </row>
        <row r="44">
          <cell r="B44" t="str">
            <v>MIBG</v>
          </cell>
          <cell r="C44" t="str">
            <v>Эм Ай Би Жи ХХК</v>
          </cell>
          <cell r="D44">
            <v>6040</v>
          </cell>
          <cell r="E44">
            <v>7326026</v>
          </cell>
          <cell r="F44">
            <v>0</v>
          </cell>
          <cell r="G44">
            <v>0</v>
          </cell>
          <cell r="H44">
            <v>7326026</v>
          </cell>
        </row>
        <row r="45">
          <cell r="B45" t="str">
            <v>MICC</v>
          </cell>
          <cell r="C45" t="str">
            <v>Эм Ай Си Си ХХК</v>
          </cell>
          <cell r="D45">
            <v>3350</v>
          </cell>
          <cell r="E45">
            <v>251250</v>
          </cell>
          <cell r="F45">
            <v>13960</v>
          </cell>
          <cell r="G45">
            <v>7438299</v>
          </cell>
          <cell r="H45">
            <v>7689549</v>
          </cell>
        </row>
        <row r="46">
          <cell r="B46" t="str">
            <v>MNET</v>
          </cell>
          <cell r="C46" t="str">
            <v>Ард секюритиз ХХК</v>
          </cell>
          <cell r="D46">
            <v>3722726</v>
          </cell>
          <cell r="E46">
            <v>814435243.38</v>
          </cell>
          <cell r="F46">
            <v>2148986</v>
          </cell>
          <cell r="G46">
            <v>554775409.78</v>
          </cell>
          <cell r="H46">
            <v>1369210653.1599998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1000</v>
          </cell>
          <cell r="E48">
            <v>40058.6</v>
          </cell>
          <cell r="F48">
            <v>31356</v>
          </cell>
          <cell r="G48">
            <v>2177800</v>
          </cell>
          <cell r="H48">
            <v>2217858.6</v>
          </cell>
        </row>
        <row r="49">
          <cell r="B49" t="str">
            <v>MSEC</v>
          </cell>
          <cell r="C49" t="str">
            <v>Монсек ХХК</v>
          </cell>
          <cell r="D49">
            <v>14298</v>
          </cell>
          <cell r="E49">
            <v>2901158.1</v>
          </cell>
          <cell r="F49">
            <v>22983</v>
          </cell>
          <cell r="G49">
            <v>3462416.9</v>
          </cell>
          <cell r="H49">
            <v>6363575</v>
          </cell>
        </row>
        <row r="50">
          <cell r="B50" t="str">
            <v>NOVL</v>
          </cell>
          <cell r="C50" t="str">
            <v>Новел инвестмент ХХК</v>
          </cell>
          <cell r="D50">
            <v>43379</v>
          </cell>
          <cell r="E50">
            <v>33482975.83</v>
          </cell>
          <cell r="F50">
            <v>318443</v>
          </cell>
          <cell r="G50">
            <v>55828898.88</v>
          </cell>
          <cell r="H50">
            <v>89311874.71000001</v>
          </cell>
        </row>
        <row r="51">
          <cell r="B51" t="str">
            <v>NSEC</v>
          </cell>
          <cell r="C51" t="str">
            <v>Нэйшнл сэкюритис ХХК</v>
          </cell>
          <cell r="D51">
            <v>0</v>
          </cell>
          <cell r="E51">
            <v>0</v>
          </cell>
          <cell r="F51">
            <v>232</v>
          </cell>
          <cell r="G51">
            <v>1508000</v>
          </cell>
          <cell r="H51">
            <v>1508000</v>
          </cell>
        </row>
        <row r="52">
          <cell r="B52" t="str">
            <v>PREV</v>
          </cell>
          <cell r="C52" t="str">
            <v>Превалент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 t="str">
            <v>SANR</v>
          </cell>
          <cell r="C53" t="str">
            <v>Санар ХХК</v>
          </cell>
          <cell r="D53">
            <v>5031</v>
          </cell>
          <cell r="E53">
            <v>3426371</v>
          </cell>
          <cell r="F53">
            <v>0</v>
          </cell>
          <cell r="G53">
            <v>0</v>
          </cell>
          <cell r="H53">
            <v>3426371</v>
          </cell>
        </row>
        <row r="54">
          <cell r="B54" t="str">
            <v>SECP</v>
          </cell>
          <cell r="C54" t="str">
            <v>СИКАП</v>
          </cell>
          <cell r="D54">
            <v>439351</v>
          </cell>
          <cell r="E54">
            <v>29505261</v>
          </cell>
          <cell r="F54">
            <v>0</v>
          </cell>
          <cell r="G54">
            <v>0</v>
          </cell>
          <cell r="H54">
            <v>29505261</v>
          </cell>
        </row>
        <row r="55">
          <cell r="B55" t="str">
            <v>SGC</v>
          </cell>
          <cell r="C55" t="str">
            <v>Эс Жи Капитал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B56" t="str">
            <v>SILS</v>
          </cell>
          <cell r="C56" t="str">
            <v>Силвэр лайт секюритиз ҮЦК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645930</v>
          </cell>
          <cell r="E57">
            <v>82791153.07</v>
          </cell>
          <cell r="F57">
            <v>1252320</v>
          </cell>
          <cell r="G57">
            <v>153534614.15</v>
          </cell>
          <cell r="H57">
            <v>236325767.22</v>
          </cell>
        </row>
        <row r="58">
          <cell r="B58" t="str">
            <v>TABO</v>
          </cell>
          <cell r="C58" t="str">
            <v>Таван богд ХХК</v>
          </cell>
          <cell r="D58">
            <v>1</v>
          </cell>
          <cell r="E58">
            <v>501</v>
          </cell>
          <cell r="F58">
            <v>11556</v>
          </cell>
          <cell r="G58">
            <v>3020960.4</v>
          </cell>
          <cell r="H58">
            <v>3021461.4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8713</v>
          </cell>
          <cell r="E59">
            <v>4260011.5</v>
          </cell>
          <cell r="F59">
            <v>139841</v>
          </cell>
          <cell r="G59">
            <v>43144281.22</v>
          </cell>
          <cell r="H59">
            <v>47404292.72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2203539</v>
          </cell>
          <cell r="E60">
            <v>17509381737.72</v>
          </cell>
          <cell r="F60">
            <v>1350587</v>
          </cell>
          <cell r="G60">
            <v>12305340734.08</v>
          </cell>
          <cell r="H60">
            <v>29814722471.800003</v>
          </cell>
        </row>
        <row r="61">
          <cell r="B61" t="str">
            <v>TNGR</v>
          </cell>
          <cell r="C61" t="str">
            <v>Тэнгэр капитал ХХК</v>
          </cell>
          <cell r="D61">
            <v>8119</v>
          </cell>
          <cell r="E61">
            <v>3600633.5</v>
          </cell>
          <cell r="F61">
            <v>39893</v>
          </cell>
          <cell r="G61">
            <v>17984244</v>
          </cell>
          <cell r="H61">
            <v>21584877.5</v>
          </cell>
        </row>
        <row r="62">
          <cell r="B62" t="str">
            <v>TTOL</v>
          </cell>
          <cell r="C62" t="str">
            <v>Апекс Капитал ҮЦК</v>
          </cell>
          <cell r="D62">
            <v>172042</v>
          </cell>
          <cell r="E62">
            <v>38623352.68</v>
          </cell>
          <cell r="F62">
            <v>182722</v>
          </cell>
          <cell r="G62">
            <v>69607955.23</v>
          </cell>
          <cell r="H62">
            <v>108231307.91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241</v>
          </cell>
          <cell r="E63">
            <v>163174.6</v>
          </cell>
          <cell r="F63">
            <v>2776</v>
          </cell>
          <cell r="G63">
            <v>9259679.7</v>
          </cell>
          <cell r="H63">
            <v>9422854.299999999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11215</v>
          </cell>
          <cell r="E65">
            <v>751855.95</v>
          </cell>
          <cell r="F65">
            <v>0</v>
          </cell>
          <cell r="G65">
            <v>0</v>
          </cell>
          <cell r="H65">
            <v>751855.95</v>
          </cell>
        </row>
        <row r="66">
          <cell r="B66" t="str">
            <v>ZRGD</v>
          </cell>
          <cell r="C66" t="str">
            <v>Зэргэд ХХК</v>
          </cell>
          <cell r="D66">
            <v>6944</v>
          </cell>
          <cell r="E66">
            <v>2453146</v>
          </cell>
          <cell r="F66">
            <v>22020</v>
          </cell>
          <cell r="G66">
            <v>13749358</v>
          </cell>
          <cell r="H66">
            <v>16202504</v>
          </cell>
        </row>
        <row r="67">
          <cell r="B67" t="str">
            <v>нийт</v>
          </cell>
          <cell r="D67">
            <v>11838425</v>
          </cell>
          <cell r="E67">
            <v>19891150815.14</v>
          </cell>
          <cell r="F67">
            <v>11838425</v>
          </cell>
          <cell r="G67">
            <v>19891150815.14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100146</v>
          </cell>
          <cell r="F11">
            <v>1200</v>
          </cell>
          <cell r="G11">
            <v>348650</v>
          </cell>
          <cell r="H11">
            <v>448796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20369</v>
          </cell>
          <cell r="E12">
            <v>4369402</v>
          </cell>
          <cell r="F12">
            <v>47186</v>
          </cell>
          <cell r="G12">
            <v>11295806</v>
          </cell>
          <cell r="H12">
            <v>15665208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1908</v>
          </cell>
          <cell r="G14">
            <v>14051820</v>
          </cell>
          <cell r="H14">
            <v>14051820</v>
          </cell>
        </row>
        <row r="15">
          <cell r="B15" t="str">
            <v>BDSC</v>
          </cell>
          <cell r="C15" t="str">
            <v>БиДиСек ХК</v>
          </cell>
          <cell r="D15">
            <v>861289</v>
          </cell>
          <cell r="E15">
            <v>367485003</v>
          </cell>
          <cell r="F15">
            <v>899124</v>
          </cell>
          <cell r="G15">
            <v>396051628</v>
          </cell>
          <cell r="H15">
            <v>763536631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36268</v>
          </cell>
          <cell r="E18">
            <v>5848683</v>
          </cell>
          <cell r="F18">
            <v>10895</v>
          </cell>
          <cell r="G18">
            <v>7166382</v>
          </cell>
          <cell r="H18">
            <v>13015065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76</v>
          </cell>
          <cell r="G20">
            <v>579500</v>
          </cell>
          <cell r="H20">
            <v>579500</v>
          </cell>
        </row>
        <row r="21">
          <cell r="B21" t="str">
            <v>BUMB</v>
          </cell>
          <cell r="C21" t="str">
            <v>Бумбат-Алтай ХХК</v>
          </cell>
          <cell r="D21">
            <v>126738</v>
          </cell>
          <cell r="E21">
            <v>32264493</v>
          </cell>
          <cell r="F21">
            <v>395085</v>
          </cell>
          <cell r="G21">
            <v>101562241</v>
          </cell>
          <cell r="H21">
            <v>133826734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924413</v>
          </cell>
          <cell r="E22">
            <v>59852890</v>
          </cell>
          <cell r="F22">
            <v>529491</v>
          </cell>
          <cell r="G22">
            <v>43017911</v>
          </cell>
          <cell r="H22">
            <v>102870801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30711</v>
          </cell>
          <cell r="E24">
            <v>11484935</v>
          </cell>
          <cell r="F24">
            <v>64981</v>
          </cell>
          <cell r="G24">
            <v>10920020</v>
          </cell>
          <cell r="H24">
            <v>22404955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11525</v>
          </cell>
          <cell r="E26">
            <v>264221100</v>
          </cell>
          <cell r="F26">
            <v>0</v>
          </cell>
          <cell r="G26">
            <v>0</v>
          </cell>
          <cell r="H26">
            <v>264221100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18271</v>
          </cell>
          <cell r="E28">
            <v>3906013</v>
          </cell>
          <cell r="F28">
            <v>108031</v>
          </cell>
          <cell r="G28">
            <v>20053213</v>
          </cell>
          <cell r="H28">
            <v>23959226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87</v>
          </cell>
          <cell r="E29">
            <v>49590</v>
          </cell>
          <cell r="F29">
            <v>0</v>
          </cell>
          <cell r="G29">
            <v>0</v>
          </cell>
          <cell r="H29">
            <v>49590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989256</v>
          </cell>
          <cell r="E34">
            <v>359726190</v>
          </cell>
          <cell r="F34">
            <v>445516</v>
          </cell>
          <cell r="G34">
            <v>160135635</v>
          </cell>
          <cell r="H34">
            <v>519861825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4825</v>
          </cell>
          <cell r="E35">
            <v>297509</v>
          </cell>
          <cell r="F35">
            <v>3338</v>
          </cell>
          <cell r="G35">
            <v>24701200</v>
          </cell>
          <cell r="H35">
            <v>24998709</v>
          </cell>
        </row>
        <row r="36">
          <cell r="B36" t="str">
            <v>GDSC</v>
          </cell>
          <cell r="C36" t="str">
            <v>Гүүдсек ХХК</v>
          </cell>
          <cell r="D36">
            <v>3730</v>
          </cell>
          <cell r="E36">
            <v>641793</v>
          </cell>
          <cell r="F36">
            <v>16290</v>
          </cell>
          <cell r="G36">
            <v>10244142</v>
          </cell>
          <cell r="H36">
            <v>10885935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1201057</v>
          </cell>
          <cell r="E37">
            <v>175706185</v>
          </cell>
          <cell r="F37">
            <v>920335</v>
          </cell>
          <cell r="G37">
            <v>181806842</v>
          </cell>
          <cell r="H37">
            <v>357513027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5413</v>
          </cell>
          <cell r="E39">
            <v>2361623</v>
          </cell>
          <cell r="F39">
            <v>85780</v>
          </cell>
          <cell r="G39">
            <v>13402930</v>
          </cell>
          <cell r="H39">
            <v>15764553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63702</v>
          </cell>
          <cell r="E40">
            <v>113549359</v>
          </cell>
          <cell r="F40">
            <v>315</v>
          </cell>
          <cell r="G40">
            <v>564350</v>
          </cell>
          <cell r="H40">
            <v>114113709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8766</v>
          </cell>
          <cell r="E42">
            <v>61469790</v>
          </cell>
          <cell r="F42">
            <v>26065</v>
          </cell>
          <cell r="G42">
            <v>4169960</v>
          </cell>
          <cell r="H42">
            <v>65639750</v>
          </cell>
        </row>
        <row r="43">
          <cell r="B43" t="str">
            <v>MERG</v>
          </cell>
          <cell r="C43" t="str">
            <v>Мэргэн санаа ХХК</v>
          </cell>
          <cell r="D43">
            <v>457</v>
          </cell>
          <cell r="E43">
            <v>115840</v>
          </cell>
          <cell r="F43">
            <v>691</v>
          </cell>
          <cell r="G43">
            <v>1528575</v>
          </cell>
          <cell r="H43">
            <v>1644415</v>
          </cell>
        </row>
        <row r="44">
          <cell r="B44" t="str">
            <v>MIBG</v>
          </cell>
          <cell r="C44" t="str">
            <v>Эм Ай Би Жи ХХК</v>
          </cell>
          <cell r="D44">
            <v>51502</v>
          </cell>
          <cell r="E44">
            <v>30960600</v>
          </cell>
          <cell r="F44">
            <v>9031</v>
          </cell>
          <cell r="G44">
            <v>66574160</v>
          </cell>
          <cell r="H44">
            <v>97534760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7605</v>
          </cell>
          <cell r="G45">
            <v>2192550</v>
          </cell>
          <cell r="H45">
            <v>2192550</v>
          </cell>
        </row>
        <row r="46">
          <cell r="B46" t="str">
            <v>MNET</v>
          </cell>
          <cell r="C46" t="str">
            <v>Ард секюритиз ХХК</v>
          </cell>
          <cell r="D46">
            <v>1841532</v>
          </cell>
          <cell r="E46">
            <v>230759708</v>
          </cell>
          <cell r="F46">
            <v>746967</v>
          </cell>
          <cell r="G46">
            <v>107785224</v>
          </cell>
          <cell r="H46">
            <v>338544932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5711</v>
          </cell>
          <cell r="E48">
            <v>1924145</v>
          </cell>
          <cell r="F48">
            <v>26564</v>
          </cell>
          <cell r="G48">
            <v>3497912</v>
          </cell>
          <cell r="H48">
            <v>5422057</v>
          </cell>
        </row>
        <row r="49">
          <cell r="B49" t="str">
            <v>MSEC</v>
          </cell>
          <cell r="C49" t="str">
            <v>Монсек ХХК</v>
          </cell>
          <cell r="D49">
            <v>39445</v>
          </cell>
          <cell r="E49">
            <v>16269204</v>
          </cell>
          <cell r="F49">
            <v>46587</v>
          </cell>
          <cell r="G49">
            <v>9876494</v>
          </cell>
          <cell r="H49">
            <v>26145698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68099</v>
          </cell>
          <cell r="E51">
            <v>15017094</v>
          </cell>
          <cell r="F51">
            <v>230474</v>
          </cell>
          <cell r="G51">
            <v>35788227</v>
          </cell>
          <cell r="H51">
            <v>50805321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4000</v>
          </cell>
          <cell r="G52">
            <v>1160000</v>
          </cell>
          <cell r="H52">
            <v>1160000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 t="str">
            <v>SECP</v>
          </cell>
          <cell r="C55" t="str">
            <v>СИКАП</v>
          </cell>
          <cell r="D55">
            <v>1959</v>
          </cell>
          <cell r="E55">
            <v>1959000</v>
          </cell>
          <cell r="F55">
            <v>0</v>
          </cell>
          <cell r="G55">
            <v>0</v>
          </cell>
          <cell r="H55">
            <v>1959000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149</v>
          </cell>
          <cell r="G56">
            <v>74649</v>
          </cell>
          <cell r="H56">
            <v>74649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280621</v>
          </cell>
          <cell r="E58">
            <v>77569591</v>
          </cell>
          <cell r="F58">
            <v>444928</v>
          </cell>
          <cell r="G58">
            <v>107460589</v>
          </cell>
          <cell r="H58">
            <v>185030180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40765</v>
          </cell>
          <cell r="G59">
            <v>21819620</v>
          </cell>
          <cell r="H59">
            <v>21819620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28781</v>
          </cell>
          <cell r="E60">
            <v>9194520</v>
          </cell>
          <cell r="F60">
            <v>169022</v>
          </cell>
          <cell r="G60">
            <v>292838609</v>
          </cell>
          <cell r="H60">
            <v>302033129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1118522</v>
          </cell>
          <cell r="E61">
            <v>14359663260</v>
          </cell>
          <cell r="F61">
            <v>1342235</v>
          </cell>
          <cell r="G61">
            <v>14416466021</v>
          </cell>
          <cell r="H61">
            <v>28776129281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15332</v>
          </cell>
          <cell r="E62">
            <v>4493844</v>
          </cell>
          <cell r="F62">
            <v>0</v>
          </cell>
          <cell r="G62">
            <v>0</v>
          </cell>
          <cell r="H62">
            <v>4493844</v>
          </cell>
        </row>
        <row r="63">
          <cell r="B63" t="str">
            <v>TTOL</v>
          </cell>
          <cell r="C63" t="str">
            <v>Апекс Капитал ҮЦК</v>
          </cell>
          <cell r="D63">
            <v>109101</v>
          </cell>
          <cell r="E63">
            <v>19533439</v>
          </cell>
          <cell r="F63">
            <v>151209</v>
          </cell>
          <cell r="G63">
            <v>59654407</v>
          </cell>
          <cell r="H63">
            <v>79187846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14753</v>
          </cell>
          <cell r="E64">
            <v>3596136</v>
          </cell>
          <cell r="F64">
            <v>32449</v>
          </cell>
          <cell r="G64">
            <v>15359962</v>
          </cell>
          <cell r="H64">
            <v>18956098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3542</v>
          </cell>
          <cell r="E66">
            <v>1037806</v>
          </cell>
          <cell r="F66">
            <v>416</v>
          </cell>
          <cell r="G66">
            <v>7072000</v>
          </cell>
          <cell r="H66">
            <v>8109806</v>
          </cell>
        </row>
        <row r="67">
          <cell r="B67" t="str">
            <v>ZRGD</v>
          </cell>
          <cell r="C67" t="str">
            <v>Зэргэд ХХК</v>
          </cell>
          <cell r="D67">
            <v>11468</v>
          </cell>
          <cell r="E67">
            <v>2014035</v>
          </cell>
          <cell r="F67">
            <v>1088557</v>
          </cell>
          <cell r="G67">
            <v>88221695</v>
          </cell>
          <cell r="H67">
            <v>90235730</v>
          </cell>
        </row>
        <row r="68">
          <cell r="B68" t="str">
            <v>нийт</v>
          </cell>
          <cell r="D68">
            <v>7897265</v>
          </cell>
          <cell r="E68">
            <v>16237442926</v>
          </cell>
          <cell r="F68">
            <v>7897265</v>
          </cell>
          <cell r="G68">
            <v>16237442924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9105</v>
          </cell>
          <cell r="G10">
            <v>6207790</v>
          </cell>
          <cell r="H10">
            <v>6207790</v>
          </cell>
          <cell r="I10">
            <v>32678</v>
          </cell>
          <cell r="J10">
            <v>6535600</v>
          </cell>
          <cell r="M10">
            <v>6535600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3580</v>
          </cell>
          <cell r="E11">
            <v>1208348</v>
          </cell>
          <cell r="F11">
            <v>70</v>
          </cell>
          <cell r="G11">
            <v>30100</v>
          </cell>
          <cell r="H11">
            <v>1238448</v>
          </cell>
          <cell r="I11">
            <v>8400</v>
          </cell>
          <cell r="J11">
            <v>1680000</v>
          </cell>
          <cell r="M11">
            <v>1680000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30423</v>
          </cell>
          <cell r="E12">
            <v>24336679.5</v>
          </cell>
          <cell r="F12">
            <v>149683</v>
          </cell>
          <cell r="G12">
            <v>107783142.5</v>
          </cell>
          <cell r="H12">
            <v>132119822</v>
          </cell>
          <cell r="I12">
            <v>434881</v>
          </cell>
          <cell r="J12">
            <v>86976200</v>
          </cell>
          <cell r="M12">
            <v>86976200</v>
          </cell>
        </row>
        <row r="13">
          <cell r="B13" t="str">
            <v>ARGB</v>
          </cell>
          <cell r="C13" t="str">
            <v>Аргай бэст ХХК</v>
          </cell>
          <cell r="D13">
            <v>2676</v>
          </cell>
          <cell r="E13">
            <v>12520680</v>
          </cell>
          <cell r="F13">
            <v>10922</v>
          </cell>
          <cell r="G13">
            <v>14388218</v>
          </cell>
          <cell r="H13">
            <v>26908898</v>
          </cell>
          <cell r="I13">
            <v>9554</v>
          </cell>
          <cell r="J13">
            <v>1910800</v>
          </cell>
          <cell r="M13">
            <v>1910800</v>
          </cell>
        </row>
        <row r="14">
          <cell r="B14" t="str">
            <v>BATS</v>
          </cell>
          <cell r="C14" t="str">
            <v>Батс ХХК</v>
          </cell>
          <cell r="D14">
            <v>5142</v>
          </cell>
          <cell r="E14">
            <v>4688787</v>
          </cell>
          <cell r="F14">
            <v>11268</v>
          </cell>
          <cell r="G14">
            <v>4751200</v>
          </cell>
          <cell r="H14">
            <v>9439987</v>
          </cell>
          <cell r="I14">
            <v>454993</v>
          </cell>
          <cell r="J14">
            <v>90998600</v>
          </cell>
          <cell r="M14">
            <v>90998600</v>
          </cell>
        </row>
        <row r="15">
          <cell r="B15" t="str">
            <v>BDSC</v>
          </cell>
          <cell r="C15" t="str">
            <v>БиДиСек ХК</v>
          </cell>
          <cell r="D15">
            <v>905615</v>
          </cell>
          <cell r="E15">
            <v>425227020.55</v>
          </cell>
          <cell r="F15">
            <v>1488115</v>
          </cell>
          <cell r="G15">
            <v>847231433.85</v>
          </cell>
          <cell r="H15">
            <v>1272458454.4</v>
          </cell>
          <cell r="I15">
            <v>2029203</v>
          </cell>
          <cell r="J15">
            <v>405840600</v>
          </cell>
          <cell r="M15">
            <v>405840600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69026</v>
          </cell>
          <cell r="J17">
            <v>13805200</v>
          </cell>
          <cell r="M17">
            <v>13805200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6980</v>
          </cell>
          <cell r="E18">
            <v>4683791</v>
          </cell>
          <cell r="F18">
            <v>64654</v>
          </cell>
          <cell r="G18">
            <v>45620701.3</v>
          </cell>
          <cell r="H18">
            <v>50304492.3</v>
          </cell>
          <cell r="I18">
            <v>7950</v>
          </cell>
          <cell r="J18">
            <v>1590000</v>
          </cell>
          <cell r="M18">
            <v>1590000</v>
          </cell>
        </row>
        <row r="19">
          <cell r="B19" t="str">
            <v>BSK</v>
          </cell>
          <cell r="C19" t="str">
            <v>BLUE SKY</v>
          </cell>
          <cell r="D19">
            <v>6279</v>
          </cell>
          <cell r="E19">
            <v>2075213.2</v>
          </cell>
          <cell r="F19">
            <v>6538</v>
          </cell>
          <cell r="G19">
            <v>3098160</v>
          </cell>
          <cell r="H19">
            <v>5173373.2</v>
          </cell>
          <cell r="I19">
            <v>50906</v>
          </cell>
          <cell r="J19">
            <v>10181200</v>
          </cell>
          <cell r="M19">
            <v>10181200</v>
          </cell>
        </row>
        <row r="20">
          <cell r="B20" t="str">
            <v>BULG</v>
          </cell>
          <cell r="C20" t="str">
            <v>Булган брокер ХХК</v>
          </cell>
          <cell r="D20">
            <v>2210</v>
          </cell>
          <cell r="E20">
            <v>1510613.8</v>
          </cell>
          <cell r="F20">
            <v>1800</v>
          </cell>
          <cell r="G20">
            <v>583200</v>
          </cell>
          <cell r="H20">
            <v>2093813.8</v>
          </cell>
          <cell r="I20">
            <v>87227</v>
          </cell>
          <cell r="J20">
            <v>17445400</v>
          </cell>
          <cell r="M20">
            <v>17445400</v>
          </cell>
        </row>
        <row r="21">
          <cell r="B21" t="str">
            <v>BUMB</v>
          </cell>
          <cell r="C21" t="str">
            <v>Бумбат-Алтай ХХК</v>
          </cell>
          <cell r="D21">
            <v>387824</v>
          </cell>
          <cell r="E21">
            <v>185542915.11</v>
          </cell>
          <cell r="F21">
            <v>204871</v>
          </cell>
          <cell r="G21">
            <v>96962472.43</v>
          </cell>
          <cell r="H21">
            <v>282505387.54</v>
          </cell>
          <cell r="I21">
            <v>230601</v>
          </cell>
          <cell r="J21">
            <v>46120200</v>
          </cell>
          <cell r="M21">
            <v>46120200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543727</v>
          </cell>
          <cell r="E22">
            <v>56771934.56</v>
          </cell>
          <cell r="F22">
            <v>1254800</v>
          </cell>
          <cell r="G22">
            <v>122766292.74000001</v>
          </cell>
          <cell r="H22">
            <v>179538227.3</v>
          </cell>
          <cell r="I22">
            <v>344070</v>
          </cell>
          <cell r="J22">
            <v>68814000</v>
          </cell>
          <cell r="M22">
            <v>68814000</v>
          </cell>
          <cell r="T22">
            <v>7865</v>
          </cell>
          <cell r="U22">
            <v>794094950</v>
          </cell>
          <cell r="V22">
            <v>11365</v>
          </cell>
          <cell r="W22">
            <v>1155784950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M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96264</v>
          </cell>
          <cell r="E24">
            <v>48458151</v>
          </cell>
          <cell r="F24">
            <v>23248</v>
          </cell>
          <cell r="G24">
            <v>4822515.2</v>
          </cell>
          <cell r="H24">
            <v>53280666.2</v>
          </cell>
          <cell r="I24">
            <v>2100</v>
          </cell>
          <cell r="J24">
            <v>420000</v>
          </cell>
          <cell r="M24">
            <v>420000</v>
          </cell>
          <cell r="V24">
            <v>1</v>
          </cell>
          <cell r="W24">
            <v>100000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6145</v>
          </cell>
          <cell r="E26">
            <v>2668559.25</v>
          </cell>
          <cell r="F26">
            <v>5549</v>
          </cell>
          <cell r="G26">
            <v>1881265</v>
          </cell>
          <cell r="H26">
            <v>4549824.25</v>
          </cell>
          <cell r="I26">
            <v>60338</v>
          </cell>
          <cell r="J26">
            <v>12067600</v>
          </cell>
          <cell r="M26">
            <v>12067600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31036</v>
          </cell>
          <cell r="E28">
            <v>6851974.78</v>
          </cell>
          <cell r="F28">
            <v>24602</v>
          </cell>
          <cell r="G28">
            <v>6961790.38</v>
          </cell>
          <cell r="H28">
            <v>13813765.16</v>
          </cell>
          <cell r="I28">
            <v>51438</v>
          </cell>
          <cell r="J28">
            <v>10287600</v>
          </cell>
          <cell r="M28">
            <v>10287600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1481</v>
          </cell>
          <cell r="E29">
            <v>6973928</v>
          </cell>
          <cell r="F29">
            <v>2216</v>
          </cell>
          <cell r="G29">
            <v>1550370</v>
          </cell>
          <cell r="H29">
            <v>8524298</v>
          </cell>
          <cell r="I29">
            <v>3080</v>
          </cell>
          <cell r="J29">
            <v>616000</v>
          </cell>
          <cell r="M29">
            <v>616000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43849</v>
          </cell>
          <cell r="J30">
            <v>8769800</v>
          </cell>
          <cell r="M30">
            <v>8769800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1140</v>
          </cell>
          <cell r="E33">
            <v>745426.4</v>
          </cell>
          <cell r="F33">
            <v>0</v>
          </cell>
          <cell r="G33">
            <v>0</v>
          </cell>
          <cell r="H33">
            <v>745426.4</v>
          </cell>
          <cell r="I33">
            <v>0</v>
          </cell>
          <cell r="J33">
            <v>0</v>
          </cell>
          <cell r="M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77526</v>
          </cell>
          <cell r="E34">
            <v>22641178.91</v>
          </cell>
          <cell r="F34">
            <v>126404</v>
          </cell>
          <cell r="G34">
            <v>41945888.38</v>
          </cell>
          <cell r="H34">
            <v>64587067.29000001</v>
          </cell>
          <cell r="I34">
            <v>564922</v>
          </cell>
          <cell r="J34">
            <v>112984400</v>
          </cell>
          <cell r="M34">
            <v>112984400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11062</v>
          </cell>
          <cell r="E35">
            <v>22307473</v>
          </cell>
          <cell r="F35">
            <v>9462</v>
          </cell>
          <cell r="G35">
            <v>4991630</v>
          </cell>
          <cell r="H35">
            <v>27299103</v>
          </cell>
          <cell r="I35">
            <v>10012</v>
          </cell>
          <cell r="J35">
            <v>2002400</v>
          </cell>
          <cell r="M35">
            <v>2002400</v>
          </cell>
        </row>
        <row r="36">
          <cell r="B36" t="str">
            <v>GDSC</v>
          </cell>
          <cell r="C36" t="str">
            <v>Гүүдсек ХХК</v>
          </cell>
          <cell r="D36">
            <v>11712</v>
          </cell>
          <cell r="E36">
            <v>4188966</v>
          </cell>
          <cell r="F36">
            <v>7268</v>
          </cell>
          <cell r="G36">
            <v>2842113</v>
          </cell>
          <cell r="H36">
            <v>7031079</v>
          </cell>
          <cell r="I36">
            <v>177533</v>
          </cell>
          <cell r="J36">
            <v>35506600</v>
          </cell>
          <cell r="M36">
            <v>35506600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915557</v>
          </cell>
          <cell r="E37">
            <v>438292756.83</v>
          </cell>
          <cell r="F37">
            <v>397840</v>
          </cell>
          <cell r="G37">
            <v>192031894.1</v>
          </cell>
          <cell r="H37">
            <v>630324650.93</v>
          </cell>
          <cell r="I37">
            <v>41580592</v>
          </cell>
          <cell r="J37">
            <v>8316118400</v>
          </cell>
          <cell r="K37">
            <v>50000000</v>
          </cell>
          <cell r="L37">
            <v>10000000000</v>
          </cell>
          <cell r="M37">
            <v>18316118400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16330</v>
          </cell>
          <cell r="J38">
            <v>3266000</v>
          </cell>
          <cell r="M38">
            <v>3266000</v>
          </cell>
        </row>
        <row r="39">
          <cell r="B39" t="str">
            <v>HUN</v>
          </cell>
          <cell r="C39" t="str">
            <v>Хүннү Эмпайр ХХК</v>
          </cell>
          <cell r="D39">
            <v>15825</v>
          </cell>
          <cell r="E39">
            <v>3792908.2</v>
          </cell>
          <cell r="F39">
            <v>30531</v>
          </cell>
          <cell r="G39">
            <v>10650886.54</v>
          </cell>
          <cell r="H39">
            <v>14443794.739999998</v>
          </cell>
          <cell r="I39">
            <v>109950</v>
          </cell>
          <cell r="J39">
            <v>21990000</v>
          </cell>
          <cell r="M39">
            <v>21990000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2758</v>
          </cell>
          <cell r="E42">
            <v>14072815</v>
          </cell>
          <cell r="F42">
            <v>0</v>
          </cell>
          <cell r="G42">
            <v>0</v>
          </cell>
          <cell r="H42">
            <v>14072815</v>
          </cell>
          <cell r="I42">
            <v>22500</v>
          </cell>
          <cell r="J42">
            <v>4500000</v>
          </cell>
          <cell r="M42">
            <v>4500000</v>
          </cell>
        </row>
        <row r="43">
          <cell r="B43" t="str">
            <v>MERG</v>
          </cell>
          <cell r="C43" t="str">
            <v>Мэргэн санаа ХХК</v>
          </cell>
          <cell r="D43">
            <v>1000</v>
          </cell>
          <cell r="E43">
            <v>210000</v>
          </cell>
          <cell r="F43">
            <v>7482</v>
          </cell>
          <cell r="G43">
            <v>2783720</v>
          </cell>
          <cell r="H43">
            <v>2993720</v>
          </cell>
          <cell r="I43">
            <v>86063</v>
          </cell>
          <cell r="J43">
            <v>17212600</v>
          </cell>
          <cell r="M43">
            <v>17212600</v>
          </cell>
        </row>
        <row r="44">
          <cell r="B44" t="str">
            <v>MIBG</v>
          </cell>
          <cell r="C44" t="str">
            <v>Эм Ай Би Жи ХХК</v>
          </cell>
          <cell r="D44">
            <v>18410</v>
          </cell>
          <cell r="E44">
            <v>83934540.7</v>
          </cell>
          <cell r="F44">
            <v>14076</v>
          </cell>
          <cell r="G44">
            <v>28868395</v>
          </cell>
          <cell r="H44">
            <v>112802935.7</v>
          </cell>
          <cell r="I44">
            <v>10000</v>
          </cell>
          <cell r="J44">
            <v>2000000</v>
          </cell>
          <cell r="M44">
            <v>2000000</v>
          </cell>
        </row>
        <row r="45">
          <cell r="B45" t="str">
            <v>MICC</v>
          </cell>
          <cell r="C45" t="str">
            <v>Эм Ай Си Си ХХК</v>
          </cell>
          <cell r="D45">
            <v>530</v>
          </cell>
          <cell r="E45">
            <v>36670</v>
          </cell>
          <cell r="F45">
            <v>0</v>
          </cell>
          <cell r="G45">
            <v>0</v>
          </cell>
          <cell r="H45">
            <v>36670</v>
          </cell>
          <cell r="I45">
            <v>5000</v>
          </cell>
          <cell r="J45">
            <v>1000000</v>
          </cell>
          <cell r="M45">
            <v>1000000</v>
          </cell>
        </row>
        <row r="46">
          <cell r="B46" t="str">
            <v>MNET</v>
          </cell>
          <cell r="C46" t="str">
            <v>Ард секюритиз ХХК</v>
          </cell>
          <cell r="D46">
            <v>394682</v>
          </cell>
          <cell r="E46">
            <v>171450290.41</v>
          </cell>
          <cell r="F46">
            <v>391767</v>
          </cell>
          <cell r="G46">
            <v>183555305.89</v>
          </cell>
          <cell r="H46">
            <v>355005596.29999995</v>
          </cell>
          <cell r="I46">
            <v>912617</v>
          </cell>
          <cell r="J46">
            <v>182523400</v>
          </cell>
          <cell r="M46">
            <v>182523400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1623</v>
          </cell>
          <cell r="E48">
            <v>1227600</v>
          </cell>
          <cell r="F48">
            <v>20059</v>
          </cell>
          <cell r="G48">
            <v>4446817.2</v>
          </cell>
          <cell r="H48">
            <v>5674417.2</v>
          </cell>
          <cell r="I48">
            <v>126492</v>
          </cell>
          <cell r="J48">
            <v>25298400</v>
          </cell>
          <cell r="M48">
            <v>25298400</v>
          </cell>
        </row>
        <row r="49">
          <cell r="B49" t="str">
            <v>MSEC</v>
          </cell>
          <cell r="C49" t="str">
            <v>Монсек ХХК</v>
          </cell>
          <cell r="D49">
            <v>89298</v>
          </cell>
          <cell r="E49">
            <v>17322395.95</v>
          </cell>
          <cell r="F49">
            <v>127541</v>
          </cell>
          <cell r="G49">
            <v>18797472.7</v>
          </cell>
          <cell r="H49">
            <v>36119868.65</v>
          </cell>
          <cell r="I49">
            <v>38445</v>
          </cell>
          <cell r="J49">
            <v>7689000</v>
          </cell>
          <cell r="M49">
            <v>7689000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237717</v>
          </cell>
          <cell r="E51">
            <v>82249511.91</v>
          </cell>
          <cell r="F51">
            <v>374269</v>
          </cell>
          <cell r="G51">
            <v>116290977.7</v>
          </cell>
          <cell r="H51">
            <v>198540489.61</v>
          </cell>
          <cell r="I51">
            <v>168700</v>
          </cell>
          <cell r="J51">
            <v>33740000</v>
          </cell>
          <cell r="M51">
            <v>33740000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</v>
          </cell>
          <cell r="G52">
            <v>244000</v>
          </cell>
          <cell r="H52">
            <v>244000</v>
          </cell>
          <cell r="I52">
            <v>5000</v>
          </cell>
          <cell r="J52">
            <v>1000000</v>
          </cell>
          <cell r="M52">
            <v>1000000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2054</v>
          </cell>
          <cell r="E54">
            <v>975510</v>
          </cell>
          <cell r="F54">
            <v>3668</v>
          </cell>
          <cell r="G54">
            <v>1446400</v>
          </cell>
          <cell r="H54">
            <v>2421910</v>
          </cell>
          <cell r="I54">
            <v>53091</v>
          </cell>
          <cell r="J54">
            <v>10618200</v>
          </cell>
          <cell r="M54">
            <v>10618200</v>
          </cell>
        </row>
        <row r="55">
          <cell r="B55" t="str">
            <v>SECP</v>
          </cell>
          <cell r="C55" t="str">
            <v>СИКАП</v>
          </cell>
          <cell r="D55">
            <v>56003</v>
          </cell>
          <cell r="E55">
            <v>12848568</v>
          </cell>
          <cell r="F55">
            <v>28328</v>
          </cell>
          <cell r="G55">
            <v>4686930</v>
          </cell>
          <cell r="H55">
            <v>17535498</v>
          </cell>
          <cell r="I55">
            <v>98537</v>
          </cell>
          <cell r="J55">
            <v>19707400</v>
          </cell>
          <cell r="M55">
            <v>19707400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1000</v>
          </cell>
          <cell r="J56">
            <v>200000</v>
          </cell>
          <cell r="M56">
            <v>200000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3199</v>
          </cell>
          <cell r="E57">
            <v>2063741</v>
          </cell>
          <cell r="F57">
            <v>1040</v>
          </cell>
          <cell r="G57">
            <v>3392398</v>
          </cell>
          <cell r="H57">
            <v>5456139</v>
          </cell>
          <cell r="I57">
            <v>0</v>
          </cell>
          <cell r="J57">
            <v>0</v>
          </cell>
          <cell r="M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729431</v>
          </cell>
          <cell r="E58">
            <v>198760408.96</v>
          </cell>
          <cell r="F58">
            <v>194137</v>
          </cell>
          <cell r="G58">
            <v>75379912.07</v>
          </cell>
          <cell r="H58">
            <v>274140321.03</v>
          </cell>
          <cell r="I58">
            <v>823723</v>
          </cell>
          <cell r="J58">
            <v>164744600</v>
          </cell>
          <cell r="M58">
            <v>164744600</v>
          </cell>
        </row>
        <row r="59">
          <cell r="B59" t="str">
            <v>TABO</v>
          </cell>
          <cell r="C59" t="str">
            <v>Таван богд ХХК</v>
          </cell>
          <cell r="D59">
            <v>3290</v>
          </cell>
          <cell r="E59">
            <v>27290495</v>
          </cell>
          <cell r="F59">
            <v>31300</v>
          </cell>
          <cell r="G59">
            <v>35644845</v>
          </cell>
          <cell r="H59">
            <v>62935340</v>
          </cell>
          <cell r="I59">
            <v>7700</v>
          </cell>
          <cell r="J59">
            <v>1540000</v>
          </cell>
          <cell r="M59">
            <v>1540000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25141</v>
          </cell>
          <cell r="E60">
            <v>7928413</v>
          </cell>
          <cell r="F60">
            <v>8858</v>
          </cell>
          <cell r="G60">
            <v>6930090.98</v>
          </cell>
          <cell r="H60">
            <v>14858503.98</v>
          </cell>
          <cell r="I60">
            <v>10750</v>
          </cell>
          <cell r="J60">
            <v>2150000</v>
          </cell>
          <cell r="M60">
            <v>2150000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861927</v>
          </cell>
          <cell r="E61">
            <v>242407085.38</v>
          </cell>
          <cell r="F61">
            <v>436842</v>
          </cell>
          <cell r="G61">
            <v>139913850.42</v>
          </cell>
          <cell r="H61">
            <v>382320935.79999995</v>
          </cell>
          <cell r="I61">
            <v>851430</v>
          </cell>
          <cell r="J61">
            <v>170286000</v>
          </cell>
          <cell r="M61">
            <v>170286000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3433</v>
          </cell>
          <cell r="E62">
            <v>5012890</v>
          </cell>
          <cell r="F62">
            <v>22003</v>
          </cell>
          <cell r="G62">
            <v>2254165.28</v>
          </cell>
          <cell r="H62">
            <v>7267055.279999999</v>
          </cell>
          <cell r="I62">
            <v>111852</v>
          </cell>
          <cell r="J62">
            <v>22370400</v>
          </cell>
          <cell r="M62">
            <v>22370400</v>
          </cell>
          <cell r="T62">
            <v>3501</v>
          </cell>
          <cell r="U62">
            <v>361790000</v>
          </cell>
        </row>
        <row r="63">
          <cell r="B63" t="str">
            <v>TTOL</v>
          </cell>
          <cell r="C63" t="str">
            <v>Апекс Капитал ҮЦК</v>
          </cell>
          <cell r="D63">
            <v>61197</v>
          </cell>
          <cell r="E63">
            <v>36087715.7</v>
          </cell>
          <cell r="F63">
            <v>58199</v>
          </cell>
          <cell r="G63">
            <v>17884505.5</v>
          </cell>
          <cell r="H63">
            <v>53972221.2</v>
          </cell>
          <cell r="I63">
            <v>36400</v>
          </cell>
          <cell r="J63">
            <v>7280000</v>
          </cell>
          <cell r="M63">
            <v>7280000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21108</v>
          </cell>
          <cell r="E64">
            <v>5136712.2</v>
          </cell>
          <cell r="F64">
            <v>27155</v>
          </cell>
          <cell r="G64">
            <v>10405560.2</v>
          </cell>
          <cell r="H64">
            <v>15542272.399999999</v>
          </cell>
          <cell r="I64">
            <v>62093</v>
          </cell>
          <cell r="J64">
            <v>12418600</v>
          </cell>
          <cell r="M64">
            <v>12418600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31347</v>
          </cell>
          <cell r="G66">
            <v>15526374</v>
          </cell>
          <cell r="H66">
            <v>15526374</v>
          </cell>
          <cell r="I66">
            <v>81760</v>
          </cell>
          <cell r="J66">
            <v>16352000</v>
          </cell>
          <cell r="M66">
            <v>16352000</v>
          </cell>
        </row>
        <row r="67">
          <cell r="B67" t="str">
            <v>ZRGD</v>
          </cell>
          <cell r="C67" t="str">
            <v>Зэргэд ХХК</v>
          </cell>
          <cell r="D67">
            <v>67740</v>
          </cell>
          <cell r="E67">
            <v>11726456.62</v>
          </cell>
          <cell r="F67">
            <v>35328</v>
          </cell>
          <cell r="G67">
            <v>10676341.56</v>
          </cell>
          <cell r="H67">
            <v>22402798.18</v>
          </cell>
          <cell r="I67">
            <v>107214</v>
          </cell>
          <cell r="J67">
            <v>21442800</v>
          </cell>
          <cell r="M67">
            <v>21442800</v>
          </cell>
        </row>
        <row r="68">
          <cell r="B68" t="str">
            <v>нийт</v>
          </cell>
          <cell r="D68">
            <v>5642745</v>
          </cell>
          <cell r="E68">
            <v>2196229124.9199996</v>
          </cell>
          <cell r="F68">
            <v>5642745</v>
          </cell>
          <cell r="G68">
            <v>2196229124.9199996</v>
          </cell>
          <cell r="H68">
            <v>4392458249.839999</v>
          </cell>
          <cell r="I68">
            <v>50000000</v>
          </cell>
          <cell r="J68">
            <v>10000000000</v>
          </cell>
          <cell r="K68">
            <v>50000000</v>
          </cell>
          <cell r="L68">
            <v>10000000000</v>
          </cell>
          <cell r="M68">
            <v>20000000000</v>
          </cell>
          <cell r="T68">
            <v>11366</v>
          </cell>
          <cell r="U68">
            <v>1155884950</v>
          </cell>
          <cell r="V68">
            <v>11366</v>
          </cell>
          <cell r="W68">
            <v>1155884950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298</v>
          </cell>
          <cell r="Y10">
            <v>135441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4300</v>
          </cell>
          <cell r="Y11">
            <v>1321320.55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17422019.4</v>
          </cell>
          <cell r="F12">
            <v>81399</v>
          </cell>
          <cell r="G12">
            <v>27982989.47</v>
          </cell>
          <cell r="H12">
            <v>45405008.87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133393</v>
          </cell>
          <cell r="Y12">
            <v>45405008.87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37611</v>
          </cell>
          <cell r="Y13">
            <v>12612328.1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603593</v>
          </cell>
          <cell r="Y14">
            <v>50698499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</v>
          </cell>
          <cell r="H15">
            <v>823439494.09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20</v>
          </cell>
          <cell r="T15">
            <v>2000000</v>
          </cell>
          <cell r="U15">
            <v>20</v>
          </cell>
          <cell r="V15">
            <v>2000000</v>
          </cell>
          <cell r="W15">
            <v>4000000</v>
          </cell>
          <cell r="X15">
            <v>2310842</v>
          </cell>
          <cell r="Y15">
            <v>827439494.09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115408</v>
          </cell>
          <cell r="Y18">
            <v>10288354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84</v>
          </cell>
          <cell r="Y19">
            <v>328760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100</v>
          </cell>
          <cell r="Y20">
            <v>82720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7219192</v>
          </cell>
          <cell r="Y21">
            <v>2041575123.01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</v>
          </cell>
          <cell r="F22">
            <v>6915109</v>
          </cell>
          <cell r="G22">
            <v>505502887.34000003</v>
          </cell>
          <cell r="H22">
            <v>1264708098.04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4319</v>
          </cell>
          <cell r="T22">
            <v>447995590</v>
          </cell>
          <cell r="U22">
            <v>4319</v>
          </cell>
          <cell r="V22">
            <v>447995590</v>
          </cell>
          <cell r="W22">
            <v>895991180</v>
          </cell>
          <cell r="X22">
            <v>17153374</v>
          </cell>
          <cell r="Y22">
            <v>2160699278.04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</v>
          </cell>
          <cell r="F24">
            <v>1011</v>
          </cell>
          <cell r="G24">
            <v>170100</v>
          </cell>
          <cell r="H24">
            <v>52893138.95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133320</v>
          </cell>
          <cell r="Y24">
            <v>52893138.95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13300405.11</v>
          </cell>
          <cell r="H26">
            <v>22160405.11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32205</v>
          </cell>
          <cell r="Y26">
            <v>22160405.11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70000</v>
          </cell>
          <cell r="Y28">
            <v>65102760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265</v>
          </cell>
          <cell r="Y33">
            <v>125770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60044175.19</v>
          </cell>
          <cell r="H34">
            <v>164368082.99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13</v>
          </cell>
          <cell r="T34">
            <v>1300000</v>
          </cell>
          <cell r="U34">
            <v>13</v>
          </cell>
          <cell r="V34">
            <v>1300000</v>
          </cell>
          <cell r="W34">
            <v>2600000</v>
          </cell>
          <cell r="X34">
            <v>911911</v>
          </cell>
          <cell r="Y34">
            <v>166968082.99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31175739.4</v>
          </cell>
          <cell r="H35">
            <v>38493429.4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442501</v>
          </cell>
          <cell r="Y35">
            <v>38493429.4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1012551</v>
          </cell>
          <cell r="Y36">
            <v>117057637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290941519.34</v>
          </cell>
          <cell r="F37">
            <v>727145</v>
          </cell>
          <cell r="G37">
            <v>152159845.91</v>
          </cell>
          <cell r="H37">
            <v>443101365.25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1510187</v>
          </cell>
          <cell r="Y37">
            <v>443101365.25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9917</v>
          </cell>
          <cell r="Y39">
            <v>2208001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1748</v>
          </cell>
          <cell r="Y42">
            <v>12317710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24277270.29</v>
          </cell>
          <cell r="H43">
            <v>24372470.29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41116</v>
          </cell>
          <cell r="Y43">
            <v>24372470.29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42369</v>
          </cell>
          <cell r="Y44">
            <v>34640180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161807355.48</v>
          </cell>
          <cell r="F46">
            <v>443482</v>
          </cell>
          <cell r="G46">
            <v>158548151.77</v>
          </cell>
          <cell r="H46">
            <v>320355507.25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887990</v>
          </cell>
          <cell r="Y46">
            <v>320355507.25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31449</v>
          </cell>
          <cell r="Y48">
            <v>3880860.08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29431210.7</v>
          </cell>
          <cell r="F49">
            <v>66074</v>
          </cell>
          <cell r="G49">
            <v>15388342</v>
          </cell>
          <cell r="H49">
            <v>44819552.7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217992</v>
          </cell>
          <cell r="Y49">
            <v>44819552.7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52862282.9</v>
          </cell>
          <cell r="F51">
            <v>319758</v>
          </cell>
          <cell r="G51">
            <v>96045714.53</v>
          </cell>
          <cell r="H51">
            <v>148907997.43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640202</v>
          </cell>
          <cell r="Y51">
            <v>148907997.43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38373</v>
          </cell>
          <cell r="Y54">
            <v>21331785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21006</v>
          </cell>
          <cell r="Y55">
            <v>3154313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308</v>
          </cell>
          <cell r="Y57">
            <v>1570800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</v>
          </cell>
          <cell r="F58">
            <v>1271238</v>
          </cell>
          <cell r="G58">
            <v>161679888.32</v>
          </cell>
          <cell r="H58">
            <v>264974703.47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1615735</v>
          </cell>
          <cell r="Y58">
            <v>264974703.47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79484</v>
          </cell>
          <cell r="Y59">
            <v>29671780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17318168.2</v>
          </cell>
          <cell r="H60">
            <v>18795372.2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162858</v>
          </cell>
          <cell r="Y60">
            <v>18795372.2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168190666.6</v>
          </cell>
          <cell r="F61">
            <v>731764</v>
          </cell>
          <cell r="G61">
            <v>128676167.14</v>
          </cell>
          <cell r="H61">
            <v>296866833.74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1421739</v>
          </cell>
          <cell r="Y61">
            <v>296866833.74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36943</v>
          </cell>
          <cell r="Y62">
            <v>9408988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</v>
          </cell>
          <cell r="F63">
            <v>455382</v>
          </cell>
          <cell r="G63">
            <v>75781747.84</v>
          </cell>
          <cell r="H63">
            <v>146992377.54000002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674552</v>
          </cell>
          <cell r="Y63">
            <v>146992377.54000002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62738</v>
          </cell>
          <cell r="Y64">
            <v>21784886.5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9390</v>
          </cell>
          <cell r="Y66">
            <v>5596381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76972</v>
          </cell>
          <cell r="Y67">
            <v>28256018</v>
          </cell>
        </row>
        <row r="68">
          <cell r="B68" t="str">
            <v>нийт</v>
          </cell>
          <cell r="C68">
            <v>0</v>
          </cell>
          <cell r="D68">
            <v>18877656</v>
          </cell>
          <cell r="E68">
            <v>3296902126.28</v>
          </cell>
          <cell r="F68">
            <v>18877656</v>
          </cell>
          <cell r="G68">
            <v>3296902126.28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1002</v>
          </cell>
          <cell r="E11">
            <v>670000</v>
          </cell>
          <cell r="F11">
            <v>17</v>
          </cell>
          <cell r="G11">
            <v>253300</v>
          </cell>
          <cell r="H11">
            <v>923300</v>
          </cell>
          <cell r="W11">
            <v>1019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588983</v>
          </cell>
          <cell r="E12">
            <v>88612236.95</v>
          </cell>
          <cell r="F12">
            <v>211311</v>
          </cell>
          <cell r="G12">
            <v>23531284.47</v>
          </cell>
          <cell r="H12">
            <v>112143521.42</v>
          </cell>
          <cell r="W12">
            <v>800294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7670</v>
          </cell>
          <cell r="G14">
            <v>13773081.52</v>
          </cell>
          <cell r="H14">
            <v>13773081.52</v>
          </cell>
          <cell r="W14">
            <v>7670</v>
          </cell>
        </row>
        <row r="15">
          <cell r="B15" t="str">
            <v>BDSC</v>
          </cell>
          <cell r="C15" t="str">
            <v>БиДиСек ХК</v>
          </cell>
          <cell r="D15">
            <v>1061128</v>
          </cell>
          <cell r="E15">
            <v>119421012.44</v>
          </cell>
          <cell r="F15">
            <v>178823</v>
          </cell>
          <cell r="G15">
            <v>102091597.03</v>
          </cell>
          <cell r="H15">
            <v>221512609.47</v>
          </cell>
          <cell r="W15">
            <v>1239951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6425</v>
          </cell>
          <cell r="E18">
            <v>16546370</v>
          </cell>
          <cell r="F18">
            <v>142590</v>
          </cell>
          <cell r="G18">
            <v>11883250</v>
          </cell>
          <cell r="H18">
            <v>28429620</v>
          </cell>
          <cell r="W18">
            <v>149015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10</v>
          </cell>
          <cell r="E20">
            <v>2120</v>
          </cell>
          <cell r="F20">
            <v>16861</v>
          </cell>
          <cell r="G20">
            <v>3081665</v>
          </cell>
          <cell r="H20">
            <v>3083785</v>
          </cell>
          <cell r="W20">
            <v>16871</v>
          </cell>
        </row>
        <row r="21">
          <cell r="B21" t="str">
            <v>BUMB</v>
          </cell>
          <cell r="C21" t="str">
            <v>Бумбат-Алтай ХХК</v>
          </cell>
          <cell r="D21">
            <v>254583</v>
          </cell>
          <cell r="E21">
            <v>86797949.04</v>
          </cell>
          <cell r="F21">
            <v>186480</v>
          </cell>
          <cell r="G21">
            <v>43464177.67</v>
          </cell>
          <cell r="H21">
            <v>130262126.71000001</v>
          </cell>
          <cell r="W21">
            <v>441063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5990761</v>
          </cell>
          <cell r="E22">
            <v>277801446.3</v>
          </cell>
          <cell r="F22">
            <v>6052013</v>
          </cell>
          <cell r="G22">
            <v>290597140.9</v>
          </cell>
          <cell r="H22">
            <v>568398587.2</v>
          </cell>
          <cell r="W22">
            <v>12042774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27614</v>
          </cell>
          <cell r="E24">
            <v>8749174.8</v>
          </cell>
          <cell r="F24">
            <v>10415</v>
          </cell>
          <cell r="G24">
            <v>1178717.5</v>
          </cell>
          <cell r="H24">
            <v>9927892.3</v>
          </cell>
          <cell r="W24">
            <v>38029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2158</v>
          </cell>
          <cell r="E26">
            <v>15284695.03</v>
          </cell>
          <cell r="F26">
            <v>3392</v>
          </cell>
          <cell r="G26">
            <v>15243960</v>
          </cell>
          <cell r="H26">
            <v>30528655.03</v>
          </cell>
          <cell r="W26">
            <v>5550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W27">
            <v>0</v>
          </cell>
        </row>
        <row r="28">
          <cell r="B28" t="str">
            <v>DOMI</v>
          </cell>
          <cell r="C28" t="str">
            <v>Домикс сек ҮЦК ХХК</v>
          </cell>
          <cell r="D28">
            <v>7290</v>
          </cell>
          <cell r="E28">
            <v>5042909.44</v>
          </cell>
          <cell r="F28">
            <v>23522</v>
          </cell>
          <cell r="G28">
            <v>2611942</v>
          </cell>
          <cell r="H28">
            <v>7654851.44</v>
          </cell>
          <cell r="W28">
            <v>30812</v>
          </cell>
        </row>
        <row r="29">
          <cell r="B29" t="str">
            <v>DRBR</v>
          </cell>
          <cell r="C29" t="str">
            <v>Дархан брокер ХХК</v>
          </cell>
          <cell r="D29">
            <v>8229</v>
          </cell>
          <cell r="E29">
            <v>2327345</v>
          </cell>
          <cell r="F29">
            <v>21429</v>
          </cell>
          <cell r="G29">
            <v>4372004.42</v>
          </cell>
          <cell r="H29">
            <v>6699349.42</v>
          </cell>
          <cell r="W29">
            <v>29658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8147</v>
          </cell>
          <cell r="G30">
            <v>1452415</v>
          </cell>
          <cell r="H30">
            <v>1452415</v>
          </cell>
          <cell r="W30">
            <v>8147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W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47428</v>
          </cell>
          <cell r="E34">
            <v>11625065.41</v>
          </cell>
          <cell r="F34">
            <v>447115</v>
          </cell>
          <cell r="G34">
            <v>31857060.8</v>
          </cell>
          <cell r="H34">
            <v>43482126.21</v>
          </cell>
          <cell r="W34">
            <v>494543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1246</v>
          </cell>
          <cell r="E35">
            <v>359000</v>
          </cell>
          <cell r="F35">
            <v>500</v>
          </cell>
          <cell r="G35">
            <v>307000</v>
          </cell>
          <cell r="H35">
            <v>666000</v>
          </cell>
          <cell r="W35">
            <v>1746</v>
          </cell>
        </row>
        <row r="36">
          <cell r="B36" t="str">
            <v>GDSC</v>
          </cell>
          <cell r="C36" t="str">
            <v>Гүүдсек ХХК</v>
          </cell>
          <cell r="D36">
            <v>43159</v>
          </cell>
          <cell r="E36">
            <v>2961873</v>
          </cell>
          <cell r="F36">
            <v>19542</v>
          </cell>
          <cell r="G36">
            <v>5866514</v>
          </cell>
          <cell r="H36">
            <v>8828387</v>
          </cell>
          <cell r="W36">
            <v>62701</v>
          </cell>
        </row>
        <row r="37">
          <cell r="B37" t="str">
            <v>GLMT</v>
          </cell>
          <cell r="C37" t="str">
            <v>Голомт Капитал ХХК</v>
          </cell>
          <cell r="D37">
            <v>488843</v>
          </cell>
          <cell r="E37">
            <v>69029773.71</v>
          </cell>
          <cell r="F37">
            <v>777154</v>
          </cell>
          <cell r="G37">
            <v>141793892.36</v>
          </cell>
          <cell r="H37">
            <v>210823666.07</v>
          </cell>
          <cell r="W37">
            <v>1265997</v>
          </cell>
        </row>
        <row r="38">
          <cell r="B38" t="str">
            <v>GNDX</v>
          </cell>
          <cell r="C38" t="str">
            <v>Гендекс ХХК</v>
          </cell>
          <cell r="D38">
            <v>2</v>
          </cell>
          <cell r="E38">
            <v>1229</v>
          </cell>
          <cell r="F38">
            <v>3576</v>
          </cell>
          <cell r="G38">
            <v>279057.75</v>
          </cell>
          <cell r="H38">
            <v>280286.75</v>
          </cell>
          <cell r="W38">
            <v>3578</v>
          </cell>
        </row>
        <row r="39">
          <cell r="B39" t="str">
            <v>HUN</v>
          </cell>
          <cell r="C39" t="str">
            <v>Хүннү Эмпайр ХХК</v>
          </cell>
          <cell r="D39">
            <v>11045</v>
          </cell>
          <cell r="E39">
            <v>4105018.46</v>
          </cell>
          <cell r="F39">
            <v>1551</v>
          </cell>
          <cell r="G39">
            <v>389003</v>
          </cell>
          <cell r="H39">
            <v>4494021.46</v>
          </cell>
          <cell r="W39">
            <v>12596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1191</v>
          </cell>
          <cell r="E40">
            <v>3156144</v>
          </cell>
          <cell r="F40">
            <v>23203</v>
          </cell>
          <cell r="G40">
            <v>59320310</v>
          </cell>
          <cell r="H40">
            <v>62476454</v>
          </cell>
          <cell r="W40">
            <v>24394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1712</v>
          </cell>
          <cell r="E42">
            <v>11086770</v>
          </cell>
          <cell r="F42">
            <v>0</v>
          </cell>
          <cell r="G42">
            <v>0</v>
          </cell>
          <cell r="H42">
            <v>11086770</v>
          </cell>
          <cell r="W42">
            <v>1712</v>
          </cell>
        </row>
        <row r="43">
          <cell r="B43" t="str">
            <v>MERG</v>
          </cell>
          <cell r="C43" t="str">
            <v>Мэргэн санаа ХХК</v>
          </cell>
          <cell r="D43">
            <v>50</v>
          </cell>
          <cell r="E43">
            <v>40980</v>
          </cell>
          <cell r="F43">
            <v>15775</v>
          </cell>
          <cell r="G43">
            <v>8954013.7</v>
          </cell>
          <cell r="H43">
            <v>8994993.7</v>
          </cell>
          <cell r="W43">
            <v>15825</v>
          </cell>
        </row>
        <row r="44">
          <cell r="B44" t="str">
            <v>MIBG</v>
          </cell>
          <cell r="C44" t="str">
            <v>Эм Ай Би Жи ХХК</v>
          </cell>
          <cell r="D44">
            <v>289</v>
          </cell>
          <cell r="E44">
            <v>3260165</v>
          </cell>
          <cell r="F44">
            <v>50027</v>
          </cell>
          <cell r="G44">
            <v>4418926</v>
          </cell>
          <cell r="H44">
            <v>7679091</v>
          </cell>
          <cell r="W44">
            <v>50316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4687917</v>
          </cell>
          <cell r="E46">
            <v>3188071935.42</v>
          </cell>
          <cell r="F46">
            <v>4675591</v>
          </cell>
          <cell r="G46">
            <v>3180679051.79</v>
          </cell>
          <cell r="H46">
            <v>6368750987.21</v>
          </cell>
          <cell r="W46">
            <v>9363508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33434</v>
          </cell>
          <cell r="E47">
            <v>20662912.69</v>
          </cell>
          <cell r="F47">
            <v>0</v>
          </cell>
          <cell r="G47">
            <v>0</v>
          </cell>
          <cell r="H47">
            <v>20662912.69</v>
          </cell>
          <cell r="W47">
            <v>33434</v>
          </cell>
        </row>
        <row r="48">
          <cell r="B48" t="str">
            <v>MSDQ</v>
          </cell>
          <cell r="C48" t="str">
            <v>Масдак ХХК</v>
          </cell>
          <cell r="D48">
            <v>1380</v>
          </cell>
          <cell r="E48">
            <v>1888725</v>
          </cell>
          <cell r="F48">
            <v>31759</v>
          </cell>
          <cell r="G48">
            <v>9979272.8</v>
          </cell>
          <cell r="H48">
            <v>11867997.8</v>
          </cell>
          <cell r="W48">
            <v>33139</v>
          </cell>
        </row>
        <row r="49">
          <cell r="B49" t="str">
            <v>MSEC</v>
          </cell>
          <cell r="C49" t="str">
            <v>Монсек ХХК</v>
          </cell>
          <cell r="D49">
            <v>41417</v>
          </cell>
          <cell r="E49">
            <v>8086113.6</v>
          </cell>
          <cell r="F49">
            <v>30549</v>
          </cell>
          <cell r="G49">
            <v>6751301.52</v>
          </cell>
          <cell r="H49">
            <v>14837415.12</v>
          </cell>
          <cell r="W49">
            <v>71966</v>
          </cell>
        </row>
        <row r="50">
          <cell r="B50" t="str">
            <v>NOVL</v>
          </cell>
          <cell r="C50" t="str">
            <v>Новел инвестмент ХХК</v>
          </cell>
          <cell r="D50">
            <v>44680</v>
          </cell>
          <cell r="E50">
            <v>27604292.58</v>
          </cell>
          <cell r="F50">
            <v>148482</v>
          </cell>
          <cell r="G50">
            <v>18844676.4</v>
          </cell>
          <cell r="H50">
            <v>46448968.98</v>
          </cell>
          <cell r="W50">
            <v>193162</v>
          </cell>
        </row>
        <row r="51">
          <cell r="B51" t="str">
            <v>NSEC</v>
          </cell>
          <cell r="C51" t="str">
            <v>Нэйшнл сэкюритис ХХК</v>
          </cell>
          <cell r="D51">
            <v>6820</v>
          </cell>
          <cell r="E51">
            <v>386527.79</v>
          </cell>
          <cell r="F51">
            <v>0</v>
          </cell>
          <cell r="G51">
            <v>0</v>
          </cell>
          <cell r="H51">
            <v>386527.79</v>
          </cell>
          <cell r="W51">
            <v>6820</v>
          </cell>
        </row>
        <row r="52">
          <cell r="B52" t="str">
            <v>PREV</v>
          </cell>
          <cell r="C52" t="str">
            <v>Превалент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W52">
            <v>0</v>
          </cell>
        </row>
        <row r="53">
          <cell r="B53" t="str">
            <v>SANR</v>
          </cell>
          <cell r="C53" t="str">
            <v>Санар ХХК</v>
          </cell>
          <cell r="D53">
            <v>7227</v>
          </cell>
          <cell r="E53">
            <v>3220212</v>
          </cell>
          <cell r="F53">
            <v>7417</v>
          </cell>
          <cell r="G53">
            <v>2633437</v>
          </cell>
          <cell r="H53">
            <v>5853649</v>
          </cell>
          <cell r="W53">
            <v>14644</v>
          </cell>
        </row>
        <row r="54">
          <cell r="B54" t="str">
            <v>SECP</v>
          </cell>
          <cell r="C54" t="str">
            <v>СИКАП</v>
          </cell>
          <cell r="D54">
            <v>450173</v>
          </cell>
          <cell r="E54">
            <v>31452481.2</v>
          </cell>
          <cell r="F54">
            <v>345</v>
          </cell>
          <cell r="G54">
            <v>72967.5</v>
          </cell>
          <cell r="H54">
            <v>31525448.7</v>
          </cell>
          <cell r="W54">
            <v>450518</v>
          </cell>
        </row>
        <row r="55">
          <cell r="B55" t="str">
            <v>SGC</v>
          </cell>
          <cell r="C55" t="str">
            <v>Эс Жи Капитал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W55">
            <v>0</v>
          </cell>
        </row>
        <row r="56">
          <cell r="B56" t="str">
            <v>SILS</v>
          </cell>
          <cell r="C56" t="str">
            <v>Силвэр лайт секюритиз ҮЦК</v>
          </cell>
          <cell r="D56">
            <v>0</v>
          </cell>
          <cell r="E56">
            <v>0</v>
          </cell>
          <cell r="F56">
            <v>10924</v>
          </cell>
          <cell r="G56">
            <v>5011965.2</v>
          </cell>
          <cell r="H56">
            <v>5011965.2</v>
          </cell>
          <cell r="W56">
            <v>10924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382535</v>
          </cell>
          <cell r="E57">
            <v>74681978.23</v>
          </cell>
          <cell r="F57">
            <v>787282</v>
          </cell>
          <cell r="G57">
            <v>66810121.19</v>
          </cell>
          <cell r="H57">
            <v>141492099.42000002</v>
          </cell>
          <cell r="W57">
            <v>1169817</v>
          </cell>
        </row>
        <row r="58">
          <cell r="B58" t="str">
            <v>TABO</v>
          </cell>
          <cell r="C58" t="str">
            <v>Таван богд ХХК</v>
          </cell>
          <cell r="D58">
            <v>19</v>
          </cell>
          <cell r="E58">
            <v>228190</v>
          </cell>
          <cell r="F58">
            <v>33200</v>
          </cell>
          <cell r="G58">
            <v>8609365.34</v>
          </cell>
          <cell r="H58">
            <v>8837555.34</v>
          </cell>
          <cell r="W58">
            <v>33219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38285</v>
          </cell>
          <cell r="E59">
            <v>27951950.37</v>
          </cell>
          <cell r="F59">
            <v>45468</v>
          </cell>
          <cell r="G59">
            <v>38821489.42</v>
          </cell>
          <cell r="H59">
            <v>66773439.79000001</v>
          </cell>
          <cell r="W59">
            <v>83753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287241</v>
          </cell>
          <cell r="E60">
            <v>82132490.83</v>
          </cell>
          <cell r="F60">
            <v>587287</v>
          </cell>
          <cell r="G60">
            <v>89241772.01</v>
          </cell>
          <cell r="H60">
            <v>171374262.84</v>
          </cell>
          <cell r="W60">
            <v>874528</v>
          </cell>
        </row>
        <row r="61">
          <cell r="B61" t="str">
            <v>TNGR</v>
          </cell>
          <cell r="C61" t="str">
            <v>Тэнгэр капитал ХХК</v>
          </cell>
          <cell r="D61">
            <v>9562</v>
          </cell>
          <cell r="E61">
            <v>2213101.85</v>
          </cell>
          <cell r="F61">
            <v>4057</v>
          </cell>
          <cell r="G61">
            <v>1790494.7</v>
          </cell>
          <cell r="H61">
            <v>4003596.55</v>
          </cell>
          <cell r="W61">
            <v>13619</v>
          </cell>
        </row>
        <row r="62">
          <cell r="B62" t="str">
            <v>TTOL</v>
          </cell>
          <cell r="C62" t="str">
            <v>Апекс Капитал ҮЦК</v>
          </cell>
          <cell r="D62">
            <v>187747</v>
          </cell>
          <cell r="E62">
            <v>20767794.82</v>
          </cell>
          <cell r="F62">
            <v>125848</v>
          </cell>
          <cell r="G62">
            <v>15964347.79</v>
          </cell>
          <cell r="H62">
            <v>36732142.61</v>
          </cell>
          <cell r="W62">
            <v>313595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9208</v>
          </cell>
          <cell r="E63">
            <v>1266679.1</v>
          </cell>
          <cell r="F63">
            <v>21250</v>
          </cell>
          <cell r="G63">
            <v>10727606.86</v>
          </cell>
          <cell r="H63">
            <v>11994285.959999999</v>
          </cell>
          <cell r="W63">
            <v>30458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W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443</v>
          </cell>
          <cell r="E65">
            <v>273961.5</v>
          </cell>
          <cell r="F65">
            <v>0</v>
          </cell>
          <cell r="G65">
            <v>0</v>
          </cell>
          <cell r="H65">
            <v>273961.5</v>
          </cell>
          <cell r="W65">
            <v>443</v>
          </cell>
        </row>
        <row r="66">
          <cell r="B66" t="str">
            <v>ZRGD</v>
          </cell>
          <cell r="C66" t="str">
            <v>Зэргэд ХХК</v>
          </cell>
          <cell r="D66">
            <v>17300</v>
          </cell>
          <cell r="E66">
            <v>13154686.01</v>
          </cell>
          <cell r="F66">
            <v>37964</v>
          </cell>
          <cell r="G66">
            <v>8267127.93</v>
          </cell>
          <cell r="H66">
            <v>21421813.939999998</v>
          </cell>
          <cell r="W66">
            <v>55264</v>
          </cell>
        </row>
        <row r="67">
          <cell r="B67" t="str">
            <v>нийт</v>
          </cell>
          <cell r="D67">
            <v>14748536</v>
          </cell>
          <cell r="E67">
            <v>4230925310.5699997</v>
          </cell>
          <cell r="F67">
            <v>14748536</v>
          </cell>
          <cell r="G67">
            <v>4230925310.57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29497072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view="pageBreakPreview" zoomScale="70" zoomScaleSheetLayoutView="70" workbookViewId="0" topLeftCell="A1">
      <pane xSplit="3" ySplit="15" topLeftCell="H16" activePane="bottomRight" state="frozen"/>
      <selection pane="topRight" activeCell="D1" sqref="D1"/>
      <selection pane="bottomLeft" activeCell="A16" sqref="A16"/>
      <selection pane="bottomRight" activeCell="O17" sqref="O17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28125" style="1" customWidth="1"/>
    <col min="14" max="14" width="22.7109375" style="1" customWidth="1"/>
    <col min="15" max="15" width="15.851562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1" ht="15">
      <c r="P1" s="20"/>
    </row>
    <row r="2" ht="15">
      <c r="P2" s="20"/>
    </row>
    <row r="3" ht="15">
      <c r="P3" s="20"/>
    </row>
    <row r="4" ht="15">
      <c r="P4" s="20"/>
    </row>
    <row r="5" ht="15">
      <c r="P5" s="20"/>
    </row>
    <row r="6" ht="13.9" customHeight="1">
      <c r="P6" s="20"/>
    </row>
    <row r="7" spans="10:16" ht="15.75">
      <c r="J7" s="5"/>
      <c r="K7" s="5"/>
      <c r="L7" s="5"/>
      <c r="P7" s="20"/>
    </row>
    <row r="8" spans="8:16" ht="15.75">
      <c r="H8" s="6"/>
      <c r="I8" s="6"/>
      <c r="J8" s="7"/>
      <c r="K8" s="7"/>
      <c r="L8" s="7"/>
      <c r="M8" s="7"/>
      <c r="P8" s="20"/>
    </row>
    <row r="9" spans="2:16" ht="15" customHeight="1">
      <c r="B9" s="8"/>
      <c r="C9" s="9"/>
      <c r="D9" s="44" t="s">
        <v>0</v>
      </c>
      <c r="E9" s="44"/>
      <c r="F9" s="44"/>
      <c r="G9" s="44"/>
      <c r="H9" s="44"/>
      <c r="I9" s="44"/>
      <c r="J9" s="44"/>
      <c r="K9" s="44"/>
      <c r="L9" s="44"/>
      <c r="M9" s="9"/>
      <c r="N9" s="9"/>
      <c r="O9" s="9"/>
      <c r="P9" s="20"/>
    </row>
    <row r="10" ht="15.75">
      <c r="P10" s="20"/>
    </row>
    <row r="11" spans="12:16" ht="15" customHeight="1" thickBot="1">
      <c r="L11" s="45" t="s">
        <v>142</v>
      </c>
      <c r="M11" s="45"/>
      <c r="N11" s="45"/>
      <c r="O11" s="45"/>
      <c r="P11" s="20"/>
    </row>
    <row r="12" spans="1:16" ht="14.45" customHeight="1">
      <c r="A12" s="46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50" t="s">
        <v>143</v>
      </c>
      <c r="H12" s="50"/>
      <c r="I12" s="50"/>
      <c r="J12" s="50"/>
      <c r="K12" s="50"/>
      <c r="L12" s="50"/>
      <c r="M12" s="50"/>
      <c r="N12" s="52" t="s">
        <v>144</v>
      </c>
      <c r="O12" s="53"/>
      <c r="P12" s="20"/>
    </row>
    <row r="13" spans="1:17" s="8" customFormat="1" ht="15.75" customHeight="1">
      <c r="A13" s="47"/>
      <c r="B13" s="49"/>
      <c r="C13" s="49"/>
      <c r="D13" s="49"/>
      <c r="E13" s="49"/>
      <c r="F13" s="49"/>
      <c r="G13" s="51"/>
      <c r="H13" s="51"/>
      <c r="I13" s="51"/>
      <c r="J13" s="51"/>
      <c r="K13" s="51"/>
      <c r="L13" s="51"/>
      <c r="M13" s="51"/>
      <c r="N13" s="39"/>
      <c r="O13" s="40"/>
      <c r="P13" s="24"/>
      <c r="Q13" s="10"/>
    </row>
    <row r="14" spans="1:17" s="8" customFormat="1" ht="33.75" customHeight="1">
      <c r="A14" s="47"/>
      <c r="B14" s="49"/>
      <c r="C14" s="49"/>
      <c r="D14" s="49"/>
      <c r="E14" s="49"/>
      <c r="F14" s="49"/>
      <c r="G14" s="51" t="s">
        <v>5</v>
      </c>
      <c r="H14" s="51"/>
      <c r="I14" s="51"/>
      <c r="J14" s="51" t="s">
        <v>127</v>
      </c>
      <c r="K14" s="51"/>
      <c r="L14" s="51"/>
      <c r="M14" s="51" t="s">
        <v>6</v>
      </c>
      <c r="N14" s="39" t="s">
        <v>7</v>
      </c>
      <c r="O14" s="40" t="s">
        <v>8</v>
      </c>
      <c r="P14" s="24"/>
      <c r="Q14" s="10"/>
    </row>
    <row r="15" spans="1:17" s="8" customFormat="1" ht="47.25">
      <c r="A15" s="47"/>
      <c r="B15" s="49"/>
      <c r="C15" s="49"/>
      <c r="D15" s="31" t="s">
        <v>9</v>
      </c>
      <c r="E15" s="31" t="s">
        <v>10</v>
      </c>
      <c r="F15" s="31" t="s">
        <v>11</v>
      </c>
      <c r="G15" s="32" t="s">
        <v>128</v>
      </c>
      <c r="H15" s="11" t="s">
        <v>125</v>
      </c>
      <c r="I15" s="32" t="s">
        <v>126</v>
      </c>
      <c r="J15" s="32" t="s">
        <v>128</v>
      </c>
      <c r="K15" s="32" t="s">
        <v>125</v>
      </c>
      <c r="L15" s="32" t="s">
        <v>126</v>
      </c>
      <c r="M15" s="51"/>
      <c r="N15" s="39"/>
      <c r="O15" s="41"/>
      <c r="P15" s="24"/>
      <c r="Q15" s="10"/>
    </row>
    <row r="16" spans="1:16" ht="15">
      <c r="A16" s="34">
        <v>1</v>
      </c>
      <c r="B16" s="12" t="s">
        <v>29</v>
      </c>
      <c r="C16" s="13" t="s">
        <v>30</v>
      </c>
      <c r="D16" s="14" t="s">
        <v>14</v>
      </c>
      <c r="E16" s="15" t="s">
        <v>14</v>
      </c>
      <c r="F16" s="15" t="s">
        <v>14</v>
      </c>
      <c r="G16" s="16">
        <f>VLOOKUP(B16,'[5]Brokers'!$B$9:$H$69,7,0)</f>
        <v>6368750987.21</v>
      </c>
      <c r="H16" s="16">
        <f>VLOOKUP(B16,'[5]Brokers'!$B$9:$W$69,20,0)</f>
        <v>0</v>
      </c>
      <c r="I16" s="16">
        <f>VLOOKUP(B16,'[1]Brokers'!$B$9:$R$69,17,0)</f>
        <v>0</v>
      </c>
      <c r="J16" s="16">
        <f>VLOOKUP(B16,'[1]Brokers'!$B$9:$M$69,12,0)</f>
        <v>0</v>
      </c>
      <c r="K16" s="16">
        <v>0</v>
      </c>
      <c r="L16" s="16">
        <v>0</v>
      </c>
      <c r="M16" s="27">
        <f>L16+I16+J16+H16+G16</f>
        <v>6368750987.21</v>
      </c>
      <c r="N16" s="33">
        <f>VLOOKUP(B16,Sheet1!$B$16:$N$68,12,0)</f>
        <v>6368750987.21</v>
      </c>
      <c r="O16" s="35">
        <f>N16/$N$69</f>
        <v>0.7526428050264953</v>
      </c>
      <c r="P16" s="25"/>
    </row>
    <row r="17" spans="1:16" ht="15">
      <c r="A17" s="34">
        <f>+A16+1</f>
        <v>2</v>
      </c>
      <c r="B17" s="12" t="s">
        <v>21</v>
      </c>
      <c r="C17" s="13" t="s">
        <v>22</v>
      </c>
      <c r="D17" s="14" t="s">
        <v>14</v>
      </c>
      <c r="E17" s="15" t="s">
        <v>14</v>
      </c>
      <c r="F17" s="15" t="s">
        <v>14</v>
      </c>
      <c r="G17" s="16">
        <f>VLOOKUP(B17,'[5]Brokers'!$B$9:$H$69,7,0)</f>
        <v>568398587.2</v>
      </c>
      <c r="H17" s="16">
        <f>VLOOKUP(B17,'[5]Brokers'!$B$9:$W$69,20,0)</f>
        <v>0</v>
      </c>
      <c r="I17" s="16">
        <f>VLOOKUP(B17,'[1]Brokers'!$B$9:$R$69,17,0)</f>
        <v>0</v>
      </c>
      <c r="J17" s="16">
        <f>VLOOKUP(B17,'[1]Brokers'!$B$9:$M$69,12,0)</f>
        <v>0</v>
      </c>
      <c r="K17" s="16">
        <v>0</v>
      </c>
      <c r="L17" s="16">
        <v>0</v>
      </c>
      <c r="M17" s="27">
        <f>L17+I17+J17+H17+G17</f>
        <v>568398587.2</v>
      </c>
      <c r="N17" s="33">
        <f>VLOOKUP(B17,Sheet1!$B$16:$N$68,12,0)</f>
        <v>568398587.2</v>
      </c>
      <c r="O17" s="35">
        <f>N17/$N$69</f>
        <v>0.06717190040911218</v>
      </c>
      <c r="P17" s="25"/>
    </row>
    <row r="18" spans="1:16" ht="15">
      <c r="A18" s="34">
        <f aca="true" t="shared" si="0" ref="A18:A68">+A17+1</f>
        <v>3</v>
      </c>
      <c r="B18" s="12" t="s">
        <v>12</v>
      </c>
      <c r="C18" s="13" t="s">
        <v>13</v>
      </c>
      <c r="D18" s="14" t="s">
        <v>14</v>
      </c>
      <c r="E18" s="15" t="s">
        <v>14</v>
      </c>
      <c r="F18" s="15" t="s">
        <v>14</v>
      </c>
      <c r="G18" s="16">
        <f>VLOOKUP(B18,'[5]Brokers'!$B$9:$H$69,7,0)</f>
        <v>221512609.47</v>
      </c>
      <c r="H18" s="16">
        <f>VLOOKUP(B18,'[5]Brokers'!$B$9:$W$69,20,0)</f>
        <v>0</v>
      </c>
      <c r="I18" s="16">
        <f>VLOOKUP(B18,'[1]Brokers'!$B$9:$R$69,17,0)</f>
        <v>0</v>
      </c>
      <c r="J18" s="16">
        <f>VLOOKUP(B18,'[1]Brokers'!$B$9:$M$69,12,0)</f>
        <v>0</v>
      </c>
      <c r="K18" s="16">
        <v>0</v>
      </c>
      <c r="L18" s="16">
        <v>0</v>
      </c>
      <c r="M18" s="27">
        <f>L18+I18+J18+H18+G18</f>
        <v>221512609.47</v>
      </c>
      <c r="N18" s="33">
        <f>VLOOKUP(B18,Sheet1!$B$16:$N$68,12,0)</f>
        <v>221512609.47</v>
      </c>
      <c r="O18" s="35">
        <f>N18/$N$69</f>
        <v>0.02617779719682139</v>
      </c>
      <c r="P18" s="25"/>
    </row>
    <row r="19" spans="1:16" ht="15">
      <c r="A19" s="34">
        <f t="shared" si="0"/>
        <v>4</v>
      </c>
      <c r="B19" s="12" t="s">
        <v>19</v>
      </c>
      <c r="C19" s="13" t="s">
        <v>20</v>
      </c>
      <c r="D19" s="14" t="s">
        <v>14</v>
      </c>
      <c r="E19" s="15" t="s">
        <v>14</v>
      </c>
      <c r="F19" s="15" t="s">
        <v>14</v>
      </c>
      <c r="G19" s="16">
        <f>VLOOKUP(B19,'[5]Brokers'!$B$9:$H$69,7,0)</f>
        <v>210823666.07</v>
      </c>
      <c r="H19" s="16">
        <f>VLOOKUP(B19,'[5]Brokers'!$B$9:$W$69,20,0)</f>
        <v>0</v>
      </c>
      <c r="I19" s="16">
        <f>VLOOKUP(B19,'[1]Brokers'!$B$9:$R$69,17,0)</f>
        <v>0</v>
      </c>
      <c r="J19" s="16">
        <f>VLOOKUP(B19,'[1]Brokers'!$B$9:$M$69,12,0)</f>
        <v>0</v>
      </c>
      <c r="K19" s="16">
        <v>0</v>
      </c>
      <c r="L19" s="16">
        <v>0</v>
      </c>
      <c r="M19" s="27">
        <f>L19+I19+J19+H19+G19</f>
        <v>210823666.07</v>
      </c>
      <c r="N19" s="33">
        <f>VLOOKUP(B19,Sheet1!$B$16:$N$68,12,0)</f>
        <v>210823666.07</v>
      </c>
      <c r="O19" s="35">
        <f>N19/$N$69</f>
        <v>0.024914605032533343</v>
      </c>
      <c r="P19" s="25"/>
    </row>
    <row r="20" spans="1:16" ht="15">
      <c r="A20" s="34">
        <f t="shared" si="0"/>
        <v>5</v>
      </c>
      <c r="B20" s="12" t="s">
        <v>25</v>
      </c>
      <c r="C20" s="13" t="s">
        <v>26</v>
      </c>
      <c r="D20" s="14" t="s">
        <v>14</v>
      </c>
      <c r="E20" s="15" t="s">
        <v>14</v>
      </c>
      <c r="F20" s="15"/>
      <c r="G20" s="16">
        <f>VLOOKUP(B20,'[5]Brokers'!$B$9:$H$69,7,0)</f>
        <v>171374262.84</v>
      </c>
      <c r="H20" s="16">
        <f>VLOOKUP(B20,'[5]Brokers'!$B$9:$W$69,20,0)</f>
        <v>0</v>
      </c>
      <c r="I20" s="16">
        <f>VLOOKUP(B20,'[1]Brokers'!$B$9:$R$69,17,0)</f>
        <v>0</v>
      </c>
      <c r="J20" s="16">
        <f>VLOOKUP(B20,'[1]Brokers'!$B$9:$M$69,12,0)</f>
        <v>0</v>
      </c>
      <c r="K20" s="16">
        <v>0</v>
      </c>
      <c r="L20" s="16">
        <v>0</v>
      </c>
      <c r="M20" s="27">
        <f>L20+I20+J20+H20+G20</f>
        <v>171374262.84</v>
      </c>
      <c r="N20" s="33">
        <f>VLOOKUP(B20,Sheet1!$B$16:$N$68,12,0)</f>
        <v>171374262.84</v>
      </c>
      <c r="O20" s="35">
        <f>N20/$N$69</f>
        <v>0.020252574822327944</v>
      </c>
      <c r="P20" s="25"/>
    </row>
    <row r="21" spans="1:16" ht="15">
      <c r="A21" s="34">
        <f t="shared" si="0"/>
        <v>6</v>
      </c>
      <c r="B21" s="12" t="s">
        <v>27</v>
      </c>
      <c r="C21" s="13" t="s">
        <v>28</v>
      </c>
      <c r="D21" s="14" t="s">
        <v>14</v>
      </c>
      <c r="E21" s="15" t="s">
        <v>14</v>
      </c>
      <c r="F21" s="15" t="s">
        <v>14</v>
      </c>
      <c r="G21" s="16">
        <f>VLOOKUP(B21,'[5]Brokers'!$B$9:$H$69,7,0)</f>
        <v>141492099.42000002</v>
      </c>
      <c r="H21" s="16">
        <f>VLOOKUP(B21,'[5]Brokers'!$B$9:$W$69,20,0)</f>
        <v>0</v>
      </c>
      <c r="I21" s="16">
        <f>VLOOKUP(B21,'[1]Brokers'!$B$9:$R$69,17,0)</f>
        <v>0</v>
      </c>
      <c r="J21" s="16">
        <f>VLOOKUP(B21,'[1]Brokers'!$B$9:$M$69,12,0)</f>
        <v>0</v>
      </c>
      <c r="K21" s="16">
        <v>0</v>
      </c>
      <c r="L21" s="16">
        <v>0</v>
      </c>
      <c r="M21" s="27">
        <f>L21+I21+J21+H21+G21</f>
        <v>141492099.42000002</v>
      </c>
      <c r="N21" s="33">
        <f>VLOOKUP(B21,Sheet1!$B$16:$N$68,12,0)</f>
        <v>141492099.42000002</v>
      </c>
      <c r="O21" s="35">
        <f>N21/$N$69</f>
        <v>0.016721176697035323</v>
      </c>
      <c r="P21" s="25"/>
    </row>
    <row r="22" spans="1:16" ht="15">
      <c r="A22" s="34">
        <f t="shared" si="0"/>
        <v>7</v>
      </c>
      <c r="B22" s="12" t="s">
        <v>41</v>
      </c>
      <c r="C22" s="13" t="s">
        <v>42</v>
      </c>
      <c r="D22" s="14" t="s">
        <v>14</v>
      </c>
      <c r="E22" s="14" t="s">
        <v>14</v>
      </c>
      <c r="F22" s="15"/>
      <c r="G22" s="16">
        <f>VLOOKUP(B22,'[5]Brokers'!$B$9:$H$69,7,0)</f>
        <v>130262126.71000001</v>
      </c>
      <c r="H22" s="16">
        <f>VLOOKUP(B22,'[5]Brokers'!$B$9:$W$69,20,0)</f>
        <v>0</v>
      </c>
      <c r="I22" s="16">
        <f>VLOOKUP(B22,'[1]Brokers'!$B$9:$R$69,17,0)</f>
        <v>0</v>
      </c>
      <c r="J22" s="16">
        <f>VLOOKUP(B22,'[1]Brokers'!$B$9:$M$69,12,0)</f>
        <v>0</v>
      </c>
      <c r="K22" s="16">
        <v>0</v>
      </c>
      <c r="L22" s="16">
        <v>0</v>
      </c>
      <c r="M22" s="27">
        <f>L22+I22+J22+H22+G22</f>
        <v>130262126.71000001</v>
      </c>
      <c r="N22" s="33">
        <f>VLOOKUP(B22,Sheet1!$B$16:$N$68,12,0)</f>
        <v>130262126.71000001</v>
      </c>
      <c r="O22" s="35">
        <f>N22/$N$69</f>
        <v>0.015394047063956657</v>
      </c>
      <c r="P22" s="25"/>
    </row>
    <row r="23" spans="1:16" ht="15">
      <c r="A23" s="34">
        <f t="shared" si="0"/>
        <v>8</v>
      </c>
      <c r="B23" s="12" t="s">
        <v>23</v>
      </c>
      <c r="C23" s="13" t="s">
        <v>24</v>
      </c>
      <c r="D23" s="14" t="s">
        <v>14</v>
      </c>
      <c r="E23" s="15" t="s">
        <v>14</v>
      </c>
      <c r="F23" s="15"/>
      <c r="G23" s="16">
        <f>VLOOKUP(B23,'[5]Brokers'!$B$9:$H$69,7,0)</f>
        <v>112143521.42</v>
      </c>
      <c r="H23" s="16">
        <f>VLOOKUP(B23,'[5]Brokers'!$B$9:$W$69,20,0)</f>
        <v>0</v>
      </c>
      <c r="I23" s="16">
        <f>VLOOKUP(B23,'[1]Brokers'!$B$9:$R$69,17,0)</f>
        <v>0</v>
      </c>
      <c r="J23" s="16">
        <f>VLOOKUP(B23,'[1]Brokers'!$B$9:$M$69,12,0)</f>
        <v>0</v>
      </c>
      <c r="K23" s="16">
        <v>0</v>
      </c>
      <c r="L23" s="16">
        <v>0</v>
      </c>
      <c r="M23" s="27">
        <f>L23+I23+J23+H23+G23</f>
        <v>112143521.42</v>
      </c>
      <c r="N23" s="33">
        <f>VLOOKUP(B23,Sheet1!$B$16:$N$68,12,0)</f>
        <v>112143521.42</v>
      </c>
      <c r="O23" s="35">
        <f>N23/$N$69</f>
        <v>0.013252836340532302</v>
      </c>
      <c r="P23" s="25"/>
    </row>
    <row r="24" spans="1:16" ht="15">
      <c r="A24" s="34">
        <f t="shared" si="0"/>
        <v>9</v>
      </c>
      <c r="B24" s="12" t="s">
        <v>59</v>
      </c>
      <c r="C24" s="13" t="s">
        <v>60</v>
      </c>
      <c r="D24" s="14" t="s">
        <v>14</v>
      </c>
      <c r="E24" s="15"/>
      <c r="F24" s="15"/>
      <c r="G24" s="16">
        <f>VLOOKUP(B24,'[5]Brokers'!$B$9:$H$69,7,0)</f>
        <v>66773439.79000001</v>
      </c>
      <c r="H24" s="16">
        <f>VLOOKUP(B24,'[5]Brokers'!$B$9:$W$69,20,0)</f>
        <v>0</v>
      </c>
      <c r="I24" s="16">
        <f>VLOOKUP(B24,'[1]Brokers'!$B$9:$R$69,17,0)</f>
        <v>0</v>
      </c>
      <c r="J24" s="16">
        <f>VLOOKUP(B24,'[1]Brokers'!$B$9:$M$69,12,0)</f>
        <v>0</v>
      </c>
      <c r="K24" s="16">
        <v>0</v>
      </c>
      <c r="L24" s="16">
        <v>0</v>
      </c>
      <c r="M24" s="27">
        <f>L24+I24+J24+H24+G24</f>
        <v>66773439.79000001</v>
      </c>
      <c r="N24" s="33">
        <f>VLOOKUP(B24,Sheet1!$B$16:$N$68,12,0)</f>
        <v>66773439.79000001</v>
      </c>
      <c r="O24" s="35">
        <f>N24/$N$69</f>
        <v>0.007891115404847946</v>
      </c>
      <c r="P24" s="25"/>
    </row>
    <row r="25" spans="1:17" s="26" customFormat="1" ht="15">
      <c r="A25" s="34">
        <f t="shared" si="0"/>
        <v>10</v>
      </c>
      <c r="B25" s="12" t="s">
        <v>133</v>
      </c>
      <c r="C25" s="13" t="s">
        <v>136</v>
      </c>
      <c r="D25" s="14" t="s">
        <v>14</v>
      </c>
      <c r="E25" s="14" t="s">
        <v>14</v>
      </c>
      <c r="F25" s="14"/>
      <c r="G25" s="16">
        <f>VLOOKUP(B25,'[5]Brokers'!$B$9:$H$69,7,0)</f>
        <v>62476454</v>
      </c>
      <c r="H25" s="16">
        <f>VLOOKUP(B25,'[5]Brokers'!$B$9:$W$69,20,0)</f>
        <v>0</v>
      </c>
      <c r="I25" s="16">
        <f>VLOOKUP(B25,'[1]Brokers'!$B$9:$R$69,17,0)</f>
        <v>0</v>
      </c>
      <c r="J25" s="16">
        <f>VLOOKUP(B25,'[1]Brokers'!$B$9:$M$69,12,0)</f>
        <v>0</v>
      </c>
      <c r="K25" s="16">
        <v>0</v>
      </c>
      <c r="L25" s="16">
        <v>0</v>
      </c>
      <c r="M25" s="27">
        <f>L25+I25+J25+H25+G25</f>
        <v>62476454</v>
      </c>
      <c r="N25" s="33">
        <f>VLOOKUP(B25,Sheet1!$B$16:$N$68,12,0)</f>
        <v>62476454</v>
      </c>
      <c r="O25" s="35">
        <f>N25/$N$69</f>
        <v>0.007383308545286402</v>
      </c>
      <c r="P25" s="25"/>
      <c r="Q25" s="10"/>
    </row>
    <row r="26" spans="1:16" ht="15">
      <c r="A26" s="34">
        <f t="shared" si="0"/>
        <v>11</v>
      </c>
      <c r="B26" s="12" t="s">
        <v>15</v>
      </c>
      <c r="C26" s="13" t="s">
        <v>16</v>
      </c>
      <c r="D26" s="14" t="s">
        <v>14</v>
      </c>
      <c r="E26" s="15"/>
      <c r="F26" s="15" t="s">
        <v>14</v>
      </c>
      <c r="G26" s="16">
        <f>VLOOKUP(B26,'[5]Brokers'!$B$9:$H$69,7,0)</f>
        <v>46448968.98</v>
      </c>
      <c r="H26" s="16">
        <f>VLOOKUP(B26,'[5]Brokers'!$B$9:$W$69,20,0)</f>
        <v>0</v>
      </c>
      <c r="I26" s="16">
        <f>VLOOKUP(B26,'[1]Brokers'!$B$9:$R$69,17,0)</f>
        <v>0</v>
      </c>
      <c r="J26" s="16">
        <f>VLOOKUP(B26,'[1]Brokers'!$B$9:$M$69,12,0)</f>
        <v>0</v>
      </c>
      <c r="K26" s="16">
        <v>0</v>
      </c>
      <c r="L26" s="16">
        <v>0</v>
      </c>
      <c r="M26" s="27">
        <f>L26+I26+J26+H26+G26</f>
        <v>46448968.98</v>
      </c>
      <c r="N26" s="33">
        <f>VLOOKUP(B26,Sheet1!$B$16:$N$68,12,0)</f>
        <v>46448968.98</v>
      </c>
      <c r="O26" s="35">
        <f>N26/$N$69</f>
        <v>0.005489221100637001</v>
      </c>
      <c r="P26" s="25"/>
    </row>
    <row r="27" spans="1:16" ht="15">
      <c r="A27" s="34">
        <f t="shared" si="0"/>
        <v>12</v>
      </c>
      <c r="B27" s="12" t="s">
        <v>31</v>
      </c>
      <c r="C27" s="13" t="s">
        <v>32</v>
      </c>
      <c r="D27" s="14" t="s">
        <v>14</v>
      </c>
      <c r="E27" s="15" t="s">
        <v>14</v>
      </c>
      <c r="F27" s="15"/>
      <c r="G27" s="16">
        <f>VLOOKUP(B27,'[5]Brokers'!$B$9:$H$69,7,0)</f>
        <v>43482126.21</v>
      </c>
      <c r="H27" s="16">
        <f>VLOOKUP(B27,'[5]Brokers'!$B$9:$W$69,20,0)</f>
        <v>0</v>
      </c>
      <c r="I27" s="16">
        <f>VLOOKUP(B27,'[1]Brokers'!$B$9:$R$69,17,0)</f>
        <v>0</v>
      </c>
      <c r="J27" s="16">
        <f>VLOOKUP(B27,'[1]Brokers'!$B$9:$M$69,12,0)</f>
        <v>0</v>
      </c>
      <c r="K27" s="16">
        <v>0</v>
      </c>
      <c r="L27" s="16">
        <v>0</v>
      </c>
      <c r="M27" s="27">
        <f>L27+I27+J27+H27+G27</f>
        <v>43482126.21</v>
      </c>
      <c r="N27" s="33">
        <f>VLOOKUP(B27,Sheet1!$B$16:$N$68,12,0)</f>
        <v>43482126.21</v>
      </c>
      <c r="O27" s="35">
        <f>N27/$N$69</f>
        <v>0.005138607162524218</v>
      </c>
      <c r="P27" s="25"/>
    </row>
    <row r="28" spans="1:16" ht="15">
      <c r="A28" s="34">
        <f t="shared" si="0"/>
        <v>13</v>
      </c>
      <c r="B28" s="12" t="s">
        <v>79</v>
      </c>
      <c r="C28" s="13" t="s">
        <v>131</v>
      </c>
      <c r="D28" s="14" t="s">
        <v>14</v>
      </c>
      <c r="E28" s="15"/>
      <c r="F28" s="15"/>
      <c r="G28" s="16">
        <f>VLOOKUP(B28,'[5]Brokers'!$B$9:$H$69,7,0)</f>
        <v>36732142.61</v>
      </c>
      <c r="H28" s="16">
        <f>VLOOKUP(B28,'[5]Brokers'!$B$9:$W$69,20,0)</f>
        <v>0</v>
      </c>
      <c r="I28" s="16">
        <f>VLOOKUP(B28,'[1]Brokers'!$B$9:$R$69,17,0)</f>
        <v>0</v>
      </c>
      <c r="J28" s="16">
        <f>VLOOKUP(B28,'[1]Brokers'!$B$9:$M$69,12,0)</f>
        <v>0</v>
      </c>
      <c r="K28" s="16">
        <v>0</v>
      </c>
      <c r="L28" s="16">
        <v>0</v>
      </c>
      <c r="M28" s="27">
        <f>L28+I28+J28+H28+G28</f>
        <v>36732142.61</v>
      </c>
      <c r="N28" s="33">
        <f>VLOOKUP(B28,Sheet1!$B$16:$N$68,12,0)</f>
        <v>36732142.61</v>
      </c>
      <c r="O28" s="35">
        <f>N28/$N$69</f>
        <v>0.004340911256248502</v>
      </c>
      <c r="P28" s="25"/>
    </row>
    <row r="29" spans="1:16" ht="15">
      <c r="A29" s="34">
        <f t="shared" si="0"/>
        <v>14</v>
      </c>
      <c r="B29" s="12" t="s">
        <v>57</v>
      </c>
      <c r="C29" s="13" t="s">
        <v>58</v>
      </c>
      <c r="D29" s="14" t="s">
        <v>14</v>
      </c>
      <c r="E29" s="15" t="s">
        <v>14</v>
      </c>
      <c r="F29" s="15" t="s">
        <v>14</v>
      </c>
      <c r="G29" s="16">
        <f>VLOOKUP(B29,'[5]Brokers'!$B$9:$H$69,7,0)</f>
        <v>31525448.7</v>
      </c>
      <c r="H29" s="16">
        <f>VLOOKUP(B29,'[5]Brokers'!$B$9:$W$69,20,0)</f>
        <v>0</v>
      </c>
      <c r="I29" s="16">
        <f>VLOOKUP(B29,'[1]Brokers'!$B$9:$R$69,17,0)</f>
        <v>0</v>
      </c>
      <c r="J29" s="16">
        <f>VLOOKUP(B29,'[1]Brokers'!$B$9:$M$69,12,0)</f>
        <v>0</v>
      </c>
      <c r="K29" s="16">
        <v>0</v>
      </c>
      <c r="L29" s="16">
        <v>0</v>
      </c>
      <c r="M29" s="27">
        <f>L29+I29+J29+H29+G29</f>
        <v>31525448.7</v>
      </c>
      <c r="N29" s="33">
        <f>VLOOKUP(B29,Sheet1!$B$16:$N$68,12,0)</f>
        <v>31525448.7</v>
      </c>
      <c r="O29" s="35">
        <f>N29/$N$69</f>
        <v>0.003725597403154444</v>
      </c>
      <c r="P29" s="25"/>
    </row>
    <row r="30" spans="1:16" ht="15">
      <c r="A30" s="34">
        <f t="shared" si="0"/>
        <v>15</v>
      </c>
      <c r="B30" s="12" t="s">
        <v>45</v>
      </c>
      <c r="C30" s="13" t="s">
        <v>46</v>
      </c>
      <c r="D30" s="14" t="s">
        <v>14</v>
      </c>
      <c r="E30" s="15"/>
      <c r="F30" s="15"/>
      <c r="G30" s="16">
        <f>VLOOKUP(B30,'[5]Brokers'!$B$9:$H$69,7,0)</f>
        <v>30528655.03</v>
      </c>
      <c r="H30" s="16">
        <f>VLOOKUP(B30,'[5]Brokers'!$B$9:$W$69,20,0)</f>
        <v>0</v>
      </c>
      <c r="I30" s="16">
        <f>VLOOKUP(B30,'[1]Brokers'!$B$9:$R$69,17,0)</f>
        <v>0</v>
      </c>
      <c r="J30" s="16">
        <f>VLOOKUP(B30,'[1]Brokers'!$B$9:$M$69,12,0)</f>
        <v>0</v>
      </c>
      <c r="K30" s="16">
        <v>0</v>
      </c>
      <c r="L30" s="16">
        <v>0</v>
      </c>
      <c r="M30" s="27">
        <f>L30+I30+J30+H30+G30</f>
        <v>30528655.03</v>
      </c>
      <c r="N30" s="33">
        <f>VLOOKUP(B30,Sheet1!$B$16:$N$68,12,0)</f>
        <v>30528655.03</v>
      </c>
      <c r="O30" s="35">
        <f>N30/$N$69</f>
        <v>0.0036077988606571638</v>
      </c>
      <c r="P30" s="25"/>
    </row>
    <row r="31" spans="1:16" ht="15">
      <c r="A31" s="34">
        <f t="shared" si="0"/>
        <v>16</v>
      </c>
      <c r="B31" s="12" t="s">
        <v>51</v>
      </c>
      <c r="C31" s="13" t="s">
        <v>52</v>
      </c>
      <c r="D31" s="14" t="s">
        <v>14</v>
      </c>
      <c r="E31" s="15"/>
      <c r="F31" s="15"/>
      <c r="G31" s="16">
        <f>VLOOKUP(B31,'[5]Brokers'!$B$9:$H$69,7,0)</f>
        <v>28429620</v>
      </c>
      <c r="H31" s="16">
        <f>VLOOKUP(B31,'[5]Brokers'!$B$9:$W$69,20,0)</f>
        <v>0</v>
      </c>
      <c r="I31" s="16">
        <f>VLOOKUP(B31,'[1]Brokers'!$B$9:$R$69,17,0)</f>
        <v>0</v>
      </c>
      <c r="J31" s="16">
        <f>VLOOKUP(B31,'[1]Brokers'!$B$9:$M$69,12,0)</f>
        <v>0</v>
      </c>
      <c r="K31" s="16">
        <v>0</v>
      </c>
      <c r="L31" s="16">
        <v>0</v>
      </c>
      <c r="M31" s="27">
        <f>L31+I31+J31+H31+G31</f>
        <v>28429620</v>
      </c>
      <c r="N31" s="33">
        <f>VLOOKUP(B31,Sheet1!$B$16:$N$68,12,0)</f>
        <v>28429620</v>
      </c>
      <c r="O31" s="35">
        <f>N31/$N$69</f>
        <v>0.0033597402356613454</v>
      </c>
      <c r="P31" s="25"/>
    </row>
    <row r="32" spans="1:16" ht="15">
      <c r="A32" s="34">
        <f t="shared" si="0"/>
        <v>17</v>
      </c>
      <c r="B32" s="12" t="s">
        <v>47</v>
      </c>
      <c r="C32" s="13" t="s">
        <v>48</v>
      </c>
      <c r="D32" s="14" t="s">
        <v>14</v>
      </c>
      <c r="E32" s="15"/>
      <c r="F32" s="15"/>
      <c r="G32" s="16">
        <f>VLOOKUP(B32,'[5]Brokers'!$B$9:$H$69,7,0)</f>
        <v>21421813.939999998</v>
      </c>
      <c r="H32" s="16">
        <f>VLOOKUP(B32,'[5]Brokers'!$B$9:$W$69,20,0)</f>
        <v>0</v>
      </c>
      <c r="I32" s="16">
        <f>VLOOKUP(B32,'[1]Brokers'!$B$9:$R$69,17,0)</f>
        <v>0</v>
      </c>
      <c r="J32" s="16">
        <f>VLOOKUP(B32,'[1]Brokers'!$B$9:$M$69,12,0)</f>
        <v>0</v>
      </c>
      <c r="K32" s="16">
        <v>0</v>
      </c>
      <c r="L32" s="16">
        <v>0</v>
      </c>
      <c r="M32" s="27">
        <f>L32+I32+J32+H32+G32</f>
        <v>21421813.939999998</v>
      </c>
      <c r="N32" s="33">
        <f>VLOOKUP(B32,Sheet1!$B$16:$N$68,12,0)</f>
        <v>21421813.939999998</v>
      </c>
      <c r="O32" s="35">
        <f>N32/$N$69</f>
        <v>0.002531575526337288</v>
      </c>
      <c r="P32" s="25"/>
    </row>
    <row r="33" spans="1:16" ht="15">
      <c r="A33" s="34">
        <f t="shared" si="0"/>
        <v>18</v>
      </c>
      <c r="B33" s="12" t="s">
        <v>75</v>
      </c>
      <c r="C33" s="13" t="s">
        <v>76</v>
      </c>
      <c r="D33" s="14" t="s">
        <v>14</v>
      </c>
      <c r="E33" s="15"/>
      <c r="F33" s="15"/>
      <c r="G33" s="16">
        <f>VLOOKUP(B33,'[5]Brokers'!$B$9:$H$69,7,0)</f>
        <v>20662912.69</v>
      </c>
      <c r="H33" s="16">
        <f>VLOOKUP(B33,'[5]Brokers'!$B$9:$W$69,20,0)</f>
        <v>0</v>
      </c>
      <c r="I33" s="16">
        <f>VLOOKUP(B33,'[1]Brokers'!$B$9:$R$69,17,0)</f>
        <v>0</v>
      </c>
      <c r="J33" s="16">
        <f>VLOOKUP(B33,'[2]Brokers'!$B$9:$M$69,12,0)</f>
        <v>0</v>
      </c>
      <c r="K33" s="16">
        <v>0</v>
      </c>
      <c r="L33" s="16">
        <v>0</v>
      </c>
      <c r="M33" s="27">
        <f>L33+I33+J33+H33+G33</f>
        <v>20662912.69</v>
      </c>
      <c r="N33" s="33">
        <f>VLOOKUP(B33,Sheet1!$B$16:$N$68,12,0)</f>
        <v>20662912.69</v>
      </c>
      <c r="O33" s="35">
        <f>N33/$N$69</f>
        <v>0.0024418905054147894</v>
      </c>
      <c r="P33" s="25"/>
    </row>
    <row r="34" spans="1:16" ht="15">
      <c r="A34" s="34">
        <f t="shared" si="0"/>
        <v>19</v>
      </c>
      <c r="B34" s="12" t="s">
        <v>35</v>
      </c>
      <c r="C34" s="13" t="s">
        <v>36</v>
      </c>
      <c r="D34" s="14" t="s">
        <v>14</v>
      </c>
      <c r="E34" s="15" t="s">
        <v>14</v>
      </c>
      <c r="F34" s="15"/>
      <c r="G34" s="16">
        <f>VLOOKUP(B34,'[5]Brokers'!$B$9:$H$69,7,0)</f>
        <v>14837415.12</v>
      </c>
      <c r="H34" s="16">
        <f>VLOOKUP(B34,'[5]Brokers'!$B$9:$W$69,20,0)</f>
        <v>0</v>
      </c>
      <c r="I34" s="16">
        <f>VLOOKUP(B34,'[1]Brokers'!$B$9:$R$69,17,0)</f>
        <v>0</v>
      </c>
      <c r="J34" s="16">
        <f>VLOOKUP(B34,'[1]Brokers'!$B$9:$M$69,12,0)</f>
        <v>0</v>
      </c>
      <c r="K34" s="16">
        <v>0</v>
      </c>
      <c r="L34" s="16">
        <v>0</v>
      </c>
      <c r="M34" s="27">
        <f>L34+I34+J34+H34+G34</f>
        <v>14837415.12</v>
      </c>
      <c r="N34" s="33">
        <f>VLOOKUP(B34,Sheet1!$B$16:$N$68,12,0)</f>
        <v>14837415.12</v>
      </c>
      <c r="O34" s="35">
        <f>N34/$N$69</f>
        <v>0.001753448008516259</v>
      </c>
      <c r="P34" s="25"/>
    </row>
    <row r="35" spans="1:16" ht="15">
      <c r="A35" s="34">
        <f t="shared" si="0"/>
        <v>20</v>
      </c>
      <c r="B35" s="12" t="s">
        <v>106</v>
      </c>
      <c r="C35" s="13" t="s">
        <v>107</v>
      </c>
      <c r="D35" s="14" t="s">
        <v>14</v>
      </c>
      <c r="E35" s="15"/>
      <c r="F35" s="15"/>
      <c r="G35" s="16">
        <f>VLOOKUP(B35,'[5]Brokers'!$B$9:$H$69,7,0)</f>
        <v>13773081.52</v>
      </c>
      <c r="H35" s="16">
        <f>VLOOKUP(B35,'[5]Brokers'!$B$9:$W$69,20,0)</f>
        <v>0</v>
      </c>
      <c r="I35" s="16">
        <f>VLOOKUP(B35,'[1]Brokers'!$B$9:$R$69,17,0)</f>
        <v>0</v>
      </c>
      <c r="J35" s="16">
        <f>VLOOKUP(B35,'[1]Brokers'!$B$9:$M$69,12,0)</f>
        <v>0</v>
      </c>
      <c r="K35" s="16">
        <v>0</v>
      </c>
      <c r="L35" s="16">
        <v>0</v>
      </c>
      <c r="M35" s="27">
        <f>L35+I35+J35+H35+G35</f>
        <v>13773081.52</v>
      </c>
      <c r="N35" s="33">
        <f>VLOOKUP(B35,Sheet1!$B$16:$N$68,12,0)</f>
        <v>13773081.52</v>
      </c>
      <c r="O35" s="35">
        <f>N35/$N$69</f>
        <v>0.0016276677687492031</v>
      </c>
      <c r="P35" s="25"/>
    </row>
    <row r="36" spans="1:16" ht="15">
      <c r="A36" s="34">
        <f t="shared" si="0"/>
        <v>21</v>
      </c>
      <c r="B36" s="12" t="s">
        <v>53</v>
      </c>
      <c r="C36" s="13" t="s">
        <v>54</v>
      </c>
      <c r="D36" s="14" t="s">
        <v>14</v>
      </c>
      <c r="E36" s="15"/>
      <c r="F36" s="15"/>
      <c r="G36" s="16">
        <f>VLOOKUP(B36,'[5]Brokers'!$B$9:$H$69,7,0)</f>
        <v>11994285.959999999</v>
      </c>
      <c r="H36" s="16">
        <f>VLOOKUP(B36,'[5]Brokers'!$B$9:$W$69,20,0)</f>
        <v>0</v>
      </c>
      <c r="I36" s="16">
        <f>VLOOKUP(B36,'[1]Brokers'!$B$9:$R$69,17,0)</f>
        <v>0</v>
      </c>
      <c r="J36" s="16">
        <f>VLOOKUP(B36,'[1]Brokers'!$B$9:$M$69,12,0)</f>
        <v>0</v>
      </c>
      <c r="K36" s="16">
        <v>0</v>
      </c>
      <c r="L36" s="16">
        <v>0</v>
      </c>
      <c r="M36" s="27">
        <f>L36+I36+J36+H36+G36</f>
        <v>11994285.959999999</v>
      </c>
      <c r="N36" s="33">
        <f>VLOOKUP(B36,Sheet1!$B$16:$N$68,12,0)</f>
        <v>11994285.959999999</v>
      </c>
      <c r="O36" s="35">
        <f>N36/$N$69</f>
        <v>0.0014174542304061736</v>
      </c>
      <c r="P36" s="25"/>
    </row>
    <row r="37" spans="1:16" ht="15">
      <c r="A37" s="34">
        <f t="shared" si="0"/>
        <v>22</v>
      </c>
      <c r="B37" s="12" t="s">
        <v>80</v>
      </c>
      <c r="C37" s="13" t="s">
        <v>81</v>
      </c>
      <c r="D37" s="14" t="s">
        <v>14</v>
      </c>
      <c r="E37" s="15"/>
      <c r="F37" s="15"/>
      <c r="G37" s="16">
        <f>VLOOKUP(B37,'[5]Brokers'!$B$9:$H$69,7,0)</f>
        <v>11867997.8</v>
      </c>
      <c r="H37" s="16">
        <f>VLOOKUP(B37,'[5]Brokers'!$B$9:$W$69,20,0)</f>
        <v>0</v>
      </c>
      <c r="I37" s="16">
        <f>VLOOKUP(B37,'[1]Brokers'!$B$9:$R$69,17,0)</f>
        <v>0</v>
      </c>
      <c r="J37" s="16">
        <f>VLOOKUP(B37,'[1]Brokers'!$B$9:$M$69,12,0)</f>
        <v>0</v>
      </c>
      <c r="K37" s="16">
        <v>0</v>
      </c>
      <c r="L37" s="16">
        <v>0</v>
      </c>
      <c r="M37" s="27">
        <f>L37+I37+J37+H37+G37</f>
        <v>11867997.8</v>
      </c>
      <c r="N37" s="33">
        <f>VLOOKUP(B37,Sheet1!$B$16:$N$68,12,0)</f>
        <v>11867997.8</v>
      </c>
      <c r="O37" s="35">
        <f>N37/$N$69</f>
        <v>0.0014025298166278808</v>
      </c>
      <c r="P37" s="25"/>
    </row>
    <row r="38" spans="1:16" ht="15">
      <c r="A38" s="34">
        <f t="shared" si="0"/>
        <v>23</v>
      </c>
      <c r="B38" s="12" t="s">
        <v>43</v>
      </c>
      <c r="C38" s="13" t="s">
        <v>44</v>
      </c>
      <c r="D38" s="14" t="s">
        <v>14</v>
      </c>
      <c r="E38" s="15" t="s">
        <v>14</v>
      </c>
      <c r="F38" s="15"/>
      <c r="G38" s="16">
        <f>VLOOKUP(B38,'[5]Brokers'!$B$9:$H$69,7,0)</f>
        <v>11086770</v>
      </c>
      <c r="H38" s="16">
        <f>VLOOKUP(B38,'[5]Brokers'!$B$9:$W$69,20,0)</f>
        <v>0</v>
      </c>
      <c r="I38" s="16">
        <f>VLOOKUP(B38,'[1]Brokers'!$B$9:$R$69,17,0)</f>
        <v>0</v>
      </c>
      <c r="J38" s="16">
        <f>VLOOKUP(B38,'[1]Brokers'!$B$9:$M$69,12,0)</f>
        <v>0</v>
      </c>
      <c r="K38" s="16">
        <v>0</v>
      </c>
      <c r="L38" s="16">
        <v>0</v>
      </c>
      <c r="M38" s="27">
        <f>L38+I38+J38+H38+G38</f>
        <v>11086770</v>
      </c>
      <c r="N38" s="33">
        <f>VLOOKUP(B38,Sheet1!$B$16:$N$68,12,0)</f>
        <v>11086770</v>
      </c>
      <c r="O38" s="35">
        <f>N38/$N$69</f>
        <v>0.001310206300770926</v>
      </c>
      <c r="P38" s="25"/>
    </row>
    <row r="39" spans="1:17" ht="15">
      <c r="A39" s="34">
        <f t="shared" si="0"/>
        <v>24</v>
      </c>
      <c r="B39" s="12" t="s">
        <v>132</v>
      </c>
      <c r="C39" s="13" t="s">
        <v>134</v>
      </c>
      <c r="D39" s="14" t="s">
        <v>14</v>
      </c>
      <c r="E39" s="15"/>
      <c r="F39" s="15"/>
      <c r="G39" s="16">
        <f>VLOOKUP(B39,'[5]Brokers'!$B$9:$H$69,7,0)</f>
        <v>9927892.3</v>
      </c>
      <c r="H39" s="16">
        <f>VLOOKUP(B39,'[5]Brokers'!$B$9:$W$69,20,0)</f>
        <v>0</v>
      </c>
      <c r="I39" s="16">
        <f>VLOOKUP(B39,'[1]Brokers'!$B$9:$R$69,17,0)</f>
        <v>0</v>
      </c>
      <c r="J39" s="16">
        <f>VLOOKUP(B39,'[1]Brokers'!$B$9:$M$69,12,0)</f>
        <v>0</v>
      </c>
      <c r="K39" s="16">
        <v>0</v>
      </c>
      <c r="L39" s="16">
        <v>0</v>
      </c>
      <c r="M39" s="27">
        <f>L39+I39+J39+H39+G39</f>
        <v>9927892.3</v>
      </c>
      <c r="N39" s="33">
        <f>VLOOKUP(B39,Sheet1!$B$16:$N$68,12,0)</f>
        <v>9927892.3</v>
      </c>
      <c r="O39" s="35">
        <f>N39/$N$69</f>
        <v>0.001173253079556549</v>
      </c>
      <c r="P39" s="25"/>
      <c r="Q39" s="1"/>
    </row>
    <row r="40" spans="1:16" ht="15">
      <c r="A40" s="34">
        <f t="shared" si="0"/>
        <v>25</v>
      </c>
      <c r="B40" s="12" t="s">
        <v>73</v>
      </c>
      <c r="C40" s="13" t="s">
        <v>74</v>
      </c>
      <c r="D40" s="14" t="s">
        <v>14</v>
      </c>
      <c r="E40" s="15"/>
      <c r="F40" s="15"/>
      <c r="G40" s="16">
        <f>VLOOKUP(B40,'[5]Brokers'!$B$9:$H$69,7,0)</f>
        <v>8994993.7</v>
      </c>
      <c r="H40" s="16">
        <f>VLOOKUP(B40,'[5]Brokers'!$B$9:$W$69,20,0)</f>
        <v>0</v>
      </c>
      <c r="I40" s="16">
        <f>VLOOKUP(B40,'[1]Brokers'!$B$9:$R$69,17,0)</f>
        <v>0</v>
      </c>
      <c r="J40" s="16">
        <f>VLOOKUP(B40,'[1]Brokers'!$B$9:$M$69,12,0)</f>
        <v>0</v>
      </c>
      <c r="K40" s="16">
        <v>0</v>
      </c>
      <c r="L40" s="16">
        <v>0</v>
      </c>
      <c r="M40" s="27">
        <f>L40+I40+J40+H40+G40</f>
        <v>8994993.7</v>
      </c>
      <c r="N40" s="33">
        <f>VLOOKUP(B40,Sheet1!$B$16:$N$68,12,0)</f>
        <v>8994993.7</v>
      </c>
      <c r="O40" s="35">
        <f>N40/$N$69</f>
        <v>0.0010630054940379194</v>
      </c>
      <c r="P40" s="25"/>
    </row>
    <row r="41" spans="1:16" ht="15">
      <c r="A41" s="34">
        <f t="shared" si="0"/>
        <v>26</v>
      </c>
      <c r="B41" s="12" t="s">
        <v>55</v>
      </c>
      <c r="C41" s="13" t="s">
        <v>56</v>
      </c>
      <c r="D41" s="14" t="s">
        <v>14</v>
      </c>
      <c r="E41" s="15"/>
      <c r="F41" s="15"/>
      <c r="G41" s="16">
        <f>VLOOKUP(B41,'[5]Brokers'!$B$9:$H$69,7,0)</f>
        <v>8837555.34</v>
      </c>
      <c r="H41" s="16">
        <f>VLOOKUP(B41,'[5]Brokers'!$B$9:$W$69,20,0)</f>
        <v>0</v>
      </c>
      <c r="I41" s="16">
        <f>VLOOKUP(B41,'[1]Brokers'!$B$9:$R$69,17,0)</f>
        <v>0</v>
      </c>
      <c r="J41" s="16">
        <f>VLOOKUP(B41,'[1]Brokers'!$B$9:$M$69,12,0)</f>
        <v>0</v>
      </c>
      <c r="K41" s="16">
        <v>0</v>
      </c>
      <c r="L41" s="16">
        <v>0</v>
      </c>
      <c r="M41" s="27">
        <f>L41+I41+J41+H41+G41</f>
        <v>8837555.34</v>
      </c>
      <c r="N41" s="33">
        <f>VLOOKUP(B41,Sheet1!$B$16:$N$68,12,0)</f>
        <v>8837555.34</v>
      </c>
      <c r="O41" s="35">
        <f>N41/$N$69</f>
        <v>0.0010443998287941161</v>
      </c>
      <c r="P41" s="25"/>
    </row>
    <row r="42" spans="1:16" ht="15">
      <c r="A42" s="34">
        <f t="shared" si="0"/>
        <v>27</v>
      </c>
      <c r="B42" s="12" t="s">
        <v>94</v>
      </c>
      <c r="C42" s="13" t="s">
        <v>95</v>
      </c>
      <c r="D42" s="14" t="s">
        <v>14</v>
      </c>
      <c r="E42" s="15" t="s">
        <v>14</v>
      </c>
      <c r="F42" s="15" t="s">
        <v>14</v>
      </c>
      <c r="G42" s="16">
        <f>VLOOKUP(B42,'[5]Brokers'!$B$9:$H$69,7,0)</f>
        <v>8828387</v>
      </c>
      <c r="H42" s="16">
        <f>VLOOKUP(B42,'[5]Brokers'!$B$9:$W$69,20,0)</f>
        <v>0</v>
      </c>
      <c r="I42" s="16">
        <f>VLOOKUP(B42,'[1]Brokers'!$B$9:$R$69,17,0)</f>
        <v>0</v>
      </c>
      <c r="J42" s="16">
        <f>VLOOKUP(B42,'[1]Brokers'!$B$9:$M$69,12,0)</f>
        <v>0</v>
      </c>
      <c r="K42" s="16">
        <v>0</v>
      </c>
      <c r="L42" s="16">
        <v>0</v>
      </c>
      <c r="M42" s="27">
        <f>L42+I42+J42+H42+G42</f>
        <v>8828387</v>
      </c>
      <c r="N42" s="33">
        <f>VLOOKUP(B42,Sheet1!$B$16:$N$68,12,0)</f>
        <v>8828387</v>
      </c>
      <c r="O42" s="35">
        <f>N42/$N$69</f>
        <v>0.0010433163376749165</v>
      </c>
      <c r="P42" s="25"/>
    </row>
    <row r="43" spans="1:16" ht="15">
      <c r="A43" s="34">
        <f t="shared" si="0"/>
        <v>28</v>
      </c>
      <c r="B43" s="12" t="s">
        <v>33</v>
      </c>
      <c r="C43" s="13" t="s">
        <v>34</v>
      </c>
      <c r="D43" s="14" t="s">
        <v>14</v>
      </c>
      <c r="E43" s="15"/>
      <c r="F43" s="15"/>
      <c r="G43" s="16">
        <f>VLOOKUP(B43,'[5]Brokers'!$B$9:$H$69,7,0)</f>
        <v>7679091</v>
      </c>
      <c r="H43" s="16">
        <f>VLOOKUP(B43,'[5]Brokers'!$B$9:$W$69,20,0)</f>
        <v>0</v>
      </c>
      <c r="I43" s="16">
        <f>VLOOKUP(B43,'[1]Brokers'!$B$9:$R$69,17,0)</f>
        <v>0</v>
      </c>
      <c r="J43" s="16">
        <f>VLOOKUP(B43,'[1]Brokers'!$B$9:$M$69,12,0)</f>
        <v>0</v>
      </c>
      <c r="K43" s="16">
        <v>0</v>
      </c>
      <c r="L43" s="16">
        <v>0</v>
      </c>
      <c r="M43" s="27">
        <f>L43+I43+J43+H43+G43</f>
        <v>7679091</v>
      </c>
      <c r="N43" s="33">
        <f>VLOOKUP(B43,Sheet1!$B$16:$N$68,12,0)</f>
        <v>7679091</v>
      </c>
      <c r="O43" s="35">
        <f>N43/$N$69</f>
        <v>0.0009074954574139547</v>
      </c>
      <c r="P43" s="25"/>
    </row>
    <row r="44" spans="1:16" ht="15">
      <c r="A44" s="34">
        <f t="shared" si="0"/>
        <v>29</v>
      </c>
      <c r="B44" s="12" t="s">
        <v>138</v>
      </c>
      <c r="C44" s="13" t="s">
        <v>139</v>
      </c>
      <c r="D44" s="14" t="s">
        <v>14</v>
      </c>
      <c r="E44" s="15"/>
      <c r="F44" s="15"/>
      <c r="G44" s="16">
        <f>VLOOKUP(B44,'[5]Brokers'!$B$9:$H$69,7,0)</f>
        <v>7654851.44</v>
      </c>
      <c r="H44" s="16">
        <f>VLOOKUP(B44,'[5]Brokers'!$B$9:$W$69,20,0)</f>
        <v>0</v>
      </c>
      <c r="I44" s="16">
        <f>VLOOKUP(B44,'[1]Brokers'!$B$9:$R$69,17,0)</f>
        <v>0</v>
      </c>
      <c r="J44" s="16"/>
      <c r="K44" s="16"/>
      <c r="L44" s="16"/>
      <c r="M44" s="27">
        <f>L44+I44+J44+H44+G44</f>
        <v>7654851.44</v>
      </c>
      <c r="N44" s="33">
        <f>VLOOKUP(B44,Sheet1!$B$16:$N$68,12,0)</f>
        <v>7654851.44</v>
      </c>
      <c r="O44" s="35">
        <f>N44/$N$69</f>
        <v>0.0009046308878197524</v>
      </c>
      <c r="P44" s="25"/>
    </row>
    <row r="45" spans="1:16" ht="15">
      <c r="A45" s="34">
        <f t="shared" si="0"/>
        <v>30</v>
      </c>
      <c r="B45" s="12" t="s">
        <v>69</v>
      </c>
      <c r="C45" s="13" t="s">
        <v>70</v>
      </c>
      <c r="D45" s="14" t="s">
        <v>14</v>
      </c>
      <c r="E45" s="15"/>
      <c r="F45" s="15"/>
      <c r="G45" s="16">
        <f>VLOOKUP(B45,'[5]Brokers'!$B$9:$H$69,7,0)</f>
        <v>6699349.42</v>
      </c>
      <c r="H45" s="16">
        <f>VLOOKUP(B45,'[5]Brokers'!$B$9:$W$69,20,0)</f>
        <v>0</v>
      </c>
      <c r="I45" s="16">
        <f>VLOOKUP(B45,'[1]Brokers'!$B$9:$R$69,17,0)</f>
        <v>0</v>
      </c>
      <c r="J45" s="16">
        <f>VLOOKUP(B45,'[1]Brokers'!$B$9:$M$69,12,0)</f>
        <v>0</v>
      </c>
      <c r="K45" s="16">
        <v>0</v>
      </c>
      <c r="L45" s="16">
        <v>0</v>
      </c>
      <c r="M45" s="27">
        <f>L45+I45+J45+H45+G45</f>
        <v>6699349.42</v>
      </c>
      <c r="N45" s="33">
        <f>VLOOKUP(B45,Sheet1!$B$16:$N$68,12,0)</f>
        <v>6699349.42</v>
      </c>
      <c r="O45" s="35">
        <f>N45/$N$69</f>
        <v>0.0007917120875737523</v>
      </c>
      <c r="P45" s="25"/>
    </row>
    <row r="46" spans="1:16" ht="15">
      <c r="A46" s="34">
        <f t="shared" si="0"/>
        <v>31</v>
      </c>
      <c r="B46" s="12" t="s">
        <v>67</v>
      </c>
      <c r="C46" s="13" t="s">
        <v>68</v>
      </c>
      <c r="D46" s="14" t="s">
        <v>14</v>
      </c>
      <c r="E46" s="15"/>
      <c r="F46" s="15"/>
      <c r="G46" s="16">
        <f>VLOOKUP(B46,'[5]Brokers'!$B$9:$H$69,7,0)</f>
        <v>5853649</v>
      </c>
      <c r="H46" s="16">
        <f>VLOOKUP(B46,'[5]Brokers'!$B$9:$W$69,20,0)</f>
        <v>0</v>
      </c>
      <c r="I46" s="16">
        <f>VLOOKUP(B46,'[1]Brokers'!$B$9:$R$69,17,0)</f>
        <v>0</v>
      </c>
      <c r="J46" s="16">
        <f>VLOOKUP(B46,'[1]Brokers'!$B$9:$M$69,12,0)</f>
        <v>0</v>
      </c>
      <c r="K46" s="16">
        <v>0</v>
      </c>
      <c r="L46" s="16">
        <v>0</v>
      </c>
      <c r="M46" s="27">
        <f>L46+I46+J46+H46+G46</f>
        <v>5853649</v>
      </c>
      <c r="N46" s="33">
        <f>VLOOKUP(B46,Sheet1!$B$16:$N$68,12,0)</f>
        <v>5853649</v>
      </c>
      <c r="O46" s="35">
        <f>N46/$N$69</f>
        <v>0.0006917693613470317</v>
      </c>
      <c r="P46" s="25"/>
    </row>
    <row r="47" spans="1:16" ht="15">
      <c r="A47" s="34">
        <f t="shared" si="0"/>
        <v>32</v>
      </c>
      <c r="B47" s="12" t="s">
        <v>130</v>
      </c>
      <c r="C47" s="13" t="s">
        <v>129</v>
      </c>
      <c r="D47" s="14" t="s">
        <v>14</v>
      </c>
      <c r="E47" s="15"/>
      <c r="F47" s="15"/>
      <c r="G47" s="16">
        <f>VLOOKUP(B47,'[5]Brokers'!$B$9:$H$69,7,0)</f>
        <v>5011965.2</v>
      </c>
      <c r="H47" s="16">
        <f>VLOOKUP(B47,'[5]Brokers'!$B$9:$W$69,20,0)</f>
        <v>0</v>
      </c>
      <c r="I47" s="16">
        <f>VLOOKUP(B47,'[1]Brokers'!$B$9:$R$69,17,0)</f>
        <v>0</v>
      </c>
      <c r="J47" s="16">
        <f>VLOOKUP(B47,'[1]Brokers'!$B$9:$M$69,12,0)</f>
        <v>0</v>
      </c>
      <c r="K47" s="16"/>
      <c r="L47" s="16">
        <v>0</v>
      </c>
      <c r="M47" s="27">
        <f>L47+I47+J47+H47+G47</f>
        <v>5011965.2</v>
      </c>
      <c r="N47" s="33">
        <f>VLOOKUP(B47,Sheet1!$B$16:$N$68,12,0)</f>
        <v>5011965.2</v>
      </c>
      <c r="O47" s="35">
        <f>N47/$N$69</f>
        <v>0.0005923013090633805</v>
      </c>
      <c r="P47" s="25"/>
    </row>
    <row r="48" spans="1:16" ht="15">
      <c r="A48" s="34">
        <f t="shared" si="0"/>
        <v>33</v>
      </c>
      <c r="B48" s="12" t="s">
        <v>118</v>
      </c>
      <c r="C48" s="13" t="s">
        <v>119</v>
      </c>
      <c r="D48" s="14" t="s">
        <v>14</v>
      </c>
      <c r="E48" s="15"/>
      <c r="F48" s="15"/>
      <c r="G48" s="16">
        <f>VLOOKUP(B48,'[5]Brokers'!$B$9:$H$69,7,0)</f>
        <v>4494021.46</v>
      </c>
      <c r="H48" s="16">
        <f>VLOOKUP(B48,'[5]Brokers'!$B$9:$W$69,20,0)</f>
        <v>0</v>
      </c>
      <c r="I48" s="16">
        <f>VLOOKUP(B48,'[1]Brokers'!$B$9:$R$69,17,0)</f>
        <v>0</v>
      </c>
      <c r="J48" s="16">
        <f>VLOOKUP(B48,'[1]Brokers'!$B$9:$M$69,12,0)</f>
        <v>0</v>
      </c>
      <c r="K48" s="16">
        <v>0</v>
      </c>
      <c r="L48" s="16">
        <v>0</v>
      </c>
      <c r="M48" s="27">
        <f>L48+I48+J48+H48+G48</f>
        <v>4494021.46</v>
      </c>
      <c r="N48" s="33">
        <f>VLOOKUP(B48,Sheet1!$B$16:$N$68,12,0)</f>
        <v>4494021.46</v>
      </c>
      <c r="O48" s="35">
        <f>N48/$N$69</f>
        <v>0.0005310920342617151</v>
      </c>
      <c r="P48" s="25"/>
    </row>
    <row r="49" spans="1:16" ht="15">
      <c r="A49" s="34">
        <f t="shared" si="0"/>
        <v>34</v>
      </c>
      <c r="B49" s="12" t="s">
        <v>17</v>
      </c>
      <c r="C49" s="13" t="s">
        <v>18</v>
      </c>
      <c r="D49" s="14" t="s">
        <v>14</v>
      </c>
      <c r="E49" s="15"/>
      <c r="F49" s="15" t="s">
        <v>14</v>
      </c>
      <c r="G49" s="16">
        <f>VLOOKUP(B49,'[5]Brokers'!$B$9:$H$69,7,0)</f>
        <v>4003596.55</v>
      </c>
      <c r="H49" s="16">
        <f>VLOOKUP(B49,'[5]Brokers'!$B$9:$W$69,20,0)</f>
        <v>0</v>
      </c>
      <c r="I49" s="16">
        <f>VLOOKUP(B49,'[1]Brokers'!$B$9:$R$69,17,0)</f>
        <v>0</v>
      </c>
      <c r="J49" s="16">
        <f>VLOOKUP(B49,'[1]Brokers'!$B$9:$M$69,12,0)</f>
        <v>0</v>
      </c>
      <c r="K49" s="16">
        <v>0</v>
      </c>
      <c r="L49" s="16">
        <v>0</v>
      </c>
      <c r="M49" s="27">
        <f>L49+I49+J49+H49+G49</f>
        <v>4003596.55</v>
      </c>
      <c r="N49" s="33">
        <f>VLOOKUP(B49,Sheet1!$B$16:$N$68,12,0)</f>
        <v>4003596.55</v>
      </c>
      <c r="O49" s="35">
        <f>N49/$N$69</f>
        <v>0.00047313486484835</v>
      </c>
      <c r="P49" s="25"/>
    </row>
    <row r="50" spans="1:16" ht="15">
      <c r="A50" s="34">
        <f t="shared" si="0"/>
        <v>35</v>
      </c>
      <c r="B50" s="12" t="s">
        <v>49</v>
      </c>
      <c r="C50" s="13" t="s">
        <v>50</v>
      </c>
      <c r="D50" s="14" t="s">
        <v>14</v>
      </c>
      <c r="E50" s="15"/>
      <c r="F50" s="15"/>
      <c r="G50" s="16">
        <f>VLOOKUP(B50,'[5]Brokers'!$B$9:$H$69,7,0)</f>
        <v>3083785</v>
      </c>
      <c r="H50" s="16">
        <f>VLOOKUP(B50,'[5]Brokers'!$B$9:$W$69,20,0)</f>
        <v>0</v>
      </c>
      <c r="I50" s="16">
        <f>VLOOKUP(B50,'[1]Brokers'!$B$9:$R$69,17,0)</f>
        <v>0</v>
      </c>
      <c r="J50" s="16">
        <f>VLOOKUP(B50,'[1]Brokers'!$B$9:$M$69,12,0)</f>
        <v>0</v>
      </c>
      <c r="K50" s="16">
        <v>0</v>
      </c>
      <c r="L50" s="16">
        <v>0</v>
      </c>
      <c r="M50" s="27">
        <f>L50+I50+J50+H50+G50</f>
        <v>3083785</v>
      </c>
      <c r="N50" s="33">
        <f>VLOOKUP(B50,Sheet1!$B$16:$N$68,12,0)</f>
        <v>3083785</v>
      </c>
      <c r="O50" s="35">
        <f>N50/$N$69</f>
        <v>0.00036443387363703495</v>
      </c>
      <c r="P50" s="25"/>
    </row>
    <row r="51" spans="1:16" ht="15">
      <c r="A51" s="34">
        <f t="shared" si="0"/>
        <v>36</v>
      </c>
      <c r="B51" s="12" t="s">
        <v>61</v>
      </c>
      <c r="C51" s="13" t="s">
        <v>62</v>
      </c>
      <c r="D51" s="14" t="s">
        <v>14</v>
      </c>
      <c r="E51" s="15" t="s">
        <v>14</v>
      </c>
      <c r="F51" s="15" t="s">
        <v>14</v>
      </c>
      <c r="G51" s="16">
        <f>VLOOKUP(B51,'[5]Brokers'!$B$9:$H$69,7,0)</f>
        <v>1452415</v>
      </c>
      <c r="H51" s="16">
        <f>VLOOKUP(B51,'[5]Brokers'!$B$9:$W$69,20,0)</f>
        <v>0</v>
      </c>
      <c r="I51" s="16">
        <f>VLOOKUP(B51,'[1]Brokers'!$B$9:$R$69,17,0)</f>
        <v>0</v>
      </c>
      <c r="J51" s="16">
        <f>VLOOKUP(B51,'[1]Brokers'!$B$9:$M$69,12,0)</f>
        <v>0</v>
      </c>
      <c r="K51" s="16">
        <v>0</v>
      </c>
      <c r="L51" s="16">
        <v>0</v>
      </c>
      <c r="M51" s="27">
        <f>L51+I51+J51+H51+G51</f>
        <v>1452415</v>
      </c>
      <c r="N51" s="33">
        <f>VLOOKUP(B51,Sheet1!$B$16:$N$68,12,0)</f>
        <v>1452415</v>
      </c>
      <c r="O51" s="35">
        <f>N51/$N$69</f>
        <v>0.00017164271328206542</v>
      </c>
      <c r="P51" s="25"/>
    </row>
    <row r="52" spans="1:16" ht="15">
      <c r="A52" s="34">
        <f t="shared" si="0"/>
        <v>37</v>
      </c>
      <c r="B52" s="12" t="s">
        <v>39</v>
      </c>
      <c r="C52" s="13" t="s">
        <v>40</v>
      </c>
      <c r="D52" s="14" t="s">
        <v>14</v>
      </c>
      <c r="E52" s="15"/>
      <c r="F52" s="15"/>
      <c r="G52" s="16">
        <f>VLOOKUP(B52,'[5]Brokers'!$B$9:$H$69,7,0)</f>
        <v>923300</v>
      </c>
      <c r="H52" s="16">
        <f>VLOOKUP(B52,'[5]Brokers'!$B$9:$W$69,20,0)</f>
        <v>0</v>
      </c>
      <c r="I52" s="16">
        <f>VLOOKUP(B52,'[1]Brokers'!$B$9:$R$69,17,0)</f>
        <v>0</v>
      </c>
      <c r="J52" s="16">
        <f>VLOOKUP(B52,'[2]Brokers'!$B$9:$M$69,12,0)</f>
        <v>0</v>
      </c>
      <c r="K52" s="16">
        <v>0</v>
      </c>
      <c r="L52" s="16">
        <v>0</v>
      </c>
      <c r="M52" s="27">
        <f>L52+I52+J52+H52+G52</f>
        <v>923300</v>
      </c>
      <c r="N52" s="33">
        <f>VLOOKUP(B52,Sheet1!$B$16:$N$68,12,0)</f>
        <v>923300</v>
      </c>
      <c r="O52" s="35">
        <f>N52/$N$69</f>
        <v>0.0001091132473661667</v>
      </c>
      <c r="P52" s="25"/>
    </row>
    <row r="53" spans="1:16" ht="15">
      <c r="A53" s="34">
        <f t="shared" si="0"/>
        <v>38</v>
      </c>
      <c r="B53" s="12" t="s">
        <v>77</v>
      </c>
      <c r="C53" s="13" t="s">
        <v>78</v>
      </c>
      <c r="D53" s="14" t="s">
        <v>14</v>
      </c>
      <c r="E53" s="15"/>
      <c r="F53" s="15"/>
      <c r="G53" s="16">
        <f>VLOOKUP(B53,'[5]Brokers'!$B$9:$H$69,7,0)</f>
        <v>666000</v>
      </c>
      <c r="H53" s="16">
        <f>VLOOKUP(B53,'[5]Brokers'!$B$9:$W$69,20,0)</f>
        <v>0</v>
      </c>
      <c r="I53" s="16">
        <f>VLOOKUP(B53,'[1]Brokers'!$B$9:$R$69,17,0)</f>
        <v>0</v>
      </c>
      <c r="J53" s="16">
        <f>VLOOKUP(B53,'[1]Brokers'!$B$9:$M$69,12,0)</f>
        <v>0</v>
      </c>
      <c r="K53" s="16">
        <v>0</v>
      </c>
      <c r="L53" s="16">
        <v>0</v>
      </c>
      <c r="M53" s="27">
        <f>L53+I53+J53+H53+G53</f>
        <v>666000</v>
      </c>
      <c r="N53" s="33">
        <f>VLOOKUP(B53,Sheet1!$B$16:$N$68,12,0)</f>
        <v>666000</v>
      </c>
      <c r="O53" s="35">
        <f>N53/$N$69</f>
        <v>7.870618731275536E-05</v>
      </c>
      <c r="P53" s="25"/>
    </row>
    <row r="54" spans="1:16" ht="15">
      <c r="A54" s="34">
        <f t="shared" si="0"/>
        <v>39</v>
      </c>
      <c r="B54" s="12" t="s">
        <v>37</v>
      </c>
      <c r="C54" s="13" t="s">
        <v>38</v>
      </c>
      <c r="D54" s="14" t="s">
        <v>14</v>
      </c>
      <c r="E54" s="15" t="s">
        <v>14</v>
      </c>
      <c r="F54" s="15" t="s">
        <v>14</v>
      </c>
      <c r="G54" s="16">
        <f>VLOOKUP(B54,'[5]Brokers'!$B$9:$H$69,7,0)</f>
        <v>386527.79</v>
      </c>
      <c r="H54" s="16">
        <f>VLOOKUP(B54,'[5]Brokers'!$B$9:$W$69,20,0)</f>
        <v>0</v>
      </c>
      <c r="I54" s="16">
        <f>VLOOKUP(B54,'[1]Brokers'!$B$9:$R$69,17,0)</f>
        <v>0</v>
      </c>
      <c r="J54" s="16">
        <f>VLOOKUP(B54,'[1]Brokers'!$B$9:$M$69,12,0)</f>
        <v>0</v>
      </c>
      <c r="K54" s="16">
        <v>0</v>
      </c>
      <c r="L54" s="16">
        <v>0</v>
      </c>
      <c r="M54" s="27">
        <f>L54+I54+J54+H54+G54</f>
        <v>386527.79</v>
      </c>
      <c r="N54" s="33">
        <f>VLOOKUP(B54,Sheet1!$B$16:$N$68,12,0)</f>
        <v>386527.79</v>
      </c>
      <c r="O54" s="35">
        <f>N54/$N$69</f>
        <v>4.567887183382187E-05</v>
      </c>
      <c r="P54" s="25"/>
    </row>
    <row r="55" spans="1:16" ht="15">
      <c r="A55" s="34">
        <f t="shared" si="0"/>
        <v>40</v>
      </c>
      <c r="B55" s="12" t="s">
        <v>82</v>
      </c>
      <c r="C55" s="13" t="s">
        <v>83</v>
      </c>
      <c r="D55" s="14" t="s">
        <v>14</v>
      </c>
      <c r="E55" s="15"/>
      <c r="F55" s="15"/>
      <c r="G55" s="16">
        <f>VLOOKUP(B55,'[5]Brokers'!$B$9:$H$69,7,0)</f>
        <v>280286.75</v>
      </c>
      <c r="H55" s="16">
        <f>VLOOKUP(B55,'[5]Brokers'!$B$9:$W$69,20,0)</f>
        <v>0</v>
      </c>
      <c r="I55" s="16">
        <f>VLOOKUP(B55,'[1]Brokers'!$B$9:$R$69,17,0)</f>
        <v>0</v>
      </c>
      <c r="J55" s="16">
        <f>VLOOKUP(B55,'[1]Brokers'!$B$9:$M$69,12,0)</f>
        <v>0</v>
      </c>
      <c r="K55" s="16">
        <v>0</v>
      </c>
      <c r="L55" s="16">
        <v>0</v>
      </c>
      <c r="M55" s="27">
        <f>L55+I55+J55+H55+G55</f>
        <v>280286.75</v>
      </c>
      <c r="N55" s="33">
        <f>VLOOKUP(B55,Sheet1!$B$16:$N$68,12,0)</f>
        <v>280286.75</v>
      </c>
      <c r="O55" s="35">
        <f>N55/$N$69</f>
        <v>3.312357574592107E-05</v>
      </c>
      <c r="P55" s="25"/>
    </row>
    <row r="56" spans="1:17" s="18" customFormat="1" ht="15">
      <c r="A56" s="34">
        <f t="shared" si="0"/>
        <v>41</v>
      </c>
      <c r="B56" s="12" t="s">
        <v>96</v>
      </c>
      <c r="C56" s="13" t="s">
        <v>97</v>
      </c>
      <c r="D56" s="14" t="s">
        <v>14</v>
      </c>
      <c r="E56" s="15"/>
      <c r="F56" s="15"/>
      <c r="G56" s="16">
        <f>VLOOKUP(B56,'[5]Brokers'!$B$9:$H$69,7,0)</f>
        <v>273961.5</v>
      </c>
      <c r="H56" s="16">
        <f>VLOOKUP(B56,'[5]Brokers'!$B$9:$W$69,20,0)</f>
        <v>0</v>
      </c>
      <c r="I56" s="16">
        <f>VLOOKUP(B56,'[1]Brokers'!$B$9:$R$69,17,0)</f>
        <v>0</v>
      </c>
      <c r="J56" s="16">
        <f>VLOOKUP(B56,'[1]Brokers'!$B$9:$M$69,12,0)</f>
        <v>0</v>
      </c>
      <c r="K56" s="16">
        <v>0</v>
      </c>
      <c r="L56" s="16">
        <v>0</v>
      </c>
      <c r="M56" s="27">
        <f>L56+I56+J56+H56+G56</f>
        <v>273961.5</v>
      </c>
      <c r="N56" s="33">
        <f>VLOOKUP(B56,Sheet1!$B$16:$N$68,12,0)</f>
        <v>273961.5</v>
      </c>
      <c r="O56" s="35">
        <f>N56/$N$69</f>
        <v>3.237607377700214E-05</v>
      </c>
      <c r="P56" s="25"/>
      <c r="Q56" s="17"/>
    </row>
    <row r="57" spans="1:16" ht="15">
      <c r="A57" s="34">
        <f t="shared" si="0"/>
        <v>42</v>
      </c>
      <c r="B57" s="12" t="s">
        <v>84</v>
      </c>
      <c r="C57" s="13" t="s">
        <v>85</v>
      </c>
      <c r="D57" s="14" t="s">
        <v>14</v>
      </c>
      <c r="E57" s="15" t="s">
        <v>14</v>
      </c>
      <c r="F57" s="15"/>
      <c r="G57" s="16">
        <f>VLOOKUP(B57,'[5]Brokers'!$B$9:$H$69,7,0)</f>
        <v>0</v>
      </c>
      <c r="H57" s="16">
        <f>VLOOKUP(B57,'[5]Brokers'!$B$9:$W$69,20,0)</f>
        <v>0</v>
      </c>
      <c r="I57" s="16">
        <f>VLOOKUP(B57,'[1]Brokers'!$B$9:$R$69,17,0)</f>
        <v>0</v>
      </c>
      <c r="J57" s="16">
        <f>VLOOKUP(B57,'[1]Brokers'!$B$9:$M$69,12,0)</f>
        <v>0</v>
      </c>
      <c r="K57" s="16">
        <v>0</v>
      </c>
      <c r="L57" s="16">
        <v>0</v>
      </c>
      <c r="M57" s="27">
        <f>L57+I57+J57+H57+G57</f>
        <v>0</v>
      </c>
      <c r="N57" s="33">
        <f>VLOOKUP(B57,Sheet1!$B$16:$N$68,12,0)</f>
        <v>0</v>
      </c>
      <c r="O57" s="35">
        <f>N57/$N$69</f>
        <v>0</v>
      </c>
      <c r="P57" s="25"/>
    </row>
    <row r="58" spans="1:16" ht="15">
      <c r="A58" s="34">
        <f t="shared" si="0"/>
        <v>43</v>
      </c>
      <c r="B58" s="12" t="s">
        <v>71</v>
      </c>
      <c r="C58" s="13" t="s">
        <v>72</v>
      </c>
      <c r="D58" s="14" t="s">
        <v>14</v>
      </c>
      <c r="E58" s="15" t="s">
        <v>14</v>
      </c>
      <c r="F58" s="15"/>
      <c r="G58" s="16">
        <f>VLOOKUP(B58,'[5]Brokers'!$B$9:$H$69,7,0)</f>
        <v>0</v>
      </c>
      <c r="H58" s="16">
        <f>VLOOKUP(B58,'[5]Brokers'!$B$9:$W$69,20,0)</f>
        <v>0</v>
      </c>
      <c r="I58" s="16">
        <f>VLOOKUP(B58,'[1]Brokers'!$B$9:$R$69,17,0)</f>
        <v>0</v>
      </c>
      <c r="J58" s="16">
        <f>VLOOKUP(B58,'[2]Brokers'!$B$9:$M$69,12,0)</f>
        <v>0</v>
      </c>
      <c r="K58" s="16">
        <v>0</v>
      </c>
      <c r="L58" s="16">
        <v>0</v>
      </c>
      <c r="M58" s="27">
        <f>L58+I58+J58+H58+G58</f>
        <v>0</v>
      </c>
      <c r="N58" s="33">
        <f>VLOOKUP(B58,Sheet1!$B$16:$N$68,12,0)</f>
        <v>0</v>
      </c>
      <c r="O58" s="35">
        <f>N58/$N$69</f>
        <v>0</v>
      </c>
      <c r="P58" s="25"/>
    </row>
    <row r="59" spans="1:16" ht="15">
      <c r="A59" s="34">
        <f t="shared" si="0"/>
        <v>44</v>
      </c>
      <c r="B59" s="12" t="s">
        <v>65</v>
      </c>
      <c r="C59" s="13" t="s">
        <v>66</v>
      </c>
      <c r="D59" s="14" t="s">
        <v>14</v>
      </c>
      <c r="E59" s="15"/>
      <c r="F59" s="15"/>
      <c r="G59" s="16">
        <f>VLOOKUP(B59,'[5]Brokers'!$B$9:$H$69,7,0)</f>
        <v>0</v>
      </c>
      <c r="H59" s="16">
        <f>VLOOKUP(B59,'[5]Brokers'!$B$9:$W$69,20,0)</f>
        <v>0</v>
      </c>
      <c r="I59" s="16">
        <f>VLOOKUP(B59,'[1]Brokers'!$B$9:$R$69,17,0)</f>
        <v>0</v>
      </c>
      <c r="J59" s="16">
        <f>VLOOKUP(B59,'[1]Brokers'!$B$9:$M$69,12,0)</f>
        <v>0</v>
      </c>
      <c r="K59" s="16">
        <v>0</v>
      </c>
      <c r="L59" s="16">
        <v>0</v>
      </c>
      <c r="M59" s="27">
        <f>L59+I59+J59+H59+G59</f>
        <v>0</v>
      </c>
      <c r="N59" s="33">
        <f>VLOOKUP(B59,Sheet1!$B$16:$N$68,12,0)</f>
        <v>0</v>
      </c>
      <c r="O59" s="35">
        <f>N59/$N$69</f>
        <v>0</v>
      </c>
      <c r="P59" s="25"/>
    </row>
    <row r="60" spans="1:16" ht="15">
      <c r="A60" s="34">
        <f t="shared" si="0"/>
        <v>45</v>
      </c>
      <c r="B60" s="12" t="s">
        <v>86</v>
      </c>
      <c r="C60" s="13" t="s">
        <v>87</v>
      </c>
      <c r="D60" s="14" t="s">
        <v>14</v>
      </c>
      <c r="E60" s="15"/>
      <c r="F60" s="15"/>
      <c r="G60" s="16">
        <f>VLOOKUP(B60,'[5]Brokers'!$B$9:$H$69,7,0)</f>
        <v>0</v>
      </c>
      <c r="H60" s="16">
        <f>VLOOKUP(B60,'[5]Brokers'!$B$9:$W$69,20,0)</f>
        <v>0</v>
      </c>
      <c r="I60" s="16">
        <f>VLOOKUP(B60,'[1]Brokers'!$B$9:$R$69,17,0)</f>
        <v>0</v>
      </c>
      <c r="J60" s="16">
        <f>VLOOKUP(B60,'[1]Brokers'!$B$9:$M$69,12,0)</f>
        <v>0</v>
      </c>
      <c r="K60" s="16">
        <v>0</v>
      </c>
      <c r="L60" s="16">
        <v>0</v>
      </c>
      <c r="M60" s="27">
        <f>L60+I60+J60+H60+G60</f>
        <v>0</v>
      </c>
      <c r="N60" s="33">
        <f>VLOOKUP(B60,Sheet1!$B$16:$N$68,12,0)</f>
        <v>0</v>
      </c>
      <c r="O60" s="35">
        <f>N60/$N$69</f>
        <v>0</v>
      </c>
      <c r="P60" s="25"/>
    </row>
    <row r="61" spans="1:16" ht="15">
      <c r="A61" s="34">
        <f t="shared" si="0"/>
        <v>46</v>
      </c>
      <c r="B61" s="12" t="s">
        <v>88</v>
      </c>
      <c r="C61" s="13" t="s">
        <v>89</v>
      </c>
      <c r="D61" s="14" t="s">
        <v>14</v>
      </c>
      <c r="E61" s="15"/>
      <c r="F61" s="15"/>
      <c r="G61" s="16">
        <f>VLOOKUP(B61,'[5]Brokers'!$B$9:$H$69,7,0)</f>
        <v>0</v>
      </c>
      <c r="H61" s="16">
        <f>VLOOKUP(B61,'[5]Brokers'!$B$9:$W$69,20,0)</f>
        <v>0</v>
      </c>
      <c r="I61" s="16">
        <f>VLOOKUP(B61,'[1]Brokers'!$B$9:$R$69,17,0)</f>
        <v>0</v>
      </c>
      <c r="J61" s="16">
        <f>VLOOKUP(B61,'[1]Brokers'!$B$9:$M$69,12,0)</f>
        <v>0</v>
      </c>
      <c r="K61" s="16">
        <v>0</v>
      </c>
      <c r="L61" s="16">
        <v>0</v>
      </c>
      <c r="M61" s="27">
        <f>L61+I61+J61+H61+G61</f>
        <v>0</v>
      </c>
      <c r="N61" s="33">
        <f>VLOOKUP(B61,Sheet1!$B$16:$N$68,12,0)</f>
        <v>0</v>
      </c>
      <c r="O61" s="35">
        <f>N61/$N$69</f>
        <v>0</v>
      </c>
      <c r="P61" s="25"/>
    </row>
    <row r="62" spans="1:16" ht="15">
      <c r="A62" s="34">
        <f t="shared" si="0"/>
        <v>47</v>
      </c>
      <c r="B62" s="12" t="s">
        <v>90</v>
      </c>
      <c r="C62" s="13" t="s">
        <v>91</v>
      </c>
      <c r="D62" s="14" t="s">
        <v>14</v>
      </c>
      <c r="E62" s="15"/>
      <c r="F62" s="15"/>
      <c r="G62" s="16">
        <f>VLOOKUP(B62,'[5]Brokers'!$B$9:$H$69,7,0)</f>
        <v>0</v>
      </c>
      <c r="H62" s="16">
        <f>VLOOKUP(B62,'[5]Brokers'!$B$9:$W$69,20,0)</f>
        <v>0</v>
      </c>
      <c r="I62" s="16">
        <f>VLOOKUP(B62,'[1]Brokers'!$B$9:$R$69,17,0)</f>
        <v>0</v>
      </c>
      <c r="J62" s="16">
        <f>VLOOKUP(B62,'[1]Brokers'!$B$9:$M$69,12,0)</f>
        <v>0</v>
      </c>
      <c r="K62" s="16">
        <v>0</v>
      </c>
      <c r="L62" s="16">
        <v>0</v>
      </c>
      <c r="M62" s="27">
        <f>L62+I62+J62+H62+G62</f>
        <v>0</v>
      </c>
      <c r="N62" s="33">
        <f>VLOOKUP(B62,Sheet1!$B$16:$N$68,12,0)</f>
        <v>0</v>
      </c>
      <c r="O62" s="35">
        <f>N62/$N$69</f>
        <v>0</v>
      </c>
      <c r="P62" s="25"/>
    </row>
    <row r="63" spans="1:16" ht="15">
      <c r="A63" s="34">
        <f t="shared" si="0"/>
        <v>48</v>
      </c>
      <c r="B63" s="12" t="s">
        <v>63</v>
      </c>
      <c r="C63" s="13" t="s">
        <v>64</v>
      </c>
      <c r="D63" s="14" t="s">
        <v>14</v>
      </c>
      <c r="E63" s="15"/>
      <c r="F63" s="15"/>
      <c r="G63" s="16">
        <f>VLOOKUP(B63,'[5]Brokers'!$B$9:$H$69,7,0)</f>
        <v>0</v>
      </c>
      <c r="H63" s="16">
        <f>VLOOKUP(B63,'[5]Brokers'!$B$9:$W$69,20,0)</f>
        <v>0</v>
      </c>
      <c r="I63" s="16">
        <f>VLOOKUP(B63,'[1]Brokers'!$B$9:$R$69,17,0)</f>
        <v>0</v>
      </c>
      <c r="J63" s="16">
        <f>VLOOKUP(B63,'[1]Brokers'!$B$9:$M$69,12,0)</f>
        <v>0</v>
      </c>
      <c r="K63" s="16">
        <v>0</v>
      </c>
      <c r="L63" s="16">
        <v>0</v>
      </c>
      <c r="M63" s="27">
        <f>L63+I63+J63+H63+G63</f>
        <v>0</v>
      </c>
      <c r="N63" s="33">
        <f>VLOOKUP(B63,Sheet1!$B$16:$N$68,12,0)</f>
        <v>0</v>
      </c>
      <c r="O63" s="35">
        <f>N63/$N$69</f>
        <v>0</v>
      </c>
      <c r="P63" s="25"/>
    </row>
    <row r="64" spans="1:16" ht="15">
      <c r="A64" s="34">
        <f t="shared" si="0"/>
        <v>49</v>
      </c>
      <c r="B64" s="12" t="s">
        <v>104</v>
      </c>
      <c r="C64" s="13" t="s">
        <v>105</v>
      </c>
      <c r="D64" s="14" t="s">
        <v>14</v>
      </c>
      <c r="E64" s="14"/>
      <c r="F64" s="15"/>
      <c r="G64" s="16">
        <f>VLOOKUP(B64,'[5]Brokers'!$B$9:$H$69,7,0)</f>
        <v>0</v>
      </c>
      <c r="H64" s="16">
        <f>VLOOKUP(B64,'[5]Brokers'!$B$9:$W$69,20,0)</f>
        <v>0</v>
      </c>
      <c r="I64" s="16">
        <f>VLOOKUP(B64,'[1]Brokers'!$B$9:$R$69,17,0)</f>
        <v>0</v>
      </c>
      <c r="J64" s="16">
        <f>VLOOKUP(B64,'[2]Brokers'!$B$9:$M$69,12,0)</f>
        <v>0</v>
      </c>
      <c r="K64" s="16">
        <v>0</v>
      </c>
      <c r="L64" s="16">
        <v>0</v>
      </c>
      <c r="M64" s="27">
        <f>L64+I64+J64+H64+G64</f>
        <v>0</v>
      </c>
      <c r="N64" s="33">
        <f>VLOOKUP(B64,Sheet1!$B$16:$N$68,12,0)</f>
        <v>0</v>
      </c>
      <c r="O64" s="35">
        <f>N64/$N$69</f>
        <v>0</v>
      </c>
      <c r="P64" s="25"/>
    </row>
    <row r="65" spans="1:16" ht="15">
      <c r="A65" s="34">
        <f t="shared" si="0"/>
        <v>50</v>
      </c>
      <c r="B65" s="12" t="s">
        <v>110</v>
      </c>
      <c r="C65" s="13" t="s">
        <v>137</v>
      </c>
      <c r="D65" s="14" t="s">
        <v>14</v>
      </c>
      <c r="E65" s="15"/>
      <c r="F65" s="15"/>
      <c r="G65" s="16">
        <f>VLOOKUP(B65,'[5]Brokers'!$B$9:$H$69,7,0)</f>
        <v>0</v>
      </c>
      <c r="H65" s="16">
        <f>VLOOKUP(B65,'[5]Brokers'!$B$9:$W$69,20,0)</f>
        <v>0</v>
      </c>
      <c r="I65" s="16">
        <f>VLOOKUP(B65,'[1]Brokers'!$B$9:$R$69,17,0)</f>
        <v>0</v>
      </c>
      <c r="J65" s="16">
        <f>VLOOKUP(B65,'[2]Brokers'!$B$9:$M$69,12,0)</f>
        <v>0</v>
      </c>
      <c r="K65" s="16">
        <v>0</v>
      </c>
      <c r="L65" s="16">
        <v>0</v>
      </c>
      <c r="M65" s="27">
        <f>L65+I65+J65+H65+G65</f>
        <v>0</v>
      </c>
      <c r="N65" s="33">
        <f>VLOOKUP(B65,Sheet1!$B$16:$N$68,12,0)</f>
        <v>0</v>
      </c>
      <c r="O65" s="35">
        <f>N65/$N$69</f>
        <v>0</v>
      </c>
      <c r="P65" s="25"/>
    </row>
    <row r="66" spans="1:16" ht="15">
      <c r="A66" s="34">
        <f t="shared" si="0"/>
        <v>51</v>
      </c>
      <c r="B66" s="12" t="s">
        <v>98</v>
      </c>
      <c r="C66" s="13" t="s">
        <v>99</v>
      </c>
      <c r="D66" s="14" t="s">
        <v>14</v>
      </c>
      <c r="E66" s="15" t="s">
        <v>14</v>
      </c>
      <c r="F66" s="15" t="s">
        <v>14</v>
      </c>
      <c r="G66" s="16">
        <f>VLOOKUP(B66,'[5]Brokers'!$B$9:$H$69,7,0)</f>
        <v>0</v>
      </c>
      <c r="H66" s="16">
        <f>VLOOKUP(B66,'[5]Brokers'!$B$9:$W$69,20,0)</f>
        <v>0</v>
      </c>
      <c r="I66" s="16">
        <f>VLOOKUP(B66,'[1]Brokers'!$B$9:$R$69,17,0)</f>
        <v>0</v>
      </c>
      <c r="J66" s="16">
        <f>VLOOKUP(B66,'[2]Brokers'!$B$9:$M$69,12,0)</f>
        <v>0</v>
      </c>
      <c r="K66" s="16">
        <v>0</v>
      </c>
      <c r="L66" s="16">
        <v>0</v>
      </c>
      <c r="M66" s="27">
        <f>L66+I66+J66+H66+G66</f>
        <v>0</v>
      </c>
      <c r="N66" s="33">
        <f>VLOOKUP(B66,Sheet1!$B$16:$N$68,12,0)</f>
        <v>0</v>
      </c>
      <c r="O66" s="35">
        <f>N66/$N$69</f>
        <v>0</v>
      </c>
      <c r="P66" s="25"/>
    </row>
    <row r="67" spans="1:16" ht="15">
      <c r="A67" s="34">
        <f t="shared" si="0"/>
        <v>52</v>
      </c>
      <c r="B67" s="12" t="s">
        <v>92</v>
      </c>
      <c r="C67" s="13" t="s">
        <v>93</v>
      </c>
      <c r="D67" s="14" t="s">
        <v>14</v>
      </c>
      <c r="E67" s="15"/>
      <c r="F67" s="15"/>
      <c r="G67" s="16">
        <f>VLOOKUP(B67,'[5]Brokers'!$B$9:$H$69,7,0)</f>
        <v>0</v>
      </c>
      <c r="H67" s="16">
        <f>VLOOKUP(B67,'[5]Brokers'!$B$9:$W$69,20,0)</f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33">
        <f>VLOOKUP(B67,Sheet1!$B$16:$N$68,12,0)</f>
        <v>0</v>
      </c>
      <c r="O67" s="35">
        <f>N67/$N$69</f>
        <v>0</v>
      </c>
      <c r="P67" s="25"/>
    </row>
    <row r="68" spans="1:16" ht="15">
      <c r="A68" s="34">
        <f t="shared" si="0"/>
        <v>53</v>
      </c>
      <c r="B68" s="12" t="s">
        <v>140</v>
      </c>
      <c r="C68" s="13" t="s">
        <v>141</v>
      </c>
      <c r="D68" s="14" t="s">
        <v>14</v>
      </c>
      <c r="E68" s="15"/>
      <c r="F68" s="15"/>
      <c r="G68" s="16">
        <v>0</v>
      </c>
      <c r="H68" s="16">
        <v>0</v>
      </c>
      <c r="I68" s="27">
        <v>0</v>
      </c>
      <c r="J68" s="27">
        <v>0</v>
      </c>
      <c r="K68" s="16">
        <v>0</v>
      </c>
      <c r="L68" s="16">
        <v>0</v>
      </c>
      <c r="M68" s="27">
        <f>L68+I68+J68+H68+G68</f>
        <v>0</v>
      </c>
      <c r="N68" s="33">
        <f>VLOOKUP(B68,Sheet1!$B$16:$N$68,12,0)</f>
        <v>0</v>
      </c>
      <c r="O68" s="35">
        <f>N68/$N$69</f>
        <v>0</v>
      </c>
      <c r="P68" s="25"/>
    </row>
    <row r="69" spans="1:17" ht="16.5" thickBot="1">
      <c r="A69" s="42" t="s">
        <v>6</v>
      </c>
      <c r="B69" s="43"/>
      <c r="C69" s="43"/>
      <c r="D69" s="36">
        <f>COUNTA(D16:D68)</f>
        <v>53</v>
      </c>
      <c r="E69" s="36">
        <f>COUNTA(E16:E68)</f>
        <v>19</v>
      </c>
      <c r="F69" s="36">
        <f>COUNTA(F16:F68)</f>
        <v>12</v>
      </c>
      <c r="G69" s="37">
        <f aca="true" t="shared" si="1" ref="G69:O69">SUM(G16:G68)</f>
        <v>8461850621.139998</v>
      </c>
      <c r="H69" s="37">
        <f t="shared" si="1"/>
        <v>0</v>
      </c>
      <c r="I69" s="37">
        <f t="shared" si="1"/>
        <v>0</v>
      </c>
      <c r="J69" s="37">
        <f t="shared" si="1"/>
        <v>0</v>
      </c>
      <c r="K69" s="37">
        <f t="shared" si="1"/>
        <v>0</v>
      </c>
      <c r="L69" s="37">
        <f t="shared" si="1"/>
        <v>0</v>
      </c>
      <c r="M69" s="37">
        <f t="shared" si="1"/>
        <v>8461850621.139998</v>
      </c>
      <c r="N69" s="37">
        <f t="shared" si="1"/>
        <v>8461850621.139998</v>
      </c>
      <c r="O69" s="38">
        <f t="shared" si="1"/>
        <v>1.0000000000000004</v>
      </c>
      <c r="P69" s="20"/>
      <c r="Q69" s="19"/>
    </row>
    <row r="70" spans="12:17" ht="15">
      <c r="L70" s="21"/>
      <c r="M70" s="22"/>
      <c r="O70" s="21"/>
      <c r="P70" s="20"/>
      <c r="Q70" s="19"/>
    </row>
    <row r="71" spans="2:17" ht="27.6" customHeight="1">
      <c r="B71" s="54" t="s">
        <v>124</v>
      </c>
      <c r="C71" s="54"/>
      <c r="D71" s="54"/>
      <c r="E71" s="54"/>
      <c r="F71" s="54"/>
      <c r="H71" s="23"/>
      <c r="I71" s="23"/>
      <c r="L71" s="21"/>
      <c r="M71" s="21"/>
      <c r="P71" s="20"/>
      <c r="Q71" s="19"/>
    </row>
    <row r="72" spans="3:17" ht="27.6" customHeight="1">
      <c r="C72" s="55"/>
      <c r="D72" s="55"/>
      <c r="E72" s="55"/>
      <c r="F72" s="55"/>
      <c r="M72" s="21"/>
      <c r="N72" s="21"/>
      <c r="P72" s="20"/>
      <c r="Q72" s="19"/>
    </row>
    <row r="73" spans="16:17" ht="15">
      <c r="P73" s="20"/>
      <c r="Q73" s="19"/>
    </row>
    <row r="74" spans="16:17" ht="15">
      <c r="P74" s="20"/>
      <c r="Q74" s="19"/>
    </row>
  </sheetData>
  <mergeCells count="16">
    <mergeCell ref="B71:F71"/>
    <mergeCell ref="C72:F72"/>
    <mergeCell ref="M14:M15"/>
    <mergeCell ref="G14:I14"/>
    <mergeCell ref="J14:L14"/>
    <mergeCell ref="N14:N15"/>
    <mergeCell ref="O14:O15"/>
    <mergeCell ref="A69:C69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7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1"/>
  <sheetViews>
    <sheetView workbookViewId="0" topLeftCell="A1">
      <selection activeCell="A61" sqref="A3:XFD61"/>
    </sheetView>
  </sheetViews>
  <sheetFormatPr defaultColWidth="9.140625" defaultRowHeight="15"/>
  <cols>
    <col min="1" max="1" width="3.28125" style="0" bestFit="1" customWidth="1"/>
    <col min="2" max="2" width="8.00390625" style="0" bestFit="1" customWidth="1"/>
    <col min="3" max="3" width="55.421875" style="0" bestFit="1" customWidth="1"/>
    <col min="4" max="6" width="2.28125" style="0" bestFit="1" customWidth="1"/>
    <col min="7" max="8" width="18.7109375" style="0" bestFit="1" customWidth="1"/>
    <col min="9" max="9" width="5.57421875" style="0" bestFit="1" customWidth="1"/>
    <col min="10" max="10" width="18.7109375" style="0" bestFit="1" customWidth="1"/>
    <col min="11" max="12" width="5.57421875" style="0" bestFit="1" customWidth="1"/>
    <col min="13" max="13" width="18.421875" style="0" bestFit="1" customWidth="1"/>
    <col min="14" max="14" width="18.7109375" style="0" bestFit="1" customWidth="1"/>
    <col min="15" max="15" width="8.421875" style="0" bestFit="1" customWidth="1"/>
  </cols>
  <sheetData>
    <row r="3" spans="1:17" s="1" customFormat="1" ht="15.75">
      <c r="A3" s="15">
        <v>4</v>
      </c>
      <c r="B3" s="12" t="s">
        <v>19</v>
      </c>
      <c r="C3" s="13" t="s">
        <v>20</v>
      </c>
      <c r="D3" s="14" t="s">
        <v>14</v>
      </c>
      <c r="E3" s="29" t="s">
        <v>14</v>
      </c>
      <c r="F3" s="15" t="s">
        <v>14</v>
      </c>
      <c r="G3" s="16">
        <f>VLOOKUP(B3,'[3]Brokers'!$B$9:$I$69,7,0)</f>
        <v>630324650.93</v>
      </c>
      <c r="H3" s="16">
        <f>VLOOKUP(B3,'[3]Brokers'!$B$9:$W$69,22,0)</f>
        <v>0</v>
      </c>
      <c r="I3" s="16">
        <f>VLOOKUP(B3,'[4]Brokers'!$B$9:$R$69,17,0)</f>
        <v>0</v>
      </c>
      <c r="J3" s="16">
        <f>VLOOKUP(B3,'[3]Brokers'!$B$9:$J$69,9,0)</f>
        <v>8316118400</v>
      </c>
      <c r="K3" s="16">
        <v>0</v>
      </c>
      <c r="L3" s="16">
        <v>0</v>
      </c>
      <c r="M3" s="27">
        <f aca="true" t="shared" si="0" ref="M3:M34">L3+I3+J3+H3+G3</f>
        <v>8946443050.93</v>
      </c>
      <c r="N3" s="16">
        <f>VLOOKUP(B3,'[4]Brokers'!$B$9:$Y$67,24,0)+M3</f>
        <v>9389544416.18</v>
      </c>
      <c r="O3" s="28" t="e">
        <f aca="true" t="shared" si="1" ref="O3:O34">N3/$N$75</f>
        <v>#DIV/0!</v>
      </c>
      <c r="P3" s="25"/>
      <c r="Q3" s="4"/>
    </row>
    <row r="4" spans="1:17" s="1" customFormat="1" ht="15.75">
      <c r="A4" s="15">
        <v>1</v>
      </c>
      <c r="B4" s="12" t="s">
        <v>21</v>
      </c>
      <c r="C4" s="13" t="s">
        <v>22</v>
      </c>
      <c r="D4" s="14" t="s">
        <v>14</v>
      </c>
      <c r="E4" s="29" t="s">
        <v>14</v>
      </c>
      <c r="F4" s="15" t="s">
        <v>14</v>
      </c>
      <c r="G4" s="16">
        <f>VLOOKUP(B4,'[3]Brokers'!$B$9:$I$69,7,0)</f>
        <v>179538227.3</v>
      </c>
      <c r="H4" s="16">
        <f>VLOOKUP(B4,'[3]Brokers'!$B$9:$W$69,22,0)</f>
        <v>1155784950</v>
      </c>
      <c r="I4" s="16">
        <f>VLOOKUP(B4,'[4]Brokers'!$B$9:$R$69,17,0)</f>
        <v>0</v>
      </c>
      <c r="J4" s="16">
        <f>VLOOKUP(B4,'[3]Brokers'!$B$9:$J$69,9,0)</f>
        <v>68814000</v>
      </c>
      <c r="K4" s="16">
        <v>0</v>
      </c>
      <c r="L4" s="16">
        <v>0</v>
      </c>
      <c r="M4" s="27">
        <f t="shared" si="0"/>
        <v>1404137177.3</v>
      </c>
      <c r="N4" s="16">
        <f>VLOOKUP(B4,'[4]Brokers'!$B$9:$Y$67,24,0)+M4</f>
        <v>3564836455.34</v>
      </c>
      <c r="O4" s="28" t="e">
        <f t="shared" si="1"/>
        <v>#DIV/0!</v>
      </c>
      <c r="P4" s="25"/>
      <c r="Q4" s="4"/>
    </row>
    <row r="5" spans="1:17" s="1" customFormat="1" ht="15.75">
      <c r="A5" s="15">
        <v>3</v>
      </c>
      <c r="B5" s="12" t="s">
        <v>12</v>
      </c>
      <c r="C5" s="13" t="s">
        <v>13</v>
      </c>
      <c r="D5" s="14" t="s">
        <v>14</v>
      </c>
      <c r="E5" s="29" t="s">
        <v>14</v>
      </c>
      <c r="F5" s="15" t="s">
        <v>14</v>
      </c>
      <c r="G5" s="16">
        <f>VLOOKUP(B5,'[3]Brokers'!$B$9:$I$69,7,0)</f>
        <v>1272458454.4</v>
      </c>
      <c r="H5" s="16">
        <f>VLOOKUP(B5,'[3]Brokers'!$B$9:$W$69,22,0)</f>
        <v>0</v>
      </c>
      <c r="I5" s="16">
        <f>VLOOKUP(B5,'[4]Brokers'!$B$9:$R$69,17,0)</f>
        <v>0</v>
      </c>
      <c r="J5" s="16">
        <f>VLOOKUP(B5,'[3]Brokers'!$B$9:$J$69,9,0)</f>
        <v>405840600</v>
      </c>
      <c r="K5" s="16">
        <v>0</v>
      </c>
      <c r="L5" s="16">
        <v>0</v>
      </c>
      <c r="M5" s="27">
        <f t="shared" si="0"/>
        <v>1678299054.4</v>
      </c>
      <c r="N5" s="16">
        <f>VLOOKUP(B5,'[4]Brokers'!$B$9:$Y$67,24,0)+M5</f>
        <v>2505738548.4900002</v>
      </c>
      <c r="O5" s="28" t="e">
        <f t="shared" si="1"/>
        <v>#DIV/0!</v>
      </c>
      <c r="P5" s="25"/>
      <c r="Q5" s="4"/>
    </row>
    <row r="6" spans="1:17" s="1" customFormat="1" ht="15.75">
      <c r="A6" s="15">
        <v>2</v>
      </c>
      <c r="B6" s="12" t="s">
        <v>41</v>
      </c>
      <c r="C6" s="13" t="s">
        <v>42</v>
      </c>
      <c r="D6" s="14" t="s">
        <v>14</v>
      </c>
      <c r="E6" s="30" t="s">
        <v>14</v>
      </c>
      <c r="F6" s="15"/>
      <c r="G6" s="16">
        <f>VLOOKUP(B6,'[3]Brokers'!$B$9:$I$69,7,0)</f>
        <v>282505387.54</v>
      </c>
      <c r="H6" s="16">
        <f>VLOOKUP(B6,'[3]Brokers'!$B$9:$W$69,22,0)</f>
        <v>0</v>
      </c>
      <c r="I6" s="16">
        <f>VLOOKUP(B6,'[4]Brokers'!$B$9:$R$69,17,0)</f>
        <v>0</v>
      </c>
      <c r="J6" s="16">
        <f>VLOOKUP(B6,'[3]Brokers'!$B$9:$J$69,9,0)</f>
        <v>46120200</v>
      </c>
      <c r="K6" s="16">
        <v>0</v>
      </c>
      <c r="L6" s="16">
        <v>0</v>
      </c>
      <c r="M6" s="27">
        <f t="shared" si="0"/>
        <v>328625587.54</v>
      </c>
      <c r="N6" s="16">
        <f>VLOOKUP(B6,'[4]Brokers'!$B$9:$Y$67,24,0)+M6</f>
        <v>2370200710.55</v>
      </c>
      <c r="O6" s="28" t="e">
        <f t="shared" si="1"/>
        <v>#DIV/0!</v>
      </c>
      <c r="P6" s="25"/>
      <c r="Q6" s="4"/>
    </row>
    <row r="7" spans="1:17" s="1" customFormat="1" ht="15.75">
      <c r="A7" s="15">
        <v>5</v>
      </c>
      <c r="B7" s="12" t="s">
        <v>29</v>
      </c>
      <c r="C7" s="13" t="s">
        <v>30</v>
      </c>
      <c r="D7" s="14" t="s">
        <v>14</v>
      </c>
      <c r="E7" s="29" t="s">
        <v>14</v>
      </c>
      <c r="F7" s="15" t="s">
        <v>14</v>
      </c>
      <c r="G7" s="16">
        <f>VLOOKUP(B7,'[3]Brokers'!$B$9:$I$69,7,0)</f>
        <v>355005596.29999995</v>
      </c>
      <c r="H7" s="16">
        <f>VLOOKUP(B7,'[3]Brokers'!$B$9:$W$69,22,0)</f>
        <v>0</v>
      </c>
      <c r="I7" s="16">
        <f>VLOOKUP(B7,'[4]Brokers'!$B$9:$R$69,17,0)</f>
        <v>0</v>
      </c>
      <c r="J7" s="16">
        <f>VLOOKUP(B7,'[3]Brokers'!$B$9:$J$69,9,0)</f>
        <v>182523400</v>
      </c>
      <c r="K7" s="16">
        <v>0</v>
      </c>
      <c r="L7" s="16">
        <v>0</v>
      </c>
      <c r="M7" s="27">
        <f t="shared" si="0"/>
        <v>537528996.3</v>
      </c>
      <c r="N7" s="16">
        <f>VLOOKUP(B7,'[4]Brokers'!$B$9:$Y$67,24,0)+M7</f>
        <v>857884503.55</v>
      </c>
      <c r="O7" s="28" t="e">
        <f t="shared" si="1"/>
        <v>#DIV/0!</v>
      </c>
      <c r="P7" s="25"/>
      <c r="Q7" s="4"/>
    </row>
    <row r="8" spans="1:17" s="1" customFormat="1" ht="15.75">
      <c r="A8" s="15">
        <v>6</v>
      </c>
      <c r="B8" s="12" t="s">
        <v>25</v>
      </c>
      <c r="C8" s="13" t="s">
        <v>26</v>
      </c>
      <c r="D8" s="14" t="s">
        <v>14</v>
      </c>
      <c r="E8" s="29" t="s">
        <v>14</v>
      </c>
      <c r="F8" s="15"/>
      <c r="G8" s="16">
        <f>VLOOKUP(B8,'[3]Brokers'!$B$9:$I$69,7,0)</f>
        <v>382320935.79999995</v>
      </c>
      <c r="H8" s="16">
        <f>VLOOKUP(B8,'[3]Brokers'!$B$9:$W$69,22,0)</f>
        <v>0</v>
      </c>
      <c r="I8" s="16">
        <f>VLOOKUP(B8,'[4]Brokers'!$B$9:$R$69,17,0)</f>
        <v>0</v>
      </c>
      <c r="J8" s="16">
        <f>VLOOKUP(B8,'[3]Brokers'!$B$9:$J$69,9,0)</f>
        <v>170286000</v>
      </c>
      <c r="K8" s="16">
        <v>0</v>
      </c>
      <c r="L8" s="16">
        <v>0</v>
      </c>
      <c r="M8" s="27">
        <f t="shared" si="0"/>
        <v>552606935.8</v>
      </c>
      <c r="N8" s="16">
        <f>VLOOKUP(B8,'[4]Brokers'!$B$9:$Y$67,24,0)+M8</f>
        <v>849473769.54</v>
      </c>
      <c r="O8" s="28" t="e">
        <f t="shared" si="1"/>
        <v>#DIV/0!</v>
      </c>
      <c r="P8" s="25"/>
      <c r="Q8" s="4"/>
    </row>
    <row r="9" spans="1:17" s="1" customFormat="1" ht="15.75">
      <c r="A9" s="15">
        <v>7</v>
      </c>
      <c r="B9" s="12" t="s">
        <v>27</v>
      </c>
      <c r="C9" s="13" t="s">
        <v>28</v>
      </c>
      <c r="D9" s="14" t="s">
        <v>14</v>
      </c>
      <c r="E9" s="29" t="s">
        <v>14</v>
      </c>
      <c r="F9" s="15" t="s">
        <v>14</v>
      </c>
      <c r="G9" s="16">
        <f>VLOOKUP(B9,'[3]Brokers'!$B$9:$I$69,7,0)</f>
        <v>274140321.03</v>
      </c>
      <c r="H9" s="16">
        <f>VLOOKUP(B9,'[3]Brokers'!$B$9:$W$69,22,0)</f>
        <v>0</v>
      </c>
      <c r="I9" s="16">
        <f>VLOOKUP(B9,'[4]Brokers'!$B$9:$R$69,17,0)</f>
        <v>0</v>
      </c>
      <c r="J9" s="16">
        <f>VLOOKUP(B9,'[3]Brokers'!$B$9:$J$69,9,0)</f>
        <v>164744600</v>
      </c>
      <c r="K9" s="16">
        <v>0</v>
      </c>
      <c r="L9" s="16">
        <v>0</v>
      </c>
      <c r="M9" s="27">
        <f t="shared" si="0"/>
        <v>438884921.03</v>
      </c>
      <c r="N9" s="16">
        <f>VLOOKUP(B9,'[4]Brokers'!$B$9:$Y$67,24,0)+M9</f>
        <v>703859624.5</v>
      </c>
      <c r="O9" s="28" t="e">
        <f t="shared" si="1"/>
        <v>#DIV/0!</v>
      </c>
      <c r="P9" s="25"/>
      <c r="Q9" s="4"/>
    </row>
    <row r="10" spans="1:17" s="1" customFormat="1" ht="15.75">
      <c r="A10" s="15">
        <v>29</v>
      </c>
      <c r="B10" s="12" t="s">
        <v>17</v>
      </c>
      <c r="C10" s="13" t="s">
        <v>18</v>
      </c>
      <c r="D10" s="14" t="s">
        <v>14</v>
      </c>
      <c r="E10" s="29" t="s">
        <v>14</v>
      </c>
      <c r="F10" s="15" t="s">
        <v>14</v>
      </c>
      <c r="G10" s="16">
        <f>VLOOKUP(B10,'[3]Brokers'!$B$9:$I$69,7,0)</f>
        <v>7267055.279999999</v>
      </c>
      <c r="H10" s="16">
        <f>VLOOKUP(B10,'[3]Brokers'!$B$9:$W$69,22,0)</f>
        <v>0</v>
      </c>
      <c r="I10" s="16">
        <f>VLOOKUP(B10,'[4]Brokers'!$B$9:$R$69,17,0)</f>
        <v>0</v>
      </c>
      <c r="J10" s="16">
        <f>VLOOKUP(B10,'[3]Brokers'!$B$9:$J$69,9,0)</f>
        <v>22370400</v>
      </c>
      <c r="K10" s="16">
        <v>0</v>
      </c>
      <c r="L10" s="16">
        <v>0</v>
      </c>
      <c r="M10" s="27">
        <f t="shared" si="0"/>
        <v>29637455.28</v>
      </c>
      <c r="N10" s="16">
        <f>VLOOKUP(B10,'[4]Brokers'!$B$9:$Y$67,24,0)+M10</f>
        <v>39046443.28</v>
      </c>
      <c r="O10" s="28" t="e">
        <f t="shared" si="1"/>
        <v>#DIV/0!</v>
      </c>
      <c r="P10" s="25"/>
      <c r="Q10" s="4"/>
    </row>
    <row r="11" spans="1:17" s="1" customFormat="1" ht="15.75">
      <c r="A11" s="15">
        <v>8</v>
      </c>
      <c r="B11" s="12" t="s">
        <v>15</v>
      </c>
      <c r="C11" s="13" t="s">
        <v>16</v>
      </c>
      <c r="D11" s="14" t="s">
        <v>14</v>
      </c>
      <c r="E11" s="15"/>
      <c r="F11" s="15" t="s">
        <v>14</v>
      </c>
      <c r="G11" s="16">
        <f>VLOOKUP(B11,'[3]Brokers'!$B$9:$I$69,7,0)</f>
        <v>198540489.61</v>
      </c>
      <c r="H11" s="16">
        <f>VLOOKUP(B11,'[3]Brokers'!$B$9:$W$69,22,0)</f>
        <v>0</v>
      </c>
      <c r="I11" s="16">
        <f>VLOOKUP(B11,'[4]Brokers'!$B$9:$R$69,17,0)</f>
        <v>0</v>
      </c>
      <c r="J11" s="16">
        <f>VLOOKUP(B11,'[3]Brokers'!$B$9:$J$69,9,0)</f>
        <v>33740000</v>
      </c>
      <c r="K11" s="16">
        <v>0</v>
      </c>
      <c r="L11" s="16">
        <v>0</v>
      </c>
      <c r="M11" s="27">
        <f t="shared" si="0"/>
        <v>232280489.61</v>
      </c>
      <c r="N11" s="16">
        <f>VLOOKUP(B11,'[4]Brokers'!$B$9:$Y$67,24,0)+M11</f>
        <v>381188487.04</v>
      </c>
      <c r="O11" s="28" t="e">
        <f t="shared" si="1"/>
        <v>#DIV/0!</v>
      </c>
      <c r="P11" s="25"/>
      <c r="Q11" s="4"/>
    </row>
    <row r="12" spans="1:17" s="26" customFormat="1" ht="15.75">
      <c r="A12" s="15">
        <v>9</v>
      </c>
      <c r="B12" s="12" t="s">
        <v>31</v>
      </c>
      <c r="C12" s="13" t="s">
        <v>32</v>
      </c>
      <c r="D12" s="14" t="s">
        <v>14</v>
      </c>
      <c r="E12" s="29" t="s">
        <v>14</v>
      </c>
      <c r="F12" s="15"/>
      <c r="G12" s="16">
        <f>VLOOKUP(B12,'[3]Brokers'!$B$9:$I$69,7,0)</f>
        <v>64587067.29000001</v>
      </c>
      <c r="H12" s="16">
        <f>VLOOKUP(B12,'[3]Brokers'!$B$9:$W$69,22,0)</f>
        <v>0</v>
      </c>
      <c r="I12" s="16">
        <f>VLOOKUP(B12,'[4]Brokers'!$B$9:$R$69,17,0)</f>
        <v>0</v>
      </c>
      <c r="J12" s="16">
        <f>VLOOKUP(B12,'[3]Brokers'!$B$9:$J$69,9,0)</f>
        <v>112984400</v>
      </c>
      <c r="K12" s="16">
        <v>0</v>
      </c>
      <c r="L12" s="16">
        <v>0</v>
      </c>
      <c r="M12" s="27">
        <f t="shared" si="0"/>
        <v>177571467.29000002</v>
      </c>
      <c r="N12" s="16">
        <f>VLOOKUP(B12,'[4]Brokers'!$B$9:$Y$67,24,0)+M12</f>
        <v>344539550.28000003</v>
      </c>
      <c r="O12" s="28" t="e">
        <f t="shared" si="1"/>
        <v>#DIV/0!</v>
      </c>
      <c r="P12" s="25"/>
      <c r="Q12" s="10"/>
    </row>
    <row r="13" spans="1:17" s="1" customFormat="1" ht="15.75">
      <c r="A13" s="15">
        <v>15</v>
      </c>
      <c r="B13" s="12" t="s">
        <v>23</v>
      </c>
      <c r="C13" s="13" t="s">
        <v>24</v>
      </c>
      <c r="D13" s="14" t="s">
        <v>14</v>
      </c>
      <c r="E13" s="29" t="s">
        <v>14</v>
      </c>
      <c r="F13" s="15"/>
      <c r="G13" s="16">
        <f>VLOOKUP(B13,'[3]Brokers'!$B$9:$I$69,7,0)</f>
        <v>132119822</v>
      </c>
      <c r="H13" s="16">
        <f>VLOOKUP(B13,'[3]Brokers'!$B$9:$W$69,22,0)</f>
        <v>0</v>
      </c>
      <c r="I13" s="16">
        <f>VLOOKUP(B13,'[4]Brokers'!$B$9:$R$69,17,0)</f>
        <v>0</v>
      </c>
      <c r="J13" s="16">
        <f>VLOOKUP(B13,'[3]Brokers'!$B$9:$J$69,9,0)</f>
        <v>86976200</v>
      </c>
      <c r="K13" s="16">
        <v>0</v>
      </c>
      <c r="L13" s="16">
        <v>0</v>
      </c>
      <c r="M13" s="27">
        <f t="shared" si="0"/>
        <v>219096022</v>
      </c>
      <c r="N13" s="16">
        <f>VLOOKUP(B13,'[4]Brokers'!$B$9:$Y$67,24,0)+M13</f>
        <v>264501030.87</v>
      </c>
      <c r="O13" s="28" t="e">
        <f t="shared" si="1"/>
        <v>#DIV/0!</v>
      </c>
      <c r="P13" s="25"/>
      <c r="Q13" s="4"/>
    </row>
    <row r="14" spans="1:17" s="1" customFormat="1" ht="15.75">
      <c r="A14" s="15">
        <v>10</v>
      </c>
      <c r="B14" s="12" t="s">
        <v>79</v>
      </c>
      <c r="C14" s="13" t="s">
        <v>131</v>
      </c>
      <c r="D14" s="14" t="s">
        <v>14</v>
      </c>
      <c r="E14" s="15"/>
      <c r="F14" s="15"/>
      <c r="G14" s="16">
        <f>VLOOKUP(B14,'[3]Brokers'!$B$9:$I$69,7,0)</f>
        <v>53972221.2</v>
      </c>
      <c r="H14" s="16">
        <f>VLOOKUP(B14,'[3]Brokers'!$B$9:$W$69,22,0)</f>
        <v>0</v>
      </c>
      <c r="I14" s="16">
        <f>VLOOKUP(B14,'[4]Brokers'!$B$9:$R$69,17,0)</f>
        <v>0</v>
      </c>
      <c r="J14" s="16">
        <f>VLOOKUP(B14,'[3]Brokers'!$B$9:$J$69,9,0)</f>
        <v>7280000</v>
      </c>
      <c r="K14" s="16">
        <v>0</v>
      </c>
      <c r="L14" s="16">
        <v>0</v>
      </c>
      <c r="M14" s="27">
        <f t="shared" si="0"/>
        <v>61252221.2</v>
      </c>
      <c r="N14" s="16">
        <f>VLOOKUP(B14,'[4]Brokers'!$B$9:$Y$67,24,0)+M14</f>
        <v>208244598.74</v>
      </c>
      <c r="O14" s="28" t="e">
        <f t="shared" si="1"/>
        <v>#DIV/0!</v>
      </c>
      <c r="P14" s="25"/>
      <c r="Q14" s="4"/>
    </row>
    <row r="15" spans="1:17" s="1" customFormat="1" ht="15.75">
      <c r="A15" s="15">
        <v>11</v>
      </c>
      <c r="B15" s="12" t="s">
        <v>94</v>
      </c>
      <c r="C15" s="13" t="s">
        <v>95</v>
      </c>
      <c r="D15" s="14" t="s">
        <v>14</v>
      </c>
      <c r="E15" s="29" t="s">
        <v>14</v>
      </c>
      <c r="F15" s="15" t="s">
        <v>14</v>
      </c>
      <c r="G15" s="16">
        <f>VLOOKUP(B15,'[3]Brokers'!$B$9:$I$69,7,0)</f>
        <v>7031079</v>
      </c>
      <c r="H15" s="16">
        <f>VLOOKUP(B15,'[3]Brokers'!$B$9:$W$69,22,0)</f>
        <v>0</v>
      </c>
      <c r="I15" s="16">
        <f>VLOOKUP(B15,'[4]Brokers'!$B$9:$R$69,17,0)</f>
        <v>0</v>
      </c>
      <c r="J15" s="16">
        <f>VLOOKUP(B15,'[3]Brokers'!$B$9:$J$69,9,0)</f>
        <v>35506600</v>
      </c>
      <c r="K15" s="16">
        <v>0</v>
      </c>
      <c r="L15" s="16">
        <v>0</v>
      </c>
      <c r="M15" s="27">
        <f t="shared" si="0"/>
        <v>42537679</v>
      </c>
      <c r="N15" s="16">
        <f>VLOOKUP(B15,'[4]Brokers'!$B$9:$Y$67,24,0)+M15</f>
        <v>159595316</v>
      </c>
      <c r="O15" s="28" t="e">
        <f t="shared" si="1"/>
        <v>#DIV/0!</v>
      </c>
      <c r="P15" s="25"/>
      <c r="Q15" s="4"/>
    </row>
    <row r="16" spans="1:17" s="1" customFormat="1" ht="15.75">
      <c r="A16" s="15">
        <v>14</v>
      </c>
      <c r="B16" s="12" t="s">
        <v>106</v>
      </c>
      <c r="C16" s="13" t="s">
        <v>107</v>
      </c>
      <c r="D16" s="14" t="s">
        <v>14</v>
      </c>
      <c r="E16" s="15"/>
      <c r="F16" s="15"/>
      <c r="G16" s="16">
        <f>VLOOKUP(B16,'[3]Brokers'!$B$9:$I$69,7,0)</f>
        <v>9439987</v>
      </c>
      <c r="H16" s="16">
        <f>VLOOKUP(B16,'[3]Brokers'!$B$9:$W$69,22,0)</f>
        <v>0</v>
      </c>
      <c r="I16" s="16">
        <f>VLOOKUP(B16,'[4]Brokers'!$B$9:$R$69,17,0)</f>
        <v>0</v>
      </c>
      <c r="J16" s="16">
        <f>VLOOKUP(B16,'[3]Brokers'!$B$9:$J$69,9,0)</f>
        <v>90998600</v>
      </c>
      <c r="K16" s="16">
        <v>0</v>
      </c>
      <c r="L16" s="16">
        <v>0</v>
      </c>
      <c r="M16" s="27">
        <f t="shared" si="0"/>
        <v>100438587</v>
      </c>
      <c r="N16" s="16">
        <f>VLOOKUP(B16,'[4]Brokers'!$B$9:$Y$67,24,0)+M16</f>
        <v>151137086</v>
      </c>
      <c r="O16" s="28" t="e">
        <f t="shared" si="1"/>
        <v>#DIV/0!</v>
      </c>
      <c r="P16" s="25"/>
      <c r="Q16" s="4"/>
    </row>
    <row r="17" spans="1:17" s="1" customFormat="1" ht="15.75">
      <c r="A17" s="15">
        <v>18</v>
      </c>
      <c r="B17" s="12" t="s">
        <v>33</v>
      </c>
      <c r="C17" s="13" t="s">
        <v>34</v>
      </c>
      <c r="D17" s="14" t="s">
        <v>14</v>
      </c>
      <c r="E17" s="29" t="s">
        <v>14</v>
      </c>
      <c r="F17" s="15"/>
      <c r="G17" s="16">
        <f>VLOOKUP(B17,'[3]Brokers'!$B$9:$I$69,7,0)</f>
        <v>112802935.7</v>
      </c>
      <c r="H17" s="16">
        <f>VLOOKUP(B17,'[3]Brokers'!$B$9:$W$69,22,0)</f>
        <v>0</v>
      </c>
      <c r="I17" s="16">
        <f>VLOOKUP(B17,'[4]Brokers'!$B$9:$R$69,17,0)</f>
        <v>0</v>
      </c>
      <c r="J17" s="16">
        <f>VLOOKUP(B17,'[3]Brokers'!$B$9:$J$69,9,0)</f>
        <v>2000000</v>
      </c>
      <c r="K17" s="16">
        <v>0</v>
      </c>
      <c r="L17" s="16">
        <v>0</v>
      </c>
      <c r="M17" s="27">
        <f t="shared" si="0"/>
        <v>114802935.7</v>
      </c>
      <c r="N17" s="16">
        <f>VLOOKUP(B17,'[4]Brokers'!$B$9:$Y$67,24,0)+M17</f>
        <v>149443115.7</v>
      </c>
      <c r="O17" s="28" t="e">
        <f t="shared" si="1"/>
        <v>#DIV/0!</v>
      </c>
      <c r="P17" s="25"/>
      <c r="Q17" s="4"/>
    </row>
    <row r="18" spans="1:17" s="1" customFormat="1" ht="15.75">
      <c r="A18" s="15">
        <v>13</v>
      </c>
      <c r="B18" s="12" t="s">
        <v>132</v>
      </c>
      <c r="C18" s="13" t="s">
        <v>134</v>
      </c>
      <c r="D18" s="14" t="s">
        <v>14</v>
      </c>
      <c r="E18" s="15"/>
      <c r="F18" s="15"/>
      <c r="G18" s="16">
        <f>VLOOKUP(B18,'[3]Brokers'!$B$9:$I$69,7,0)</f>
        <v>53280666.2</v>
      </c>
      <c r="H18" s="16">
        <f>VLOOKUP(B18,'[3]Brokers'!$B$9:$W$69,22,0)</f>
        <v>100000</v>
      </c>
      <c r="I18" s="16">
        <f>VLOOKUP(B18,'[4]Brokers'!$B$9:$R$69,17,0)</f>
        <v>0</v>
      </c>
      <c r="J18" s="16">
        <f>VLOOKUP(B18,'[3]Brokers'!$B$9:$J$69,9,0)</f>
        <v>420000</v>
      </c>
      <c r="K18" s="16">
        <v>0</v>
      </c>
      <c r="L18" s="16">
        <v>0</v>
      </c>
      <c r="M18" s="27">
        <f t="shared" si="0"/>
        <v>53800666.2</v>
      </c>
      <c r="N18" s="16">
        <f>VLOOKUP(B18,'[4]Brokers'!$B$9:$Y$67,24,0)+M18</f>
        <v>106693805.15</v>
      </c>
      <c r="O18" s="28" t="e">
        <f t="shared" si="1"/>
        <v>#DIV/0!</v>
      </c>
      <c r="P18" s="25"/>
      <c r="Q18" s="4"/>
    </row>
    <row r="19" spans="1:17" s="1" customFormat="1" ht="15.75">
      <c r="A19" s="15">
        <v>19</v>
      </c>
      <c r="B19" s="12" t="s">
        <v>55</v>
      </c>
      <c r="C19" s="13" t="s">
        <v>56</v>
      </c>
      <c r="D19" s="14" t="s">
        <v>14</v>
      </c>
      <c r="E19" s="15"/>
      <c r="F19" s="15"/>
      <c r="G19" s="16">
        <f>VLOOKUP(B19,'[3]Brokers'!$B$9:$I$69,7,0)</f>
        <v>62935340</v>
      </c>
      <c r="H19" s="16">
        <f>VLOOKUP(B19,'[3]Brokers'!$B$9:$W$69,22,0)</f>
        <v>0</v>
      </c>
      <c r="I19" s="16">
        <f>VLOOKUP(B19,'[4]Brokers'!$B$9:$R$69,17,0)</f>
        <v>0</v>
      </c>
      <c r="J19" s="16">
        <f>VLOOKUP(B19,'[3]Brokers'!$B$9:$J$69,9,0)</f>
        <v>1540000</v>
      </c>
      <c r="K19" s="16">
        <v>0</v>
      </c>
      <c r="L19" s="16">
        <v>0</v>
      </c>
      <c r="M19" s="27">
        <f t="shared" si="0"/>
        <v>64475340</v>
      </c>
      <c r="N19" s="16">
        <f>VLOOKUP(B19,'[4]Brokers'!$B$9:$Y$67,24,0)+M19</f>
        <v>94147120</v>
      </c>
      <c r="O19" s="28" t="e">
        <f t="shared" si="1"/>
        <v>#DIV/0!</v>
      </c>
      <c r="P19" s="25"/>
      <c r="Q19" s="4"/>
    </row>
    <row r="20" spans="1:17" s="1" customFormat="1" ht="15.75">
      <c r="A20" s="15">
        <v>12</v>
      </c>
      <c r="B20" s="12" t="s">
        <v>69</v>
      </c>
      <c r="C20" s="13" t="s">
        <v>70</v>
      </c>
      <c r="D20" s="14" t="s">
        <v>14</v>
      </c>
      <c r="E20" s="15"/>
      <c r="F20" s="15"/>
      <c r="G20" s="16">
        <f>VLOOKUP(B20,'[3]Brokers'!$B$9:$I$69,7,0)</f>
        <v>13813765.16</v>
      </c>
      <c r="H20" s="16">
        <f>VLOOKUP(B20,'[3]Brokers'!$B$9:$W$69,22,0)</f>
        <v>0</v>
      </c>
      <c r="I20" s="16">
        <f>VLOOKUP(B20,'[4]Brokers'!$B$9:$R$69,17,0)</f>
        <v>0</v>
      </c>
      <c r="J20" s="16">
        <f>VLOOKUP(B20,'[3]Brokers'!$B$9:$J$69,9,0)</f>
        <v>10287600</v>
      </c>
      <c r="K20" s="16">
        <v>0</v>
      </c>
      <c r="L20" s="16">
        <v>0</v>
      </c>
      <c r="M20" s="27">
        <f t="shared" si="0"/>
        <v>24101365.16</v>
      </c>
      <c r="N20" s="16">
        <f>VLOOKUP(B20,'[4]Brokers'!$B$9:$Y$67,24,0)+M20</f>
        <v>89204125.16</v>
      </c>
      <c r="O20" s="28" t="e">
        <f t="shared" si="1"/>
        <v>#DIV/0!</v>
      </c>
      <c r="P20" s="25"/>
      <c r="Q20" s="4"/>
    </row>
    <row r="21" spans="1:17" s="1" customFormat="1" ht="15.75">
      <c r="A21" s="15">
        <v>16</v>
      </c>
      <c r="B21" s="12" t="s">
        <v>35</v>
      </c>
      <c r="C21" s="13" t="s">
        <v>36</v>
      </c>
      <c r="D21" s="14" t="s">
        <v>14</v>
      </c>
      <c r="E21" s="29" t="s">
        <v>14</v>
      </c>
      <c r="F21" s="15"/>
      <c r="G21" s="16">
        <f>VLOOKUP(B21,'[3]Brokers'!$B$9:$I$69,7,0)</f>
        <v>36119868.65</v>
      </c>
      <c r="H21" s="16">
        <f>VLOOKUP(B21,'[3]Brokers'!$B$9:$W$69,22,0)</f>
        <v>0</v>
      </c>
      <c r="I21" s="16">
        <f>VLOOKUP(B21,'[4]Brokers'!$B$9:$R$69,17,0)</f>
        <v>0</v>
      </c>
      <c r="J21" s="16">
        <f>VLOOKUP(B21,'[3]Brokers'!$B$9:$J$69,9,0)</f>
        <v>7689000</v>
      </c>
      <c r="K21" s="16">
        <v>0</v>
      </c>
      <c r="L21" s="16">
        <v>0</v>
      </c>
      <c r="M21" s="27">
        <f t="shared" si="0"/>
        <v>43808868.65</v>
      </c>
      <c r="N21" s="16">
        <f>VLOOKUP(B21,'[4]Brokers'!$B$9:$Y$67,24,0)+M21</f>
        <v>88628421.35</v>
      </c>
      <c r="O21" s="28" t="e">
        <f t="shared" si="1"/>
        <v>#DIV/0!</v>
      </c>
      <c r="P21" s="25"/>
      <c r="Q21" s="4"/>
    </row>
    <row r="22" spans="1:17" s="1" customFormat="1" ht="15.75">
      <c r="A22" s="15">
        <v>20</v>
      </c>
      <c r="B22" s="12" t="s">
        <v>47</v>
      </c>
      <c r="C22" s="13" t="s">
        <v>48</v>
      </c>
      <c r="D22" s="14" t="s">
        <v>14</v>
      </c>
      <c r="E22" s="15"/>
      <c r="F22" s="15"/>
      <c r="G22" s="16">
        <f>VLOOKUP(B22,'[3]Brokers'!$B$9:$I$69,7,0)</f>
        <v>22402798.18</v>
      </c>
      <c r="H22" s="16">
        <f>VLOOKUP(B22,'[3]Brokers'!$B$9:$W$69,22,0)</f>
        <v>0</v>
      </c>
      <c r="I22" s="16">
        <f>VLOOKUP(B22,'[4]Brokers'!$B$9:$R$69,17,0)</f>
        <v>0</v>
      </c>
      <c r="J22" s="16">
        <f>VLOOKUP(B22,'[3]Brokers'!$B$9:$J$69,9,0)</f>
        <v>21442800</v>
      </c>
      <c r="K22" s="16">
        <v>0</v>
      </c>
      <c r="L22" s="16">
        <v>0</v>
      </c>
      <c r="M22" s="27">
        <f t="shared" si="0"/>
        <v>43845598.18</v>
      </c>
      <c r="N22" s="16">
        <f>VLOOKUP(B22,'[4]Brokers'!$B$9:$Y$67,24,0)+M22</f>
        <v>72101616.18</v>
      </c>
      <c r="O22" s="28" t="e">
        <f t="shared" si="1"/>
        <v>#DIV/0!</v>
      </c>
      <c r="P22" s="25"/>
      <c r="Q22" s="4"/>
    </row>
    <row r="23" spans="1:17" s="1" customFormat="1" ht="15.75">
      <c r="A23" s="15">
        <v>17</v>
      </c>
      <c r="B23" s="12" t="s">
        <v>77</v>
      </c>
      <c r="C23" s="13" t="s">
        <v>78</v>
      </c>
      <c r="D23" s="14" t="s">
        <v>14</v>
      </c>
      <c r="E23" s="15"/>
      <c r="F23" s="15"/>
      <c r="G23" s="16">
        <f>VLOOKUP(B23,'[3]Brokers'!$B$9:$I$69,7,0)</f>
        <v>27299103</v>
      </c>
      <c r="H23" s="16">
        <f>VLOOKUP(B23,'[3]Brokers'!$B$9:$W$69,22,0)</f>
        <v>0</v>
      </c>
      <c r="I23" s="16">
        <f>VLOOKUP(B23,'[4]Brokers'!$B$9:$R$69,17,0)</f>
        <v>0</v>
      </c>
      <c r="J23" s="16">
        <f>VLOOKUP(B23,'[3]Brokers'!$B$9:$J$69,9,0)</f>
        <v>2002400</v>
      </c>
      <c r="K23" s="16">
        <v>0</v>
      </c>
      <c r="L23" s="16">
        <v>0</v>
      </c>
      <c r="M23" s="27">
        <f t="shared" si="0"/>
        <v>29301503</v>
      </c>
      <c r="N23" s="16">
        <f>VLOOKUP(B23,'[4]Brokers'!$B$9:$Y$67,24,0)+M23</f>
        <v>67794932.4</v>
      </c>
      <c r="O23" s="28" t="e">
        <f t="shared" si="1"/>
        <v>#DIV/0!</v>
      </c>
      <c r="P23" s="25"/>
      <c r="Q23" s="4"/>
    </row>
    <row r="24" spans="1:17" s="1" customFormat="1" ht="15.75">
      <c r="A24" s="15">
        <v>28</v>
      </c>
      <c r="B24" s="12" t="s">
        <v>51</v>
      </c>
      <c r="C24" s="13" t="s">
        <v>52</v>
      </c>
      <c r="D24" s="14" t="s">
        <v>14</v>
      </c>
      <c r="E24" s="29" t="s">
        <v>14</v>
      </c>
      <c r="F24" s="15"/>
      <c r="G24" s="16">
        <f>VLOOKUP(B24,'[3]Brokers'!$B$9:$I$69,7,0)</f>
        <v>50304492.3</v>
      </c>
      <c r="H24" s="16">
        <f>VLOOKUP(B24,'[3]Brokers'!$B$9:$W$69,22,0)</f>
        <v>0</v>
      </c>
      <c r="I24" s="16">
        <f>VLOOKUP(B24,'[4]Brokers'!$B$9:$R$69,17,0)</f>
        <v>0</v>
      </c>
      <c r="J24" s="16">
        <f>VLOOKUP(B24,'[3]Brokers'!$B$9:$J$69,9,0)</f>
        <v>1590000</v>
      </c>
      <c r="K24" s="16">
        <v>0</v>
      </c>
      <c r="L24" s="16">
        <v>0</v>
      </c>
      <c r="M24" s="27">
        <f t="shared" si="0"/>
        <v>51894492.3</v>
      </c>
      <c r="N24" s="16">
        <f>VLOOKUP(B24,'[4]Brokers'!$B$9:$Y$67,24,0)+M24</f>
        <v>62182846.3</v>
      </c>
      <c r="O24" s="28" t="e">
        <f t="shared" si="1"/>
        <v>#DIV/0!</v>
      </c>
      <c r="P24" s="25"/>
      <c r="Q24" s="4"/>
    </row>
    <row r="25" spans="1:17" s="1" customFormat="1" ht="15.75">
      <c r="A25" s="15">
        <v>23</v>
      </c>
      <c r="B25" s="12" t="s">
        <v>53</v>
      </c>
      <c r="C25" s="13" t="s">
        <v>54</v>
      </c>
      <c r="D25" s="14" t="s">
        <v>14</v>
      </c>
      <c r="E25" s="15"/>
      <c r="F25" s="15"/>
      <c r="G25" s="16">
        <f>VLOOKUP(B25,'[3]Brokers'!$B$9:$I$69,7,0)</f>
        <v>15542272.399999999</v>
      </c>
      <c r="H25" s="16">
        <f>VLOOKUP(B25,'[3]Brokers'!$B$9:$W$69,22,0)</f>
        <v>0</v>
      </c>
      <c r="I25" s="16">
        <f>VLOOKUP(B25,'[4]Brokers'!$B$9:$R$69,17,0)</f>
        <v>0</v>
      </c>
      <c r="J25" s="16">
        <f>VLOOKUP(B25,'[3]Brokers'!$B$9:$J$69,9,0)</f>
        <v>12418600</v>
      </c>
      <c r="K25" s="16">
        <v>0</v>
      </c>
      <c r="L25" s="16">
        <v>0</v>
      </c>
      <c r="M25" s="27">
        <f t="shared" si="0"/>
        <v>27960872.4</v>
      </c>
      <c r="N25" s="16">
        <f>VLOOKUP(B25,'[4]Brokers'!$B$9:$Y$67,24,0)+M25</f>
        <v>49745758.9</v>
      </c>
      <c r="O25" s="28" t="e">
        <f t="shared" si="1"/>
        <v>#DIV/0!</v>
      </c>
      <c r="P25" s="25"/>
      <c r="Q25" s="4"/>
    </row>
    <row r="26" spans="1:16" s="1" customFormat="1" ht="15.75">
      <c r="A26" s="15">
        <v>21</v>
      </c>
      <c r="B26" s="12" t="s">
        <v>73</v>
      </c>
      <c r="C26" s="13" t="s">
        <v>74</v>
      </c>
      <c r="D26" s="14" t="s">
        <v>14</v>
      </c>
      <c r="E26" s="15"/>
      <c r="F26" s="15"/>
      <c r="G26" s="16">
        <f>VLOOKUP(B26,'[3]Brokers'!$B$9:$I$69,7,0)</f>
        <v>2993720</v>
      </c>
      <c r="H26" s="16">
        <f>VLOOKUP(B26,'[3]Brokers'!$B$9:$W$69,22,0)</f>
        <v>0</v>
      </c>
      <c r="I26" s="16">
        <f>VLOOKUP(B26,'[4]Brokers'!$B$9:$R$69,17,0)</f>
        <v>0</v>
      </c>
      <c r="J26" s="16">
        <f>VLOOKUP(B26,'[3]Brokers'!$B$9:$J$69,9,0)</f>
        <v>17212600</v>
      </c>
      <c r="K26" s="16">
        <v>0</v>
      </c>
      <c r="L26" s="16">
        <v>0</v>
      </c>
      <c r="M26" s="27">
        <f t="shared" si="0"/>
        <v>20206320</v>
      </c>
      <c r="N26" s="16">
        <f>VLOOKUP(B26,'[4]Brokers'!$B$9:$Y$67,24,0)+M26</f>
        <v>44578790.29</v>
      </c>
      <c r="O26" s="28" t="e">
        <f t="shared" si="1"/>
        <v>#DIV/0!</v>
      </c>
      <c r="P26" s="25"/>
    </row>
    <row r="27" spans="1:17" s="1" customFormat="1" ht="15.75">
      <c r="A27" s="15">
        <v>27</v>
      </c>
      <c r="B27" s="12" t="s">
        <v>86</v>
      </c>
      <c r="C27" s="13" t="s">
        <v>87</v>
      </c>
      <c r="D27" s="14" t="s">
        <v>14</v>
      </c>
      <c r="E27" s="15"/>
      <c r="F27" s="15"/>
      <c r="G27" s="16">
        <f>VLOOKUP(B27,'[3]Brokers'!$B$9:$I$69,7,0)</f>
        <v>26908898</v>
      </c>
      <c r="H27" s="16">
        <f>VLOOKUP(B27,'[3]Brokers'!$B$9:$W$69,22,0)</f>
        <v>0</v>
      </c>
      <c r="I27" s="16">
        <f>VLOOKUP(B27,'[4]Brokers'!$B$9:$R$69,17,0)</f>
        <v>0</v>
      </c>
      <c r="J27" s="16">
        <f>VLOOKUP(B27,'[3]Brokers'!$B$9:$J$69,9,0)</f>
        <v>1910800</v>
      </c>
      <c r="K27" s="16">
        <v>0</v>
      </c>
      <c r="L27" s="16">
        <v>0</v>
      </c>
      <c r="M27" s="27">
        <f t="shared" si="0"/>
        <v>28819698</v>
      </c>
      <c r="N27" s="16">
        <f>VLOOKUP(B27,'[4]Brokers'!$B$9:$Y$67,24,0)+M27</f>
        <v>41432026.1</v>
      </c>
      <c r="O27" s="28" t="e">
        <f t="shared" si="1"/>
        <v>#DIV/0!</v>
      </c>
      <c r="P27" s="25"/>
      <c r="Q27" s="4"/>
    </row>
    <row r="28" spans="1:17" s="1" customFormat="1" ht="15.75">
      <c r="A28" s="15">
        <v>32</v>
      </c>
      <c r="B28" s="12" t="s">
        <v>57</v>
      </c>
      <c r="C28" s="13" t="s">
        <v>58</v>
      </c>
      <c r="D28" s="14" t="s">
        <v>14</v>
      </c>
      <c r="E28" s="29" t="s">
        <v>14</v>
      </c>
      <c r="F28" s="15" t="s">
        <v>14</v>
      </c>
      <c r="G28" s="16">
        <f>VLOOKUP(B28,'[3]Brokers'!$B$9:$I$69,7,0)</f>
        <v>17535498</v>
      </c>
      <c r="H28" s="16">
        <f>VLOOKUP(B28,'[3]Brokers'!$B$9:$W$69,22,0)</f>
        <v>0</v>
      </c>
      <c r="I28" s="16">
        <f>VLOOKUP(B28,'[4]Brokers'!$B$9:$R$69,17,0)</f>
        <v>0</v>
      </c>
      <c r="J28" s="16">
        <f>VLOOKUP(B28,'[3]Brokers'!$B$9:$J$69,9,0)</f>
        <v>19707400</v>
      </c>
      <c r="K28" s="16">
        <v>0</v>
      </c>
      <c r="L28" s="16">
        <v>0</v>
      </c>
      <c r="M28" s="27">
        <f t="shared" si="0"/>
        <v>37242898</v>
      </c>
      <c r="N28" s="16">
        <f>VLOOKUP(B28,'[4]Brokers'!$B$9:$Y$67,24,0)+M28</f>
        <v>40397211</v>
      </c>
      <c r="O28" s="28" t="e">
        <f t="shared" si="1"/>
        <v>#DIV/0!</v>
      </c>
      <c r="P28" s="25"/>
      <c r="Q28" s="4"/>
    </row>
    <row r="29" spans="1:17" s="1" customFormat="1" ht="15.75">
      <c r="A29" s="15">
        <v>22</v>
      </c>
      <c r="B29" s="12" t="s">
        <v>45</v>
      </c>
      <c r="C29" s="13" t="s">
        <v>46</v>
      </c>
      <c r="D29" s="14" t="s">
        <v>14</v>
      </c>
      <c r="E29" s="15"/>
      <c r="F29" s="15"/>
      <c r="G29" s="16">
        <f>VLOOKUP(B29,'[3]Brokers'!$B$9:$I$69,7,0)</f>
        <v>4549824.25</v>
      </c>
      <c r="H29" s="16">
        <f>VLOOKUP(B29,'[3]Brokers'!$B$9:$W$69,22,0)</f>
        <v>0</v>
      </c>
      <c r="I29" s="16">
        <f>VLOOKUP(B29,'[4]Brokers'!$B$9:$R$69,17,0)</f>
        <v>0</v>
      </c>
      <c r="J29" s="16">
        <f>VLOOKUP(B29,'[3]Brokers'!$B$9:$J$69,9,0)</f>
        <v>12067600</v>
      </c>
      <c r="K29" s="16">
        <v>0</v>
      </c>
      <c r="L29" s="16">
        <v>0</v>
      </c>
      <c r="M29" s="27">
        <f t="shared" si="0"/>
        <v>16617424.25</v>
      </c>
      <c r="N29" s="16">
        <f>VLOOKUP(B29,'[4]Brokers'!$B$9:$Y$67,24,0)+M29</f>
        <v>38777829.36</v>
      </c>
      <c r="O29" s="28" t="e">
        <f t="shared" si="1"/>
        <v>#DIV/0!</v>
      </c>
      <c r="P29" s="25"/>
      <c r="Q29" s="4"/>
    </row>
    <row r="30" spans="1:17" s="1" customFormat="1" ht="15.75">
      <c r="A30" s="15">
        <v>33</v>
      </c>
      <c r="B30" s="12" t="s">
        <v>118</v>
      </c>
      <c r="C30" s="13" t="s">
        <v>119</v>
      </c>
      <c r="D30" s="14" t="s">
        <v>14</v>
      </c>
      <c r="E30" s="15"/>
      <c r="F30" s="15"/>
      <c r="G30" s="16">
        <f>VLOOKUP(B30,'[3]Brokers'!$B$9:$I$69,7,0)</f>
        <v>14443794.739999998</v>
      </c>
      <c r="H30" s="16">
        <f>VLOOKUP(B30,'[3]Brokers'!$B$9:$W$69,22,0)</f>
        <v>0</v>
      </c>
      <c r="I30" s="16">
        <f>VLOOKUP(B30,'[4]Brokers'!$B$9:$R$69,17,0)</f>
        <v>0</v>
      </c>
      <c r="J30" s="16">
        <f>VLOOKUP(B30,'[3]Brokers'!$B$9:$J$69,9,0)</f>
        <v>21990000</v>
      </c>
      <c r="K30" s="16">
        <v>0</v>
      </c>
      <c r="L30" s="16">
        <v>0</v>
      </c>
      <c r="M30" s="27">
        <f t="shared" si="0"/>
        <v>36433794.739999995</v>
      </c>
      <c r="N30" s="16">
        <f>VLOOKUP(B30,'[4]Brokers'!$B$9:$Y$67,24,0)+M30</f>
        <v>38641795.739999995</v>
      </c>
      <c r="O30" s="28" t="e">
        <f t="shared" si="1"/>
        <v>#DIV/0!</v>
      </c>
      <c r="P30" s="25"/>
      <c r="Q30" s="4"/>
    </row>
    <row r="31" spans="1:17" s="1" customFormat="1" ht="15.75">
      <c r="A31" s="15">
        <v>30</v>
      </c>
      <c r="B31" s="12" t="s">
        <v>96</v>
      </c>
      <c r="C31" s="13" t="s">
        <v>97</v>
      </c>
      <c r="D31" s="14" t="s">
        <v>14</v>
      </c>
      <c r="E31" s="15"/>
      <c r="F31" s="15"/>
      <c r="G31" s="16">
        <f>VLOOKUP(B31,'[3]Brokers'!$B$9:$I$69,7,0)</f>
        <v>15526374</v>
      </c>
      <c r="H31" s="16">
        <f>VLOOKUP(B31,'[3]Brokers'!$B$9:$W$69,22,0)</f>
        <v>0</v>
      </c>
      <c r="I31" s="16">
        <f>VLOOKUP(B31,'[4]Brokers'!$B$9:$R$69,17,0)</f>
        <v>0</v>
      </c>
      <c r="J31" s="16">
        <f>VLOOKUP(B31,'[3]Brokers'!$B$9:$J$69,9,0)</f>
        <v>16352000</v>
      </c>
      <c r="K31" s="16">
        <v>0</v>
      </c>
      <c r="L31" s="16">
        <v>0</v>
      </c>
      <c r="M31" s="27">
        <f t="shared" si="0"/>
        <v>31878374</v>
      </c>
      <c r="N31" s="16">
        <f>VLOOKUP(B31,'[4]Brokers'!$B$9:$Y$67,24,0)+M31</f>
        <v>37474755</v>
      </c>
      <c r="O31" s="28" t="e">
        <f t="shared" si="1"/>
        <v>#DIV/0!</v>
      </c>
      <c r="P31" s="25"/>
      <c r="Q31" s="4"/>
    </row>
    <row r="32" spans="1:17" s="1" customFormat="1" ht="15.75">
      <c r="A32" s="15">
        <v>25</v>
      </c>
      <c r="B32" s="12" t="s">
        <v>59</v>
      </c>
      <c r="C32" s="13" t="s">
        <v>60</v>
      </c>
      <c r="D32" s="14" t="s">
        <v>14</v>
      </c>
      <c r="E32" s="15"/>
      <c r="F32" s="15"/>
      <c r="G32" s="16">
        <f>VLOOKUP(B32,'[3]Brokers'!$B$9:$I$69,7,0)</f>
        <v>14858503.98</v>
      </c>
      <c r="H32" s="16">
        <f>VLOOKUP(B32,'[3]Brokers'!$B$9:$W$69,22,0)</f>
        <v>0</v>
      </c>
      <c r="I32" s="16">
        <f>VLOOKUP(B32,'[4]Brokers'!$B$9:$R$69,17,0)</f>
        <v>0</v>
      </c>
      <c r="J32" s="16">
        <f>VLOOKUP(B32,'[3]Brokers'!$B$9:$J$69,9,0)</f>
        <v>2150000</v>
      </c>
      <c r="K32" s="16">
        <v>0</v>
      </c>
      <c r="L32" s="16">
        <v>0</v>
      </c>
      <c r="M32" s="27">
        <f t="shared" si="0"/>
        <v>17008503.98</v>
      </c>
      <c r="N32" s="16">
        <f>VLOOKUP(B32,'[4]Brokers'!$B$9:$Y$67,24,0)+M32</f>
        <v>35803876.18</v>
      </c>
      <c r="O32" s="28" t="e">
        <f t="shared" si="1"/>
        <v>#DIV/0!</v>
      </c>
      <c r="P32" s="25"/>
      <c r="Q32" s="4"/>
    </row>
    <row r="33" spans="1:17" s="1" customFormat="1" ht="15.75">
      <c r="A33" s="15">
        <v>31</v>
      </c>
      <c r="B33" s="12" t="s">
        <v>80</v>
      </c>
      <c r="C33" s="13" t="s">
        <v>81</v>
      </c>
      <c r="D33" s="14" t="s">
        <v>14</v>
      </c>
      <c r="E33" s="15"/>
      <c r="F33" s="15"/>
      <c r="G33" s="16">
        <f>VLOOKUP(B33,'[3]Brokers'!$B$9:$I$69,7,0)</f>
        <v>5674417.2</v>
      </c>
      <c r="H33" s="16">
        <f>VLOOKUP(B33,'[3]Brokers'!$B$9:$W$69,22,0)</f>
        <v>0</v>
      </c>
      <c r="I33" s="16">
        <f>VLOOKUP(B33,'[4]Brokers'!$B$9:$R$69,17,0)</f>
        <v>0</v>
      </c>
      <c r="J33" s="16">
        <f>VLOOKUP(B33,'[3]Brokers'!$B$9:$J$69,9,0)</f>
        <v>25298400</v>
      </c>
      <c r="K33" s="16">
        <v>0</v>
      </c>
      <c r="L33" s="16">
        <v>0</v>
      </c>
      <c r="M33" s="27">
        <f t="shared" si="0"/>
        <v>30972817.2</v>
      </c>
      <c r="N33" s="16">
        <f>VLOOKUP(B33,'[4]Brokers'!$B$9:$Y$67,24,0)+M33</f>
        <v>34853677.28</v>
      </c>
      <c r="O33" s="28" t="e">
        <f t="shared" si="1"/>
        <v>#DIV/0!</v>
      </c>
      <c r="P33" s="25"/>
      <c r="Q33" s="4"/>
    </row>
    <row r="34" spans="1:17" s="1" customFormat="1" ht="15.75">
      <c r="A34" s="15">
        <v>24</v>
      </c>
      <c r="B34" s="12" t="s">
        <v>67</v>
      </c>
      <c r="C34" s="13" t="s">
        <v>68</v>
      </c>
      <c r="D34" s="14" t="s">
        <v>14</v>
      </c>
      <c r="E34" s="15"/>
      <c r="F34" s="15"/>
      <c r="G34" s="16">
        <f>VLOOKUP(B34,'[3]Brokers'!$B$9:$I$69,7,0)</f>
        <v>2421910</v>
      </c>
      <c r="H34" s="16">
        <f>VLOOKUP(B34,'[3]Brokers'!$B$9:$W$69,22,0)</f>
        <v>0</v>
      </c>
      <c r="I34" s="16">
        <f>VLOOKUP(B34,'[4]Brokers'!$B$9:$R$69,17,0)</f>
        <v>0</v>
      </c>
      <c r="J34" s="16">
        <f>VLOOKUP(B34,'[3]Brokers'!$B$9:$J$69,9,0)</f>
        <v>10618200</v>
      </c>
      <c r="K34" s="16">
        <v>0</v>
      </c>
      <c r="L34" s="16">
        <v>0</v>
      </c>
      <c r="M34" s="27">
        <f t="shared" si="0"/>
        <v>13040110</v>
      </c>
      <c r="N34" s="16">
        <f>VLOOKUP(B34,'[4]Brokers'!$B$9:$Y$67,24,0)+M34</f>
        <v>34371895</v>
      </c>
      <c r="O34" s="28" t="e">
        <f t="shared" si="1"/>
        <v>#DIV/0!</v>
      </c>
      <c r="P34" s="25"/>
      <c r="Q34" s="4"/>
    </row>
    <row r="35" spans="1:17" s="1" customFormat="1" ht="15.75">
      <c r="A35" s="15">
        <v>26</v>
      </c>
      <c r="B35" s="12" t="s">
        <v>43</v>
      </c>
      <c r="C35" s="13" t="s">
        <v>44</v>
      </c>
      <c r="D35" s="14" t="s">
        <v>14</v>
      </c>
      <c r="E35" s="29" t="s">
        <v>14</v>
      </c>
      <c r="F35" s="15"/>
      <c r="G35" s="16">
        <f>VLOOKUP(B35,'[3]Brokers'!$B$9:$I$69,7,0)</f>
        <v>14072815</v>
      </c>
      <c r="H35" s="16">
        <f>VLOOKUP(B35,'[3]Brokers'!$B$9:$W$69,22,0)</f>
        <v>0</v>
      </c>
      <c r="I35" s="16">
        <f>VLOOKUP(B35,'[4]Brokers'!$B$9:$R$69,17,0)</f>
        <v>0</v>
      </c>
      <c r="J35" s="16">
        <f>VLOOKUP(B35,'[3]Brokers'!$B$9:$J$69,9,0)</f>
        <v>4500000</v>
      </c>
      <c r="K35" s="16">
        <v>0</v>
      </c>
      <c r="L35" s="16">
        <v>0</v>
      </c>
      <c r="M35" s="27">
        <f aca="true" t="shared" si="2" ref="M35:M61">L35+I35+J35+H35+G35</f>
        <v>18572815</v>
      </c>
      <c r="N35" s="16">
        <f>VLOOKUP(B35,'[4]Brokers'!$B$9:$Y$67,24,0)+M35</f>
        <v>30890525</v>
      </c>
      <c r="O35" s="28" t="e">
        <f aca="true" t="shared" si="3" ref="O35:O61">N35/$N$75</f>
        <v>#DIV/0!</v>
      </c>
      <c r="P35" s="25"/>
      <c r="Q35" s="4"/>
    </row>
    <row r="36" spans="1:17" s="1" customFormat="1" ht="15.75">
      <c r="A36" s="15">
        <v>39</v>
      </c>
      <c r="B36" s="12" t="s">
        <v>49</v>
      </c>
      <c r="C36" s="13" t="s">
        <v>50</v>
      </c>
      <c r="D36" s="14" t="s">
        <v>14</v>
      </c>
      <c r="E36" s="15"/>
      <c r="F36" s="15"/>
      <c r="G36" s="16">
        <f>VLOOKUP(B36,'[3]Brokers'!$B$9:$I$69,7,0)</f>
        <v>2093813.8</v>
      </c>
      <c r="H36" s="16">
        <f>VLOOKUP(B36,'[3]Brokers'!$B$9:$W$69,22,0)</f>
        <v>0</v>
      </c>
      <c r="I36" s="16">
        <f>VLOOKUP(B36,'[4]Brokers'!$B$9:$R$69,17,0)</f>
        <v>0</v>
      </c>
      <c r="J36" s="16">
        <f>VLOOKUP(B36,'[3]Brokers'!$B$9:$J$69,9,0)</f>
        <v>17445400</v>
      </c>
      <c r="K36" s="16">
        <v>0</v>
      </c>
      <c r="L36" s="16">
        <v>0</v>
      </c>
      <c r="M36" s="27">
        <f t="shared" si="2"/>
        <v>19539213.8</v>
      </c>
      <c r="N36" s="16">
        <f>VLOOKUP(B36,'[4]Brokers'!$B$9:$Y$67,24,0)+M36</f>
        <v>19621933.8</v>
      </c>
      <c r="O36" s="28" t="e">
        <f t="shared" si="3"/>
        <v>#DIV/0!</v>
      </c>
      <c r="P36" s="25"/>
      <c r="Q36" s="4"/>
    </row>
    <row r="37" spans="1:17" s="1" customFormat="1" ht="15.75">
      <c r="A37" s="15">
        <v>36</v>
      </c>
      <c r="B37" s="12" t="s">
        <v>88</v>
      </c>
      <c r="C37" s="13" t="s">
        <v>89</v>
      </c>
      <c r="D37" s="14" t="s">
        <v>14</v>
      </c>
      <c r="E37" s="15"/>
      <c r="F37" s="15"/>
      <c r="G37" s="16">
        <f>VLOOKUP(B37,'[3]Brokers'!$B$9:$I$69,7,0)</f>
        <v>5173373.2</v>
      </c>
      <c r="H37" s="16">
        <f>VLOOKUP(B37,'[3]Brokers'!$B$9:$W$69,22,0)</f>
        <v>0</v>
      </c>
      <c r="I37" s="16">
        <f>VLOOKUP(B37,'[4]Brokers'!$B$9:$R$69,17,0)</f>
        <v>0</v>
      </c>
      <c r="J37" s="16">
        <f>VLOOKUP(B37,'[3]Brokers'!$B$9:$J$69,9,0)</f>
        <v>10181200</v>
      </c>
      <c r="K37" s="16">
        <v>0</v>
      </c>
      <c r="L37" s="16">
        <v>0</v>
      </c>
      <c r="M37" s="27">
        <f t="shared" si="2"/>
        <v>15354573.2</v>
      </c>
      <c r="N37" s="16">
        <f>VLOOKUP(B37,'[4]Brokers'!$B$9:$Y$67,24,0)+M37</f>
        <v>15683333.2</v>
      </c>
      <c r="O37" s="28" t="e">
        <f t="shared" si="3"/>
        <v>#DIV/0!</v>
      </c>
      <c r="P37" s="25"/>
      <c r="Q37" s="4"/>
    </row>
    <row r="38" spans="1:17" s="1" customFormat="1" ht="15.75">
      <c r="A38" s="15">
        <v>44</v>
      </c>
      <c r="B38" s="12" t="s">
        <v>63</v>
      </c>
      <c r="C38" s="13" t="s">
        <v>64</v>
      </c>
      <c r="D38" s="14" t="s">
        <v>14</v>
      </c>
      <c r="E38" s="15"/>
      <c r="F38" s="15"/>
      <c r="G38" s="16">
        <f>VLOOKUP(B38,'[3]Brokers'!$B$9:$I$69,7,0)</f>
        <v>0</v>
      </c>
      <c r="H38" s="16">
        <f>VLOOKUP(B38,'[3]Brokers'!$B$9:$W$69,22,0)</f>
        <v>0</v>
      </c>
      <c r="I38" s="16">
        <f>VLOOKUP(B38,'[4]Brokers'!$B$9:$R$69,17,0)</f>
        <v>0</v>
      </c>
      <c r="J38" s="16">
        <f>VLOOKUP(B38,'[3]Brokers'!$B$9:$J$69,9,0)</f>
        <v>13805200</v>
      </c>
      <c r="K38" s="16">
        <v>0</v>
      </c>
      <c r="L38" s="16">
        <v>0</v>
      </c>
      <c r="M38" s="27">
        <f t="shared" si="2"/>
        <v>13805200</v>
      </c>
      <c r="N38" s="16">
        <f>VLOOKUP(B38,'[4]Brokers'!$B$9:$Y$67,24,0)+M38</f>
        <v>13805200</v>
      </c>
      <c r="O38" s="28" t="e">
        <f t="shared" si="3"/>
        <v>#DIV/0!</v>
      </c>
      <c r="P38" s="25"/>
      <c r="Q38" s="4"/>
    </row>
    <row r="39" spans="1:17" s="1" customFormat="1" ht="15.75">
      <c r="A39" s="15">
        <v>37</v>
      </c>
      <c r="B39" s="12" t="s">
        <v>65</v>
      </c>
      <c r="C39" s="13" t="s">
        <v>66</v>
      </c>
      <c r="D39" s="14" t="s">
        <v>14</v>
      </c>
      <c r="E39" s="15"/>
      <c r="F39" s="15"/>
      <c r="G39" s="16">
        <f>VLOOKUP(B39,'[3]Brokers'!$B$9:$I$69,7,0)</f>
        <v>6207790</v>
      </c>
      <c r="H39" s="16">
        <f>VLOOKUP(B39,'[3]Brokers'!$B$9:$W$69,22,0)</f>
        <v>0</v>
      </c>
      <c r="I39" s="16">
        <f>VLOOKUP(B39,'[4]Brokers'!$B$9:$R$69,17,0)</f>
        <v>0</v>
      </c>
      <c r="J39" s="16">
        <f>VLOOKUP(B39,'[3]Brokers'!$B$9:$J$69,9,0)</f>
        <v>6535600</v>
      </c>
      <c r="K39" s="16">
        <v>0</v>
      </c>
      <c r="L39" s="16">
        <v>0</v>
      </c>
      <c r="M39" s="27">
        <f t="shared" si="2"/>
        <v>12743390</v>
      </c>
      <c r="N39" s="16">
        <f>VLOOKUP(B39,'[4]Brokers'!$B$9:$Y$67,24,0)+M39</f>
        <v>12878831</v>
      </c>
      <c r="O39" s="28" t="e">
        <f t="shared" si="3"/>
        <v>#DIV/0!</v>
      </c>
      <c r="P39" s="25"/>
      <c r="Q39" s="4"/>
    </row>
    <row r="40" spans="1:17" s="1" customFormat="1" ht="15.75">
      <c r="A40" s="15">
        <v>41</v>
      </c>
      <c r="B40" s="12" t="s">
        <v>61</v>
      </c>
      <c r="C40" s="13" t="s">
        <v>62</v>
      </c>
      <c r="D40" s="14" t="s">
        <v>14</v>
      </c>
      <c r="E40" s="29" t="s">
        <v>14</v>
      </c>
      <c r="F40" s="15" t="s">
        <v>14</v>
      </c>
      <c r="G40" s="16">
        <f>VLOOKUP(B40,'[3]Brokers'!$B$9:$I$69,7,0)</f>
        <v>8524298</v>
      </c>
      <c r="H40" s="16">
        <f>VLOOKUP(B40,'[3]Brokers'!$B$9:$W$69,22,0)</f>
        <v>0</v>
      </c>
      <c r="I40" s="16">
        <f>VLOOKUP(B40,'[4]Brokers'!$B$9:$R$69,17,0)</f>
        <v>0</v>
      </c>
      <c r="J40" s="16">
        <f>VLOOKUP(B40,'[3]Brokers'!$B$9:$J$69,9,0)</f>
        <v>616000</v>
      </c>
      <c r="K40" s="16">
        <v>0</v>
      </c>
      <c r="L40" s="16">
        <v>0</v>
      </c>
      <c r="M40" s="27">
        <f t="shared" si="2"/>
        <v>9140298</v>
      </c>
      <c r="N40" s="16">
        <f>VLOOKUP(B40,'[4]Brokers'!$B$9:$Y$67,24,0)+M40</f>
        <v>9140298</v>
      </c>
      <c r="O40" s="28" t="e">
        <f t="shared" si="3"/>
        <v>#DIV/0!</v>
      </c>
      <c r="P40" s="25"/>
      <c r="Q40" s="4"/>
    </row>
    <row r="41" spans="1:17" s="1" customFormat="1" ht="15.75">
      <c r="A41" s="15">
        <v>49</v>
      </c>
      <c r="B41" s="12" t="s">
        <v>104</v>
      </c>
      <c r="C41" s="13" t="s">
        <v>105</v>
      </c>
      <c r="D41" s="14" t="s">
        <v>14</v>
      </c>
      <c r="E41" s="30" t="s">
        <v>14</v>
      </c>
      <c r="F41" s="15"/>
      <c r="G41" s="16">
        <f>VLOOKUP(B41,'[3]Brokers'!$B$9:$I$69,7,0)</f>
        <v>0</v>
      </c>
      <c r="H41" s="16">
        <f>VLOOKUP(B41,'[3]Brokers'!$B$9:$W$69,22,0)</f>
        <v>0</v>
      </c>
      <c r="I41" s="16">
        <f>VLOOKUP(B41,'[4]Brokers'!$B$9:$R$69,17,0)</f>
        <v>0</v>
      </c>
      <c r="J41" s="16">
        <f>VLOOKUP(B41,'[3]Brokers'!$B$9:$J$69,9,0)</f>
        <v>8769800</v>
      </c>
      <c r="K41" s="16">
        <v>0</v>
      </c>
      <c r="L41" s="16">
        <v>0</v>
      </c>
      <c r="M41" s="27">
        <f t="shared" si="2"/>
        <v>8769800</v>
      </c>
      <c r="N41" s="16">
        <f>VLOOKUP(B41,'[4]Brokers'!$B$9:$Y$67,24,0)+M41</f>
        <v>8769800</v>
      </c>
      <c r="O41" s="28" t="e">
        <f t="shared" si="3"/>
        <v>#DIV/0!</v>
      </c>
      <c r="P41" s="25"/>
      <c r="Q41" s="4"/>
    </row>
    <row r="42" spans="1:17" s="1" customFormat="1" ht="15.75">
      <c r="A42" s="15">
        <v>34</v>
      </c>
      <c r="B42" s="12" t="s">
        <v>130</v>
      </c>
      <c r="C42" s="13" t="s">
        <v>129</v>
      </c>
      <c r="D42" s="14" t="s">
        <v>14</v>
      </c>
      <c r="E42" s="15"/>
      <c r="F42" s="15"/>
      <c r="G42" s="16">
        <f>VLOOKUP(B42,'[3]Brokers'!$B$9:$I$69,7,0)</f>
        <v>5456139</v>
      </c>
      <c r="H42" s="16">
        <f>VLOOKUP(B42,'[3]Brokers'!$B$9:$W$69,22,0)</f>
        <v>0</v>
      </c>
      <c r="I42" s="16">
        <f>VLOOKUP(B42,'[4]Brokers'!$B$9:$R$69,17,0)</f>
        <v>0</v>
      </c>
      <c r="J42" s="16">
        <f>VLOOKUP(B42,'[3]Brokers'!$B$9:$J$69,9,0)</f>
        <v>0</v>
      </c>
      <c r="K42" s="16"/>
      <c r="L42" s="16">
        <v>0</v>
      </c>
      <c r="M42" s="27">
        <f t="shared" si="2"/>
        <v>5456139</v>
      </c>
      <c r="N42" s="16">
        <f>VLOOKUP(B42,'[4]Brokers'!$B$9:$Y$67,24,0)+M42</f>
        <v>7026939</v>
      </c>
      <c r="O42" s="28" t="e">
        <f t="shared" si="3"/>
        <v>#DIV/0!</v>
      </c>
      <c r="P42" s="25"/>
      <c r="Q42" s="4"/>
    </row>
    <row r="43" spans="1:17" s="18" customFormat="1" ht="15.75">
      <c r="A43" s="15">
        <v>35</v>
      </c>
      <c r="B43" s="12" t="s">
        <v>39</v>
      </c>
      <c r="C43" s="13" t="s">
        <v>40</v>
      </c>
      <c r="D43" s="14" t="s">
        <v>14</v>
      </c>
      <c r="E43" s="15"/>
      <c r="F43" s="15"/>
      <c r="G43" s="16">
        <f>VLOOKUP(B43,'[3]Brokers'!$B$9:$I$69,7,0)</f>
        <v>1238448</v>
      </c>
      <c r="H43" s="16">
        <f>VLOOKUP(B43,'[3]Brokers'!$B$9:$W$69,22,0)</f>
        <v>0</v>
      </c>
      <c r="I43" s="16">
        <f>VLOOKUP(B43,'[4]Brokers'!$B$9:$R$69,17,0)</f>
        <v>0</v>
      </c>
      <c r="J43" s="16">
        <f>VLOOKUP(B43,'[3]Brokers'!$B$9:$J$69,9,0)</f>
        <v>1680000</v>
      </c>
      <c r="K43" s="16">
        <v>0</v>
      </c>
      <c r="L43" s="16">
        <v>0</v>
      </c>
      <c r="M43" s="27">
        <f t="shared" si="2"/>
        <v>2918448</v>
      </c>
      <c r="N43" s="16">
        <f>VLOOKUP(B43,'[4]Brokers'!$B$9:$Y$67,24,0)+M43</f>
        <v>4239768.55</v>
      </c>
      <c r="O43" s="28" t="e">
        <f t="shared" si="3"/>
        <v>#DIV/0!</v>
      </c>
      <c r="P43" s="25"/>
      <c r="Q43" s="17"/>
    </row>
    <row r="44" spans="1:17" s="1" customFormat="1" ht="15.75">
      <c r="A44" s="15">
        <v>40</v>
      </c>
      <c r="B44" s="12" t="s">
        <v>82</v>
      </c>
      <c r="C44" s="13" t="s">
        <v>83</v>
      </c>
      <c r="D44" s="14" t="s">
        <v>14</v>
      </c>
      <c r="E44" s="15"/>
      <c r="F44" s="15"/>
      <c r="G44" s="16">
        <f>VLOOKUP(B44,'[3]Brokers'!$B$9:$I$69,7,0)</f>
        <v>0</v>
      </c>
      <c r="H44" s="16">
        <f>VLOOKUP(B44,'[3]Brokers'!$B$9:$W$69,22,0)</f>
        <v>0</v>
      </c>
      <c r="I44" s="16">
        <f>VLOOKUP(B44,'[4]Brokers'!$B$9:$R$69,17,0)</f>
        <v>0</v>
      </c>
      <c r="J44" s="16">
        <f>VLOOKUP(B44,'[3]Brokers'!$B$9:$J$69,9,0)</f>
        <v>3266000</v>
      </c>
      <c r="K44" s="16">
        <v>0</v>
      </c>
      <c r="L44" s="16">
        <v>0</v>
      </c>
      <c r="M44" s="27">
        <f t="shared" si="2"/>
        <v>3266000</v>
      </c>
      <c r="N44" s="16">
        <f>VLOOKUP(B44,'[4]Brokers'!$B$9:$Y$67,24,0)+M44</f>
        <v>3266000</v>
      </c>
      <c r="O44" s="28" t="e">
        <f t="shared" si="3"/>
        <v>#DIV/0!</v>
      </c>
      <c r="P44" s="25"/>
      <c r="Q44" s="4"/>
    </row>
    <row r="45" spans="1:17" s="1" customFormat="1" ht="15.75">
      <c r="A45" s="15">
        <v>43</v>
      </c>
      <c r="B45" s="12" t="s">
        <v>37</v>
      </c>
      <c r="C45" s="13" t="s">
        <v>38</v>
      </c>
      <c r="D45" s="14" t="s">
        <v>14</v>
      </c>
      <c r="E45" s="29" t="s">
        <v>14</v>
      </c>
      <c r="F45" s="15" t="s">
        <v>14</v>
      </c>
      <c r="G45" s="16">
        <f>VLOOKUP(B45,'[3]Brokers'!$B$9:$I$69,7,0)</f>
        <v>244000</v>
      </c>
      <c r="H45" s="16">
        <f>VLOOKUP(B45,'[3]Brokers'!$B$9:$W$69,22,0)</f>
        <v>0</v>
      </c>
      <c r="I45" s="16">
        <f>VLOOKUP(B45,'[4]Brokers'!$B$9:$R$69,17,0)</f>
        <v>0</v>
      </c>
      <c r="J45" s="16">
        <f>VLOOKUP(B45,'[3]Brokers'!$B$9:$J$69,9,0)</f>
        <v>1000000</v>
      </c>
      <c r="K45" s="16">
        <v>0</v>
      </c>
      <c r="L45" s="16">
        <v>0</v>
      </c>
      <c r="M45" s="27">
        <f t="shared" si="2"/>
        <v>1244000</v>
      </c>
      <c r="N45" s="16">
        <f>VLOOKUP(B45,'[4]Brokers'!$B$9:$Y$67,24,0)+M45</f>
        <v>1244000</v>
      </c>
      <c r="O45" s="28" t="e">
        <f t="shared" si="3"/>
        <v>#DIV/0!</v>
      </c>
      <c r="P45" s="25"/>
      <c r="Q45" s="4"/>
    </row>
    <row r="46" spans="1:17" s="1" customFormat="1" ht="15.75">
      <c r="A46" s="15">
        <v>47</v>
      </c>
      <c r="B46" s="12" t="s">
        <v>84</v>
      </c>
      <c r="C46" s="13" t="s">
        <v>85</v>
      </c>
      <c r="D46" s="14" t="s">
        <v>14</v>
      </c>
      <c r="E46" s="29" t="s">
        <v>14</v>
      </c>
      <c r="F46" s="15"/>
      <c r="G46" s="16">
        <f>VLOOKUP(B46,'[3]Brokers'!$B$9:$I$69,7,0)</f>
        <v>36670</v>
      </c>
      <c r="H46" s="16">
        <f>VLOOKUP(B46,'[3]Brokers'!$B$9:$W$69,22,0)</f>
        <v>0</v>
      </c>
      <c r="I46" s="16">
        <f>VLOOKUP(B46,'[4]Brokers'!$B$9:$R$69,17,0)</f>
        <v>0</v>
      </c>
      <c r="J46" s="16">
        <f>VLOOKUP(B46,'[3]Brokers'!$B$9:$J$69,9,0)</f>
        <v>1000000</v>
      </c>
      <c r="K46" s="16">
        <v>0</v>
      </c>
      <c r="L46" s="16">
        <v>0</v>
      </c>
      <c r="M46" s="27">
        <f t="shared" si="2"/>
        <v>1036670</v>
      </c>
      <c r="N46" s="16">
        <f>VLOOKUP(B46,'[4]Brokers'!$B$9:$Y$67,24,0)+M46</f>
        <v>1036670</v>
      </c>
      <c r="O46" s="28" t="e">
        <f t="shared" si="3"/>
        <v>#DIV/0!</v>
      </c>
      <c r="P46" s="25"/>
      <c r="Q46" s="4"/>
    </row>
    <row r="47" spans="1:17" s="1" customFormat="1" ht="15.75">
      <c r="A47" s="15">
        <v>38</v>
      </c>
      <c r="B47" s="12" t="s">
        <v>90</v>
      </c>
      <c r="C47" s="13" t="s">
        <v>91</v>
      </c>
      <c r="D47" s="14" t="s">
        <v>14</v>
      </c>
      <c r="E47" s="15"/>
      <c r="F47" s="15"/>
      <c r="G47" s="16">
        <f>VLOOKUP(B47,'[3]Brokers'!$B$9:$I$69,7,0)</f>
        <v>745426.4</v>
      </c>
      <c r="H47" s="16">
        <f>VLOOKUP(B47,'[3]Brokers'!$B$9:$W$69,22,0)</f>
        <v>0</v>
      </c>
      <c r="I47" s="16">
        <f>VLOOKUP(B47,'[4]Brokers'!$B$9:$R$69,17,0)</f>
        <v>0</v>
      </c>
      <c r="J47" s="16">
        <f>VLOOKUP(B47,'[3]Brokers'!$B$9:$J$69,9,0)</f>
        <v>0</v>
      </c>
      <c r="K47" s="16">
        <v>0</v>
      </c>
      <c r="L47" s="16">
        <v>0</v>
      </c>
      <c r="M47" s="27">
        <f t="shared" si="2"/>
        <v>745426.4</v>
      </c>
      <c r="N47" s="16">
        <f>VLOOKUP(B47,'[4]Brokers'!$B$9:$Y$67,24,0)+M47</f>
        <v>871196.4</v>
      </c>
      <c r="O47" s="28" t="e">
        <f t="shared" si="3"/>
        <v>#DIV/0!</v>
      </c>
      <c r="P47" s="25"/>
      <c r="Q47" s="4"/>
    </row>
    <row r="48" spans="1:17" s="1" customFormat="1" ht="15.75">
      <c r="A48" s="15">
        <v>46</v>
      </c>
      <c r="B48" s="12" t="s">
        <v>98</v>
      </c>
      <c r="C48" s="13" t="s">
        <v>99</v>
      </c>
      <c r="D48" s="14" t="s">
        <v>14</v>
      </c>
      <c r="E48" s="29" t="s">
        <v>14</v>
      </c>
      <c r="F48" s="15" t="s">
        <v>14</v>
      </c>
      <c r="G48" s="16">
        <f>VLOOKUP(B48,'[3]Brokers'!$B$9:$I$69,7,0)</f>
        <v>0</v>
      </c>
      <c r="H48" s="16">
        <f>VLOOKUP(B48,'[3]Brokers'!$B$9:$W$69,22,0)</f>
        <v>0</v>
      </c>
      <c r="I48" s="16">
        <f>VLOOKUP(B48,'[4]Brokers'!$B$9:$R$69,17,0)</f>
        <v>0</v>
      </c>
      <c r="J48" s="16">
        <f>VLOOKUP(B48,'[3]Brokers'!$B$9:$J$69,9,0)</f>
        <v>200000</v>
      </c>
      <c r="K48" s="16">
        <v>0</v>
      </c>
      <c r="L48" s="16">
        <v>0</v>
      </c>
      <c r="M48" s="27">
        <f t="shared" si="2"/>
        <v>200000</v>
      </c>
      <c r="N48" s="16">
        <f>VLOOKUP(B48,'[4]Brokers'!$B$9:$Y$67,24,0)+M48</f>
        <v>200000</v>
      </c>
      <c r="O48" s="28" t="e">
        <f t="shared" si="3"/>
        <v>#DIV/0!</v>
      </c>
      <c r="P48" s="25"/>
      <c r="Q48" s="4"/>
    </row>
    <row r="49" spans="1:17" s="1" customFormat="1" ht="15.75">
      <c r="A49" s="15">
        <v>42</v>
      </c>
      <c r="B49" s="12" t="s">
        <v>75</v>
      </c>
      <c r="C49" s="13" t="s">
        <v>76</v>
      </c>
      <c r="D49" s="14" t="s">
        <v>14</v>
      </c>
      <c r="E49" s="15"/>
      <c r="F49" s="15"/>
      <c r="G49" s="16">
        <f>VLOOKUP(B49,'[3]Brokers'!$B$9:$I$69,7,0)</f>
        <v>0</v>
      </c>
      <c r="H49" s="16">
        <f>VLOOKUP(B49,'[3]Brokers'!$B$9:$W$69,22,0)</f>
        <v>0</v>
      </c>
      <c r="I49" s="16">
        <f>VLOOKUP(B49,'[4]Brokers'!$B$9:$R$69,17,0)</f>
        <v>0</v>
      </c>
      <c r="J49" s="16">
        <f>VLOOKUP(B49,'[3]Brokers'!$B$9:$J$69,9,0)</f>
        <v>0</v>
      </c>
      <c r="K49" s="16">
        <v>0</v>
      </c>
      <c r="L49" s="16">
        <v>0</v>
      </c>
      <c r="M49" s="27">
        <f t="shared" si="2"/>
        <v>0</v>
      </c>
      <c r="N49" s="16">
        <f>VLOOKUP(B49,'[4]Brokers'!$B$9:$Y$67,24,0)+M49</f>
        <v>0</v>
      </c>
      <c r="O49" s="28" t="e">
        <f t="shared" si="3"/>
        <v>#DIV/0!</v>
      </c>
      <c r="P49" s="25"/>
      <c r="Q49" s="4"/>
    </row>
    <row r="50" spans="1:17" s="1" customFormat="1" ht="15.75">
      <c r="A50" s="15">
        <v>45</v>
      </c>
      <c r="B50" s="12" t="s">
        <v>71</v>
      </c>
      <c r="C50" s="13" t="s">
        <v>72</v>
      </c>
      <c r="D50" s="14" t="s">
        <v>14</v>
      </c>
      <c r="E50" s="29" t="s">
        <v>14</v>
      </c>
      <c r="F50" s="15"/>
      <c r="G50" s="16">
        <f>VLOOKUP(B50,'[3]Brokers'!$B$9:$I$69,7,0)</f>
        <v>0</v>
      </c>
      <c r="H50" s="16">
        <f>VLOOKUP(B50,'[3]Brokers'!$B$9:$W$69,22,0)</f>
        <v>0</v>
      </c>
      <c r="I50" s="16">
        <f>VLOOKUP(B50,'[4]Brokers'!$B$9:$R$69,17,0)</f>
        <v>0</v>
      </c>
      <c r="J50" s="16">
        <f>VLOOKUP(B50,'[3]Brokers'!$B$9:$J$69,9,0)</f>
        <v>0</v>
      </c>
      <c r="K50" s="16">
        <v>0</v>
      </c>
      <c r="L50" s="16">
        <v>0</v>
      </c>
      <c r="M50" s="27">
        <f t="shared" si="2"/>
        <v>0</v>
      </c>
      <c r="N50" s="16">
        <f>VLOOKUP(B50,'[4]Brokers'!$B$9:$Y$67,24,0)+M50</f>
        <v>0</v>
      </c>
      <c r="O50" s="28" t="e">
        <f t="shared" si="3"/>
        <v>#DIV/0!</v>
      </c>
      <c r="P50" s="25"/>
      <c r="Q50" s="4"/>
    </row>
    <row r="51" spans="1:17" s="1" customFormat="1" ht="15.75">
      <c r="A51" s="15">
        <v>48</v>
      </c>
      <c r="B51" s="12" t="s">
        <v>100</v>
      </c>
      <c r="C51" s="13" t="s">
        <v>101</v>
      </c>
      <c r="D51" s="14" t="s">
        <v>14</v>
      </c>
      <c r="E51" s="15"/>
      <c r="F51" s="15"/>
      <c r="G51" s="16">
        <f>VLOOKUP(B51,'[3]Brokers'!$B$9:$I$69,7,0)</f>
        <v>0</v>
      </c>
      <c r="H51" s="16">
        <f>VLOOKUP(B51,'[3]Brokers'!$B$9:$W$69,22,0)</f>
        <v>0</v>
      </c>
      <c r="I51" s="16">
        <f>VLOOKUP(B51,'[4]Brokers'!$B$9:$R$69,17,0)</f>
        <v>0</v>
      </c>
      <c r="J51" s="16">
        <f>VLOOKUP(B51,'[3]Brokers'!$B$9:$J$69,9,0)</f>
        <v>0</v>
      </c>
      <c r="K51" s="16">
        <v>0</v>
      </c>
      <c r="L51" s="16">
        <v>0</v>
      </c>
      <c r="M51" s="27">
        <f t="shared" si="2"/>
        <v>0</v>
      </c>
      <c r="N51" s="16">
        <f>VLOOKUP(B51,'[4]Brokers'!$B$9:$Y$67,24,0)+M51</f>
        <v>0</v>
      </c>
      <c r="O51" s="28" t="e">
        <f t="shared" si="3"/>
        <v>#DIV/0!</v>
      </c>
      <c r="P51" s="25"/>
      <c r="Q51" s="4"/>
    </row>
    <row r="52" spans="1:17" s="1" customFormat="1" ht="15.75">
      <c r="A52" s="15">
        <v>50</v>
      </c>
      <c r="B52" s="12" t="s">
        <v>92</v>
      </c>
      <c r="C52" s="13" t="s">
        <v>93</v>
      </c>
      <c r="D52" s="14" t="s">
        <v>14</v>
      </c>
      <c r="E52" s="29" t="s">
        <v>14</v>
      </c>
      <c r="F52" s="15" t="s">
        <v>14</v>
      </c>
      <c r="G52" s="16">
        <f>VLOOKUP(B52,'[3]Brokers'!$B$9:$I$69,7,0)</f>
        <v>0</v>
      </c>
      <c r="H52" s="16">
        <f>VLOOKUP(B52,'[3]Brokers'!$B$9:$W$69,22,0)</f>
        <v>0</v>
      </c>
      <c r="I52" s="16">
        <f>VLOOKUP(B52,'[4]Brokers'!$B$9:$R$69,17,0)</f>
        <v>0</v>
      </c>
      <c r="J52" s="16">
        <f>VLOOKUP(B52,'[3]Brokers'!$B$9:$J$69,9,0)</f>
        <v>0</v>
      </c>
      <c r="K52" s="16">
        <v>0</v>
      </c>
      <c r="L52" s="16">
        <v>0</v>
      </c>
      <c r="M52" s="27">
        <f t="shared" si="2"/>
        <v>0</v>
      </c>
      <c r="N52" s="16">
        <f>VLOOKUP(B52,'[4]Brokers'!$B$9:$Y$67,24,0)+M52</f>
        <v>0</v>
      </c>
      <c r="O52" s="28" t="e">
        <f t="shared" si="3"/>
        <v>#DIV/0!</v>
      </c>
      <c r="P52" s="25"/>
      <c r="Q52" s="4"/>
    </row>
    <row r="53" spans="1:17" s="1" customFormat="1" ht="15.75">
      <c r="A53" s="15">
        <v>51</v>
      </c>
      <c r="B53" s="12" t="s">
        <v>133</v>
      </c>
      <c r="C53" s="13" t="s">
        <v>135</v>
      </c>
      <c r="D53" s="14" t="s">
        <v>14</v>
      </c>
      <c r="E53" s="30" t="s">
        <v>14</v>
      </c>
      <c r="F53" s="14"/>
      <c r="G53" s="16">
        <f>VLOOKUP(B53,'[3]Brokers'!$B$9:$I$69,7,0)</f>
        <v>0</v>
      </c>
      <c r="H53" s="16">
        <f>VLOOKUP(B53,'[3]Brokers'!$B$9:$W$69,22,0)</f>
        <v>0</v>
      </c>
      <c r="I53" s="16">
        <f>VLOOKUP(B53,'[4]Brokers'!$B$9:$R$69,17,0)</f>
        <v>0</v>
      </c>
      <c r="J53" s="16">
        <f>VLOOKUP(B53,'[3]Brokers'!$B$9:$J$69,9,0)</f>
        <v>0</v>
      </c>
      <c r="K53" s="16">
        <v>0</v>
      </c>
      <c r="L53" s="16">
        <v>0</v>
      </c>
      <c r="M53" s="27">
        <f t="shared" si="2"/>
        <v>0</v>
      </c>
      <c r="N53" s="16">
        <f>VLOOKUP(B53,'[4]Brokers'!$B$9:$Y$67,24,0)+M53</f>
        <v>0</v>
      </c>
      <c r="O53" s="28" t="e">
        <f t="shared" si="3"/>
        <v>#DIV/0!</v>
      </c>
      <c r="P53" s="25"/>
      <c r="Q53" s="19"/>
    </row>
    <row r="54" spans="1:17" s="1" customFormat="1" ht="15.75">
      <c r="A54" s="15">
        <v>52</v>
      </c>
      <c r="B54" s="12" t="s">
        <v>110</v>
      </c>
      <c r="C54" s="13" t="s">
        <v>111</v>
      </c>
      <c r="D54" s="14" t="s">
        <v>14</v>
      </c>
      <c r="E54" s="15"/>
      <c r="F54" s="15"/>
      <c r="G54" s="16">
        <f>VLOOKUP(B54,'[3]Brokers'!$B$9:$I$69,7,0)</f>
        <v>0</v>
      </c>
      <c r="H54" s="16">
        <f>VLOOKUP(B54,'[3]Brokers'!$B$9:$W$69,22,0)</f>
        <v>0</v>
      </c>
      <c r="I54" s="16">
        <f>VLOOKUP(B54,'[4]Brokers'!$B$9:$R$69,17,0)</f>
        <v>0</v>
      </c>
      <c r="J54" s="16">
        <f>VLOOKUP(B54,'[3]Brokers'!$B$9:$J$69,9,0)</f>
        <v>0</v>
      </c>
      <c r="K54" s="16">
        <v>0</v>
      </c>
      <c r="L54" s="16">
        <v>0</v>
      </c>
      <c r="M54" s="27">
        <f t="shared" si="2"/>
        <v>0</v>
      </c>
      <c r="N54" s="16">
        <f>VLOOKUP(B54,'[4]Brokers'!$B$9:$Y$67,24,0)+M54</f>
        <v>0</v>
      </c>
      <c r="O54" s="28" t="e">
        <f t="shared" si="3"/>
        <v>#DIV/0!</v>
      </c>
      <c r="P54" s="25"/>
      <c r="Q54" s="4"/>
    </row>
    <row r="55" spans="1:17" s="1" customFormat="1" ht="15.75">
      <c r="A55" s="15">
        <v>53</v>
      </c>
      <c r="B55" s="12" t="s">
        <v>108</v>
      </c>
      <c r="C55" s="13" t="s">
        <v>109</v>
      </c>
      <c r="D55" s="14"/>
      <c r="E55" s="15"/>
      <c r="F55" s="15"/>
      <c r="G55" s="16">
        <f>VLOOKUP(B55,'[3]Brokers'!$B$9:$I$69,7,0)</f>
        <v>0</v>
      </c>
      <c r="H55" s="16">
        <f>VLOOKUP(B55,'[3]Brokers'!$B$9:$W$69,22,0)</f>
        <v>0</v>
      </c>
      <c r="I55" s="16">
        <f>VLOOKUP(B55,'[4]Brokers'!$B$9:$R$69,17,0)</f>
        <v>0</v>
      </c>
      <c r="J55" s="16">
        <f>VLOOKUP(B55,'[3]Brokers'!$B$9:$J$69,9,0)</f>
        <v>0</v>
      </c>
      <c r="K55" s="16">
        <v>0</v>
      </c>
      <c r="L55" s="16">
        <v>0</v>
      </c>
      <c r="M55" s="27">
        <f t="shared" si="2"/>
        <v>0</v>
      </c>
      <c r="N55" s="16">
        <f>VLOOKUP(B55,'[4]Brokers'!$B$9:$Y$67,24,0)+M55</f>
        <v>0</v>
      </c>
      <c r="O55" s="28" t="e">
        <f t="shared" si="3"/>
        <v>#DIV/0!</v>
      </c>
      <c r="P55" s="25"/>
      <c r="Q55" s="4"/>
    </row>
    <row r="56" spans="1:17" s="1" customFormat="1" ht="15.75">
      <c r="A56" s="15">
        <v>54</v>
      </c>
      <c r="B56" s="12" t="s">
        <v>112</v>
      </c>
      <c r="C56" s="13" t="s">
        <v>113</v>
      </c>
      <c r="D56" s="14"/>
      <c r="E56" s="15"/>
      <c r="F56" s="15"/>
      <c r="G56" s="16">
        <f>VLOOKUP(B56,'[3]Brokers'!$B$9:$I$69,7,0)</f>
        <v>0</v>
      </c>
      <c r="H56" s="16">
        <f>VLOOKUP(B56,'[3]Brokers'!$B$9:$W$69,22,0)</f>
        <v>0</v>
      </c>
      <c r="I56" s="16">
        <f>VLOOKUP(B56,'[4]Brokers'!$B$9:$R$69,17,0)</f>
        <v>0</v>
      </c>
      <c r="J56" s="16">
        <f>VLOOKUP(B56,'[3]Brokers'!$B$9:$J$69,9,0)</f>
        <v>0</v>
      </c>
      <c r="K56" s="16">
        <v>0</v>
      </c>
      <c r="L56" s="16">
        <v>0</v>
      </c>
      <c r="M56" s="27">
        <f t="shared" si="2"/>
        <v>0</v>
      </c>
      <c r="N56" s="16">
        <f>VLOOKUP(B56,'[4]Brokers'!$B$9:$Y$67,24,0)+M56</f>
        <v>0</v>
      </c>
      <c r="O56" s="28" t="e">
        <f t="shared" si="3"/>
        <v>#DIV/0!</v>
      </c>
      <c r="P56" s="25"/>
      <c r="Q56" s="4"/>
    </row>
    <row r="57" spans="1:17" s="1" customFormat="1" ht="15.75">
      <c r="A57" s="15">
        <v>55</v>
      </c>
      <c r="B57" s="12" t="s">
        <v>102</v>
      </c>
      <c r="C57" s="13" t="s">
        <v>103</v>
      </c>
      <c r="D57" s="14"/>
      <c r="E57" s="15"/>
      <c r="F57" s="15"/>
      <c r="G57" s="16">
        <f>VLOOKUP(B57,'[3]Brokers'!$B$9:$I$69,7,0)</f>
        <v>0</v>
      </c>
      <c r="H57" s="16">
        <f>VLOOKUP(B57,'[3]Brokers'!$B$9:$W$69,22,0)</f>
        <v>0</v>
      </c>
      <c r="I57" s="16">
        <f>VLOOKUP(B57,'[4]Brokers'!$B$9:$R$69,17,0)</f>
        <v>0</v>
      </c>
      <c r="J57" s="16">
        <f>VLOOKUP(B57,'[3]Brokers'!$B$9:$J$69,9,0)</f>
        <v>0</v>
      </c>
      <c r="K57" s="16">
        <v>0</v>
      </c>
      <c r="L57" s="16">
        <v>0</v>
      </c>
      <c r="M57" s="27">
        <f t="shared" si="2"/>
        <v>0</v>
      </c>
      <c r="N57" s="16">
        <f>VLOOKUP(B57,'[4]Brokers'!$B$9:$Y$67,24,0)+M57</f>
        <v>0</v>
      </c>
      <c r="O57" s="28" t="e">
        <f t="shared" si="3"/>
        <v>#DIV/0!</v>
      </c>
      <c r="P57" s="25"/>
      <c r="Q57" s="19"/>
    </row>
    <row r="58" spans="1:17" s="1" customFormat="1" ht="15.75">
      <c r="A58" s="15">
        <v>56</v>
      </c>
      <c r="B58" s="12" t="s">
        <v>116</v>
      </c>
      <c r="C58" s="13" t="s">
        <v>117</v>
      </c>
      <c r="D58" s="14"/>
      <c r="E58" s="15"/>
      <c r="F58" s="15"/>
      <c r="G58" s="16">
        <f>VLOOKUP(B58,'[3]Brokers'!$B$9:$I$69,7,0)</f>
        <v>0</v>
      </c>
      <c r="H58" s="16">
        <f>VLOOKUP(B58,'[3]Brokers'!$B$9:$W$69,22,0)</f>
        <v>0</v>
      </c>
      <c r="I58" s="16">
        <f>VLOOKUP(B58,'[4]Brokers'!$B$9:$R$69,17,0)</f>
        <v>0</v>
      </c>
      <c r="J58" s="16">
        <f>VLOOKUP(B58,'[3]Brokers'!$B$9:$J$69,9,0)</f>
        <v>0</v>
      </c>
      <c r="K58" s="16">
        <v>0</v>
      </c>
      <c r="L58" s="16">
        <v>0</v>
      </c>
      <c r="M58" s="27">
        <f t="shared" si="2"/>
        <v>0</v>
      </c>
      <c r="N58" s="16">
        <f>VLOOKUP(B58,'[4]Brokers'!$B$9:$Y$67,24,0)+M58</f>
        <v>0</v>
      </c>
      <c r="O58" s="28" t="e">
        <f t="shared" si="3"/>
        <v>#DIV/0!</v>
      </c>
      <c r="P58" s="25"/>
      <c r="Q58" s="4"/>
    </row>
    <row r="59" spans="1:17" s="1" customFormat="1" ht="15.75">
      <c r="A59" s="15">
        <v>57</v>
      </c>
      <c r="B59" s="12" t="s">
        <v>114</v>
      </c>
      <c r="C59" s="13" t="s">
        <v>115</v>
      </c>
      <c r="D59" s="14"/>
      <c r="E59" s="15"/>
      <c r="F59" s="15"/>
      <c r="G59" s="16">
        <f>VLOOKUP(B59,'[3]Brokers'!$B$9:$I$69,7,0)</f>
        <v>0</v>
      </c>
      <c r="H59" s="16">
        <f>VLOOKUP(B59,'[3]Brokers'!$B$9:$W$69,22,0)</f>
        <v>0</v>
      </c>
      <c r="I59" s="16">
        <f>VLOOKUP(B59,'[4]Brokers'!$B$9:$R$69,17,0)</f>
        <v>0</v>
      </c>
      <c r="J59" s="16">
        <f>VLOOKUP(B59,'[3]Brokers'!$B$9:$J$69,9,0)</f>
        <v>0</v>
      </c>
      <c r="K59" s="16">
        <v>0</v>
      </c>
      <c r="L59" s="16">
        <v>0</v>
      </c>
      <c r="M59" s="27">
        <f t="shared" si="2"/>
        <v>0</v>
      </c>
      <c r="N59" s="16">
        <f>VLOOKUP(B59,'[4]Brokers'!$B$9:$Y$67,24,0)+M59</f>
        <v>0</v>
      </c>
      <c r="O59" s="28" t="e">
        <f t="shared" si="3"/>
        <v>#DIV/0!</v>
      </c>
      <c r="P59" s="25"/>
      <c r="Q59" s="4"/>
    </row>
    <row r="60" spans="1:17" s="1" customFormat="1" ht="15.75">
      <c r="A60" s="15">
        <v>58</v>
      </c>
      <c r="B60" s="12" t="s">
        <v>120</v>
      </c>
      <c r="C60" s="13" t="s">
        <v>121</v>
      </c>
      <c r="D60" s="14"/>
      <c r="E60" s="15"/>
      <c r="F60" s="15"/>
      <c r="G60" s="16">
        <f>VLOOKUP(B60,'[3]Brokers'!$B$9:$I$69,7,0)</f>
        <v>0</v>
      </c>
      <c r="H60" s="16">
        <f>VLOOKUP(B60,'[3]Brokers'!$B$9:$W$69,22,0)</f>
        <v>0</v>
      </c>
      <c r="I60" s="16">
        <f>VLOOKUP(B60,'[4]Brokers'!$B$9:$R$69,17,0)</f>
        <v>0</v>
      </c>
      <c r="J60" s="16">
        <f>VLOOKUP(B60,'[3]Brokers'!$B$9:$J$69,9,0)</f>
        <v>0</v>
      </c>
      <c r="K60" s="16">
        <v>0</v>
      </c>
      <c r="L60" s="16">
        <v>0</v>
      </c>
      <c r="M60" s="27">
        <f t="shared" si="2"/>
        <v>0</v>
      </c>
      <c r="N60" s="16">
        <f>VLOOKUP(B60,'[4]Brokers'!$B$9:$Y$67,24,0)+M60</f>
        <v>0</v>
      </c>
      <c r="O60" s="28" t="e">
        <f t="shared" si="3"/>
        <v>#DIV/0!</v>
      </c>
      <c r="P60" s="25"/>
      <c r="Q60" s="19"/>
    </row>
    <row r="61" spans="1:17" s="1" customFormat="1" ht="15.75">
      <c r="A61" s="15">
        <v>59</v>
      </c>
      <c r="B61" s="12" t="s">
        <v>122</v>
      </c>
      <c r="C61" s="13" t="s">
        <v>123</v>
      </c>
      <c r="D61" s="14"/>
      <c r="E61" s="15"/>
      <c r="F61" s="15"/>
      <c r="G61" s="16">
        <f>VLOOKUP(B61,'[3]Brokers'!$B$9:$I$69,7,0)</f>
        <v>0</v>
      </c>
      <c r="H61" s="16">
        <f>VLOOKUP(B61,'[3]Brokers'!$B$9:$W$69,22,0)</f>
        <v>0</v>
      </c>
      <c r="I61" s="16">
        <f>VLOOKUP(B61,'[4]Brokers'!$B$9:$R$69,17,0)</f>
        <v>0</v>
      </c>
      <c r="J61" s="16">
        <f>VLOOKUP(B61,'[3]Brokers'!$B$9:$J$69,9,0)</f>
        <v>0</v>
      </c>
      <c r="K61" s="16">
        <v>0</v>
      </c>
      <c r="L61" s="16">
        <v>0</v>
      </c>
      <c r="M61" s="27">
        <f t="shared" si="2"/>
        <v>0</v>
      </c>
      <c r="N61" s="16">
        <f>VLOOKUP(B61,'[4]Brokers'!$B$9:$Y$67,24,0)+M61</f>
        <v>0</v>
      </c>
      <c r="O61" s="28" t="e">
        <f t="shared" si="3"/>
        <v>#DIV/0!</v>
      </c>
      <c r="P61" s="25"/>
      <c r="Q61" s="19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2020-02-14T09:09:52Z</cp:lastPrinted>
  <dcterms:created xsi:type="dcterms:W3CDTF">2017-06-09T07:51:20Z</dcterms:created>
  <dcterms:modified xsi:type="dcterms:W3CDTF">2020-02-14T09:10:17Z</dcterms:modified>
  <cp:category/>
  <cp:version/>
  <cp:contentType/>
  <cp:contentStatus/>
</cp:coreProperties>
</file>