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85" windowHeight="11790" tabRatio="901" activeTab="0"/>
  </bookViews>
  <sheets>
    <sheet name="СБТ" sheetId="1" r:id="rId1"/>
    <sheet name="ОҮД" sheetId="2" r:id="rId2"/>
    <sheet name="ӨӨТ" sheetId="3" r:id="rId3"/>
    <sheet name="МГТ" sheetId="4" r:id="rId4"/>
  </sheets>
  <definedNames>
    <definedName name="_xlfn._FV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<sst xmlns="http://schemas.openxmlformats.org/spreadsheetml/2006/main" count="399" uniqueCount="336">
  <si>
    <t>№</t>
  </si>
  <si>
    <t>Үзүүлэлт</t>
  </si>
  <si>
    <t/>
  </si>
  <si>
    <t>ХӨРӨНГӨ</t>
  </si>
  <si>
    <t>1</t>
  </si>
  <si>
    <t>2</t>
  </si>
  <si>
    <t>3</t>
  </si>
  <si>
    <t>Чанаргүй зээл</t>
  </si>
  <si>
    <t>4</t>
  </si>
  <si>
    <t>5</t>
  </si>
  <si>
    <t>6</t>
  </si>
  <si>
    <t>7</t>
  </si>
  <si>
    <t>8</t>
  </si>
  <si>
    <t>Урьдчилж төлсөн зардал, тооцоо</t>
  </si>
  <si>
    <t>Бусад</t>
  </si>
  <si>
    <t>9</t>
  </si>
  <si>
    <t>10</t>
  </si>
  <si>
    <t>НИЙТ ХӨРӨНГИЙН ДҮН</t>
  </si>
  <si>
    <t>ӨР ТӨЛБӨР</t>
  </si>
  <si>
    <t>Бусад өмч</t>
  </si>
  <si>
    <t xml:space="preserve">Нэмж төлөгдсөн капитал </t>
  </si>
  <si>
    <t>Нийгмийн хөгжлийн сан</t>
  </si>
  <si>
    <t>Хүүгийн зардлын буцаалт</t>
  </si>
  <si>
    <t>Гадаад валютын арилжааны орлого</t>
  </si>
  <si>
    <t>Үнэт цаасны арилжааны орлого</t>
  </si>
  <si>
    <t>Гадаад валютын ханшийн тэгшитгэлийн орлого</t>
  </si>
  <si>
    <t>Бусад үйлчилгээ</t>
  </si>
  <si>
    <t>Гадаад валютын ханшийн тэгшитгэлийн зардал</t>
  </si>
  <si>
    <t>Үнэт цаасны үнэлгээний тэгшитгэлийн зардал</t>
  </si>
  <si>
    <t>Албан томилолт</t>
  </si>
  <si>
    <t>Бичиг хэргийн зардал</t>
  </si>
  <si>
    <t>Хандив</t>
  </si>
  <si>
    <t>Хөрөнгө данснаас хассаны гарз</t>
  </si>
  <si>
    <t>Хувьцаат капитал</t>
  </si>
  <si>
    <t>Нэмж төлөгдсөн капитал</t>
  </si>
  <si>
    <t>Хуримтлагдсан ашиг</t>
  </si>
  <si>
    <t>Нийт дүн</t>
  </si>
  <si>
    <t>Бүртгэлийн бодлогын өөрчлөлт</t>
  </si>
  <si>
    <t>Залруулсан  үлдэгдэл</t>
  </si>
  <si>
    <t>Үндсэн хөрөнгийн дахин үнэлгээний өсөлт / бууралт</t>
  </si>
  <si>
    <t>Хөрөнгө оруулалтын дахин үнэлгээний өсөлт / бууралт</t>
  </si>
  <si>
    <t>Гадаад валютын хөрвүүлэлтийн зөрүү</t>
  </si>
  <si>
    <t>Орлогын тайланд хүлээн зөвшөөрөөгүй олз, гарз</t>
  </si>
  <si>
    <t>Тайлант үеийн цэвэр ашиг</t>
  </si>
  <si>
    <t>Хувьцаат капиталын өсөлт</t>
  </si>
  <si>
    <t>Үндсэн үйл ажиллагааны мөнгөн орлого</t>
  </si>
  <si>
    <t>Үндсэн үйл ажиллагааны мөнгөн зарлага</t>
  </si>
  <si>
    <t>Бүх цэвэр мөнгөн гүйлгээ</t>
  </si>
  <si>
    <t>Регистр: 5961548</t>
  </si>
  <si>
    <t>Сангуудын өөрчлөлт</t>
  </si>
  <si>
    <t>Гадаад валютын хөрвүүлэлтийн нөөц</t>
  </si>
  <si>
    <t>/төгрөг/</t>
  </si>
  <si>
    <t>ӨМЧИЙН ӨӨРЧЛӨЛТИЙН ТАЙЛАН</t>
  </si>
  <si>
    <t>МӨНГӨН ГҮЙЛГЭЭНИЙ ТАЙЛАН</t>
  </si>
  <si>
    <t>ОРЛОГЫН ДЭЛГЭРЭНГҮЙ ТАЙЛАН</t>
  </si>
  <si>
    <t>Байгууллагын нэр: Сэндли ББСБ ХК</t>
  </si>
  <si>
    <t>САНХҮҮ БАЙДЛЫН ТАЙЛАН</t>
  </si>
  <si>
    <t>2023 оны 12-р сарын 31-ны үлдэгдэл</t>
  </si>
  <si>
    <t>2023 оны 1-р сарын 1-ны үлдэгдэл</t>
  </si>
  <si>
    <t>2024 оны 2-р сарын 19-ны үлдэгдэл</t>
  </si>
  <si>
    <t>д/д</t>
  </si>
  <si>
    <t>Мөнгө ба түүнтэй адилтгах хөрөнгө</t>
  </si>
  <si>
    <t>1.1.1</t>
  </si>
  <si>
    <t xml:space="preserve">Бэлэн мөнгө </t>
  </si>
  <si>
    <t>1.1.2</t>
  </si>
  <si>
    <t xml:space="preserve">Банк, санхүүгийн байгууллагад байршуулсан мөнгө (3 хүртэлх сарын хугацаатай) </t>
  </si>
  <si>
    <t>Зээл (цэврээр)</t>
  </si>
  <si>
    <t>1.3.1</t>
  </si>
  <si>
    <t>Зээл</t>
  </si>
  <si>
    <t>1.3.1.1</t>
  </si>
  <si>
    <t xml:space="preserve">Хэвийн зээл </t>
  </si>
  <si>
    <t>1.3.1.2</t>
  </si>
  <si>
    <t xml:space="preserve">Анхаарал хандуулах зээл </t>
  </si>
  <si>
    <t>1.3.1.3</t>
  </si>
  <si>
    <t>1.3.1.3.1</t>
  </si>
  <si>
    <t xml:space="preserve">   Хэвийн бус зээл </t>
  </si>
  <si>
    <t>1.3.1.3.2</t>
  </si>
  <si>
    <t xml:space="preserve">   Эргэлзээтэй зээл </t>
  </si>
  <si>
    <t>1.3.1.3.3</t>
  </si>
  <si>
    <t xml:space="preserve">   Муу зээл </t>
  </si>
  <si>
    <t>1.3.1.4</t>
  </si>
  <si>
    <t xml:space="preserve">Зээлийн эрсдэлийн сан </t>
  </si>
  <si>
    <t>Зээлд хуримтлуулж тооцсон хүүгийн авлага</t>
  </si>
  <si>
    <t>1.4.1</t>
  </si>
  <si>
    <t xml:space="preserve">Бусад санхүүгийн хөрөнгө </t>
  </si>
  <si>
    <t xml:space="preserve">Бусад </t>
  </si>
  <si>
    <t>САНХҮҮГИЙН ХӨРӨНГИЙН ДҮН</t>
  </si>
  <si>
    <t xml:space="preserve">Бараа материал, үнэ бүхий зүйл </t>
  </si>
  <si>
    <t xml:space="preserve">Өмчлөх бусад хөрөнгө </t>
  </si>
  <si>
    <t>Нийгмийн даатгалын шимтгэлийн авлага</t>
  </si>
  <si>
    <t>Татварын авлага</t>
  </si>
  <si>
    <t>Хойшлогдсон татварын хөрөнгө</t>
  </si>
  <si>
    <t xml:space="preserve">Дуусаагүй барилга </t>
  </si>
  <si>
    <t xml:space="preserve">Борлуулах зорилгоор эзэмшиж буй хөрөнгө </t>
  </si>
  <si>
    <t xml:space="preserve">Хөрөнгө оруулалтын зориулалттай хөрөнгө </t>
  </si>
  <si>
    <t xml:space="preserve">Үндсэн хөрөнгө, хөрөнгө оруулалтын зориулалттай үл хөдлөх хөрөнгө, түрээсийн хөрөнгө, биет бус хөрөнгө </t>
  </si>
  <si>
    <t>Үндсэн хөрөнгө (цэврээр)</t>
  </si>
  <si>
    <t>Биет бус хөрөнгө (цэврээр)</t>
  </si>
  <si>
    <t>САНХҮҮГИЙН  БУС ХӨРӨНГИЙН ДҮН</t>
  </si>
  <si>
    <t>Эцсийн үлдэгдэл
/2024.03.31/</t>
  </si>
  <si>
    <t>Эхний үлдэгдэл
/2023.12.31/</t>
  </si>
  <si>
    <t>Итгэлцлийн үйлчилгээний эх үүсвэр</t>
  </si>
  <si>
    <t>2.1.1</t>
  </si>
  <si>
    <t xml:space="preserve">Хувийн байгууллага </t>
  </si>
  <si>
    <t>2.1.2</t>
  </si>
  <si>
    <t xml:space="preserve">Иргэд </t>
  </si>
  <si>
    <t>2.1.3</t>
  </si>
  <si>
    <t xml:space="preserve">Өрх гэр, иргэдэд үйлчлэгч ашгийн бус байгууллага (Улс төрийн нам, сүм хийд) </t>
  </si>
  <si>
    <t>2.1.4</t>
  </si>
  <si>
    <t xml:space="preserve">Эдийн засгийн харъяат бус </t>
  </si>
  <si>
    <t>2.1.5</t>
  </si>
  <si>
    <t>Итгэлцлээр татсан хөрөнгөнд хуримтлуулж тооцсон үр шим</t>
  </si>
  <si>
    <t>2.1.6</t>
  </si>
  <si>
    <t xml:space="preserve">Итгэлцлээр татсан хөрөнгийн хойшлогдсон төлбөр </t>
  </si>
  <si>
    <t xml:space="preserve">Банк, санхүүгийн байгууллагаас татсан эх үүсвэр </t>
  </si>
  <si>
    <t>2.2.1</t>
  </si>
  <si>
    <t xml:space="preserve">Банк, санхүүгийн байгууллагаас авсан зээл </t>
  </si>
  <si>
    <t>2.2.1.1</t>
  </si>
  <si>
    <t xml:space="preserve">Дотоодын банк, санхүүгийн байгууллагаас авсан зээл </t>
  </si>
  <si>
    <t>2.2.1.2</t>
  </si>
  <si>
    <t xml:space="preserve">Гадаадын банк, санхүүгийн байгууллагаас авсан зээл </t>
  </si>
  <si>
    <t>2.2.1.3</t>
  </si>
  <si>
    <t xml:space="preserve">Бусад санхүүгийн байгууллагаас авсан зээл </t>
  </si>
  <si>
    <t>2.2.1.4</t>
  </si>
  <si>
    <t xml:space="preserve">Зах зээлийн хүүгийн түвшнээс өндөр буюу бага хүү бүхий зээлийн бодит үнэ цэнийн залруулга </t>
  </si>
  <si>
    <t>2.2.2</t>
  </si>
  <si>
    <t>2.2.2.1</t>
  </si>
  <si>
    <t>2.2.2.2</t>
  </si>
  <si>
    <t>2.2.2.3</t>
  </si>
  <si>
    <t>2.2.3</t>
  </si>
  <si>
    <t>2.2.4</t>
  </si>
  <si>
    <t xml:space="preserve">Банк, санхүүгийн байгууллагаас татсан эх үүсвэрт хуримтлуулж тооцсон хүүгийн өглөг </t>
  </si>
  <si>
    <t xml:space="preserve">Бусад эх үүсвэр </t>
  </si>
  <si>
    <t>2.3.1</t>
  </si>
  <si>
    <t xml:space="preserve">Гаргасан өрийн бичиг </t>
  </si>
  <si>
    <t>2.3.1.1</t>
  </si>
  <si>
    <t>Дотооддоо гаргасан</t>
  </si>
  <si>
    <t>2.3.1.2</t>
  </si>
  <si>
    <t>Гадаадад гаргасан</t>
  </si>
  <si>
    <t>2.3.1.3</t>
  </si>
  <si>
    <t>Хорогдуулаагүй урамшуулал, хямдруулалт</t>
  </si>
  <si>
    <t>2.3.2</t>
  </si>
  <si>
    <t xml:space="preserve">Гаргасан үнэт цаас </t>
  </si>
  <si>
    <t>2.3.3</t>
  </si>
  <si>
    <t xml:space="preserve">Төслийн зээлийн санхүүжилт </t>
  </si>
  <si>
    <t>2.3.4</t>
  </si>
  <si>
    <t>2.3.5</t>
  </si>
  <si>
    <t>2.3.5.1</t>
  </si>
  <si>
    <t>2.3.5.2</t>
  </si>
  <si>
    <t>2.3.5.3</t>
  </si>
  <si>
    <t xml:space="preserve">Бусад эх үүсвэрт хуримтлуулж тооцсон хүүгийн өглөг </t>
  </si>
  <si>
    <t>2.4.1</t>
  </si>
  <si>
    <t>2.4.2</t>
  </si>
  <si>
    <t xml:space="preserve">Бусад санхүүгийн өр төлбөр </t>
  </si>
  <si>
    <t xml:space="preserve">Хоёрдогч өглөг </t>
  </si>
  <si>
    <t xml:space="preserve">Давуу эрхийн хувьцаа (өр төлбөр) </t>
  </si>
  <si>
    <t>САНХҮҮГИЙН ӨР ТӨЛБӨРИЙН ДҮН</t>
  </si>
  <si>
    <t xml:space="preserve">Цалингийн өглөг </t>
  </si>
  <si>
    <t xml:space="preserve">Эрүүл мэнд, нийгмийн даатгалын шимтгэлийн өглөг </t>
  </si>
  <si>
    <t xml:space="preserve">Тайлант үеийн орлогын албан татварын өглөг </t>
  </si>
  <si>
    <t xml:space="preserve">Бусад татварын өглөг </t>
  </si>
  <si>
    <t>Нөөц, болзошгүй өр төлбөр</t>
  </si>
  <si>
    <t>САНХҮҮГИЙН БУС ӨР ТӨЛБӨРИЙН ДҮН</t>
  </si>
  <si>
    <t>НИЙТ ӨР ТӨЛБӨРИЙН ДҮН</t>
  </si>
  <si>
    <t>ӨӨРИЙН ХӨРӨНГӨ</t>
  </si>
  <si>
    <t xml:space="preserve">Хувь нийлүүлсэн хөрөнгө </t>
  </si>
  <si>
    <t xml:space="preserve">Халаасны хувьцаа </t>
  </si>
  <si>
    <t xml:space="preserve">Үндсэн хөрөнгө, биет бус хөрөнгийн дахин үнэлгээний нэмэгдэл </t>
  </si>
  <si>
    <t xml:space="preserve">Хуримтлагдсан ашиг, алдагдал </t>
  </si>
  <si>
    <t>ӨӨРИЙН ХӨРӨНГИЙН ДҮН</t>
  </si>
  <si>
    <t xml:space="preserve">Хүүгийн орлого </t>
  </si>
  <si>
    <t>Банканд байршуулсан хөрөнгө</t>
  </si>
  <si>
    <t>Харилцах данс</t>
  </si>
  <si>
    <t>Хадгаламжийн данс</t>
  </si>
  <si>
    <t>Санхүүгийн байгууллагад байршуулсан хөрөнгө</t>
  </si>
  <si>
    <t xml:space="preserve">Үнэт цаасны </t>
  </si>
  <si>
    <t xml:space="preserve">Зээлийн </t>
  </si>
  <si>
    <t xml:space="preserve">Санхүүгийн байгууллагад олгосон зээл </t>
  </si>
  <si>
    <t xml:space="preserve">Санхүүгийн бус байгууллагад олгосон зээл </t>
  </si>
  <si>
    <t xml:space="preserve">Иргэдэд олгосон зээл </t>
  </si>
  <si>
    <t xml:space="preserve">Бусад хүүгийн орлого </t>
  </si>
  <si>
    <t xml:space="preserve">Хүүгийн зардал </t>
  </si>
  <si>
    <t>Үр шим</t>
  </si>
  <si>
    <t xml:space="preserve">Итгэлцлийн үйлчилгээний үр шим </t>
  </si>
  <si>
    <t xml:space="preserve">Зээлийн хүүгийн зардал </t>
  </si>
  <si>
    <t>Банкнаас авсан зээлийн хүүгийн зардал</t>
  </si>
  <si>
    <t>Санхүүгийн байгууллагаас авсан зээлийн хүүгийн зардал</t>
  </si>
  <si>
    <t>Иргэнээс авсан зээлийн хүүгийн зардал</t>
  </si>
  <si>
    <t>Төслийн зээлийн санхүүжилтийн хүүгийн зардал</t>
  </si>
  <si>
    <t>Бусад зээлийн хүүгийн зардал</t>
  </si>
  <si>
    <t xml:space="preserve">Үнэт цаасны хүүгийн зардал </t>
  </si>
  <si>
    <t>Гаргасан өрийн бичиг</t>
  </si>
  <si>
    <t>Гаргасан үнэт цаас</t>
  </si>
  <si>
    <t> Бусад</t>
  </si>
  <si>
    <t xml:space="preserve">Бусад хүүгийн зардал </t>
  </si>
  <si>
    <t>Түрээсийн хүүгийн зардал</t>
  </si>
  <si>
    <t>ХҮҮГИЙН ЦЭВЭР ОРЛОГО</t>
  </si>
  <si>
    <t xml:space="preserve">Эрсдэлийн сангийн зардал </t>
  </si>
  <si>
    <t>Зээлийн эрсдэлийн сангийн зардал</t>
  </si>
  <si>
    <t>Авлагын эрсдэлийн сангийн зардал</t>
  </si>
  <si>
    <t>ЭРСДЭЛИЙН САНГИЙН ДАРААХ ЦЭВЭР ОРЛОГО</t>
  </si>
  <si>
    <t xml:space="preserve">Хүүгийн бус орлого </t>
  </si>
  <si>
    <t xml:space="preserve">Арилжааны орлого </t>
  </si>
  <si>
    <t>Бусад арилжааны орлого</t>
  </si>
  <si>
    <t>Ханш, үнэлгээний тэгшитгэлийн орлого</t>
  </si>
  <si>
    <t>Үнэт цаасны үнэлгээний тэгшитгэлийн орлого</t>
  </si>
  <si>
    <t>Деривативын бодит үнэ цэнийн үнэлгээний тэгшитгэлийн орлого</t>
  </si>
  <si>
    <t>Бусад үнэлгээний тэгшитгэлийн орлого</t>
  </si>
  <si>
    <t xml:space="preserve">Үйлчилгээний хураамж, шимтгэлийн орлого </t>
  </si>
  <si>
    <t>Мөнгөн гуйвуулга</t>
  </si>
  <si>
    <t xml:space="preserve">Бусад хүүгийн бус орлого </t>
  </si>
  <si>
    <t>Зээлийн хойшлуулсан шимтгэлийн орлого</t>
  </si>
  <si>
    <t>Бусад хүүгийн бус орлого</t>
  </si>
  <si>
    <t xml:space="preserve">Бусад орлого, олз </t>
  </si>
  <si>
    <t>Хүүгийн бус зардал</t>
  </si>
  <si>
    <t>Арилжааны зардал</t>
  </si>
  <si>
    <t>Гадаад валютын арилжааны зардал</t>
  </si>
  <si>
    <t>Үнэт цаасны арилжааны зардал</t>
  </si>
  <si>
    <t>Бусад арилжааны зардал</t>
  </si>
  <si>
    <t>Ханш, үнэлгээний тэгшитгэлийн зардал</t>
  </si>
  <si>
    <t xml:space="preserve">Хураамж, шимтгэлийн зардал </t>
  </si>
  <si>
    <t>Банкны шимтгэл</t>
  </si>
  <si>
    <t xml:space="preserve">Үйл ажиллагааны бусад зардал </t>
  </si>
  <si>
    <t>Ажилтнуудын цалинтай холбоотой зардал</t>
  </si>
  <si>
    <t>Сургалт</t>
  </si>
  <si>
    <t>Зээл болон бусад авлагыг барагдуулахтай холбоотой зардал</t>
  </si>
  <si>
    <t>Өмчлөх бусад хөрөнгийн урсгал зардал</t>
  </si>
  <si>
    <t>Мэргэжлийн үйлчилгээний хураамж</t>
  </si>
  <si>
    <t>Зарлал, сурталчилгаа, маркетингийн зардал</t>
  </si>
  <si>
    <t>Элэгдэл, хорогдлын зардал</t>
  </si>
  <si>
    <t>Түрээсийн зардал</t>
  </si>
  <si>
    <t>Ашиглалтын зардал</t>
  </si>
  <si>
    <t>Үндсэн хөрөнгийн урсгал засвар, борлуулах үйл ажиллагааны зардал</t>
  </si>
  <si>
    <t>Програм хангамж, автоматжуулалтын урсгал зардал</t>
  </si>
  <si>
    <t>Харуул, аюулгүй байдлын зардал</t>
  </si>
  <si>
    <t>Харилцаа холбооны зардал</t>
  </si>
  <si>
    <t>Түлш шатахуун, тээврийн зардал</t>
  </si>
  <si>
    <t>Ариун цэвэр</t>
  </si>
  <si>
    <t>Үйл ажиллагааны бусад зардал</t>
  </si>
  <si>
    <t xml:space="preserve">Бусад зардал, гарз </t>
  </si>
  <si>
    <t>Хөрөнгийн дахин үнэлгээний гарз (үнэ цэнийн бууралтын зардал)</t>
  </si>
  <si>
    <t>Зочин төлөөлөгч, баяр ёслолын зардал</t>
  </si>
  <si>
    <t>Торгууль</t>
  </si>
  <si>
    <t>ТАТВАРЫН ӨМНӨХ АШИГ, АЛДАГДАЛ</t>
  </si>
  <si>
    <t>Орлогын албан татварын зардал</t>
  </si>
  <si>
    <t>Цэвэр ашиг</t>
  </si>
  <si>
    <t>Бусад дэлгэрэнгүй орлого</t>
  </si>
  <si>
    <t xml:space="preserve">ТАЙЛАНТ ХУГАЦААНЫ НИЙТ ДЭЛГЭРЭНГҮЙ ОРЛОГЫН ДҮН 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</si>
  <si>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</si>
  <si>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</si>
  <si>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</si>
  <si>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</si>
  <si>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</si>
  <si>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</si>
  <si>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</si>
  <si>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</si>
  <si>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</si>
  <si>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</si>
  <si>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</si>
  <si>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</si>
  <si>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</si>
  <si>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</si>
  <si>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</si>
  <si>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8.4.17</t>
  </si>
  <si>
    <t>8.4.18</t>
  </si>
  <si>
    <t>1.4.2</t>
  </si>
  <si>
    <t>1.4.3</t>
  </si>
  <si>
    <t>2.2.5</t>
  </si>
  <si>
    <t>6.1.1</t>
  </si>
  <si>
    <t>6.1.2</t>
  </si>
  <si>
    <t>6.1.3</t>
  </si>
  <si>
    <t>6.2.1</t>
  </si>
  <si>
    <t>6.2.2</t>
  </si>
  <si>
    <t>6.2.3</t>
  </si>
  <si>
    <t>6.2.4</t>
  </si>
  <si>
    <t>6.3.1</t>
  </si>
  <si>
    <t>6.3.2</t>
  </si>
  <si>
    <t>6.3.3</t>
  </si>
  <si>
    <t>6.4.1</t>
  </si>
  <si>
    <t>6.4.2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</si>
  <si>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</si>
  <si>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</si>
  <si>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</si>
  <si>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</si>
  <si>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</si>
  <si>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</si>
  <si>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</si>
  <si>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</si>
  <si>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1.15.1</t>
  </si>
  <si>
    <t>1.15.2</t>
  </si>
  <si>
    <t>2.10</t>
  </si>
  <si>
    <t>ҮНДСЭН ҮЙЛ АЖИЛЛАГААНЫ МӨНГӨН ГҮЙЛГЭЭ</t>
  </si>
  <si>
    <t xml:space="preserve">Зээл, хүүгийн төлбөрт хүлээн авсан </t>
  </si>
  <si>
    <t>Итгэлцлийн үйлчилгээнээс хүлээн авсан</t>
  </si>
  <si>
    <t>Цахим мөнгө гаргах, төлбөрийн үйлчилгээ үзүүлэхтэй холбогдуулан хүлээн авсан</t>
  </si>
  <si>
    <t>Факторингийн үйл ажиллагаанаас хүлээн авсан</t>
  </si>
  <si>
    <t xml:space="preserve">Олгосон зээл </t>
  </si>
  <si>
    <t xml:space="preserve">Буцаан олгосон итгэлцэл, үр шим </t>
  </si>
  <si>
    <t>Цахим мөнгө гаргах, төлбөрийн үйлчилгээ үзүүлэхтэй холбогдуулан буцаан шилжүүлсэн</t>
  </si>
  <si>
    <t>Факторингийн үйл ажиллагаагаар шилжүүлсэн</t>
  </si>
  <si>
    <t xml:space="preserve">Ажиллагсдад олгосон </t>
  </si>
  <si>
    <t xml:space="preserve">Татвар, нийгмийн даатгалын байгууллагад төлсөн </t>
  </si>
  <si>
    <t xml:space="preserve">Ашиглалтын зардалд төлсөн 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</si>
  <si>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</si>
  <si>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</si>
  <si>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Үндсэн хөрөнгө, биет бус хөрөнгө борлуулснаас хүлээн авсан </t>
  </si>
  <si>
    <t>Хөрөнгө оруулалтаас хүлээн авсан</t>
  </si>
  <si>
    <t>Бусад урт хугацаат хөрөнгө  борлуулснаас хүлээн авсан</t>
  </si>
  <si>
    <t>Үнэт цаас борлуулснаас хүлээн авсан</t>
  </si>
  <si>
    <t>Хүлээн авсан ногдол ашиг</t>
  </si>
  <si>
    <t>Хөрөнгө оруулалтын үйл ажиллагааны мөнгөн орлого</t>
  </si>
  <si>
    <t>Үндсэн хөрөнгө, 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</si>
  <si>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</si>
  <si>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</si>
  <si>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Үнэт цаас олж эзэмшихэд төлсөн</t>
  </si>
  <si>
    <t>Хөрөнгө оруулалтын үйл ажиллагааны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</si>
  <si>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</si>
  <si>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</si>
  <si>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Банк, санхүүгийн байгууллага, төсөл, хөтөлбөрийн зээлээс хүлээн авсан</t>
  </si>
  <si>
    <t>Хоёрдогч өглөгөөс хүлээн авсан</t>
  </si>
  <si>
    <t>Хувьцаа болон өмчийн бусад үнэт цаас гаргаснаас хүлээн авсан</t>
  </si>
  <si>
    <t>Санхүүгийн үйл ажиллагааны мөнгөн орлого</t>
  </si>
  <si>
    <t>Банк, санхүүгийн байгууллага, төсөл, хөтөлбөрийн зээлд төлсөн</t>
  </si>
  <si>
    <t>Хоёрдогч өглөгт төлсөн</t>
  </si>
  <si>
    <t>Төлсөн ногдол ашиг</t>
  </si>
  <si>
    <t>Санхүүгийн үйл ажиллагааны мөнгөн зарлага</t>
  </si>
  <si>
    <t>Санхүүгийн үйл ажиллагааны цэвэр мөнгөн гүйлгээний дүн</t>
  </si>
  <si>
    <t>Валютын ханшийн зөрүү</t>
  </si>
  <si>
    <t>Мөнгө ба түүнтэй адилтгах хөрөнгийн эхний үлдэгдэл</t>
  </si>
  <si>
    <t>Мөнгө ба түүнтэй адилтгах хөрөнгийн эцсийн үлдэгдэл</t>
  </si>
  <si>
    <t>Тайлант үеийн</t>
  </si>
  <si>
    <t>ГҮЙЦЭТГЭХ ЗАХИРАЛ......................./Б.ОДГЭРЭЛ/</t>
  </si>
  <si>
    <t>ЕРӨНХИЙ НЯГТЛАН БОДОГЧ............................//</t>
  </si>
  <si>
    <t>3.10</t>
  </si>
  <si>
    <t>1.3.1.5</t>
  </si>
  <si>
    <t>8.4.16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</si>
</sst>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0.0"/>
    <numFmt numFmtId="173" formatCode="#,##0.0"/>
    <numFmt numFmtId="174" formatCode="_-* #,##0.00_₮_-;\-* #,##0.00_₮_-;_-* &quot;-&quot;??_₮_-;_-@_-"/>
    <numFmt numFmtId="175" formatCode="#,##0.00000000"/>
    <numFmt numFmtId="176" formatCode="_(* #,##0.0_);_(* \(#,##0.0\);_(* &quot;-&quot;??_);_(@_)"/>
    <numFmt numFmtId="177" formatCode="_-* #,##0.0_₮_-;\-* #,##0.0_₮_-;_-* &quot;-&quot;?_₮_-;_-@_-"/>
    <numFmt numFmtId="178" formatCode="[$-450]yyyy\ &quot;оны&quot;\ mmmm\ d"/>
    <numFmt numFmtId="179" formatCode="_-[$₮-450]\ * #,##0.00_-;\-[$₮-450]\ * #,##0.00_-;_-[$₮-450]\ * &quot;-&quot;??_-;_-@_-"/>
    <numFmt numFmtId="180" formatCode="#,##0.0000"/>
    <numFmt numFmtId="181" formatCode="#,##0.000000000"/>
    <numFmt numFmtId="182" formatCode="#,##0.00000"/>
    <numFmt numFmtId="183" formatCode="#,##0.000000"/>
    <numFmt numFmtId="184" formatCode="_-* #,##0.0_₮_-;\-* #,##0.0_₮_-;_-* &quot;-&quot;??_₮_-;_-@_-"/>
    <numFmt numFmtId="185" formatCode="_(&quot;$&quot;* #,##0.0_);_(&quot;$&quot;* \(#,##0.0\);_(&quot;$&quot;* &quot;-&quot;??_);_(@_)"/>
    <numFmt numFmtId="186" formatCode="_-* #,##0.000000_₮_-;\-* #,##0.000000_₮_-;_-* &quot;-&quot;??????_₮_-;_-@_-"/>
    <numFmt numFmtId="187" formatCode="_(&quot;$&quot;* #,##0_);_(&quot;$&quot;* \(#,##0\);_(&quot;$&quot;* &quot;-&quot;??_);_(@_)"/>
    <numFmt numFmtId="188" formatCode="_-* #,##0.00_ _-;\-* #,##0.00_ _-;_-* &quot;-&quot;??_ _-;_-@_-"/>
    <numFmt numFmtId="189" formatCode="_-* #,##0_ _-;\-* #,##0_ _-;_-* &quot;-&quot;??_ _-;_-@_-"/>
    <numFmt numFmtId="190" formatCode="_(* #,##0.0_);_(* \(#,##0.0\);_(* &quot;-&quot;?_);_(@_)"/>
    <numFmt numFmtId="191" formatCode="_(&quot;$&quot;* #,##0.000_);_(&quot;$&quot;* \(#,##0.000\);_(&quot;$&quot;* &quot;-&quot;??_);_(@_)"/>
    <numFmt numFmtId="192" formatCode="#,##0.00000000000"/>
    <numFmt numFmtId="193" formatCode="_(* #,##0_);_(* \(#,##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#,##0.0_);\(#,##0.0\)"/>
    <numFmt numFmtId="201" formatCode="_(&quot;$&quot;* #,##0.0000_);_(&quot;$&quot;* \(#,##0.0000\);_(&quot;$&quot;* &quot;-&quot;??_);_(@_)"/>
    <numFmt numFmtId="202" formatCode="#,##0.000"/>
    <numFmt numFmtId="203" formatCode="_(* #,##0.0_);_(* \(#,##0.0\);_(* &quot;-&quot;_);_(@_)"/>
    <numFmt numFmtId="204" formatCode="_(* #,##0.00_);_(* \(#,##0.00\);_(* &quot;-&quot;?_);_(@_)"/>
    <numFmt numFmtId="205" formatCode="#,##0.00;\(#,##0.00\)"/>
    <numFmt numFmtId="206" formatCode="#,##0.00000000_);\(#,##0.00000000\)"/>
    <numFmt numFmtId="207" formatCode="_(* #,##0.000_);_(* \(#,##0.000\);_(* &quot;-&quot;??_);_(@_)"/>
    <numFmt numFmtId="208" formatCode="_(* #,##0.00_);_(* \(#,##0.00\);_(* &quot;-&quot;_);_(@_)"/>
    <numFmt numFmtId="209" formatCode="_(* #,##0.000_);_(* \(#,##0.000\);_(* &quot;-&quot;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5" fillId="0" borderId="0" xfId="0" applyFont="1" applyAlignment="1">
      <alignment/>
    </xf>
    <xf numFmtId="193" fontId="2" fillId="0" borderId="10" xfId="42" applyNumberFormat="1" applyFont="1" applyFill="1" applyBorder="1" applyAlignment="1">
      <alignment vertical="center"/>
    </xf>
    <xf numFmtId="193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193" fontId="2" fillId="0" borderId="10" xfId="42" applyNumberFormat="1" applyFont="1" applyFill="1" applyBorder="1" applyAlignment="1">
      <alignment horizontal="left" vertical="center" indent="2"/>
    </xf>
    <xf numFmtId="193" fontId="2" fillId="0" borderId="10" xfId="42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/>
    </xf>
    <xf numFmtId="193" fontId="2" fillId="0" borderId="0" xfId="42" applyNumberFormat="1" applyFont="1" applyFill="1" applyAlignment="1">
      <alignment/>
    </xf>
    <xf numFmtId="14" fontId="3" fillId="0" borderId="0" xfId="0" applyNumberFormat="1" applyFont="1" applyFill="1" applyAlignment="1">
      <alignment wrapText="1"/>
    </xf>
    <xf numFmtId="193" fontId="3" fillId="0" borderId="0" xfId="42" applyNumberFormat="1" applyFont="1" applyFill="1" applyAlignment="1">
      <alignment wrapText="1"/>
    </xf>
    <xf numFmtId="19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93" fontId="2" fillId="0" borderId="0" xfId="42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4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indent="2"/>
    </xf>
    <xf numFmtId="193" fontId="2" fillId="0" borderId="10" xfId="42" applyNumberFormat="1" applyFont="1" applyFill="1" applyBorder="1" applyAlignment="1">
      <alignment/>
    </xf>
    <xf numFmtId="193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193" fontId="2" fillId="0" borderId="10" xfId="42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93" fontId="3" fillId="0" borderId="0" xfId="42" applyNumberFormat="1" applyFont="1" applyFill="1" applyAlignment="1">
      <alignment vertical="center"/>
    </xf>
    <xf numFmtId="193" fontId="3" fillId="0" borderId="0" xfId="42" applyNumberFormat="1" applyFont="1" applyFill="1" applyBorder="1" applyAlignment="1">
      <alignment vertical="center"/>
    </xf>
    <xf numFmtId="43" fontId="2" fillId="0" borderId="0" xfId="0" applyNumberFormat="1" applyFont="1" applyFill="1" applyAlignment="1">
      <alignment horizontal="left" indent="6"/>
    </xf>
    <xf numFmtId="193" fontId="2" fillId="0" borderId="0" xfId="42" applyNumberFormat="1" applyFont="1" applyFill="1" applyAlignment="1">
      <alignment horizontal="left" indent="6"/>
    </xf>
    <xf numFmtId="0" fontId="2" fillId="0" borderId="0" xfId="0" applyFont="1" applyFill="1" applyAlignment="1">
      <alignment horizontal="left" indent="6"/>
    </xf>
    <xf numFmtId="0" fontId="3" fillId="0" borderId="0" xfId="0" applyFont="1" applyFill="1" applyBorder="1" applyAlignment="1">
      <alignment/>
    </xf>
    <xf numFmtId="0" fontId="3" fillId="0" borderId="0" xfId="59" applyFont="1" applyFill="1">
      <alignment/>
      <protection/>
    </xf>
    <xf numFmtId="0" fontId="2" fillId="0" borderId="0" xfId="59" applyFont="1" applyFill="1" applyBorder="1">
      <alignment/>
      <protection/>
    </xf>
    <xf numFmtId="19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193" fontId="3" fillId="0" borderId="10" xfId="42" applyNumberFormat="1" applyFont="1" applyFill="1" applyBorder="1" applyAlignment="1">
      <alignment vertical="center" wrapText="1"/>
    </xf>
    <xf numFmtId="193" fontId="2" fillId="0" borderId="10" xfId="0" applyNumberFormat="1" applyFont="1" applyFill="1" applyBorder="1" applyAlignment="1">
      <alignment vertical="center" wrapText="1"/>
    </xf>
    <xf numFmtId="193" fontId="2" fillId="0" borderId="10" xfId="42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right" vertical="center"/>
    </xf>
    <xf numFmtId="193" fontId="2" fillId="0" borderId="10" xfId="42" applyNumberFormat="1" applyFont="1" applyFill="1" applyBorder="1" applyAlignment="1">
      <alignment vertical="center" wrapText="1"/>
    </xf>
    <xf numFmtId="193" fontId="2" fillId="0" borderId="10" xfId="42" applyNumberFormat="1" applyFont="1" applyFill="1" applyBorder="1" applyAlignment="1">
      <alignment horizontal="right" vertical="center"/>
    </xf>
    <xf numFmtId="193" fontId="3" fillId="0" borderId="10" xfId="42" applyNumberFormat="1" applyFont="1" applyFill="1" applyBorder="1" applyAlignment="1">
      <alignment horizontal="center" vertical="center" wrapText="1"/>
    </xf>
    <xf numFmtId="193" fontId="3" fillId="0" borderId="10" xfId="42" applyNumberFormat="1" applyFont="1" applyFill="1" applyBorder="1" applyAlignment="1">
      <alignment horizontal="right"/>
    </xf>
    <xf numFmtId="193" fontId="3" fillId="0" borderId="13" xfId="0" applyNumberFormat="1" applyFont="1" applyFill="1" applyBorder="1" applyAlignment="1">
      <alignment horizontal="center"/>
    </xf>
    <xf numFmtId="193" fontId="3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top" wrapText="1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left" vertical="center" wrapText="1"/>
    </xf>
    <xf numFmtId="41" fontId="3" fillId="0" borderId="14" xfId="42" applyNumberFormat="1" applyFont="1" applyBorder="1" applyAlignment="1">
      <alignment horizontal="right" vertical="center" wrapText="1"/>
    </xf>
    <xf numFmtId="41" fontId="3" fillId="0" borderId="0" xfId="42" applyNumberFormat="1" applyFont="1" applyAlignment="1">
      <alignment vertical="center"/>
    </xf>
    <xf numFmtId="41" fontId="3" fillId="0" borderId="14" xfId="0" applyNumberFormat="1" applyFont="1" applyBorder="1" applyAlignment="1">
      <alignment horizontal="right" vertical="center" wrapText="1"/>
    </xf>
    <xf numFmtId="172" fontId="2" fillId="0" borderId="14" xfId="0" applyNumberFormat="1" applyFont="1" applyBorder="1" applyAlignment="1">
      <alignment horizontal="left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41" fontId="2" fillId="0" borderId="0" xfId="0" applyNumberFormat="1" applyFont="1" applyAlignment="1">
      <alignment/>
    </xf>
    <xf numFmtId="172" fontId="2" fillId="0" borderId="15" xfId="0" applyNumberFormat="1" applyFont="1" applyBorder="1" applyAlignment="1">
      <alignment horizontal="left" vertical="center" wrapText="1"/>
    </xf>
    <xf numFmtId="173" fontId="2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73" fontId="46" fillId="0" borderId="0" xfId="0" applyNumberFormat="1" applyFont="1" applyAlignment="1">
      <alignment/>
    </xf>
    <xf numFmtId="44" fontId="2" fillId="0" borderId="0" xfId="42" applyFont="1" applyAlignment="1">
      <alignment/>
    </xf>
    <xf numFmtId="175" fontId="2" fillId="0" borderId="0" xfId="0" applyNumberFormat="1" applyFont="1" applyAlignment="1">
      <alignment/>
    </xf>
    <xf numFmtId="172" fontId="2" fillId="0" borderId="15" xfId="0" applyNumberFormat="1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left" vertical="center" wrapText="1"/>
    </xf>
    <xf numFmtId="41" fontId="3" fillId="0" borderId="16" xfId="0" applyNumberFormat="1" applyFont="1" applyBorder="1" applyAlignment="1">
      <alignment horizontal="right" vertical="center" wrapText="1"/>
    </xf>
    <xf numFmtId="4" fontId="46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0" fontId="3" fillId="0" borderId="0" xfId="0" applyFont="1" applyAlignment="1">
      <alignment/>
    </xf>
    <xf numFmtId="14" fontId="2" fillId="0" borderId="0" xfId="42" applyNumberFormat="1" applyFont="1" applyAlignment="1">
      <alignment/>
    </xf>
    <xf numFmtId="3" fontId="2" fillId="0" borderId="0" xfId="42" applyNumberFormat="1" applyFont="1" applyAlignment="1">
      <alignment horizontal="right" vertical="top"/>
    </xf>
    <xf numFmtId="3" fontId="3" fillId="0" borderId="0" xfId="42" applyNumberFormat="1" applyFont="1" applyBorder="1" applyAlignment="1">
      <alignment horizontal="center" vertical="center"/>
    </xf>
    <xf numFmtId="41" fontId="2" fillId="0" borderId="0" xfId="42" applyNumberFormat="1" applyFont="1" applyBorder="1" applyAlignment="1">
      <alignment horizontal="right" vertical="center"/>
    </xf>
    <xf numFmtId="41" fontId="2" fillId="0" borderId="0" xfId="42" applyNumberFormat="1" applyFont="1" applyFill="1" applyBorder="1" applyAlignment="1">
      <alignment horizontal="right" vertical="center"/>
    </xf>
    <xf numFmtId="41" fontId="3" fillId="0" borderId="0" xfId="42" applyNumberFormat="1" applyFont="1" applyFill="1" applyBorder="1" applyAlignment="1">
      <alignment horizontal="right" vertical="center"/>
    </xf>
    <xf numFmtId="4" fontId="46" fillId="0" borderId="0" xfId="42" applyNumberFormat="1" applyFont="1" applyBorder="1" applyAlignment="1">
      <alignment horizontal="right" vertical="center"/>
    </xf>
    <xf numFmtId="44" fontId="2" fillId="0" borderId="0" xfId="42" applyFont="1" applyFill="1" applyAlignment="1">
      <alignment/>
    </xf>
    <xf numFmtId="3" fontId="2" fillId="0" borderId="0" xfId="42" applyNumberFormat="1" applyFont="1" applyFill="1" applyAlignment="1">
      <alignment/>
    </xf>
    <xf numFmtId="193" fontId="4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1" fontId="2" fillId="0" borderId="0" xfId="42" applyNumberFormat="1" applyFont="1" applyFill="1" applyAlignment="1">
      <alignment/>
    </xf>
    <xf numFmtId="0" fontId="3" fillId="0" borderId="0" xfId="59" applyFont="1" applyFill="1" applyAlignment="1">
      <alignment/>
      <protection/>
    </xf>
    <xf numFmtId="14" fontId="2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 horizontal="right" vertical="top"/>
    </xf>
    <xf numFmtId="172" fontId="3" fillId="0" borderId="0" xfId="0" applyNumberFormat="1" applyFont="1" applyFill="1" applyBorder="1" applyAlignment="1">
      <alignment horizontal="left" vertical="center"/>
    </xf>
    <xf numFmtId="193" fontId="46" fillId="0" borderId="0" xfId="42" applyNumberFormat="1" applyFont="1" applyFill="1" applyBorder="1" applyAlignment="1">
      <alignment horizontal="right" vertical="center"/>
    </xf>
    <xf numFmtId="193" fontId="2" fillId="0" borderId="0" xfId="42" applyNumberFormat="1" applyFont="1" applyFill="1" applyAlignment="1">
      <alignment vertical="top"/>
    </xf>
    <xf numFmtId="193" fontId="2" fillId="0" borderId="0" xfId="42" applyNumberFormat="1" applyFont="1" applyFill="1" applyAlignment="1">
      <alignment horizontal="center" vertical="top"/>
    </xf>
    <xf numFmtId="193" fontId="2" fillId="0" borderId="0" xfId="42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4" fontId="2" fillId="0" borderId="10" xfId="42" applyFont="1" applyFill="1" applyBorder="1" applyAlignment="1">
      <alignment vertical="center" wrapText="1"/>
    </xf>
    <xf numFmtId="193" fontId="2" fillId="0" borderId="10" xfId="42" applyNumberFormat="1" applyFont="1" applyFill="1" applyBorder="1" applyAlignment="1" applyProtection="1">
      <alignment vertical="center" wrapText="1"/>
      <protection locked="0"/>
    </xf>
    <xf numFmtId="193" fontId="2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horizontal="justify" vertical="center" wrapText="1"/>
    </xf>
    <xf numFmtId="193" fontId="2" fillId="0" borderId="10" xfId="42" applyNumberFormat="1" applyFont="1" applyFill="1" applyBorder="1" applyAlignment="1" applyProtection="1">
      <alignment vertical="center"/>
      <protection locked="0"/>
    </xf>
    <xf numFmtId="193" fontId="3" fillId="0" borderId="10" xfId="42" applyNumberFormat="1" applyFont="1" applyFill="1" applyBorder="1" applyAlignment="1">
      <alignment horizontal="right" vertical="center" wrapText="1"/>
    </xf>
    <xf numFmtId="193" fontId="2" fillId="0" borderId="10" xfId="4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3" fillId="0" borderId="0" xfId="59" applyFont="1" applyFill="1" applyAlignment="1">
      <alignment horizontal="center"/>
      <protection/>
    </xf>
    <xf numFmtId="172" fontId="2" fillId="0" borderId="0" xfId="0" applyNumberFormat="1" applyFont="1" applyFill="1" applyBorder="1" applyAlignment="1">
      <alignment horizontal="center" vertical="center"/>
    </xf>
    <xf numFmtId="44" fontId="2" fillId="0" borderId="0" xfId="42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2" fillId="0" borderId="0" xfId="59" applyFont="1" applyAlignment="1">
      <alignment horizontal="center"/>
      <protection/>
    </xf>
    <xf numFmtId="0" fontId="3" fillId="0" borderId="0" xfId="0" applyFont="1" applyFill="1" applyAlignment="1">
      <alignment horizontal="left"/>
    </xf>
    <xf numFmtId="193" fontId="2" fillId="0" borderId="0" xfId="0" applyNumberFormat="1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E63" sqref="E63"/>
    </sheetView>
  </sheetViews>
  <sheetFormatPr defaultColWidth="9.140625" defaultRowHeight="12.75"/>
  <cols>
    <col min="1" max="1" width="5.140625" style="56" customWidth="1"/>
    <col min="2" max="2" width="9.140625" style="124" customWidth="1"/>
    <col min="3" max="3" width="51.00390625" style="13" bestFit="1" customWidth="1"/>
    <col min="4" max="4" width="18.421875" style="39" customWidth="1"/>
    <col min="5" max="5" width="17.8515625" style="39" bestFit="1" customWidth="1"/>
    <col min="6" max="6" width="9.140625" style="56" customWidth="1"/>
    <col min="7" max="7" width="12.8515625" style="56" bestFit="1" customWidth="1"/>
    <col min="8" max="16384" width="9.140625" style="56" customWidth="1"/>
  </cols>
  <sheetData>
    <row r="1" ht="12.75">
      <c r="A1" s="55" t="s">
        <v>55</v>
      </c>
    </row>
    <row r="2" spans="1:2" ht="12.75">
      <c r="A2" s="57" t="s">
        <v>48</v>
      </c>
      <c r="B2" s="125"/>
    </row>
    <row r="3" spans="1:2" ht="12.75">
      <c r="A3" s="57"/>
      <c r="B3" s="125"/>
    </row>
    <row r="4" spans="1:2" ht="12.75">
      <c r="A4" s="139"/>
      <c r="B4" s="140" t="s">
        <v>56</v>
      </c>
    </row>
    <row r="5" ht="13.5" thickBot="1"/>
    <row r="6" spans="2:5" ht="25.5">
      <c r="B6" s="21" t="s">
        <v>60</v>
      </c>
      <c r="C6" s="22" t="s">
        <v>1</v>
      </c>
      <c r="D6" s="23" t="s">
        <v>100</v>
      </c>
      <c r="E6" s="23" t="s">
        <v>99</v>
      </c>
    </row>
    <row r="7" spans="2:5" ht="12.75">
      <c r="B7" s="128">
        <v>1</v>
      </c>
      <c r="C7" s="41" t="s">
        <v>3</v>
      </c>
      <c r="D7" s="46"/>
      <c r="E7" s="47"/>
    </row>
    <row r="8" spans="2:5" ht="12.75">
      <c r="B8" s="128">
        <v>1.1</v>
      </c>
      <c r="C8" s="41" t="s">
        <v>61</v>
      </c>
      <c r="D8" s="45">
        <f>SUM(D9:D10)</f>
        <v>14238843254.01</v>
      </c>
      <c r="E8" s="45">
        <f>SUM(E9:E10)</f>
        <v>5857182329.87</v>
      </c>
    </row>
    <row r="9" spans="2:5" ht="12.75">
      <c r="B9" s="129" t="s">
        <v>62</v>
      </c>
      <c r="C9" s="40" t="s">
        <v>63</v>
      </c>
      <c r="D9" s="48"/>
      <c r="E9" s="49">
        <v>0</v>
      </c>
    </row>
    <row r="10" spans="2:5" ht="25.5">
      <c r="B10" s="129" t="s">
        <v>64</v>
      </c>
      <c r="C10" s="40" t="s">
        <v>65</v>
      </c>
      <c r="D10" s="50">
        <v>14238843254.01</v>
      </c>
      <c r="E10" s="49">
        <v>5857182329.87</v>
      </c>
    </row>
    <row r="11" spans="2:5" ht="12.75">
      <c r="B11" s="128">
        <v>1.2</v>
      </c>
      <c r="C11" s="42" t="s">
        <v>66</v>
      </c>
      <c r="D11" s="45">
        <f>D12+D19</f>
        <v>44428236471.090004</v>
      </c>
      <c r="E11" s="45">
        <f>E12+E19</f>
        <v>55759338717.090004</v>
      </c>
    </row>
    <row r="12" spans="2:7" ht="12.75">
      <c r="B12" s="128" t="s">
        <v>67</v>
      </c>
      <c r="C12" s="42" t="s">
        <v>68</v>
      </c>
      <c r="D12" s="45">
        <f>D13+D14+D15+D20</f>
        <v>46077961431.41</v>
      </c>
      <c r="E12" s="45">
        <f>E13+E14+E15+E20</f>
        <v>57600818360.880005</v>
      </c>
      <c r="G12" s="141"/>
    </row>
    <row r="13" spans="2:7" ht="12.75">
      <c r="B13" s="130" t="s">
        <v>69</v>
      </c>
      <c r="C13" s="40" t="s">
        <v>70</v>
      </c>
      <c r="D13" s="48">
        <v>39348447319.07</v>
      </c>
      <c r="E13" s="49">
        <v>49645852503.380005</v>
      </c>
      <c r="G13" s="141"/>
    </row>
    <row r="14" spans="2:7" ht="12.75">
      <c r="B14" s="130" t="s">
        <v>71</v>
      </c>
      <c r="C14" s="40" t="s">
        <v>72</v>
      </c>
      <c r="D14" s="48">
        <v>668886022.73</v>
      </c>
      <c r="E14" s="49">
        <v>1210356794.42</v>
      </c>
      <c r="G14" s="141"/>
    </row>
    <row r="15" spans="2:7" ht="12.75">
      <c r="B15" s="130" t="s">
        <v>73</v>
      </c>
      <c r="C15" s="40" t="s">
        <v>7</v>
      </c>
      <c r="D15" s="45">
        <f>SUM(D16:D18)</f>
        <v>2315106105.85</v>
      </c>
      <c r="E15" s="45">
        <f>SUM(E16:E18)</f>
        <v>2619407502.41</v>
      </c>
      <c r="G15" s="141"/>
    </row>
    <row r="16" spans="2:5" ht="12.75">
      <c r="B16" s="130" t="s">
        <v>74</v>
      </c>
      <c r="C16" s="40" t="s">
        <v>75</v>
      </c>
      <c r="D16" s="48">
        <v>599056242.81</v>
      </c>
      <c r="E16" s="49">
        <v>638048145.82</v>
      </c>
    </row>
    <row r="17" spans="2:5" ht="12.75">
      <c r="B17" s="130" t="s">
        <v>76</v>
      </c>
      <c r="C17" s="40" t="s">
        <v>77</v>
      </c>
      <c r="D17" s="48">
        <v>502130843.04999995</v>
      </c>
      <c r="E17" s="49">
        <v>719819177.95</v>
      </c>
    </row>
    <row r="18" spans="2:5" ht="12.75">
      <c r="B18" s="130" t="s">
        <v>78</v>
      </c>
      <c r="C18" s="40" t="s">
        <v>79</v>
      </c>
      <c r="D18" s="48">
        <v>1213919019.99</v>
      </c>
      <c r="E18" s="49">
        <v>1261540178.64</v>
      </c>
    </row>
    <row r="19" spans="2:5" ht="12.75">
      <c r="B19" s="129" t="s">
        <v>80</v>
      </c>
      <c r="C19" s="40" t="s">
        <v>81</v>
      </c>
      <c r="D19" s="48">
        <v>-1649724960.3200002</v>
      </c>
      <c r="E19" s="49">
        <v>-1841479643.79</v>
      </c>
    </row>
    <row r="20" spans="2:5" ht="12.75">
      <c r="B20" s="129" t="s">
        <v>334</v>
      </c>
      <c r="C20" s="40" t="s">
        <v>82</v>
      </c>
      <c r="D20" s="48">
        <v>3745521983.76</v>
      </c>
      <c r="E20" s="49">
        <v>4125201560.670001</v>
      </c>
    </row>
    <row r="21" spans="2:5" ht="12.75">
      <c r="B21" s="131">
        <v>1.3</v>
      </c>
      <c r="C21" s="42" t="s">
        <v>84</v>
      </c>
      <c r="D21" s="45">
        <v>3278579123.53</v>
      </c>
      <c r="E21" s="45">
        <v>2955899743.96</v>
      </c>
    </row>
    <row r="22" spans="2:5" ht="12.75">
      <c r="B22" s="131">
        <v>1.4</v>
      </c>
      <c r="C22" s="42" t="s">
        <v>86</v>
      </c>
      <c r="D22" s="51">
        <f>D21+D8+D11</f>
        <v>61945658848.630005</v>
      </c>
      <c r="E22" s="51">
        <f>E21+E8+E11</f>
        <v>64572420790.920006</v>
      </c>
    </row>
    <row r="23" spans="2:5" ht="12.75">
      <c r="B23" s="129">
        <v>1.5</v>
      </c>
      <c r="C23" s="44" t="s">
        <v>87</v>
      </c>
      <c r="D23" s="48">
        <v>75389171.15</v>
      </c>
      <c r="E23" s="49">
        <v>199463842.85</v>
      </c>
    </row>
    <row r="24" spans="2:5" ht="12.75">
      <c r="B24" s="129">
        <v>1.6</v>
      </c>
      <c r="C24" s="44" t="s">
        <v>13</v>
      </c>
      <c r="D24" s="48">
        <v>864586174.48</v>
      </c>
      <c r="E24" s="49">
        <v>966839894.75</v>
      </c>
    </row>
    <row r="25" spans="2:5" ht="12.75">
      <c r="B25" s="129">
        <v>1.7</v>
      </c>
      <c r="C25" s="44" t="s">
        <v>88</v>
      </c>
      <c r="D25" s="48"/>
      <c r="E25" s="49">
        <v>0</v>
      </c>
    </row>
    <row r="26" spans="2:5" ht="12.75">
      <c r="B26" s="129">
        <v>1.8</v>
      </c>
      <c r="C26" s="44" t="s">
        <v>89</v>
      </c>
      <c r="D26" s="48"/>
      <c r="E26" s="49">
        <v>0</v>
      </c>
    </row>
    <row r="27" spans="2:5" ht="12.75">
      <c r="B27" s="129">
        <v>1.9</v>
      </c>
      <c r="C27" s="44" t="s">
        <v>90</v>
      </c>
      <c r="D27" s="48"/>
      <c r="E27" s="49">
        <v>0</v>
      </c>
    </row>
    <row r="28" spans="2:5" ht="12.75">
      <c r="B28" s="132">
        <v>1.1</v>
      </c>
      <c r="C28" s="44" t="s">
        <v>91</v>
      </c>
      <c r="D28" s="49">
        <v>2504151.73</v>
      </c>
      <c r="E28" s="49">
        <v>2504151.73</v>
      </c>
    </row>
    <row r="29" spans="2:5" ht="12.75">
      <c r="B29" s="132">
        <v>1.11</v>
      </c>
      <c r="C29" s="44" t="s">
        <v>92</v>
      </c>
      <c r="D29" s="48"/>
      <c r="E29" s="49">
        <v>0</v>
      </c>
    </row>
    <row r="30" spans="2:5" ht="12.75">
      <c r="B30" s="129">
        <v>1.12</v>
      </c>
      <c r="C30" s="44" t="s">
        <v>93</v>
      </c>
      <c r="D30" s="48"/>
      <c r="E30" s="49">
        <v>0</v>
      </c>
    </row>
    <row r="31" spans="2:5" ht="12.75">
      <c r="B31" s="132">
        <v>1.13</v>
      </c>
      <c r="C31" s="44" t="s">
        <v>94</v>
      </c>
      <c r="D31" s="48"/>
      <c r="E31" s="49">
        <v>0</v>
      </c>
    </row>
    <row r="32" spans="2:5" ht="12.75">
      <c r="B32" s="129">
        <v>1.14</v>
      </c>
      <c r="C32" s="44" t="s">
        <v>85</v>
      </c>
      <c r="D32" s="48"/>
      <c r="E32" s="49">
        <v>0</v>
      </c>
    </row>
    <row r="33" spans="2:5" ht="25.5">
      <c r="B33" s="133">
        <v>1.15</v>
      </c>
      <c r="C33" s="42" t="s">
        <v>95</v>
      </c>
      <c r="D33" s="45">
        <f>D34+D35</f>
        <v>639114814.45</v>
      </c>
      <c r="E33" s="45">
        <f>E34+E35</f>
        <v>643113919.15</v>
      </c>
    </row>
    <row r="34" spans="2:5" ht="12.75">
      <c r="B34" s="132" t="s">
        <v>288</v>
      </c>
      <c r="C34" s="40" t="s">
        <v>96</v>
      </c>
      <c r="D34" s="49">
        <v>275505198.33</v>
      </c>
      <c r="E34" s="49">
        <v>242621555.76999998</v>
      </c>
    </row>
    <row r="35" spans="2:5" ht="12.75">
      <c r="B35" s="132" t="s">
        <v>289</v>
      </c>
      <c r="C35" s="40" t="s">
        <v>97</v>
      </c>
      <c r="D35" s="49">
        <v>363609616.12</v>
      </c>
      <c r="E35" s="49">
        <v>400492363.38</v>
      </c>
    </row>
    <row r="36" spans="2:5" ht="12.75">
      <c r="B36" s="131">
        <v>1.16</v>
      </c>
      <c r="C36" s="42" t="s">
        <v>98</v>
      </c>
      <c r="D36" s="52">
        <f>SUM(D23:D33)</f>
        <v>1581594311.81</v>
      </c>
      <c r="E36" s="52">
        <f>SUM(E23:E33)</f>
        <v>1811921808.48</v>
      </c>
    </row>
    <row r="37" spans="2:5" ht="13.5" thickBot="1">
      <c r="B37" s="143" t="s">
        <v>17</v>
      </c>
      <c r="C37" s="144"/>
      <c r="D37" s="53">
        <f>D22+D36</f>
        <v>63527253160.44</v>
      </c>
      <c r="E37" s="53">
        <f>E22+E36</f>
        <v>66384342599.40001</v>
      </c>
    </row>
    <row r="38" spans="2:5" ht="12.75">
      <c r="B38" s="134">
        <v>2</v>
      </c>
      <c r="C38" s="43" t="s">
        <v>18</v>
      </c>
      <c r="D38" s="54"/>
      <c r="E38" s="54"/>
    </row>
    <row r="39" spans="2:5" ht="12.75">
      <c r="B39" s="134">
        <v>2.1</v>
      </c>
      <c r="C39" s="42" t="s">
        <v>101</v>
      </c>
      <c r="D39" s="3">
        <f>SUM(D40:D45)</f>
        <v>20896231339.480003</v>
      </c>
      <c r="E39" s="3">
        <f>SUM(E40:E45)</f>
        <v>22581552563.72</v>
      </c>
    </row>
    <row r="40" spans="2:5" ht="12.75">
      <c r="B40" s="135" t="s">
        <v>102</v>
      </c>
      <c r="C40" s="40" t="s">
        <v>103</v>
      </c>
      <c r="D40" s="2"/>
      <c r="E40" s="2">
        <v>2757704109.58</v>
      </c>
    </row>
    <row r="41" spans="2:5" ht="12.75">
      <c r="B41" s="135" t="s">
        <v>104</v>
      </c>
      <c r="C41" s="40" t="s">
        <v>105</v>
      </c>
      <c r="D41" s="2">
        <v>19490968400.050003</v>
      </c>
      <c r="E41" s="2">
        <v>18670990040.28</v>
      </c>
    </row>
    <row r="42" spans="2:5" ht="25.5">
      <c r="B42" s="135" t="s">
        <v>106</v>
      </c>
      <c r="C42" s="40" t="s">
        <v>107</v>
      </c>
      <c r="D42" s="2">
        <v>0</v>
      </c>
      <c r="E42" s="2">
        <v>0</v>
      </c>
    </row>
    <row r="43" spans="2:5" ht="12.75">
      <c r="B43" s="135" t="s">
        <v>108</v>
      </c>
      <c r="C43" s="40" t="s">
        <v>109</v>
      </c>
      <c r="D43" s="2">
        <v>0</v>
      </c>
      <c r="E43" s="2">
        <v>0</v>
      </c>
    </row>
    <row r="44" spans="2:5" ht="12.75">
      <c r="B44" s="135" t="s">
        <v>110</v>
      </c>
      <c r="C44" s="40" t="s">
        <v>111</v>
      </c>
      <c r="D44" s="2">
        <v>1405262939.43</v>
      </c>
      <c r="E44" s="2">
        <v>1152858413.8600004</v>
      </c>
    </row>
    <row r="45" spans="2:5" ht="12.75">
      <c r="B45" s="135" t="s">
        <v>112</v>
      </c>
      <c r="C45" s="40" t="s">
        <v>113</v>
      </c>
      <c r="D45" s="2"/>
      <c r="E45" s="2">
        <v>0</v>
      </c>
    </row>
    <row r="46" spans="2:5" ht="12.75">
      <c r="B46" s="134">
        <v>2.2</v>
      </c>
      <c r="C46" s="42" t="s">
        <v>114</v>
      </c>
      <c r="D46" s="3">
        <f>D47+D52</f>
        <v>5959408219.17</v>
      </c>
      <c r="E46" s="3">
        <f>E47+E52</f>
        <v>5216211571.02</v>
      </c>
    </row>
    <row r="47" spans="2:5" ht="12.75">
      <c r="B47" s="134" t="s">
        <v>115</v>
      </c>
      <c r="C47" s="42" t="s">
        <v>116</v>
      </c>
      <c r="D47" s="3">
        <f>SUM(D48:D51)</f>
        <v>5950000000</v>
      </c>
      <c r="E47" s="3">
        <f>SUM(E48:E51)</f>
        <v>5200000000</v>
      </c>
    </row>
    <row r="48" spans="2:5" ht="12.75">
      <c r="B48" s="135" t="s">
        <v>117</v>
      </c>
      <c r="C48" s="40" t="s">
        <v>118</v>
      </c>
      <c r="D48" s="2">
        <v>2500000000</v>
      </c>
      <c r="E48" s="2">
        <v>2000000000</v>
      </c>
    </row>
    <row r="49" spans="2:5" ht="12.75">
      <c r="B49" s="135" t="s">
        <v>119</v>
      </c>
      <c r="C49" s="40" t="s">
        <v>120</v>
      </c>
      <c r="D49" s="2">
        <v>0</v>
      </c>
      <c r="E49" s="2">
        <v>0</v>
      </c>
    </row>
    <row r="50" spans="2:5" ht="12.75">
      <c r="B50" s="135" t="s">
        <v>121</v>
      </c>
      <c r="C50" s="40" t="s">
        <v>122</v>
      </c>
      <c r="D50" s="2">
        <v>3450000000</v>
      </c>
      <c r="E50" s="2">
        <v>3200000000</v>
      </c>
    </row>
    <row r="51" spans="2:5" ht="25.5">
      <c r="B51" s="135" t="s">
        <v>123</v>
      </c>
      <c r="C51" s="40" t="s">
        <v>124</v>
      </c>
      <c r="D51" s="2">
        <v>0</v>
      </c>
      <c r="E51" s="2">
        <v>0</v>
      </c>
    </row>
    <row r="52" spans="2:5" ht="25.5">
      <c r="B52" s="131" t="s">
        <v>125</v>
      </c>
      <c r="C52" s="42" t="s">
        <v>131</v>
      </c>
      <c r="D52" s="3">
        <f>SUM(D53:D55)</f>
        <v>9408219.17</v>
      </c>
      <c r="E52" s="3">
        <f>SUM(E53:E55)</f>
        <v>16211571.02</v>
      </c>
    </row>
    <row r="53" spans="2:5" ht="12.75">
      <c r="B53" s="135" t="s">
        <v>126</v>
      </c>
      <c r="C53" s="40" t="s">
        <v>118</v>
      </c>
      <c r="D53" s="2">
        <v>9408219.17</v>
      </c>
      <c r="E53" s="2">
        <v>16211571.02</v>
      </c>
    </row>
    <row r="54" spans="2:5" ht="12.75">
      <c r="B54" s="135" t="s">
        <v>127</v>
      </c>
      <c r="C54" s="40" t="s">
        <v>120</v>
      </c>
      <c r="D54" s="2"/>
      <c r="E54" s="2">
        <v>0</v>
      </c>
    </row>
    <row r="55" spans="2:5" ht="12.75">
      <c r="B55" s="135" t="s">
        <v>128</v>
      </c>
      <c r="C55" s="40" t="s">
        <v>122</v>
      </c>
      <c r="D55" s="2">
        <v>0</v>
      </c>
      <c r="E55" s="2">
        <v>0</v>
      </c>
    </row>
    <row r="56" spans="2:5" ht="12.75">
      <c r="B56" s="134">
        <v>2.3</v>
      </c>
      <c r="C56" s="42" t="s">
        <v>132</v>
      </c>
      <c r="D56" s="3">
        <f>D57+D61+D62</f>
        <v>8866168321.33</v>
      </c>
      <c r="E56" s="3">
        <f>E57+E61+E62</f>
        <v>8843858416.27</v>
      </c>
    </row>
    <row r="57" spans="2:5" ht="12.75">
      <c r="B57" s="131" t="s">
        <v>133</v>
      </c>
      <c r="C57" s="42" t="s">
        <v>134</v>
      </c>
      <c r="D57" s="3">
        <f>SUM(D58:D60)</f>
        <v>8500000000</v>
      </c>
      <c r="E57" s="3">
        <f>SUM(E58:E60)</f>
        <v>8500000000</v>
      </c>
    </row>
    <row r="58" spans="2:5" ht="12.75">
      <c r="B58" s="135" t="s">
        <v>135</v>
      </c>
      <c r="C58" s="40" t="s">
        <v>136</v>
      </c>
      <c r="D58" s="3">
        <v>8500000000</v>
      </c>
      <c r="E58" s="3">
        <v>8500000000</v>
      </c>
    </row>
    <row r="59" spans="2:5" ht="12.75">
      <c r="B59" s="135" t="s">
        <v>137</v>
      </c>
      <c r="C59" s="40" t="s">
        <v>138</v>
      </c>
      <c r="D59" s="3"/>
      <c r="E59" s="3">
        <v>0</v>
      </c>
    </row>
    <row r="60" spans="2:5" ht="12.75">
      <c r="B60" s="135" t="s">
        <v>139</v>
      </c>
      <c r="C60" s="40" t="s">
        <v>140</v>
      </c>
      <c r="D60" s="2"/>
      <c r="E60" s="2">
        <v>0</v>
      </c>
    </row>
    <row r="61" spans="2:5" ht="12.75">
      <c r="B61" s="134" t="s">
        <v>145</v>
      </c>
      <c r="C61" s="42" t="s">
        <v>85</v>
      </c>
      <c r="D61" s="3">
        <v>106754622.69</v>
      </c>
      <c r="E61" s="3">
        <v>88915950.51</v>
      </c>
    </row>
    <row r="62" spans="2:5" ht="12.75">
      <c r="B62" s="134" t="s">
        <v>146</v>
      </c>
      <c r="C62" s="42" t="s">
        <v>150</v>
      </c>
      <c r="D62" s="3">
        <f>SUM(D63:D65)</f>
        <v>259413698.64</v>
      </c>
      <c r="E62" s="3">
        <f>SUM(E63:E65)</f>
        <v>254942465.76</v>
      </c>
    </row>
    <row r="63" spans="2:5" ht="12.75">
      <c r="B63" s="135" t="s">
        <v>147</v>
      </c>
      <c r="C63" s="40" t="s">
        <v>134</v>
      </c>
      <c r="D63" s="2">
        <v>259413698.64</v>
      </c>
      <c r="E63" s="2">
        <v>254942465.76</v>
      </c>
    </row>
    <row r="64" spans="2:5" ht="12.75">
      <c r="B64" s="135" t="s">
        <v>148</v>
      </c>
      <c r="C64" s="40" t="s">
        <v>142</v>
      </c>
      <c r="D64" s="2"/>
      <c r="E64" s="2">
        <v>0</v>
      </c>
    </row>
    <row r="65" spans="2:5" ht="12.75">
      <c r="B65" s="135" t="s">
        <v>149</v>
      </c>
      <c r="C65" s="40" t="s">
        <v>144</v>
      </c>
      <c r="D65" s="2"/>
      <c r="E65" s="2">
        <v>0</v>
      </c>
    </row>
    <row r="66" spans="2:5" ht="12.75">
      <c r="B66" s="134">
        <v>2.4</v>
      </c>
      <c r="C66" s="42" t="s">
        <v>153</v>
      </c>
      <c r="D66" s="3">
        <v>157143861.45999998</v>
      </c>
      <c r="E66" s="3">
        <v>146323231.19</v>
      </c>
    </row>
    <row r="67" spans="2:5" ht="12.75">
      <c r="B67" s="134">
        <v>2.5</v>
      </c>
      <c r="C67" s="42" t="s">
        <v>154</v>
      </c>
      <c r="D67" s="3"/>
      <c r="E67" s="3">
        <v>0</v>
      </c>
    </row>
    <row r="68" spans="2:5" ht="12.75">
      <c r="B68" s="134">
        <v>2.6</v>
      </c>
      <c r="C68" s="42" t="s">
        <v>155</v>
      </c>
      <c r="D68" s="3"/>
      <c r="E68" s="3">
        <v>0</v>
      </c>
    </row>
    <row r="69" spans="2:5" ht="12.75">
      <c r="B69" s="134">
        <v>2.7</v>
      </c>
      <c r="C69" s="42" t="s">
        <v>156</v>
      </c>
      <c r="D69" s="3">
        <f>D39+D46+D56+D66+D67+D68</f>
        <v>35878951741.44</v>
      </c>
      <c r="E69" s="3">
        <f>E39+E46+E56+E66+E67+E68</f>
        <v>36787945782.200005</v>
      </c>
    </row>
    <row r="70" spans="2:5" ht="12.75">
      <c r="B70" s="135">
        <v>2.8</v>
      </c>
      <c r="C70" s="40" t="s">
        <v>157</v>
      </c>
      <c r="D70" s="2"/>
      <c r="E70" s="2">
        <v>0</v>
      </c>
    </row>
    <row r="71" spans="2:5" ht="12.75">
      <c r="B71" s="135">
        <v>2.9</v>
      </c>
      <c r="C71" s="40" t="s">
        <v>158</v>
      </c>
      <c r="D71" s="2"/>
      <c r="E71" s="2">
        <v>0</v>
      </c>
    </row>
    <row r="72" spans="2:5" ht="12.75">
      <c r="B72" s="136" t="s">
        <v>290</v>
      </c>
      <c r="C72" s="40" t="s">
        <v>159</v>
      </c>
      <c r="D72" s="2">
        <v>794589482.1700001</v>
      </c>
      <c r="E72" s="2">
        <v>227852782</v>
      </c>
    </row>
    <row r="73" spans="2:5" ht="12.75">
      <c r="B73" s="137">
        <v>2.11</v>
      </c>
      <c r="C73" s="40" t="s">
        <v>160</v>
      </c>
      <c r="D73" s="2">
        <v>0</v>
      </c>
      <c r="E73" s="2">
        <v>450522502.5500001</v>
      </c>
    </row>
    <row r="74" spans="2:5" ht="12.75">
      <c r="B74" s="137">
        <v>2.12</v>
      </c>
      <c r="C74" s="40" t="s">
        <v>161</v>
      </c>
      <c r="D74" s="3">
        <v>0</v>
      </c>
      <c r="E74" s="3">
        <v>0</v>
      </c>
    </row>
    <row r="75" spans="2:5" ht="12.75">
      <c r="B75" s="134">
        <v>2.13</v>
      </c>
      <c r="C75" s="42" t="s">
        <v>162</v>
      </c>
      <c r="D75" s="3">
        <f>SUM(D70:D74)</f>
        <v>794589482.1700001</v>
      </c>
      <c r="E75" s="3">
        <f>SUM(E70:E74)</f>
        <v>678375284.5500001</v>
      </c>
    </row>
    <row r="76" spans="2:5" ht="12.75">
      <c r="B76" s="138">
        <v>2.14</v>
      </c>
      <c r="C76" s="43" t="s">
        <v>163</v>
      </c>
      <c r="D76" s="54">
        <f>D69+D75</f>
        <v>36673541223.61</v>
      </c>
      <c r="E76" s="54">
        <f>E69+E75</f>
        <v>37466321066.75001</v>
      </c>
    </row>
    <row r="77" spans="2:5" ht="12.75">
      <c r="B77" s="134">
        <v>3</v>
      </c>
      <c r="C77" s="42" t="s">
        <v>164</v>
      </c>
      <c r="D77" s="3"/>
      <c r="E77" s="3"/>
    </row>
    <row r="78" spans="2:5" ht="12.75">
      <c r="B78" s="135">
        <v>3.1</v>
      </c>
      <c r="C78" s="40" t="s">
        <v>165</v>
      </c>
      <c r="D78" s="2">
        <v>11178500000</v>
      </c>
      <c r="E78" s="2">
        <v>11178500000</v>
      </c>
    </row>
    <row r="79" spans="2:5" ht="12.75">
      <c r="B79" s="135">
        <v>3.2</v>
      </c>
      <c r="C79" s="40" t="s">
        <v>20</v>
      </c>
      <c r="D79" s="2">
        <v>6284799652.5</v>
      </c>
      <c r="E79" s="2">
        <v>6284799652.5</v>
      </c>
    </row>
    <row r="80" spans="2:5" ht="12.75">
      <c r="B80" s="135">
        <v>3.3</v>
      </c>
      <c r="C80" s="40" t="s">
        <v>166</v>
      </c>
      <c r="D80" s="2"/>
      <c r="E80" s="2">
        <v>0</v>
      </c>
    </row>
    <row r="81" spans="2:5" ht="25.5">
      <c r="B81" s="135">
        <v>3.4</v>
      </c>
      <c r="C81" s="40" t="s">
        <v>167</v>
      </c>
      <c r="D81" s="2"/>
      <c r="E81" s="2">
        <v>0</v>
      </c>
    </row>
    <row r="82" spans="2:5" ht="12.75">
      <c r="B82" s="135">
        <v>3.5</v>
      </c>
      <c r="C82" s="40" t="s">
        <v>168</v>
      </c>
      <c r="D82" s="2">
        <v>9375306291.989998</v>
      </c>
      <c r="E82" s="2">
        <v>11439925887.81</v>
      </c>
    </row>
    <row r="83" spans="2:5" ht="12.75">
      <c r="B83" s="135">
        <v>3.6</v>
      </c>
      <c r="C83" s="40" t="s">
        <v>19</v>
      </c>
      <c r="D83" s="2">
        <v>15105992.34</v>
      </c>
      <c r="E83" s="2">
        <v>14795992.34</v>
      </c>
    </row>
    <row r="84" spans="2:5" ht="12.75">
      <c r="B84" s="134">
        <v>3.7</v>
      </c>
      <c r="C84" s="43" t="s">
        <v>169</v>
      </c>
      <c r="D84" s="54">
        <f>SUM(D78:D83)</f>
        <v>26853711936.829998</v>
      </c>
      <c r="E84" s="54">
        <f>SUM(E78:E83)</f>
        <v>28918021532.649998</v>
      </c>
    </row>
    <row r="85" spans="4:5" ht="12.75">
      <c r="D85" s="105">
        <f>D76+D84-D37</f>
        <v>0</v>
      </c>
      <c r="E85" s="105">
        <f>E76+E84-E37</f>
        <v>0</v>
      </c>
    </row>
    <row r="87" ht="12.75">
      <c r="C87" s="33" t="s">
        <v>331</v>
      </c>
    </row>
    <row r="88" ht="12.75">
      <c r="C88" s="35"/>
    </row>
    <row r="89" ht="12.75">
      <c r="C89" s="33" t="s">
        <v>332</v>
      </c>
    </row>
  </sheetData>
  <sheetProtection/>
  <mergeCells count="1">
    <mergeCell ref="B37:C37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PageLayoutView="0" workbookViewId="0" topLeftCell="A71">
      <selection activeCell="B90" sqref="B90"/>
    </sheetView>
  </sheetViews>
  <sheetFormatPr defaultColWidth="9.140625" defaultRowHeight="12.75"/>
  <cols>
    <col min="1" max="1" width="4.57421875" style="13" customWidth="1"/>
    <col min="2" max="2" width="9.140625" style="13" customWidth="1"/>
    <col min="3" max="3" width="51.7109375" style="13" customWidth="1"/>
    <col min="4" max="4" width="16.57421875" style="14" customWidth="1"/>
    <col min="5" max="5" width="18.00390625" style="39" bestFit="1" customWidth="1"/>
    <col min="6" max="16384" width="9.140625" style="13" customWidth="1"/>
  </cols>
  <sheetData>
    <row r="1" spans="1:5" ht="12.75">
      <c r="A1" s="36" t="s">
        <v>55</v>
      </c>
      <c r="E1" s="14"/>
    </row>
    <row r="2" spans="1:5" ht="12.75">
      <c r="A2" s="36" t="s">
        <v>48</v>
      </c>
      <c r="B2" s="37"/>
      <c r="E2" s="14"/>
    </row>
    <row r="3" spans="1:5" ht="12.75">
      <c r="A3" s="36"/>
      <c r="E3" s="14"/>
    </row>
    <row r="4" spans="1:7" ht="12.75">
      <c r="A4" s="38"/>
      <c r="B4" s="18" t="s">
        <v>54</v>
      </c>
      <c r="C4" s="15"/>
      <c r="D4" s="16"/>
      <c r="E4" s="17"/>
      <c r="F4" s="18"/>
      <c r="G4" s="18"/>
    </row>
    <row r="5" spans="2:5" ht="13.5" thickBot="1">
      <c r="B5" s="19"/>
      <c r="E5" s="20"/>
    </row>
    <row r="6" spans="2:5" ht="25.5">
      <c r="B6" s="21" t="s">
        <v>60</v>
      </c>
      <c r="C6" s="22" t="s">
        <v>1</v>
      </c>
      <c r="D6" s="23" t="s">
        <v>100</v>
      </c>
      <c r="E6" s="23" t="s">
        <v>99</v>
      </c>
    </row>
    <row r="7" spans="2:5" ht="12.75">
      <c r="B7" s="4">
        <v>1</v>
      </c>
      <c r="C7" s="5" t="s">
        <v>170</v>
      </c>
      <c r="D7" s="3">
        <f>SUM(D8,D11,D12,D13,D17)</f>
        <v>14902390217.699999</v>
      </c>
      <c r="E7" s="3">
        <f>SUM(E8,E11,E12,E13,E17)</f>
        <v>4855235729.46</v>
      </c>
    </row>
    <row r="8" spans="2:5" ht="12.75">
      <c r="B8" s="4">
        <v>1.1</v>
      </c>
      <c r="C8" s="5" t="s">
        <v>171</v>
      </c>
      <c r="D8" s="3">
        <f>SUM(D9:D10)</f>
        <v>16275510.15</v>
      </c>
      <c r="E8" s="3">
        <f>SUM(E9:E10)</f>
        <v>21821378.96</v>
      </c>
    </row>
    <row r="9" spans="2:5" ht="12.75">
      <c r="B9" s="7" t="s">
        <v>62</v>
      </c>
      <c r="C9" s="6" t="s">
        <v>172</v>
      </c>
      <c r="D9" s="11">
        <v>16151077.15</v>
      </c>
      <c r="E9" s="2">
        <v>9923857.82</v>
      </c>
    </row>
    <row r="10" spans="2:5" ht="12.75">
      <c r="B10" s="7" t="s">
        <v>64</v>
      </c>
      <c r="C10" s="6" t="s">
        <v>173</v>
      </c>
      <c r="D10" s="11">
        <v>124433</v>
      </c>
      <c r="E10" s="2">
        <v>11897521.14</v>
      </c>
    </row>
    <row r="11" spans="2:5" ht="12.75">
      <c r="B11" s="4">
        <v>1.2</v>
      </c>
      <c r="C11" s="5" t="s">
        <v>174</v>
      </c>
      <c r="D11" s="3">
        <v>0</v>
      </c>
      <c r="E11" s="3">
        <v>0</v>
      </c>
    </row>
    <row r="12" spans="2:5" ht="12.75">
      <c r="B12" s="4">
        <v>1.3</v>
      </c>
      <c r="C12" s="5" t="s">
        <v>175</v>
      </c>
      <c r="D12" s="3">
        <v>0</v>
      </c>
      <c r="E12" s="3">
        <v>0</v>
      </c>
    </row>
    <row r="13" spans="2:5" ht="12.75">
      <c r="B13" s="4">
        <v>1.4</v>
      </c>
      <c r="C13" s="5" t="s">
        <v>176</v>
      </c>
      <c r="D13" s="3">
        <f>SUM(D14:D16)</f>
        <v>14886114707.55</v>
      </c>
      <c r="E13" s="3">
        <f>SUM(E14:E16)</f>
        <v>4833414350.5</v>
      </c>
    </row>
    <row r="14" spans="2:5" ht="12.75">
      <c r="B14" s="7" t="s">
        <v>83</v>
      </c>
      <c r="C14" s="8" t="s">
        <v>177</v>
      </c>
      <c r="D14" s="11">
        <v>0</v>
      </c>
      <c r="E14" s="2">
        <v>0</v>
      </c>
    </row>
    <row r="15" spans="2:5" ht="12.75">
      <c r="B15" s="7" t="s">
        <v>265</v>
      </c>
      <c r="C15" s="8" t="s">
        <v>178</v>
      </c>
      <c r="D15" s="11">
        <v>0</v>
      </c>
      <c r="E15" s="2">
        <v>1350477822</v>
      </c>
    </row>
    <row r="16" spans="2:5" ht="12.75">
      <c r="B16" s="7" t="s">
        <v>266</v>
      </c>
      <c r="C16" s="8" t="s">
        <v>179</v>
      </c>
      <c r="D16" s="2">
        <v>14886114707.55</v>
      </c>
      <c r="E16" s="2">
        <v>3482936528.5</v>
      </c>
    </row>
    <row r="17" spans="2:5" ht="12.75">
      <c r="B17" s="4">
        <v>1.5</v>
      </c>
      <c r="C17" s="5" t="s">
        <v>180</v>
      </c>
      <c r="D17" s="3">
        <v>0</v>
      </c>
      <c r="E17" s="3">
        <v>0</v>
      </c>
    </row>
    <row r="18" spans="2:5" ht="12.75">
      <c r="B18" s="4">
        <v>2</v>
      </c>
      <c r="C18" s="5" t="s">
        <v>181</v>
      </c>
      <c r="D18" s="3">
        <f>SUM(D19,D21,D27,D31,-D34)</f>
        <v>5407775167.87</v>
      </c>
      <c r="E18" s="3">
        <f>SUM(E19,E21,E27,E31,-E34)</f>
        <v>1593975226.91</v>
      </c>
    </row>
    <row r="19" spans="2:5" ht="12.75">
      <c r="B19" s="4">
        <v>2.1</v>
      </c>
      <c r="C19" s="5" t="s">
        <v>182</v>
      </c>
      <c r="D19" s="3">
        <f>D20</f>
        <v>3485368950.0099998</v>
      </c>
      <c r="E19" s="3">
        <f>E20</f>
        <v>902115759.7900001</v>
      </c>
    </row>
    <row r="20" spans="2:5" ht="12.75">
      <c r="B20" s="7" t="s">
        <v>102</v>
      </c>
      <c r="C20" s="6" t="s">
        <v>183</v>
      </c>
      <c r="D20" s="11">
        <v>3485368950.0099998</v>
      </c>
      <c r="E20" s="2">
        <v>902115759.7900001</v>
      </c>
    </row>
    <row r="21" spans="2:5" ht="12.75">
      <c r="B21" s="4">
        <v>2.2</v>
      </c>
      <c r="C21" s="5" t="s">
        <v>184</v>
      </c>
      <c r="D21" s="3">
        <f>SUM(D22:D26)</f>
        <v>420071971.28</v>
      </c>
      <c r="E21" s="3">
        <f>SUM(E22:E26)</f>
        <v>279711507.5200001</v>
      </c>
    </row>
    <row r="22" spans="2:5" ht="12.75">
      <c r="B22" s="7" t="s">
        <v>115</v>
      </c>
      <c r="C22" s="6" t="s">
        <v>185</v>
      </c>
      <c r="D22" s="11">
        <v>315928788.69</v>
      </c>
      <c r="E22" s="2">
        <v>109716167.38000008</v>
      </c>
    </row>
    <row r="23" spans="2:5" ht="12.75">
      <c r="B23" s="7" t="s">
        <v>125</v>
      </c>
      <c r="C23" s="6" t="s">
        <v>186</v>
      </c>
      <c r="D23" s="11">
        <v>104143182.58999999</v>
      </c>
      <c r="E23" s="2">
        <v>169995340.14000002</v>
      </c>
    </row>
    <row r="24" spans="2:5" ht="12.75">
      <c r="B24" s="7" t="s">
        <v>129</v>
      </c>
      <c r="C24" s="24" t="s">
        <v>187</v>
      </c>
      <c r="D24" s="11">
        <v>0</v>
      </c>
      <c r="E24" s="25">
        <v>0</v>
      </c>
    </row>
    <row r="25" spans="2:5" ht="12.75">
      <c r="B25" s="7" t="s">
        <v>130</v>
      </c>
      <c r="C25" s="6" t="s">
        <v>188</v>
      </c>
      <c r="D25" s="11">
        <v>0</v>
      </c>
      <c r="E25" s="2">
        <v>0</v>
      </c>
    </row>
    <row r="26" spans="2:5" ht="12.75">
      <c r="B26" s="7" t="s">
        <v>267</v>
      </c>
      <c r="C26" s="6" t="s">
        <v>189</v>
      </c>
      <c r="D26" s="11">
        <v>0</v>
      </c>
      <c r="E26" s="2">
        <v>0</v>
      </c>
    </row>
    <row r="27" spans="2:5" ht="12.75">
      <c r="B27" s="4">
        <v>2.3</v>
      </c>
      <c r="C27" s="5" t="s">
        <v>190</v>
      </c>
      <c r="D27" s="3">
        <f>SUM(D28:D30)</f>
        <v>1502334246.58</v>
      </c>
      <c r="E27" s="3">
        <f>SUM(E28:E30)</f>
        <v>406882191.78</v>
      </c>
    </row>
    <row r="28" spans="2:5" ht="12.75">
      <c r="B28" s="7" t="s">
        <v>133</v>
      </c>
      <c r="C28" s="6" t="s">
        <v>191</v>
      </c>
      <c r="D28" s="11">
        <v>1502334246.58</v>
      </c>
      <c r="E28" s="2">
        <v>406882191.78</v>
      </c>
    </row>
    <row r="29" spans="2:5" ht="12.75">
      <c r="B29" s="7" t="s">
        <v>141</v>
      </c>
      <c r="C29" s="6" t="s">
        <v>192</v>
      </c>
      <c r="D29" s="11">
        <v>0</v>
      </c>
      <c r="E29" s="2">
        <v>0</v>
      </c>
    </row>
    <row r="30" spans="2:5" ht="12.75">
      <c r="B30" s="7" t="s">
        <v>143</v>
      </c>
      <c r="C30" s="6" t="s">
        <v>193</v>
      </c>
      <c r="D30" s="11">
        <v>0</v>
      </c>
      <c r="E30" s="2">
        <v>0</v>
      </c>
    </row>
    <row r="31" spans="2:5" ht="12.75">
      <c r="B31" s="4">
        <v>2.4</v>
      </c>
      <c r="C31" s="5" t="s">
        <v>194</v>
      </c>
      <c r="D31" s="3">
        <f>SUM(D32:D33)</f>
        <v>0</v>
      </c>
      <c r="E31" s="3">
        <f>SUM(E32:E33)</f>
        <v>5265767.82</v>
      </c>
    </row>
    <row r="32" spans="2:5" ht="12.75">
      <c r="B32" s="7" t="s">
        <v>151</v>
      </c>
      <c r="C32" s="6" t="s">
        <v>195</v>
      </c>
      <c r="D32" s="11">
        <v>0</v>
      </c>
      <c r="E32" s="2">
        <v>5265767.82</v>
      </c>
    </row>
    <row r="33" spans="2:5" ht="12.75">
      <c r="B33" s="7" t="s">
        <v>152</v>
      </c>
      <c r="C33" s="6" t="s">
        <v>194</v>
      </c>
      <c r="D33" s="11">
        <v>0</v>
      </c>
      <c r="E33" s="2">
        <v>0</v>
      </c>
    </row>
    <row r="34" spans="2:5" ht="12.75">
      <c r="B34" s="4">
        <v>2.5</v>
      </c>
      <c r="C34" s="5" t="s">
        <v>22</v>
      </c>
      <c r="D34" s="11">
        <v>0</v>
      </c>
      <c r="E34" s="3">
        <v>0</v>
      </c>
    </row>
    <row r="35" spans="2:5" ht="12.75">
      <c r="B35" s="4">
        <v>3</v>
      </c>
      <c r="C35" s="9" t="s">
        <v>196</v>
      </c>
      <c r="D35" s="2">
        <f>+D7-D18</f>
        <v>9494615049.829998</v>
      </c>
      <c r="E35" s="2">
        <f>+E7-E18</f>
        <v>3261260502.55</v>
      </c>
    </row>
    <row r="36" spans="2:5" ht="12.75">
      <c r="B36" s="4">
        <v>4</v>
      </c>
      <c r="C36" s="5" t="s">
        <v>197</v>
      </c>
      <c r="D36" s="3">
        <f>SUM(D37:D38)</f>
        <v>985897960.63</v>
      </c>
      <c r="E36" s="3">
        <f>SUM(E37:E38)</f>
        <v>191754683.47</v>
      </c>
    </row>
    <row r="37" spans="2:5" ht="12.75">
      <c r="B37" s="7">
        <v>4.1</v>
      </c>
      <c r="C37" s="6" t="s">
        <v>198</v>
      </c>
      <c r="D37" s="11">
        <v>985897960.63</v>
      </c>
      <c r="E37" s="2">
        <v>191754683.47</v>
      </c>
    </row>
    <row r="38" spans="2:5" ht="12.75">
      <c r="B38" s="7">
        <v>4.2</v>
      </c>
      <c r="C38" s="6" t="s">
        <v>199</v>
      </c>
      <c r="D38" s="11">
        <v>0</v>
      </c>
      <c r="E38" s="2">
        <v>0</v>
      </c>
    </row>
    <row r="39" spans="2:5" ht="12.75">
      <c r="B39" s="4">
        <v>5</v>
      </c>
      <c r="C39" s="5" t="s">
        <v>200</v>
      </c>
      <c r="D39" s="3">
        <f>D35-D36</f>
        <v>8508717089.199998</v>
      </c>
      <c r="E39" s="26">
        <f>E35-E36</f>
        <v>3069505819.0800004</v>
      </c>
    </row>
    <row r="40" spans="2:5" ht="12.75">
      <c r="B40" s="4">
        <v>6</v>
      </c>
      <c r="C40" s="5" t="s">
        <v>201</v>
      </c>
      <c r="D40" s="3">
        <f>SUM(D41,D45,D50,D54)</f>
        <v>6774526988.21</v>
      </c>
      <c r="E40" s="3">
        <f>SUM(E41,E45,E50,E54)</f>
        <v>1325447026.25</v>
      </c>
    </row>
    <row r="41" spans="2:5" ht="12.75">
      <c r="B41" s="4">
        <v>6.1</v>
      </c>
      <c r="C41" s="5" t="s">
        <v>202</v>
      </c>
      <c r="D41" s="3">
        <f>SUM(D42:D44)</f>
        <v>237087464.15</v>
      </c>
      <c r="E41" s="3">
        <f>SUM(E42:E44)</f>
        <v>19710399.89</v>
      </c>
    </row>
    <row r="42" spans="2:5" ht="12.75">
      <c r="B42" s="7" t="s">
        <v>268</v>
      </c>
      <c r="C42" s="6" t="s">
        <v>23</v>
      </c>
      <c r="D42" s="11">
        <v>237087464.15</v>
      </c>
      <c r="E42" s="2">
        <v>19710399.89</v>
      </c>
    </row>
    <row r="43" spans="2:5" ht="12.75">
      <c r="B43" s="7" t="s">
        <v>269</v>
      </c>
      <c r="C43" s="6" t="s">
        <v>24</v>
      </c>
      <c r="D43" s="11">
        <v>0</v>
      </c>
      <c r="E43" s="2">
        <v>0</v>
      </c>
    </row>
    <row r="44" spans="2:5" ht="12.75">
      <c r="B44" s="7" t="s">
        <v>270</v>
      </c>
      <c r="C44" s="6" t="s">
        <v>203</v>
      </c>
      <c r="D44" s="11">
        <v>0</v>
      </c>
      <c r="E44" s="2">
        <v>0</v>
      </c>
    </row>
    <row r="45" spans="2:5" ht="12.75">
      <c r="B45" s="4">
        <v>6.2</v>
      </c>
      <c r="C45" s="5" t="s">
        <v>204</v>
      </c>
      <c r="D45" s="3">
        <f>SUM(D46:D49)</f>
        <v>1247453840.57</v>
      </c>
      <c r="E45" s="3">
        <f>SUM(E46:E49)</f>
        <v>133515192.86</v>
      </c>
    </row>
    <row r="46" spans="2:5" ht="12.75">
      <c r="B46" s="7" t="s">
        <v>271</v>
      </c>
      <c r="C46" s="6" t="s">
        <v>25</v>
      </c>
      <c r="D46" s="11">
        <v>1247453840.57</v>
      </c>
      <c r="E46" s="2">
        <v>133515192.86</v>
      </c>
    </row>
    <row r="47" spans="2:5" ht="12.75">
      <c r="B47" s="7" t="s">
        <v>272</v>
      </c>
      <c r="C47" s="6" t="s">
        <v>205</v>
      </c>
      <c r="D47" s="11">
        <v>0</v>
      </c>
      <c r="E47" s="2">
        <v>0</v>
      </c>
    </row>
    <row r="48" spans="2:5" ht="12.75">
      <c r="B48" s="7" t="s">
        <v>273</v>
      </c>
      <c r="C48" s="6" t="s">
        <v>206</v>
      </c>
      <c r="D48" s="11">
        <v>0</v>
      </c>
      <c r="E48" s="2">
        <v>0</v>
      </c>
    </row>
    <row r="49" spans="2:5" ht="12.75">
      <c r="B49" s="7" t="s">
        <v>274</v>
      </c>
      <c r="C49" s="6" t="s">
        <v>207</v>
      </c>
      <c r="D49" s="11">
        <v>0</v>
      </c>
      <c r="E49" s="2">
        <v>0</v>
      </c>
    </row>
    <row r="50" spans="2:5" ht="12.75">
      <c r="B50" s="4">
        <v>6.3</v>
      </c>
      <c r="C50" s="5" t="s">
        <v>208</v>
      </c>
      <c r="D50" s="3">
        <f>SUM(D51:D53)</f>
        <v>5289985683.49</v>
      </c>
      <c r="E50" s="3">
        <f>SUM(E51:E53)</f>
        <v>1171801433.5</v>
      </c>
    </row>
    <row r="51" spans="2:5" ht="12.75">
      <c r="B51" s="7" t="s">
        <v>275</v>
      </c>
      <c r="C51" s="6" t="s">
        <v>68</v>
      </c>
      <c r="D51" s="11">
        <v>4447285587.58</v>
      </c>
      <c r="E51" s="2">
        <v>1107407901.9</v>
      </c>
    </row>
    <row r="52" spans="2:5" ht="12.75">
      <c r="B52" s="7" t="s">
        <v>276</v>
      </c>
      <c r="C52" s="6" t="s">
        <v>209</v>
      </c>
      <c r="D52" s="11">
        <v>543871138.55</v>
      </c>
      <c r="E52" s="2">
        <v>64393531.6</v>
      </c>
    </row>
    <row r="53" spans="2:5" ht="12.75">
      <c r="B53" s="7" t="s">
        <v>277</v>
      </c>
      <c r="C53" s="6" t="s">
        <v>26</v>
      </c>
      <c r="D53" s="11">
        <v>298828957.36</v>
      </c>
      <c r="E53" s="2">
        <v>0</v>
      </c>
    </row>
    <row r="54" spans="2:5" ht="12.75">
      <c r="B54" s="4">
        <v>6.4</v>
      </c>
      <c r="C54" s="5" t="s">
        <v>210</v>
      </c>
      <c r="D54" s="3">
        <f>SUM(D55:D56)</f>
        <v>0</v>
      </c>
      <c r="E54" s="3">
        <f>SUM(E55:E56)</f>
        <v>420000</v>
      </c>
    </row>
    <row r="55" spans="2:5" ht="12.75">
      <c r="B55" s="7" t="s">
        <v>278</v>
      </c>
      <c r="C55" s="6" t="s">
        <v>211</v>
      </c>
      <c r="D55" s="11">
        <v>0</v>
      </c>
      <c r="E55" s="2">
        <v>0</v>
      </c>
    </row>
    <row r="56" spans="2:5" ht="12.75">
      <c r="B56" s="7" t="s">
        <v>279</v>
      </c>
      <c r="C56" s="6" t="s">
        <v>212</v>
      </c>
      <c r="D56" s="11">
        <v>0</v>
      </c>
      <c r="E56" s="2">
        <v>420000</v>
      </c>
    </row>
    <row r="57" spans="2:5" ht="12.75">
      <c r="B57" s="4">
        <v>7</v>
      </c>
      <c r="C57" s="5" t="s">
        <v>213</v>
      </c>
      <c r="D57" s="3">
        <v>0</v>
      </c>
      <c r="E57" s="3">
        <v>0</v>
      </c>
    </row>
    <row r="58" spans="2:5" ht="12.75">
      <c r="B58" s="4">
        <v>8</v>
      </c>
      <c r="C58" s="5" t="s">
        <v>214</v>
      </c>
      <c r="D58" s="3">
        <f>SUM(D59,D63,D66,D70)</f>
        <v>8230270249.469999</v>
      </c>
      <c r="E58" s="3">
        <f>SUM(E59,E63,E66,E70)</f>
        <v>2079882030.98</v>
      </c>
    </row>
    <row r="59" spans="2:5" ht="12.75">
      <c r="B59" s="4">
        <v>8.1</v>
      </c>
      <c r="C59" s="5" t="s">
        <v>215</v>
      </c>
      <c r="D59" s="3">
        <f>SUM(D60:D62)</f>
        <v>69250139.75</v>
      </c>
      <c r="E59" s="3">
        <f>SUM(E60:E62)</f>
        <v>12144837.42</v>
      </c>
    </row>
    <row r="60" spans="2:5" ht="12.75">
      <c r="B60" s="7" t="s">
        <v>280</v>
      </c>
      <c r="C60" s="6" t="s">
        <v>216</v>
      </c>
      <c r="D60" s="11">
        <v>69250139.75</v>
      </c>
      <c r="E60" s="2">
        <v>12144837.42</v>
      </c>
    </row>
    <row r="61" spans="2:5" ht="12.75">
      <c r="B61" s="7" t="s">
        <v>281</v>
      </c>
      <c r="C61" s="6" t="s">
        <v>217</v>
      </c>
      <c r="D61" s="11">
        <v>0</v>
      </c>
      <c r="E61" s="2">
        <v>0</v>
      </c>
    </row>
    <row r="62" spans="2:5" ht="12.75">
      <c r="B62" s="7" t="s">
        <v>282</v>
      </c>
      <c r="C62" s="6" t="s">
        <v>218</v>
      </c>
      <c r="D62" s="11">
        <v>0</v>
      </c>
      <c r="E62" s="2">
        <v>0</v>
      </c>
    </row>
    <row r="63" spans="2:5" ht="12.75">
      <c r="B63" s="4">
        <v>8.2</v>
      </c>
      <c r="C63" s="5" t="s">
        <v>219</v>
      </c>
      <c r="D63" s="3">
        <f>SUM(D64:D65)</f>
        <v>1055018972.3799999</v>
      </c>
      <c r="E63" s="3">
        <f>SUM(E64:E65)</f>
        <v>63932671.21</v>
      </c>
    </row>
    <row r="64" spans="2:5" ht="12.75">
      <c r="B64" s="7" t="s">
        <v>283</v>
      </c>
      <c r="C64" s="6" t="s">
        <v>27</v>
      </c>
      <c r="D64" s="11">
        <v>1055018972.3799999</v>
      </c>
      <c r="E64" s="2">
        <v>63932671.21</v>
      </c>
    </row>
    <row r="65" spans="2:5" ht="12.75">
      <c r="B65" s="7" t="s">
        <v>284</v>
      </c>
      <c r="C65" s="6" t="s">
        <v>28</v>
      </c>
      <c r="D65" s="11">
        <v>0</v>
      </c>
      <c r="E65" s="2">
        <v>0</v>
      </c>
    </row>
    <row r="66" spans="2:5" ht="12.75">
      <c r="B66" s="4">
        <v>8.3</v>
      </c>
      <c r="C66" s="5" t="s">
        <v>220</v>
      </c>
      <c r="D66" s="3">
        <f>SUM(D67:D69)</f>
        <v>1985232220.68</v>
      </c>
      <c r="E66" s="3">
        <f>SUM(E67:E69)</f>
        <v>527821715.29</v>
      </c>
    </row>
    <row r="67" spans="2:5" ht="12.75">
      <c r="B67" s="7" t="s">
        <v>285</v>
      </c>
      <c r="C67" s="6" t="s">
        <v>68</v>
      </c>
      <c r="D67" s="11">
        <v>126010700</v>
      </c>
      <c r="E67" s="2">
        <v>34000000</v>
      </c>
    </row>
    <row r="68" spans="2:5" ht="12.75">
      <c r="B68" s="7" t="s">
        <v>286</v>
      </c>
      <c r="C68" s="6" t="s">
        <v>221</v>
      </c>
      <c r="D68" s="11">
        <v>0</v>
      </c>
      <c r="E68" s="2">
        <v>54433775.43000001</v>
      </c>
    </row>
    <row r="69" spans="2:5" ht="12.75">
      <c r="B69" s="7" t="s">
        <v>287</v>
      </c>
      <c r="C69" s="6" t="s">
        <v>26</v>
      </c>
      <c r="D69" s="11">
        <v>1859221520.68</v>
      </c>
      <c r="E69" s="2">
        <v>439387939.86</v>
      </c>
    </row>
    <row r="70" spans="2:5" ht="12.75">
      <c r="B70" s="4">
        <v>8.4</v>
      </c>
      <c r="C70" s="5" t="s">
        <v>222</v>
      </c>
      <c r="D70" s="3">
        <f>SUM(D71:D88)</f>
        <v>5120768916.66</v>
      </c>
      <c r="E70" s="3">
        <f>SUM(E71:E88)</f>
        <v>1475982807.06</v>
      </c>
    </row>
    <row r="71" spans="2:5" ht="12.75">
      <c r="B71" s="7" t="s">
        <v>248</v>
      </c>
      <c r="C71" s="8" t="s">
        <v>223</v>
      </c>
      <c r="D71" s="2">
        <v>2723216171.1099997</v>
      </c>
      <c r="E71" s="2">
        <v>989409351.19</v>
      </c>
    </row>
    <row r="72" spans="2:5" ht="12.75">
      <c r="B72" s="7" t="s">
        <v>249</v>
      </c>
      <c r="C72" s="8" t="s">
        <v>224</v>
      </c>
      <c r="D72" s="2">
        <v>26191257.42</v>
      </c>
      <c r="E72" s="2">
        <v>11486581</v>
      </c>
    </row>
    <row r="73" spans="2:5" ht="12.75">
      <c r="B73" s="7" t="s">
        <v>250</v>
      </c>
      <c r="C73" s="8" t="s">
        <v>225</v>
      </c>
      <c r="D73" s="2">
        <v>208438758.76</v>
      </c>
      <c r="E73" s="2">
        <v>51047461.64</v>
      </c>
    </row>
    <row r="74" spans="2:5" ht="12.75">
      <c r="B74" s="7" t="s">
        <v>251</v>
      </c>
      <c r="C74" s="8" t="s">
        <v>226</v>
      </c>
      <c r="D74" s="2"/>
      <c r="E74" s="2">
        <v>0</v>
      </c>
    </row>
    <row r="75" spans="2:5" ht="12.75">
      <c r="B75" s="7" t="s">
        <v>252</v>
      </c>
      <c r="C75" s="8" t="s">
        <v>227</v>
      </c>
      <c r="D75" s="2">
        <v>820923821.68</v>
      </c>
      <c r="E75" s="2">
        <v>47557736.81</v>
      </c>
    </row>
    <row r="76" spans="2:5" ht="12.75">
      <c r="B76" s="7" t="s">
        <v>253</v>
      </c>
      <c r="C76" s="8" t="s">
        <v>228</v>
      </c>
      <c r="D76" s="2">
        <v>464178413.13</v>
      </c>
      <c r="E76" s="2">
        <v>87838216.86</v>
      </c>
    </row>
    <row r="77" spans="2:5" ht="12.75">
      <c r="B77" s="7" t="s">
        <v>254</v>
      </c>
      <c r="C77" s="8" t="s">
        <v>229</v>
      </c>
      <c r="D77" s="2">
        <v>210785836.06</v>
      </c>
      <c r="E77" s="2">
        <v>48366838.86000001</v>
      </c>
    </row>
    <row r="78" spans="2:5" ht="12.75">
      <c r="B78" s="7" t="s">
        <v>255</v>
      </c>
      <c r="C78" s="8" t="s">
        <v>230</v>
      </c>
      <c r="D78" s="2">
        <v>165822309</v>
      </c>
      <c r="E78" s="2">
        <v>49020520</v>
      </c>
    </row>
    <row r="79" spans="2:5" ht="12.75">
      <c r="B79" s="7" t="s">
        <v>256</v>
      </c>
      <c r="C79" s="8" t="s">
        <v>231</v>
      </c>
      <c r="D79" s="2">
        <v>24370943.08</v>
      </c>
      <c r="E79" s="2">
        <v>9259036.23</v>
      </c>
    </row>
    <row r="80" spans="2:5" ht="12.75">
      <c r="B80" s="7" t="s">
        <v>257</v>
      </c>
      <c r="C80" s="8" t="s">
        <v>232</v>
      </c>
      <c r="D80" s="2">
        <v>6448798</v>
      </c>
      <c r="E80" s="2">
        <v>1391900</v>
      </c>
    </row>
    <row r="81" spans="2:5" ht="12.75">
      <c r="B81" s="7" t="s">
        <v>258</v>
      </c>
      <c r="C81" s="8" t="s">
        <v>233</v>
      </c>
      <c r="D81" s="2">
        <v>61152975.58</v>
      </c>
      <c r="E81" s="2">
        <v>41516265</v>
      </c>
    </row>
    <row r="82" spans="2:5" ht="12.75">
      <c r="B82" s="7" t="s">
        <v>259</v>
      </c>
      <c r="C82" s="8" t="s">
        <v>30</v>
      </c>
      <c r="D82" s="2">
        <v>17718489</v>
      </c>
      <c r="E82" s="2">
        <v>5188530</v>
      </c>
    </row>
    <row r="83" spans="2:5" ht="12.75">
      <c r="B83" s="7" t="s">
        <v>260</v>
      </c>
      <c r="C83" s="8" t="s">
        <v>234</v>
      </c>
      <c r="D83" s="2">
        <v>6887500</v>
      </c>
      <c r="E83" s="2">
        <v>1576000</v>
      </c>
    </row>
    <row r="84" spans="2:5" ht="12.75">
      <c r="B84" s="7" t="s">
        <v>261</v>
      </c>
      <c r="C84" s="8" t="s">
        <v>235</v>
      </c>
      <c r="D84" s="2">
        <v>60790686.94</v>
      </c>
      <c r="E84" s="2">
        <v>14762854.02</v>
      </c>
    </row>
    <row r="85" spans="2:5" ht="12.75">
      <c r="B85" s="7" t="s">
        <v>262</v>
      </c>
      <c r="C85" s="8" t="s">
        <v>236</v>
      </c>
      <c r="D85" s="2">
        <v>56002532</v>
      </c>
      <c r="E85" s="2">
        <v>17686759</v>
      </c>
    </row>
    <row r="86" spans="2:5" ht="12.75">
      <c r="B86" s="7" t="s">
        <v>335</v>
      </c>
      <c r="C86" s="8" t="s">
        <v>29</v>
      </c>
      <c r="D86" s="2">
        <v>122098421.3</v>
      </c>
      <c r="E86" s="2">
        <v>20651347</v>
      </c>
    </row>
    <row r="87" spans="2:5" ht="12.75">
      <c r="B87" s="7" t="s">
        <v>263</v>
      </c>
      <c r="C87" s="8" t="s">
        <v>237</v>
      </c>
      <c r="D87" s="2">
        <v>44829414</v>
      </c>
      <c r="E87" s="2">
        <v>13589538</v>
      </c>
    </row>
    <row r="88" spans="2:5" ht="12.75">
      <c r="B88" s="7" t="s">
        <v>264</v>
      </c>
      <c r="C88" s="8" t="s">
        <v>238</v>
      </c>
      <c r="D88" s="2">
        <v>100912589.5999999</v>
      </c>
      <c r="E88" s="2">
        <v>65633871.45</v>
      </c>
    </row>
    <row r="89" spans="2:5" ht="12.75">
      <c r="B89" s="4">
        <v>9</v>
      </c>
      <c r="C89" s="5" t="s">
        <v>239</v>
      </c>
      <c r="D89" s="3">
        <f>SUM(D90:D95)</f>
        <v>171340344.85</v>
      </c>
      <c r="E89" s="3">
        <f>SUM(E90:E95)</f>
        <v>22815135</v>
      </c>
    </row>
    <row r="90" spans="2:5" ht="12.75">
      <c r="B90" s="7">
        <v>9.1</v>
      </c>
      <c r="C90" s="6" t="s">
        <v>32</v>
      </c>
      <c r="D90" s="11">
        <v>0</v>
      </c>
      <c r="E90" s="2">
        <v>0</v>
      </c>
    </row>
    <row r="91" spans="2:5" ht="12.75">
      <c r="B91" s="7">
        <v>9.2</v>
      </c>
      <c r="C91" s="6" t="s">
        <v>240</v>
      </c>
      <c r="D91" s="11">
        <v>0</v>
      </c>
      <c r="E91" s="2">
        <v>0</v>
      </c>
    </row>
    <row r="92" spans="2:5" ht="12.75">
      <c r="B92" s="7">
        <v>9.3</v>
      </c>
      <c r="C92" s="6" t="s">
        <v>241</v>
      </c>
      <c r="D92" s="11">
        <v>160308225.85</v>
      </c>
      <c r="E92" s="2">
        <v>22332115</v>
      </c>
    </row>
    <row r="93" spans="2:5" ht="12.75">
      <c r="B93" s="7">
        <v>9.4</v>
      </c>
      <c r="C93" s="6" t="s">
        <v>31</v>
      </c>
      <c r="D93" s="11">
        <v>0</v>
      </c>
      <c r="E93" s="2">
        <v>0</v>
      </c>
    </row>
    <row r="94" spans="2:5" ht="12.75">
      <c r="B94" s="7">
        <v>9.5</v>
      </c>
      <c r="C94" s="6" t="s">
        <v>242</v>
      </c>
      <c r="D94" s="11">
        <v>0</v>
      </c>
      <c r="E94" s="2">
        <v>0</v>
      </c>
    </row>
    <row r="95" spans="2:5" ht="12.75">
      <c r="B95" s="7">
        <v>9.6</v>
      </c>
      <c r="C95" s="6" t="s">
        <v>14</v>
      </c>
      <c r="D95" s="11">
        <v>11032119</v>
      </c>
      <c r="E95" s="2">
        <v>483020</v>
      </c>
    </row>
    <row r="96" spans="2:5" ht="12.75">
      <c r="B96" s="4">
        <v>10</v>
      </c>
      <c r="C96" s="9" t="s">
        <v>243</v>
      </c>
      <c r="D96" s="2">
        <v>6881633483.089998</v>
      </c>
      <c r="E96" s="2">
        <f>+E39+E40+E57-E58-E89</f>
        <v>2292255679.35</v>
      </c>
    </row>
    <row r="97" spans="2:5" ht="12.75">
      <c r="B97" s="4">
        <v>11</v>
      </c>
      <c r="C97" s="5" t="s">
        <v>244</v>
      </c>
      <c r="D97" s="3">
        <v>826199600</v>
      </c>
      <c r="E97" s="3">
        <v>227852782</v>
      </c>
    </row>
    <row r="98" spans="2:5" ht="12.75">
      <c r="B98" s="4">
        <v>12</v>
      </c>
      <c r="C98" s="5" t="s">
        <v>245</v>
      </c>
      <c r="D98" s="3">
        <f>+D96-D97</f>
        <v>6055433883.089998</v>
      </c>
      <c r="E98" s="3">
        <f>+E96-E97</f>
        <v>2064402897.35</v>
      </c>
    </row>
    <row r="99" spans="2:5" ht="12.75">
      <c r="B99" s="27">
        <v>13</v>
      </c>
      <c r="C99" s="10" t="s">
        <v>246</v>
      </c>
      <c r="D99" s="12"/>
      <c r="E99" s="28"/>
    </row>
    <row r="100" spans="2:5" ht="12.75">
      <c r="B100" s="4"/>
      <c r="C100" s="5" t="s">
        <v>247</v>
      </c>
      <c r="D100" s="3">
        <f>SUM(D98:D99)</f>
        <v>6055433883.089998</v>
      </c>
      <c r="E100" s="3">
        <f>SUM(E98:E99)</f>
        <v>2064402897.35</v>
      </c>
    </row>
    <row r="101" spans="2:5" ht="12.75">
      <c r="B101" s="29"/>
      <c r="C101" s="30"/>
      <c r="D101" s="31"/>
      <c r="E101" s="32"/>
    </row>
    <row r="102" ht="12.75">
      <c r="E102" s="14"/>
    </row>
    <row r="103" ht="12.75">
      <c r="E103" s="14"/>
    </row>
    <row r="104" spans="3:5" ht="12.75">
      <c r="C104" s="33" t="s">
        <v>331</v>
      </c>
      <c r="D104" s="34"/>
      <c r="E104" s="14"/>
    </row>
    <row r="105" spans="3:5" ht="12.75">
      <c r="C105" s="35"/>
      <c r="D105" s="34"/>
      <c r="E105" s="14"/>
    </row>
    <row r="106" spans="3:5" ht="12.75">
      <c r="C106" s="33" t="s">
        <v>332</v>
      </c>
      <c r="D106" s="34"/>
      <c r="E106" s="14"/>
    </row>
    <row r="107" ht="12.75">
      <c r="E107" s="1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6.7109375" style="56" customWidth="1"/>
    <col min="2" max="2" width="9.140625" style="56" customWidth="1"/>
    <col min="3" max="3" width="36.421875" style="56" customWidth="1"/>
    <col min="4" max="4" width="15.421875" style="58" bestFit="1" customWidth="1"/>
    <col min="5" max="5" width="16.28125" style="58" bestFit="1" customWidth="1"/>
    <col min="6" max="6" width="14.140625" style="58" bestFit="1" customWidth="1"/>
    <col min="7" max="7" width="17.140625" style="58" bestFit="1" customWidth="1"/>
    <col min="8" max="9" width="15.421875" style="58" bestFit="1" customWidth="1"/>
    <col min="10" max="10" width="13.8515625" style="56" bestFit="1" customWidth="1"/>
    <col min="11" max="11" width="9.140625" style="56" customWidth="1"/>
    <col min="12" max="12" width="15.28125" style="56" bestFit="1" customWidth="1"/>
    <col min="13" max="13" width="19.140625" style="56" bestFit="1" customWidth="1"/>
    <col min="14" max="16384" width="9.140625" style="56" customWidth="1"/>
  </cols>
  <sheetData>
    <row r="1" ht="12.75">
      <c r="A1" s="55" t="s">
        <v>55</v>
      </c>
    </row>
    <row r="2" ht="12.75">
      <c r="A2" s="57" t="s">
        <v>48</v>
      </c>
    </row>
    <row r="3" spans="2:9" ht="12.75">
      <c r="B3" s="57" t="s">
        <v>52</v>
      </c>
      <c r="E3" s="57"/>
      <c r="I3" s="59">
        <v>45382</v>
      </c>
    </row>
    <row r="4" spans="5:9" ht="12.75">
      <c r="E4" s="60"/>
      <c r="F4" s="60"/>
      <c r="I4" s="60" t="s">
        <v>51</v>
      </c>
    </row>
    <row r="5" spans="2:10" ht="25.5">
      <c r="B5" s="61" t="s">
        <v>0</v>
      </c>
      <c r="C5" s="61" t="s">
        <v>1</v>
      </c>
      <c r="D5" s="62" t="s">
        <v>33</v>
      </c>
      <c r="E5" s="62" t="s">
        <v>34</v>
      </c>
      <c r="F5" s="62" t="s">
        <v>21</v>
      </c>
      <c r="G5" s="62" t="s">
        <v>50</v>
      </c>
      <c r="H5" s="62" t="s">
        <v>35</v>
      </c>
      <c r="I5" s="62" t="s">
        <v>36</v>
      </c>
      <c r="J5" s="1"/>
    </row>
    <row r="6" spans="2:10" ht="12.75">
      <c r="B6" s="63" t="s">
        <v>16</v>
      </c>
      <c r="C6" s="64" t="s">
        <v>58</v>
      </c>
      <c r="D6" s="65">
        <v>11178500000</v>
      </c>
      <c r="E6" s="65">
        <v>6284799652.5</v>
      </c>
      <c r="F6" s="65">
        <v>14716810.31</v>
      </c>
      <c r="G6" s="65">
        <v>0</v>
      </c>
      <c r="H6" s="66">
        <v>3947784100.1499996</v>
      </c>
      <c r="I6" s="67">
        <f>SUM(D6:H6)</f>
        <v>21425800562.96</v>
      </c>
      <c r="J6" s="1"/>
    </row>
    <row r="7" spans="2:10" ht="12.75">
      <c r="B7" s="63" t="s">
        <v>4</v>
      </c>
      <c r="C7" s="68" t="s">
        <v>37</v>
      </c>
      <c r="D7" s="69">
        <v>0</v>
      </c>
      <c r="E7" s="69">
        <v>0</v>
      </c>
      <c r="F7" s="69">
        <v>0</v>
      </c>
      <c r="G7" s="69">
        <v>0</v>
      </c>
      <c r="H7" s="69">
        <f>-627911691+216698</f>
        <v>-627694993</v>
      </c>
      <c r="I7" s="69">
        <f>SUM(D7:H7)</f>
        <v>-627694993</v>
      </c>
      <c r="J7" s="1"/>
    </row>
    <row r="8" spans="2:10" ht="12.75">
      <c r="B8" s="63" t="s">
        <v>5</v>
      </c>
      <c r="C8" s="64" t="s">
        <v>38</v>
      </c>
      <c r="D8" s="65">
        <f aca="true" t="shared" si="0" ref="D8:I8">D6+D7</f>
        <v>11178500000</v>
      </c>
      <c r="E8" s="65">
        <f t="shared" si="0"/>
        <v>6284799652.5</v>
      </c>
      <c r="F8" s="65">
        <f t="shared" si="0"/>
        <v>14716810.31</v>
      </c>
      <c r="G8" s="65">
        <f t="shared" si="0"/>
        <v>0</v>
      </c>
      <c r="H8" s="65">
        <f t="shared" si="0"/>
        <v>3320089107.1499996</v>
      </c>
      <c r="I8" s="65">
        <f t="shared" si="0"/>
        <v>20798105569.96</v>
      </c>
      <c r="J8" s="1"/>
    </row>
    <row r="9" spans="2:10" ht="25.5">
      <c r="B9" s="63" t="s">
        <v>6</v>
      </c>
      <c r="C9" s="68" t="s">
        <v>39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f aca="true" t="shared" si="1" ref="I9:I15">SUM(D9:H9)</f>
        <v>0</v>
      </c>
      <c r="J9" s="1"/>
    </row>
    <row r="10" spans="2:10" ht="25.5">
      <c r="B10" s="63" t="s">
        <v>8</v>
      </c>
      <c r="C10" s="68" t="s">
        <v>40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f t="shared" si="1"/>
        <v>0</v>
      </c>
      <c r="J10" s="1"/>
    </row>
    <row r="11" spans="2:10" ht="12.75">
      <c r="B11" s="63" t="s">
        <v>9</v>
      </c>
      <c r="C11" s="68" t="s">
        <v>41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f t="shared" si="1"/>
        <v>0</v>
      </c>
      <c r="J11" s="1"/>
    </row>
    <row r="12" spans="2:10" ht="25.5">
      <c r="B12" s="63" t="s">
        <v>10</v>
      </c>
      <c r="C12" s="68" t="s">
        <v>42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f t="shared" si="1"/>
        <v>0</v>
      </c>
      <c r="J12" s="70"/>
    </row>
    <row r="13" spans="2:10" ht="12.75">
      <c r="B13" s="63" t="s">
        <v>11</v>
      </c>
      <c r="C13" s="68" t="s">
        <v>43</v>
      </c>
      <c r="D13" s="69">
        <v>0</v>
      </c>
      <c r="E13" s="69">
        <v>0</v>
      </c>
      <c r="F13" s="69">
        <v>0</v>
      </c>
      <c r="G13" s="69">
        <v>0</v>
      </c>
      <c r="H13" s="71">
        <f>ОҮД!D100</f>
        <v>6055433883.089998</v>
      </c>
      <c r="I13" s="69">
        <f t="shared" si="1"/>
        <v>6055433883.089998</v>
      </c>
      <c r="J13" s="70"/>
    </row>
    <row r="14" spans="2:10" ht="12.75">
      <c r="B14" s="63" t="s">
        <v>12</v>
      </c>
      <c r="C14" s="68" t="s">
        <v>49</v>
      </c>
      <c r="D14" s="69">
        <v>0</v>
      </c>
      <c r="E14" s="69">
        <v>0</v>
      </c>
      <c r="F14" s="69">
        <v>389182.02999999933</v>
      </c>
      <c r="G14" s="69">
        <v>0</v>
      </c>
      <c r="H14" s="69">
        <v>0</v>
      </c>
      <c r="I14" s="69">
        <f t="shared" si="1"/>
        <v>389182.02999999933</v>
      </c>
      <c r="J14" s="70"/>
    </row>
    <row r="15" spans="2:12" ht="12.75">
      <c r="B15" s="63" t="s">
        <v>15</v>
      </c>
      <c r="C15" s="72" t="s">
        <v>44</v>
      </c>
      <c r="D15" s="69">
        <v>0</v>
      </c>
      <c r="E15" s="69">
        <v>0</v>
      </c>
      <c r="F15" s="69"/>
      <c r="G15" s="69">
        <v>0</v>
      </c>
      <c r="H15" s="69">
        <v>0</v>
      </c>
      <c r="I15" s="69">
        <f t="shared" si="1"/>
        <v>0</v>
      </c>
      <c r="J15" s="70"/>
      <c r="L15" s="73"/>
    </row>
    <row r="16" spans="2:10" ht="12.75">
      <c r="B16" s="63" t="s">
        <v>16</v>
      </c>
      <c r="C16" s="64" t="s">
        <v>57</v>
      </c>
      <c r="D16" s="67">
        <f aca="true" t="shared" si="2" ref="D16:I16">SUM(D8:D15)</f>
        <v>11178500000</v>
      </c>
      <c r="E16" s="67">
        <f t="shared" si="2"/>
        <v>6284799652.5</v>
      </c>
      <c r="F16" s="67">
        <f t="shared" si="2"/>
        <v>15105992.34</v>
      </c>
      <c r="G16" s="67">
        <f t="shared" si="2"/>
        <v>0</v>
      </c>
      <c r="H16" s="67">
        <f t="shared" si="2"/>
        <v>9375522990.239998</v>
      </c>
      <c r="I16" s="67">
        <f t="shared" si="2"/>
        <v>26853928635.079994</v>
      </c>
      <c r="J16" s="74" t="e">
        <f>I16-#REF!</f>
        <v>#REF!</v>
      </c>
    </row>
    <row r="17" spans="2:10" ht="12.75">
      <c r="B17" s="63" t="s">
        <v>4</v>
      </c>
      <c r="C17" s="68" t="s">
        <v>37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f>SUM(D17:H17)</f>
        <v>0</v>
      </c>
      <c r="J17" s="70"/>
    </row>
    <row r="18" spans="2:13" ht="12.75">
      <c r="B18" s="63" t="s">
        <v>5</v>
      </c>
      <c r="C18" s="64" t="s">
        <v>38</v>
      </c>
      <c r="D18" s="67">
        <f aca="true" t="shared" si="3" ref="D18:I18">D16+D17</f>
        <v>11178500000</v>
      </c>
      <c r="E18" s="67">
        <f t="shared" si="3"/>
        <v>6284799652.5</v>
      </c>
      <c r="F18" s="67">
        <f t="shared" si="3"/>
        <v>15105992.34</v>
      </c>
      <c r="G18" s="67">
        <f t="shared" si="3"/>
        <v>0</v>
      </c>
      <c r="H18" s="67">
        <f t="shared" si="3"/>
        <v>9375522990.239998</v>
      </c>
      <c r="I18" s="67">
        <f t="shared" si="3"/>
        <v>26853928635.079994</v>
      </c>
      <c r="J18" s="75"/>
      <c r="L18" s="76"/>
      <c r="M18" s="77"/>
    </row>
    <row r="19" spans="2:13" ht="25.5">
      <c r="B19" s="63" t="s">
        <v>6</v>
      </c>
      <c r="C19" s="68" t="s">
        <v>39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f aca="true" t="shared" si="4" ref="I19:I25">SUM(D19:H19)</f>
        <v>0</v>
      </c>
      <c r="J19" s="70"/>
      <c r="M19" s="77"/>
    </row>
    <row r="20" spans="2:10" ht="25.5">
      <c r="B20" s="63" t="s">
        <v>8</v>
      </c>
      <c r="C20" s="68" t="s">
        <v>40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f t="shared" si="4"/>
        <v>0</v>
      </c>
      <c r="J20" s="70"/>
    </row>
    <row r="21" spans="2:10" ht="12.75">
      <c r="B21" s="63" t="s">
        <v>9</v>
      </c>
      <c r="C21" s="68" t="s">
        <v>41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f t="shared" si="4"/>
        <v>0</v>
      </c>
      <c r="J21" s="70"/>
    </row>
    <row r="22" spans="2:10" ht="25.5">
      <c r="B22" s="63" t="s">
        <v>10</v>
      </c>
      <c r="C22" s="68" t="s">
        <v>42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f t="shared" si="4"/>
        <v>0</v>
      </c>
      <c r="J22" s="70"/>
    </row>
    <row r="23" spans="2:10" ht="12.75">
      <c r="B23" s="63" t="s">
        <v>11</v>
      </c>
      <c r="C23" s="68" t="s">
        <v>43</v>
      </c>
      <c r="D23" s="69">
        <v>0</v>
      </c>
      <c r="E23" s="69">
        <v>0</v>
      </c>
      <c r="F23" s="69">
        <v>0</v>
      </c>
      <c r="G23" s="69">
        <v>0</v>
      </c>
      <c r="H23" s="69">
        <f>ОҮД!E100</f>
        <v>2064402897.35</v>
      </c>
      <c r="I23" s="69">
        <f t="shared" si="4"/>
        <v>2064402897.35</v>
      </c>
      <c r="J23" s="70"/>
    </row>
    <row r="24" spans="2:10" ht="12.75">
      <c r="B24" s="63" t="s">
        <v>12</v>
      </c>
      <c r="C24" s="68" t="s">
        <v>49</v>
      </c>
      <c r="D24" s="69">
        <v>0</v>
      </c>
      <c r="E24" s="69">
        <v>0</v>
      </c>
      <c r="F24" s="69">
        <f>СБТ!E83-F18</f>
        <v>-310000</v>
      </c>
      <c r="G24" s="69">
        <v>0</v>
      </c>
      <c r="H24" s="69">
        <v>0</v>
      </c>
      <c r="I24" s="69">
        <f t="shared" si="4"/>
        <v>-310000</v>
      </c>
      <c r="J24" s="70"/>
    </row>
    <row r="25" spans="2:10" ht="12.75">
      <c r="B25" s="78" t="s">
        <v>15</v>
      </c>
      <c r="C25" s="72" t="s">
        <v>44</v>
      </c>
      <c r="D25" s="79">
        <v>0</v>
      </c>
      <c r="E25" s="79">
        <v>0</v>
      </c>
      <c r="F25" s="79"/>
      <c r="G25" s="79">
        <v>0</v>
      </c>
      <c r="H25" s="79">
        <v>0</v>
      </c>
      <c r="I25" s="79">
        <f t="shared" si="4"/>
        <v>0</v>
      </c>
      <c r="J25" s="70"/>
    </row>
    <row r="26" spans="2:10" ht="12.75">
      <c r="B26" s="80" t="s">
        <v>16</v>
      </c>
      <c r="C26" s="81" t="s">
        <v>59</v>
      </c>
      <c r="D26" s="82">
        <f aca="true" t="shared" si="5" ref="D26:I26">SUM(D18:D25)</f>
        <v>11178500000</v>
      </c>
      <c r="E26" s="82">
        <f t="shared" si="5"/>
        <v>6284799652.5</v>
      </c>
      <c r="F26" s="82">
        <f t="shared" si="5"/>
        <v>14795992.34</v>
      </c>
      <c r="G26" s="82">
        <f t="shared" si="5"/>
        <v>0</v>
      </c>
      <c r="H26" s="82">
        <f t="shared" si="5"/>
        <v>11439925887.589998</v>
      </c>
      <c r="I26" s="82">
        <f t="shared" si="5"/>
        <v>28918021532.429993</v>
      </c>
      <c r="J26" s="83" t="e">
        <f>I26-#REF!</f>
        <v>#REF!</v>
      </c>
    </row>
    <row r="27" spans="1:10" ht="12.75">
      <c r="A27" s="56" t="s">
        <v>2</v>
      </c>
      <c r="B27" s="56" t="s">
        <v>2</v>
      </c>
      <c r="C27" s="56" t="s">
        <v>2</v>
      </c>
      <c r="H27" s="84"/>
      <c r="I27" s="85">
        <f>I26-СБТ!E84</f>
        <v>-0.22000503540039062</v>
      </c>
      <c r="J27" s="70"/>
    </row>
    <row r="28" spans="8:10" ht="12.75">
      <c r="H28" s="84"/>
      <c r="I28" s="86"/>
      <c r="J28" s="70"/>
    </row>
    <row r="29" spans="3:10" ht="12.75">
      <c r="C29" s="33" t="s">
        <v>331</v>
      </c>
      <c r="D29" s="87"/>
      <c r="E29" s="87"/>
      <c r="F29" s="88"/>
      <c r="J29" s="73"/>
    </row>
    <row r="30" spans="3:10" ht="12.75">
      <c r="C30" s="35"/>
      <c r="D30" s="90"/>
      <c r="E30" s="90"/>
      <c r="F30" s="88"/>
      <c r="J30" s="73"/>
    </row>
    <row r="31" spans="3:10" ht="12.75" customHeight="1">
      <c r="C31" s="33" t="s">
        <v>332</v>
      </c>
      <c r="D31" s="87"/>
      <c r="E31" s="87"/>
      <c r="F31" s="88"/>
      <c r="J31" s="73"/>
    </row>
    <row r="32" spans="3:5" ht="12.75">
      <c r="C32" s="91"/>
      <c r="D32" s="92"/>
      <c r="E32" s="92"/>
    </row>
  </sheetData>
  <sheetProtection/>
  <printOptions/>
  <pageMargins left="0.25" right="0.25" top="0.75" bottom="0.75" header="0.3" footer="0.3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37">
      <selection activeCell="D62" sqref="D62"/>
    </sheetView>
  </sheetViews>
  <sheetFormatPr defaultColWidth="9.140625" defaultRowHeight="12.75"/>
  <cols>
    <col min="1" max="1" width="4.7109375" style="91" customWidth="1"/>
    <col min="2" max="2" width="9.140625" style="124" customWidth="1"/>
    <col min="3" max="3" width="50.57421875" style="106" customWidth="1"/>
    <col min="4" max="4" width="18.7109375" style="107" bestFit="1" customWidth="1"/>
    <col min="5" max="5" width="18.7109375" style="94" customWidth="1"/>
    <col min="6" max="6" width="14.421875" style="91" bestFit="1" customWidth="1"/>
    <col min="7" max="7" width="11.7109375" style="91" bestFit="1" customWidth="1"/>
    <col min="8" max="8" width="18.00390625" style="91" bestFit="1" customWidth="1"/>
    <col min="9" max="9" width="9.140625" style="91" customWidth="1"/>
    <col min="10" max="10" width="16.00390625" style="91" bestFit="1" customWidth="1"/>
    <col min="11" max="16384" width="9.140625" style="91" customWidth="1"/>
  </cols>
  <sheetData>
    <row r="1" ht="12.75">
      <c r="A1" s="93" t="s">
        <v>55</v>
      </c>
    </row>
    <row r="2" spans="1:3" ht="12.75">
      <c r="A2" s="95" t="s">
        <v>48</v>
      </c>
      <c r="B2" s="125"/>
      <c r="C2" s="108"/>
    </row>
    <row r="3" spans="2:5" ht="12.75">
      <c r="B3" s="140" t="s">
        <v>53</v>
      </c>
      <c r="D3" s="109">
        <f>ӨӨТ!I3</f>
        <v>45382</v>
      </c>
      <c r="E3" s="96"/>
    </row>
    <row r="4" spans="4:5" ht="13.5" thickBot="1">
      <c r="D4" s="110" t="s">
        <v>51</v>
      </c>
      <c r="E4" s="97"/>
    </row>
    <row r="5" spans="2:5" ht="12.75">
      <c r="B5" s="4" t="s">
        <v>60</v>
      </c>
      <c r="C5" s="116" t="s">
        <v>1</v>
      </c>
      <c r="D5" s="23" t="s">
        <v>330</v>
      </c>
      <c r="E5" s="98"/>
    </row>
    <row r="6" spans="2:5" ht="12.75">
      <c r="B6" s="4">
        <v>1</v>
      </c>
      <c r="C6" s="42" t="s">
        <v>291</v>
      </c>
      <c r="D6" s="117"/>
      <c r="E6" s="99"/>
    </row>
    <row r="7" spans="2:5" ht="12.75">
      <c r="B7" s="7">
        <v>1.1</v>
      </c>
      <c r="C7" s="8" t="s">
        <v>292</v>
      </c>
      <c r="D7" s="118">
        <v>56391180110.18</v>
      </c>
      <c r="E7" s="100"/>
    </row>
    <row r="8" spans="2:5" ht="12.75">
      <c r="B8" s="7">
        <v>1.2</v>
      </c>
      <c r="C8" s="8" t="s">
        <v>293</v>
      </c>
      <c r="D8" s="119">
        <v>5972546169.98</v>
      </c>
      <c r="E8" s="100"/>
    </row>
    <row r="9" spans="2:5" ht="12.75">
      <c r="B9" s="7">
        <v>1.3</v>
      </c>
      <c r="C9" s="8" t="s">
        <v>294</v>
      </c>
      <c r="D9" s="119">
        <v>0</v>
      </c>
      <c r="E9" s="100"/>
    </row>
    <row r="10" spans="2:5" ht="12.75">
      <c r="B10" s="7">
        <v>1.4</v>
      </c>
      <c r="C10" s="8" t="s">
        <v>295</v>
      </c>
      <c r="D10" s="119">
        <v>0</v>
      </c>
      <c r="E10" s="100"/>
    </row>
    <row r="11" spans="2:5" ht="12.75">
      <c r="B11" s="7">
        <v>1.5</v>
      </c>
      <c r="C11" s="120" t="s">
        <v>14</v>
      </c>
      <c r="D11" s="121">
        <v>1060280872.37</v>
      </c>
      <c r="E11" s="100"/>
    </row>
    <row r="12" spans="2:5" ht="12.75">
      <c r="B12" s="4">
        <v>1.6</v>
      </c>
      <c r="C12" s="41" t="s">
        <v>45</v>
      </c>
      <c r="D12" s="3">
        <f>SUM(D7:D11)</f>
        <v>63424007152.53001</v>
      </c>
      <c r="E12" s="100"/>
    </row>
    <row r="13" spans="2:5" ht="12.75">
      <c r="B13" s="7">
        <v>1.7</v>
      </c>
      <c r="C13" s="120" t="s">
        <v>296</v>
      </c>
      <c r="D13" s="121">
        <v>67488647692.119995</v>
      </c>
      <c r="E13" s="100"/>
    </row>
    <row r="14" spans="2:5" ht="12.75">
      <c r="B14" s="7">
        <v>1.8</v>
      </c>
      <c r="C14" s="120" t="s">
        <v>297</v>
      </c>
      <c r="D14" s="121">
        <v>2076245683.4200003</v>
      </c>
      <c r="E14" s="100"/>
    </row>
    <row r="15" spans="2:5" ht="25.5">
      <c r="B15" s="7">
        <v>1.9</v>
      </c>
      <c r="C15" s="120" t="s">
        <v>298</v>
      </c>
      <c r="D15" s="121">
        <v>0</v>
      </c>
      <c r="E15" s="100"/>
    </row>
    <row r="16" spans="2:5" ht="12.75">
      <c r="B16" s="7">
        <v>1.1</v>
      </c>
      <c r="C16" s="120" t="s">
        <v>299</v>
      </c>
      <c r="D16" s="121">
        <v>0</v>
      </c>
      <c r="E16" s="100"/>
    </row>
    <row r="17" spans="2:5" ht="12.75">
      <c r="B17" s="7">
        <v>1.11</v>
      </c>
      <c r="C17" s="120" t="s">
        <v>300</v>
      </c>
      <c r="D17" s="121">
        <v>1021547279.19</v>
      </c>
      <c r="E17" s="100"/>
    </row>
    <row r="18" spans="2:5" ht="12.75">
      <c r="B18" s="7">
        <v>1.12</v>
      </c>
      <c r="C18" s="120" t="s">
        <v>301</v>
      </c>
      <c r="D18" s="121">
        <v>534628556.3900001</v>
      </c>
      <c r="E18" s="100"/>
    </row>
    <row r="19" spans="2:5" ht="12.75">
      <c r="B19" s="7">
        <v>1.13</v>
      </c>
      <c r="C19" s="120" t="s">
        <v>302</v>
      </c>
      <c r="D19" s="121">
        <v>9259036.23</v>
      </c>
      <c r="E19" s="100"/>
    </row>
    <row r="20" spans="2:5" ht="12.75">
      <c r="B20" s="7">
        <v>1.14</v>
      </c>
      <c r="C20" s="120" t="s">
        <v>85</v>
      </c>
      <c r="D20" s="121">
        <v>168069095.3699999</v>
      </c>
      <c r="E20" s="100"/>
    </row>
    <row r="21" spans="2:5" ht="12.75">
      <c r="B21" s="4">
        <v>1.15</v>
      </c>
      <c r="C21" s="42" t="s">
        <v>46</v>
      </c>
      <c r="D21" s="3">
        <f>SUM(D13:D20)</f>
        <v>71298397342.71999</v>
      </c>
      <c r="E21" s="100"/>
    </row>
    <row r="22" spans="2:5" ht="12.75">
      <c r="B22" s="4">
        <v>1.16</v>
      </c>
      <c r="C22" s="42" t="s">
        <v>303</v>
      </c>
      <c r="D22" s="122">
        <f>+D12-D21</f>
        <v>-7874390190.18998</v>
      </c>
      <c r="E22" s="100"/>
    </row>
    <row r="23" spans="2:5" ht="25.5">
      <c r="B23" s="4">
        <v>2</v>
      </c>
      <c r="C23" s="42" t="s">
        <v>304</v>
      </c>
      <c r="D23" s="123"/>
      <c r="E23" s="100"/>
    </row>
    <row r="24" spans="2:5" ht="25.5">
      <c r="B24" s="7">
        <v>2.1</v>
      </c>
      <c r="C24" s="44" t="s">
        <v>305</v>
      </c>
      <c r="D24" s="118">
        <v>0</v>
      </c>
      <c r="E24" s="100"/>
    </row>
    <row r="25" spans="2:5" ht="12.75">
      <c r="B25" s="7">
        <v>2.2</v>
      </c>
      <c r="C25" s="44" t="s">
        <v>306</v>
      </c>
      <c r="D25" s="121">
        <v>0</v>
      </c>
      <c r="E25" s="100"/>
    </row>
    <row r="26" spans="2:5" ht="12.75">
      <c r="B26" s="7">
        <v>2.3</v>
      </c>
      <c r="C26" s="44" t="s">
        <v>307</v>
      </c>
      <c r="D26" s="121">
        <v>0</v>
      </c>
      <c r="E26" s="101"/>
    </row>
    <row r="27" spans="2:5" ht="12.75">
      <c r="B27" s="7">
        <v>2.4</v>
      </c>
      <c r="C27" s="44" t="s">
        <v>308</v>
      </c>
      <c r="D27" s="121">
        <v>0</v>
      </c>
      <c r="E27" s="100"/>
    </row>
    <row r="28" spans="2:5" ht="12.75">
      <c r="B28" s="7">
        <v>2.5</v>
      </c>
      <c r="C28" s="44" t="s">
        <v>309</v>
      </c>
      <c r="D28" s="121">
        <v>0</v>
      </c>
      <c r="E28" s="100"/>
    </row>
    <row r="29" spans="2:5" ht="12.75">
      <c r="B29" s="4">
        <v>2.6</v>
      </c>
      <c r="C29" s="42" t="s">
        <v>310</v>
      </c>
      <c r="D29" s="3">
        <f>SUM(D24:D28)</f>
        <v>0</v>
      </c>
      <c r="E29" s="100"/>
    </row>
    <row r="30" spans="2:5" ht="12.75">
      <c r="B30" s="7">
        <v>2.7</v>
      </c>
      <c r="C30" s="44" t="s">
        <v>311</v>
      </c>
      <c r="D30" s="118">
        <v>257270733.95</v>
      </c>
      <c r="E30" s="100"/>
    </row>
    <row r="31" spans="2:5" ht="12.75">
      <c r="B31" s="7">
        <v>2.8</v>
      </c>
      <c r="C31" s="44" t="s">
        <v>312</v>
      </c>
      <c r="D31" s="121">
        <v>0</v>
      </c>
      <c r="E31" s="100"/>
    </row>
    <row r="32" spans="2:5" ht="12.75">
      <c r="B32" s="7">
        <v>2.9</v>
      </c>
      <c r="C32" s="44" t="s">
        <v>313</v>
      </c>
      <c r="D32" s="121">
        <v>0</v>
      </c>
      <c r="E32" s="100"/>
    </row>
    <row r="33" spans="2:5" ht="12.75">
      <c r="B33" s="7">
        <v>2.1</v>
      </c>
      <c r="C33" s="44" t="s">
        <v>314</v>
      </c>
      <c r="D33" s="121">
        <v>0</v>
      </c>
      <c r="E33" s="100"/>
    </row>
    <row r="34" spans="2:5" ht="12.75">
      <c r="B34" s="7">
        <v>2.11</v>
      </c>
      <c r="C34" s="44" t="s">
        <v>14</v>
      </c>
      <c r="D34" s="121">
        <v>0</v>
      </c>
      <c r="E34" s="100"/>
    </row>
    <row r="35" spans="2:5" ht="12.75">
      <c r="B35" s="4">
        <v>2.12</v>
      </c>
      <c r="C35" s="42" t="s">
        <v>315</v>
      </c>
      <c r="D35" s="3">
        <f>SUM(D30:D34)</f>
        <v>257270733.95</v>
      </c>
      <c r="E35" s="100"/>
    </row>
    <row r="36" spans="2:5" ht="25.5">
      <c r="B36" s="4">
        <v>2.13</v>
      </c>
      <c r="C36" s="42" t="s">
        <v>316</v>
      </c>
      <c r="D36" s="45">
        <f>+D29-D35</f>
        <v>-257270733.95</v>
      </c>
      <c r="E36" s="100"/>
    </row>
    <row r="37" spans="2:5" ht="25.5">
      <c r="B37" s="4">
        <v>3</v>
      </c>
      <c r="C37" s="42" t="s">
        <v>317</v>
      </c>
      <c r="D37" s="45"/>
      <c r="E37" s="100"/>
    </row>
    <row r="38" spans="2:5" ht="25.5">
      <c r="B38" s="7">
        <v>3.1</v>
      </c>
      <c r="C38" s="44" t="s">
        <v>318</v>
      </c>
      <c r="D38" s="119">
        <v>3200000000</v>
      </c>
      <c r="E38" s="100"/>
    </row>
    <row r="39" spans="2:5" ht="12.75">
      <c r="B39" s="7">
        <v>3.2</v>
      </c>
      <c r="C39" s="44" t="s">
        <v>319</v>
      </c>
      <c r="D39" s="121">
        <v>0</v>
      </c>
      <c r="E39" s="100"/>
    </row>
    <row r="40" spans="2:5" ht="25.5">
      <c r="B40" s="7">
        <v>3.3</v>
      </c>
      <c r="C40" s="44" t="s">
        <v>320</v>
      </c>
      <c r="D40" s="121">
        <v>0</v>
      </c>
      <c r="E40" s="100"/>
    </row>
    <row r="41" spans="2:5" ht="12.75">
      <c r="B41" s="7">
        <v>3.4</v>
      </c>
      <c r="C41" s="44" t="s">
        <v>14</v>
      </c>
      <c r="D41" s="121">
        <v>0</v>
      </c>
      <c r="E41" s="100"/>
    </row>
    <row r="42" spans="2:5" ht="12.75">
      <c r="B42" s="4">
        <v>3.5</v>
      </c>
      <c r="C42" s="42" t="s">
        <v>321</v>
      </c>
      <c r="D42" s="3">
        <f>SUM(D38:D41)</f>
        <v>3200000000</v>
      </c>
      <c r="E42" s="100"/>
    </row>
    <row r="43" spans="2:5" ht="25.5">
      <c r="B43" s="7">
        <v>3.6</v>
      </c>
      <c r="C43" s="44" t="s">
        <v>322</v>
      </c>
      <c r="D43" s="118">
        <v>3450000000</v>
      </c>
      <c r="E43" s="100"/>
    </row>
    <row r="44" spans="2:5" ht="12.75">
      <c r="B44" s="7">
        <v>3.7</v>
      </c>
      <c r="C44" s="44" t="s">
        <v>323</v>
      </c>
      <c r="D44" s="121">
        <v>0</v>
      </c>
      <c r="E44" s="100"/>
    </row>
    <row r="45" spans="2:5" ht="12.75">
      <c r="B45" s="7">
        <v>3.8</v>
      </c>
      <c r="C45" s="44" t="s">
        <v>324</v>
      </c>
      <c r="D45" s="121">
        <v>0</v>
      </c>
      <c r="E45" s="100"/>
    </row>
    <row r="46" spans="2:5" ht="12.75">
      <c r="B46" s="7">
        <v>3.9</v>
      </c>
      <c r="C46" s="44" t="s">
        <v>14</v>
      </c>
      <c r="D46" s="121">
        <v>0</v>
      </c>
      <c r="E46" s="100"/>
    </row>
    <row r="47" spans="2:5" ht="12.75">
      <c r="B47" s="142" t="s">
        <v>333</v>
      </c>
      <c r="C47" s="42" t="s">
        <v>325</v>
      </c>
      <c r="D47" s="3">
        <f>SUM(D43:D46)</f>
        <v>3450000000</v>
      </c>
      <c r="E47" s="100"/>
    </row>
    <row r="48" spans="2:5" ht="12.75">
      <c r="B48" s="4">
        <v>3.11</v>
      </c>
      <c r="C48" s="42" t="s">
        <v>326</v>
      </c>
      <c r="D48" s="3">
        <f>+D42-D47</f>
        <v>-250000000</v>
      </c>
      <c r="E48" s="100"/>
    </row>
    <row r="49" spans="2:5" ht="12.75">
      <c r="B49" s="4">
        <v>4</v>
      </c>
      <c r="C49" s="40" t="s">
        <v>327</v>
      </c>
      <c r="D49" s="121">
        <v>0</v>
      </c>
      <c r="E49" s="100"/>
    </row>
    <row r="50" spans="2:5" ht="12.75">
      <c r="B50" s="4">
        <v>5</v>
      </c>
      <c r="C50" s="40" t="s">
        <v>47</v>
      </c>
      <c r="D50" s="2">
        <f>ROUND((D22+D36+D48+D49),2)</f>
        <v>-8381660924.14</v>
      </c>
      <c r="E50" s="101"/>
    </row>
    <row r="51" spans="2:5" ht="12.75">
      <c r="B51" s="4">
        <v>6</v>
      </c>
      <c r="C51" s="40" t="s">
        <v>328</v>
      </c>
      <c r="D51" s="121">
        <v>14238843254.01</v>
      </c>
      <c r="E51" s="101"/>
    </row>
    <row r="52" spans="2:5" ht="12.75">
      <c r="B52" s="4">
        <v>7</v>
      </c>
      <c r="C52" s="42" t="s">
        <v>329</v>
      </c>
      <c r="D52" s="3">
        <f>D50+D51</f>
        <v>5857182329.87</v>
      </c>
      <c r="E52" s="100"/>
    </row>
    <row r="53" spans="2:5" ht="12.75">
      <c r="B53" s="126"/>
      <c r="C53" s="111"/>
      <c r="D53" s="112">
        <v>0</v>
      </c>
      <c r="E53" s="102"/>
    </row>
    <row r="54" spans="2:7" s="103" customFormat="1" ht="12.75">
      <c r="B54" s="127" t="s">
        <v>2</v>
      </c>
      <c r="D54" s="115"/>
      <c r="E54" s="104"/>
      <c r="F54" s="91"/>
      <c r="G54" s="91"/>
    </row>
    <row r="55" spans="3:5" ht="12.75">
      <c r="C55" s="33" t="s">
        <v>331</v>
      </c>
      <c r="D55" s="113"/>
      <c r="E55" s="89"/>
    </row>
    <row r="56" spans="3:5" ht="12.75">
      <c r="C56" s="35"/>
      <c r="D56" s="114"/>
      <c r="E56" s="89"/>
    </row>
    <row r="57" spans="3:5" ht="12.75">
      <c r="C57" s="33" t="s">
        <v>332</v>
      </c>
      <c r="D57" s="113"/>
      <c r="E57" s="89"/>
    </row>
    <row r="58" ht="12.75">
      <c r="D58" s="115"/>
    </row>
    <row r="59" ht="12.75">
      <c r="D59" s="115"/>
    </row>
    <row r="60" ht="12.75">
      <c r="D60" s="115"/>
    </row>
    <row r="61" ht="12.75">
      <c r="D61" s="115"/>
    </row>
    <row r="62" ht="12.75">
      <c r="D62" s="115"/>
    </row>
    <row r="63" ht="12.75">
      <c r="D63" s="115"/>
    </row>
    <row r="64" ht="12.75">
      <c r="D64" s="115"/>
    </row>
    <row r="65" ht="12.75">
      <c r="D65" s="115"/>
    </row>
    <row r="66" ht="12.75">
      <c r="D66" s="115"/>
    </row>
    <row r="67" ht="12.75">
      <c r="D67" s="115"/>
    </row>
    <row r="68" ht="12.75">
      <c r="D68" s="115"/>
    </row>
    <row r="69" ht="12.75">
      <c r="D69" s="115"/>
    </row>
    <row r="70" ht="12.75">
      <c r="D70" s="115"/>
    </row>
    <row r="71" ht="12.75">
      <c r="D71" s="115"/>
    </row>
    <row r="72" ht="12.75">
      <c r="D72" s="115"/>
    </row>
    <row r="73" ht="12.75">
      <c r="D73" s="115"/>
    </row>
    <row r="74" ht="12.75">
      <c r="D74" s="115"/>
    </row>
    <row r="75" ht="12.75">
      <c r="D75" s="115"/>
    </row>
    <row r="76" ht="12.75">
      <c r="D76" s="115"/>
    </row>
    <row r="77" ht="12.75">
      <c r="D77" s="115"/>
    </row>
    <row r="78" ht="12.75">
      <c r="D78" s="115"/>
    </row>
    <row r="79" ht="12.75">
      <c r="D79" s="115"/>
    </row>
    <row r="80" ht="12.75">
      <c r="D80" s="115"/>
    </row>
    <row r="81" ht="12.75">
      <c r="D81" s="115"/>
    </row>
    <row r="82" ht="12.75">
      <c r="D82" s="115"/>
    </row>
    <row r="83" ht="12.75">
      <c r="D83" s="115"/>
    </row>
    <row r="84" ht="12.75">
      <c r="D84" s="115"/>
    </row>
    <row r="85" ht="12.75">
      <c r="D85" s="115"/>
    </row>
    <row r="86" ht="12.75">
      <c r="D86" s="115"/>
    </row>
    <row r="87" ht="12.75">
      <c r="D87" s="115"/>
    </row>
    <row r="88" ht="12.75">
      <c r="D88" s="115"/>
    </row>
    <row r="89" ht="12.75">
      <c r="D89" s="115"/>
    </row>
    <row r="90" ht="12.75">
      <c r="D90" s="115"/>
    </row>
    <row r="91" ht="12.75">
      <c r="D91" s="115"/>
    </row>
    <row r="92" ht="12.75">
      <c r="D92" s="115"/>
    </row>
    <row r="93" ht="12.75">
      <c r="D93" s="115"/>
    </row>
    <row r="94" ht="12.75">
      <c r="D94" s="115"/>
    </row>
    <row r="95" ht="12.75">
      <c r="D95" s="115"/>
    </row>
    <row r="96" ht="12.75">
      <c r="D96" s="115"/>
    </row>
    <row r="97" ht="12.75">
      <c r="D97" s="115"/>
    </row>
    <row r="98" ht="12.75">
      <c r="D98" s="115"/>
    </row>
    <row r="99" ht="12.75">
      <c r="D99" s="115"/>
    </row>
    <row r="100" ht="12.75">
      <c r="D100" s="115"/>
    </row>
    <row r="101" ht="12.75">
      <c r="D101" s="115"/>
    </row>
    <row r="102" ht="12.75">
      <c r="D102" s="115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Энэрэл Амарсанаа</dc:creator>
  <cp:keywords/>
  <dc:description/>
  <cp:lastModifiedBy>Tselmeg E</cp:lastModifiedBy>
  <cp:lastPrinted>2024-04-15T04:18:22Z</cp:lastPrinted>
  <dcterms:created xsi:type="dcterms:W3CDTF">2020-07-21T04:27:25Z</dcterms:created>
  <dcterms:modified xsi:type="dcterms:W3CDTF">2024-04-15T07:33:08Z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0x010100DA39B2D21F32AA4C80F4EF2D239041D6</vt:lpwstr>
  </property>
</Properties>
</file>