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1 BDSEC 2024\BDS СБТ\"/>
    </mc:Choice>
  </mc:AlternateContent>
  <xr:revisionPtr revIDLastSave="0" documentId="8_{65C052CC-56F5-4214-BCBD-26DBBA9A6893}" xr6:coauthVersionLast="47" xr6:coauthVersionMax="47" xr10:uidLastSave="{00000000-0000-0000-0000-000000000000}"/>
  <bookViews>
    <workbookView xWindow="-120" yWindow="-120" windowWidth="29040" windowHeight="15840" activeTab="3" xr2:uid="{70626A2A-6A2E-41C5-8F78-951090803CF5}"/>
  </bookViews>
  <sheets>
    <sheet name="at1" sheetId="1" r:id="rId1"/>
    <sheet name="at2" sheetId="2" r:id="rId2"/>
    <sheet name="st3" sheetId="3" r:id="rId3"/>
    <sheet name="st4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6" i="4" l="1"/>
  <c r="C55" i="4"/>
  <c r="C52" i="4"/>
  <c r="C54" i="4" s="1"/>
  <c r="C56" i="4" s="1"/>
  <c r="B52" i="4"/>
  <c r="B54" i="4" s="1"/>
  <c r="C46" i="4"/>
  <c r="B46" i="4"/>
  <c r="C41" i="4"/>
  <c r="B41" i="4"/>
  <c r="C39" i="4"/>
  <c r="B39" i="4"/>
  <c r="C34" i="4"/>
  <c r="B34" i="4"/>
  <c r="C29" i="4"/>
  <c r="B29" i="4"/>
  <c r="C27" i="4"/>
  <c r="B27" i="4"/>
  <c r="C15" i="4"/>
  <c r="B15" i="4"/>
  <c r="C5" i="4"/>
  <c r="B5" i="4"/>
  <c r="F21" i="3"/>
  <c r="G20" i="3"/>
  <c r="G19" i="3"/>
  <c r="G18" i="3"/>
  <c r="G17" i="3"/>
  <c r="F16" i="3"/>
  <c r="G16" i="3" s="1"/>
  <c r="G15" i="3"/>
  <c r="G14" i="3"/>
  <c r="F13" i="3"/>
  <c r="E13" i="3"/>
  <c r="E21" i="3" s="1"/>
  <c r="D13" i="3"/>
  <c r="D21" i="3" s="1"/>
  <c r="C13" i="3"/>
  <c r="C21" i="3" s="1"/>
  <c r="B13" i="3"/>
  <c r="B21" i="3" s="1"/>
  <c r="G12" i="3"/>
  <c r="G11" i="3"/>
  <c r="G10" i="3"/>
  <c r="G9" i="3"/>
  <c r="G8" i="3"/>
  <c r="G7" i="3"/>
  <c r="G6" i="3"/>
  <c r="G5" i="3"/>
  <c r="G13" i="3" s="1"/>
  <c r="G21" i="3" s="1"/>
  <c r="C72" i="2"/>
  <c r="B72" i="2"/>
  <c r="C61" i="2"/>
  <c r="B61" i="2"/>
  <c r="C54" i="2"/>
  <c r="B54" i="2"/>
  <c r="C50" i="2"/>
  <c r="B50" i="2"/>
  <c r="C47" i="2"/>
  <c r="B47" i="2"/>
  <c r="C24" i="2"/>
  <c r="C19" i="2" s="1"/>
  <c r="B24" i="2"/>
  <c r="C20" i="2"/>
  <c r="B20" i="2"/>
  <c r="B19" i="2"/>
  <c r="C14" i="2"/>
  <c r="B14" i="2"/>
  <c r="C4" i="2"/>
  <c r="C67" i="2" s="1"/>
  <c r="C69" i="2" s="1"/>
  <c r="C71" i="2" s="1"/>
  <c r="C76" i="2" s="1"/>
  <c r="C77" i="2" s="1"/>
  <c r="B4" i="2"/>
  <c r="B67" i="2" s="1"/>
  <c r="B69" i="2" s="1"/>
  <c r="B71" i="2" s="1"/>
  <c r="B76" i="2" s="1"/>
  <c r="B77" i="2" s="1"/>
  <c r="E116" i="1"/>
  <c r="D116" i="1"/>
  <c r="C116" i="1"/>
  <c r="B115" i="1"/>
  <c r="E114" i="1"/>
  <c r="D114" i="1"/>
  <c r="E110" i="1"/>
  <c r="C110" i="1"/>
  <c r="B110" i="1"/>
  <c r="D110" i="1" s="1"/>
  <c r="D107" i="1"/>
  <c r="C107" i="1"/>
  <c r="B107" i="1"/>
  <c r="E106" i="1"/>
  <c r="D106" i="1"/>
  <c r="E105" i="1"/>
  <c r="D105" i="1"/>
  <c r="E104" i="1"/>
  <c r="D104" i="1"/>
  <c r="E100" i="1"/>
  <c r="D100" i="1"/>
  <c r="C100" i="1"/>
  <c r="B100" i="1"/>
  <c r="B99" i="1"/>
  <c r="D99" i="1" s="1"/>
  <c r="C92" i="1"/>
  <c r="B92" i="1"/>
  <c r="B91" i="1" s="1"/>
  <c r="C91" i="1"/>
  <c r="C82" i="1"/>
  <c r="B82" i="1"/>
  <c r="C75" i="1"/>
  <c r="B75" i="1"/>
  <c r="C71" i="1"/>
  <c r="C70" i="1" s="1"/>
  <c r="C69" i="1" s="1"/>
  <c r="B71" i="1"/>
  <c r="B70" i="1"/>
  <c r="B69" i="1" s="1"/>
  <c r="B68" i="1" s="1"/>
  <c r="C55" i="1"/>
  <c r="B55" i="1"/>
  <c r="B54" i="1" s="1"/>
  <c r="C54" i="1"/>
  <c r="C45" i="1"/>
  <c r="C44" i="1" s="1"/>
  <c r="C43" i="1" s="1"/>
  <c r="B45" i="1"/>
  <c r="B44" i="1" s="1"/>
  <c r="C37" i="1"/>
  <c r="B37" i="1"/>
  <c r="C29" i="1"/>
  <c r="B29" i="1"/>
  <c r="C22" i="1"/>
  <c r="B22" i="1"/>
  <c r="C18" i="1"/>
  <c r="B18" i="1"/>
  <c r="C15" i="1"/>
  <c r="B15" i="1"/>
  <c r="C11" i="1"/>
  <c r="B11" i="1"/>
  <c r="C8" i="1"/>
  <c r="C7" i="1" s="1"/>
  <c r="B8" i="1"/>
  <c r="B7" i="1" s="1"/>
  <c r="B6" i="1" s="1"/>
  <c r="C6" i="1" l="1"/>
  <c r="C5" i="1" s="1"/>
  <c r="D7" i="1"/>
  <c r="B5" i="1"/>
  <c r="D68" i="1" s="1"/>
  <c r="B43" i="1"/>
  <c r="E107" i="1"/>
  <c r="C117" i="1"/>
  <c r="C115" i="1" s="1"/>
  <c r="E115" i="1" s="1"/>
  <c r="D115" i="1"/>
  <c r="E117" i="1" l="1"/>
  <c r="C99" i="1"/>
  <c r="E99" i="1" l="1"/>
  <c r="C68" i="1"/>
  <c r="E68" i="1" s="1"/>
</calcChain>
</file>

<file path=xl/sharedStrings.xml><?xml version="1.0" encoding="utf-8"?>
<sst xmlns="http://schemas.openxmlformats.org/spreadsheetml/2006/main" count="304" uniqueCount="255">
  <si>
    <t>"BDSEC"JSC</t>
  </si>
  <si>
    <t>BALANCE SHEET 2024/12/31</t>
  </si>
  <si>
    <t>Indicator</t>
  </si>
  <si>
    <t>12 -р сарын 31</t>
  </si>
  <si>
    <t>Assets</t>
  </si>
  <si>
    <t>Current assets</t>
  </si>
  <si>
    <t>Cash and cash equivalents</t>
  </si>
  <si>
    <t>Money in the cash register</t>
  </si>
  <si>
    <r>
      <t xml:space="preserve">   </t>
    </r>
    <r>
      <rPr>
        <i/>
        <sz val="10"/>
        <rFont val="Times New Roman"/>
        <family val="1"/>
      </rPr>
      <t xml:space="preserve"> MNT</t>
    </r>
  </si>
  <si>
    <t xml:space="preserve">   In currency</t>
  </si>
  <si>
    <t>Money in the bank</t>
  </si>
  <si>
    <t>Assets equivalent to money</t>
  </si>
  <si>
    <t>Accounts receivable /net/</t>
  </si>
  <si>
    <t>Accounts receivable</t>
  </si>
  <si>
    <t>Bad debt deduction</t>
  </si>
  <si>
    <t>Taxes and VAT receivables</t>
  </si>
  <si>
    <t>CIT receivables</t>
  </si>
  <si>
    <t>VAT receivable</t>
  </si>
  <si>
    <t>Social security receivables</t>
  </si>
  <si>
    <t>Other receivable</t>
  </si>
  <si>
    <t>Receivables from related parties</t>
  </si>
  <si>
    <t>Receivables from employees</t>
  </si>
  <si>
    <t>Dividends Receivable</t>
  </si>
  <si>
    <t>Interest receivable</t>
  </si>
  <si>
    <t>Short term notes receivable</t>
  </si>
  <si>
    <t>Receivables from other parties</t>
  </si>
  <si>
    <t>Financial assets</t>
  </si>
  <si>
    <t>Commercial securities</t>
  </si>
  <si>
    <t>Securities held to maturity</t>
  </si>
  <si>
    <t>Securities classified as loans and receivables</t>
  </si>
  <si>
    <t>Securities available for sale</t>
  </si>
  <si>
    <t>Investments in Affiliates and Subsidiaries</t>
  </si>
  <si>
    <t>Derivative</t>
  </si>
  <si>
    <t>Inventory</t>
  </si>
  <si>
    <t>Prepaid expenses/bills</t>
  </si>
  <si>
    <t>Prepaid expenses</t>
  </si>
  <si>
    <t>Prepaid rent and insurance</t>
  </si>
  <si>
    <t>Advance payments to preparation suppliers</t>
  </si>
  <si>
    <t>Other working capital</t>
  </si>
  <si>
    <t>Non-current assets held for sale (assets held for sale)</t>
  </si>
  <si>
    <t>Non-current Assets</t>
  </si>
  <si>
    <t>Fixed assets /net/</t>
  </si>
  <si>
    <t>Fixed assets</t>
  </si>
  <si>
    <t>Land improvement</t>
  </si>
  <si>
    <t>Building</t>
  </si>
  <si>
    <t>Machinery and equipment</t>
  </si>
  <si>
    <t>Transportation vehicle</t>
  </si>
  <si>
    <t>Furniture</t>
  </si>
  <si>
    <t>Computers and other tools</t>
  </si>
  <si>
    <t>Other fixed assets</t>
  </si>
  <si>
    <t xml:space="preserve">  </t>
  </si>
  <si>
    <t>Accumulated Depreciation (-)</t>
  </si>
  <si>
    <t>Intangible assets /net/</t>
  </si>
  <si>
    <t>Intangible assets</t>
  </si>
  <si>
    <t xml:space="preserve">  Copyright</t>
  </si>
  <si>
    <t>Computer software</t>
  </si>
  <si>
    <t>Patent</t>
  </si>
  <si>
    <t>Trademark</t>
  </si>
  <si>
    <t>License</t>
  </si>
  <si>
    <t>Land ownership rights</t>
  </si>
  <si>
    <t>Other intangible assets</t>
  </si>
  <si>
    <t>Unfinished building</t>
  </si>
  <si>
    <t>Long term investment</t>
  </si>
  <si>
    <t>Deferred tax assets</t>
  </si>
  <si>
    <t>Real estate for investment</t>
  </si>
  <si>
    <t>LIABILITIES AND OWNERS' EQUITY</t>
  </si>
  <si>
    <t>Liabilities</t>
  </si>
  <si>
    <t>Short-term liabilities</t>
  </si>
  <si>
    <t>Accounts payable</t>
  </si>
  <si>
    <t>Under due date</t>
  </si>
  <si>
    <t>Expired</t>
  </si>
  <si>
    <t>Payment of wages</t>
  </si>
  <si>
    <t>Tax debt</t>
  </si>
  <si>
    <t>CIT debt</t>
  </si>
  <si>
    <t>VAT debt</t>
  </si>
  <si>
    <t>PIT debt</t>
  </si>
  <si>
    <t>OAT debt</t>
  </si>
  <si>
    <t>Other tax liabilities</t>
  </si>
  <si>
    <t>Payment of Social Security</t>
  </si>
  <si>
    <t>Short term loan</t>
  </si>
  <si>
    <t>Interest payments</t>
  </si>
  <si>
    <t>Dividend Payable</t>
  </si>
  <si>
    <t>Prepaid income</t>
  </si>
  <si>
    <t>Assets (Liabilities)</t>
  </si>
  <si>
    <t>Other short-term liabilities</t>
  </si>
  <si>
    <t>Liabilities related to non-current assets held for sale (assets for sale).</t>
  </si>
  <si>
    <t>Long-term liabilities</t>
  </si>
  <si>
    <t>Long term loan</t>
  </si>
  <si>
    <t>Loans from domestic sources</t>
  </si>
  <si>
    <t>Loans through foreign institutions</t>
  </si>
  <si>
    <t>Нөөц (өр төлбөр)</t>
  </si>
  <si>
    <t>Хойшлогдсон татварын өр</t>
  </si>
  <si>
    <t>Бусад урт хугацаат өр төлбөр (гадаад, дотоодын зах зээлд гаргасан бонд, өрийн бичиг)</t>
  </si>
  <si>
    <t>Owner's property</t>
  </si>
  <si>
    <t>Property</t>
  </si>
  <si>
    <t>Government</t>
  </si>
  <si>
    <t>Private</t>
  </si>
  <si>
    <t>Equity</t>
  </si>
  <si>
    <t>Pocket stock</t>
  </si>
  <si>
    <t>Additional paid-in capital</t>
  </si>
  <si>
    <t>Funds</t>
  </si>
  <si>
    <t>Capital revaluation surplus</t>
  </si>
  <si>
    <t>Addition to revaluation of intangible assets</t>
  </si>
  <si>
    <t>Foreign currency translation reserve</t>
  </si>
  <si>
    <t>Differences arising from the translation of foreign operations</t>
  </si>
  <si>
    <t>Differences resulting from the conversion of the accounting currency to the presentation currency</t>
  </si>
  <si>
    <t>Other</t>
  </si>
  <si>
    <t>Other parts of the owner's property</t>
  </si>
  <si>
    <t>Retained earnings and losses</t>
  </si>
  <si>
    <t xml:space="preserve">Previous year </t>
  </si>
  <si>
    <t>Reporting year</t>
  </si>
  <si>
    <t xml:space="preserve">                    Executive Director: </t>
  </si>
  <si>
    <t>/B.LKHAGVADORJ/</t>
  </si>
  <si>
    <t xml:space="preserve">                     Accountant:</t>
  </si>
  <si>
    <t>/D.DAVAASUREN/</t>
  </si>
  <si>
    <t>INCOME STATEMENT  2024/12/31</t>
  </si>
  <si>
    <t>Previous year</t>
  </si>
  <si>
    <t>INCOME FROM PRINCIPAL ACTIVITIES</t>
  </si>
  <si>
    <t>Income from brokerage operations</t>
  </si>
  <si>
    <t>Income from dealer operations</t>
  </si>
  <si>
    <t>Underwriting activities</t>
  </si>
  <si>
    <t>Income from investment advisory activities</t>
  </si>
  <si>
    <t>Net income from securities trading</t>
  </si>
  <si>
    <t>Income from other activities</t>
  </si>
  <si>
    <t>Net income from the securities valuation equation</t>
  </si>
  <si>
    <t>Rental income</t>
  </si>
  <si>
    <t>Interest income</t>
  </si>
  <si>
    <t>Dividend income</t>
  </si>
  <si>
    <t>Stock Dividends</t>
  </si>
  <si>
    <t>Profits from subsidiaries and joint ventures</t>
  </si>
  <si>
    <t>Royalty revenue</t>
  </si>
  <si>
    <t>Other income</t>
  </si>
  <si>
    <t>Sales, marketing and general and administrative expenses</t>
  </si>
  <si>
    <t>Employee salary costs</t>
  </si>
  <si>
    <t xml:space="preserve">    Management salary expenses</t>
  </si>
  <si>
    <t xml:space="preserve">    Other employee expenses</t>
  </si>
  <si>
    <t>Expenditure on social security and social security paid by the enterprise</t>
  </si>
  <si>
    <t>Cost of duties, fees and charges</t>
  </si>
  <si>
    <t xml:space="preserve">    Fees for regulatory services</t>
  </si>
  <si>
    <t xml:space="preserve">    Membership fees</t>
  </si>
  <si>
    <t xml:space="preserve">    Trading fees /MSE/</t>
  </si>
  <si>
    <t xml:space="preserve">    Trading fees /MCSD/</t>
  </si>
  <si>
    <t xml:space="preserve">    Other</t>
  </si>
  <si>
    <t>Travel expenses</t>
  </si>
  <si>
    <t>Stationery costs</t>
  </si>
  <si>
    <t>Postal costs</t>
  </si>
  <si>
    <t>Cost of professional services</t>
  </si>
  <si>
    <t>Training costs</t>
  </si>
  <si>
    <t>Newspaper and magazine subscription costs</t>
  </si>
  <si>
    <t>Insurance costs</t>
  </si>
  <si>
    <t>Operating costs</t>
  </si>
  <si>
    <t>Repair costs</t>
  </si>
  <si>
    <t>Depreciation and amortization expense</t>
  </si>
  <si>
    <t>Rental costs</t>
  </si>
  <si>
    <t>Cost of guard protection</t>
  </si>
  <si>
    <t>Cleaning service costs</t>
  </si>
  <si>
    <t>Transportation costs</t>
  </si>
  <si>
    <t>Fuel costs</t>
  </si>
  <si>
    <t>Reception expenses</t>
  </si>
  <si>
    <t>Advertising costs</t>
  </si>
  <si>
    <t>Financial costs</t>
  </si>
  <si>
    <t xml:space="preserve">    Interest expense</t>
  </si>
  <si>
    <t xml:space="preserve">    Other financial expenses</t>
  </si>
  <si>
    <t>Other cost</t>
  </si>
  <si>
    <t>Costs and fines</t>
  </si>
  <si>
    <t>Donation costs</t>
  </si>
  <si>
    <t>Bad debt expense</t>
  </si>
  <si>
    <t>Foreign exchange gain (loss)</t>
  </si>
  <si>
    <t>Exchange rate differentials for exchange rate adjustments made to cash balances</t>
  </si>
  <si>
    <t>Exchange rate differences arising in relation to receivables and payables</t>
  </si>
  <si>
    <t>Exchange rate differences arising in relation to non-current receivables and payables</t>
  </si>
  <si>
    <t>Gains and losses on real exchange rate differences</t>
  </si>
  <si>
    <t>Gain (loss) on capital asset write-off</t>
  </si>
  <si>
    <t>Gain (loss) on derecognition of intangible assets</t>
  </si>
  <si>
    <t>Other Profit (Loss)</t>
  </si>
  <si>
    <t>Impairment losses on assets</t>
  </si>
  <si>
    <t>Equity Valuation Equation Gains and Losses</t>
  </si>
  <si>
    <t>Unrealized exchange rate gains and losses</t>
  </si>
  <si>
    <t>Gain (loss) on revaluation of assets</t>
  </si>
  <si>
    <t>Impairment losses (reversal of losses)</t>
  </si>
  <si>
    <t>Profit (loss) before tax</t>
  </si>
  <si>
    <t>Income tax expense</t>
  </si>
  <si>
    <t>Profit (loss) after tax</t>
  </si>
  <si>
    <t>Profit (loss) after tax from discontinued operations</t>
  </si>
  <si>
    <t>Net profit (loss) for the reporting period</t>
  </si>
  <si>
    <t>Other comprehensive income</t>
  </si>
  <si>
    <t>Difference in capital revaluation increments</t>
  </si>
  <si>
    <t>Foreign currency conversion differences</t>
  </si>
  <si>
    <t>Other gains (losses)</t>
  </si>
  <si>
    <t>Total income</t>
  </si>
  <si>
    <t>Basic earnings (loss) per share</t>
  </si>
  <si>
    <t>Total number of issued shares</t>
  </si>
  <si>
    <t>Өмч</t>
  </si>
  <si>
    <t>Нэмж төлөгдсөн капитал</t>
  </si>
  <si>
    <t>Хөрөнгийн дахин үнэлгээний нэмэгдэл</t>
  </si>
  <si>
    <t>Эздийн өмчийн бусад хэсэг</t>
  </si>
  <si>
    <t>Хуримтлагдсан ашиг</t>
  </si>
  <si>
    <t>Нийт дүн</t>
  </si>
  <si>
    <t>Total</t>
  </si>
  <si>
    <t>Balance as of December 31, 2022</t>
  </si>
  <si>
    <t>Effect of changes in accounting policies and correction of errors</t>
  </si>
  <si>
    <t>Corrected Balance</t>
  </si>
  <si>
    <t>Changes in ownership</t>
  </si>
  <si>
    <t>Dividend declared</t>
  </si>
  <si>
    <t>Realized amount of revaluation increment</t>
  </si>
  <si>
    <t>Balance as of December 31, 2023</t>
  </si>
  <si>
    <t>Balance as of December 31, 2024</t>
  </si>
  <si>
    <t>INCOME STATEMENT 2024/12/31</t>
  </si>
  <si>
    <t>Cash flow from operating activities</t>
  </si>
  <si>
    <t>Amount of cash income (+)</t>
  </si>
  <si>
    <t>Income from the sale of goods and services</t>
  </si>
  <si>
    <t>Эрхийн шимтгэл, хураамж, төлбөрийн орлого</t>
  </si>
  <si>
    <t>Money received from the insurance spouse</t>
  </si>
  <si>
    <t>Буцаан авсан албан татвар</t>
  </si>
  <si>
    <t>Subsidy and financing income</t>
  </si>
  <si>
    <t>Хөрөнгө оруулалт борлуулсны орлого</t>
  </si>
  <si>
    <t>Хүлээн авсан хүүний орлого</t>
  </si>
  <si>
    <t>Хүлээн авсан ногдол ашиг</t>
  </si>
  <si>
    <t>Other cash income</t>
  </si>
  <si>
    <t>Amount of money spent (-)</t>
  </si>
  <si>
    <t>Paid to acquire investment</t>
  </si>
  <si>
    <t>Paid to employees</t>
  </si>
  <si>
    <t>Paid to Social Security</t>
  </si>
  <si>
    <t>Paid for the purchase of inventory</t>
  </si>
  <si>
    <t>Paid for operating expenses</t>
  </si>
  <si>
    <t>Paid for fuel, transportation and spare parts</t>
  </si>
  <si>
    <t>Paid for interest</t>
  </si>
  <si>
    <t>Paid to the tax authorities</t>
  </si>
  <si>
    <t>Paid for insurance</t>
  </si>
  <si>
    <t>Paid for regulatory fees, commissions and fees</t>
  </si>
  <si>
    <t>Other monetary expenses</t>
  </si>
  <si>
    <t>Amount of net cash flow from operating activities</t>
  </si>
  <si>
    <t>Cash flows from investing activities</t>
  </si>
  <si>
    <t>Income from sale of fixed assets</t>
  </si>
  <si>
    <t>Income from the sale of intangible assets</t>
  </si>
  <si>
    <t>Income from sale of other long-term assets</t>
  </si>
  <si>
    <t>Repayment of loans and cash advances to others</t>
  </si>
  <si>
    <t>Paid for acquiring fixed assets</t>
  </si>
  <si>
    <t>Paid to acquire intangible assets</t>
  </si>
  <si>
    <t>Paid to acquire and hold other long-term assets</t>
  </si>
  <si>
    <t>Loans and advances to others</t>
  </si>
  <si>
    <t>Amount of net cash flow from investing activities</t>
  </si>
  <si>
    <t>Cash flow from financing activities</t>
  </si>
  <si>
    <t>Received from loans and debt securities</t>
  </si>
  <si>
    <t>Received from the issuance of shares and other equity securities</t>
  </si>
  <si>
    <t>Various donations</t>
  </si>
  <si>
    <t>Money paid for loans and debt securities</t>
  </si>
  <si>
    <t>Paid for finance leases</t>
  </si>
  <si>
    <t>Paid to buy back shares</t>
  </si>
  <si>
    <t>Dividends paid</t>
  </si>
  <si>
    <t>Amount of net cash flow from financing activities</t>
  </si>
  <si>
    <t>Exchange rate difference</t>
  </si>
  <si>
    <t>All net cash flows</t>
  </si>
  <si>
    <t>Initial balance of cash and cash equivalents</t>
  </si>
  <si>
    <t>Closing balance of cash and cash equivalents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</si>
</sst>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[$₮-450]\ * #,##0.00_-;\-[$₮-450]\ * #,##0.00_-;_-[$₮-450]\ 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6" fillId="0" borderId="0" xfId="0" applyFont="1"/>
    <xf numFmtId="164" fontId="6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14" fontId="4" fillId="0" borderId="0" xfId="0" applyNumberFormat="1" applyFont="1"/>
    <xf numFmtId="0" fontId="5" fillId="0" borderId="1" xfId="0" applyFont="1" applyBorder="1" applyAlignment="1">
      <alignment horizontal="left" indent="10"/>
    </xf>
    <xf numFmtId="39" fontId="6" fillId="2" borderId="1" xfId="0" applyNumberFormat="1" applyFont="1" applyFill="1" applyBorder="1"/>
    <xf numFmtId="0" fontId="5" fillId="0" borderId="1" xfId="0" applyFont="1" applyBorder="1" applyAlignment="1">
      <alignment horizontal="left" indent="1"/>
    </xf>
    <xf numFmtId="0" fontId="5" fillId="0" borderId="1" xfId="0" applyFont="1" applyBorder="1" applyAlignment="1">
      <alignment horizontal="left" indent="2"/>
    </xf>
    <xf numFmtId="0" fontId="6" fillId="0" borderId="1" xfId="0" applyFont="1" applyBorder="1" applyAlignment="1">
      <alignment horizontal="left" indent="3"/>
    </xf>
    <xf numFmtId="4" fontId="0" fillId="0" borderId="1" xfId="0" applyNumberFormat="1" applyBorder="1" applyProtection="1">
      <protection locked="0"/>
    </xf>
    <xf numFmtId="0" fontId="7" fillId="0" borderId="1" xfId="0" applyFont="1" applyBorder="1" applyAlignment="1">
      <alignment horizontal="left" indent="3"/>
    </xf>
    <xf numFmtId="0" fontId="6" fillId="0" borderId="1" xfId="0" applyFont="1" applyBorder="1" applyAlignment="1">
      <alignment horizontal="left" vertical="center" wrapText="1" indent="3"/>
    </xf>
    <xf numFmtId="0" fontId="6" fillId="0" borderId="1" xfId="0" applyFont="1" applyBorder="1" applyAlignment="1">
      <alignment horizontal="left" wrapText="1" indent="3"/>
    </xf>
    <xf numFmtId="0" fontId="5" fillId="0" borderId="1" xfId="0" applyFont="1" applyBorder="1" applyAlignment="1">
      <alignment horizontal="left" wrapText="1" indent="2"/>
    </xf>
    <xf numFmtId="0" fontId="6" fillId="0" borderId="1" xfId="0" applyFont="1" applyBorder="1" applyAlignment="1">
      <alignment horizontal="left" indent="2"/>
    </xf>
    <xf numFmtId="0" fontId="5" fillId="0" borderId="1" xfId="0" applyFont="1" applyBorder="1" applyAlignment="1">
      <alignment horizontal="left" indent="5"/>
    </xf>
    <xf numFmtId="0" fontId="5" fillId="0" borderId="1" xfId="0" applyFont="1" applyBorder="1" applyAlignment="1">
      <alignment horizontal="left" vertical="center" wrapText="1" indent="2"/>
    </xf>
    <xf numFmtId="0" fontId="5" fillId="0" borderId="1" xfId="0" applyFont="1" applyBorder="1" applyAlignment="1">
      <alignment horizontal="left" indent="3"/>
    </xf>
    <xf numFmtId="0" fontId="6" fillId="0" borderId="1" xfId="0" applyFont="1" applyBorder="1" applyAlignment="1">
      <alignment horizontal="left" indent="4"/>
    </xf>
    <xf numFmtId="0" fontId="6" fillId="0" borderId="0" xfId="0" applyFont="1" applyAlignment="1">
      <alignment horizontal="center" vertical="center"/>
    </xf>
    <xf numFmtId="43" fontId="8" fillId="0" borderId="0" xfId="1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43" fontId="3" fillId="0" borderId="0" xfId="1" applyFont="1" applyFill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3" fontId="3" fillId="0" borderId="0" xfId="1" applyFont="1" applyAlignment="1">
      <alignment horizontal="left"/>
    </xf>
    <xf numFmtId="43" fontId="8" fillId="0" borderId="0" xfId="1" applyFont="1" applyAlignment="1">
      <alignment horizontal="right" vertical="center"/>
    </xf>
    <xf numFmtId="0" fontId="2" fillId="0" borderId="0" xfId="0" applyFont="1" applyAlignment="1">
      <alignment horizontal="center"/>
    </xf>
    <xf numFmtId="43" fontId="5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wrapText="1" indent="3"/>
    </xf>
    <xf numFmtId="0" fontId="7" fillId="0" borderId="1" xfId="0" applyFont="1" applyBorder="1" applyAlignment="1">
      <alignment horizontal="left" wrapText="1" indent="3"/>
    </xf>
    <xf numFmtId="0" fontId="2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/>
    <xf numFmtId="4" fontId="6" fillId="2" borderId="1" xfId="0" applyNumberFormat="1" applyFont="1" applyFill="1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4" fontId="6" fillId="3" borderId="1" xfId="0" applyNumberFormat="1" applyFont="1" applyFill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4" fontId="3" fillId="0" borderId="0" xfId="0" applyNumberFormat="1" applyFont="1"/>
    <xf numFmtId="43" fontId="8" fillId="0" borderId="0" xfId="1" applyFont="1" applyFill="1" applyAlignment="1">
      <alignment horizontal="left" vertical="center"/>
    </xf>
    <xf numFmtId="43" fontId="8" fillId="0" borderId="0" xfId="1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esktop\BDSEC%202024\BDS%20&#1057;&#1041;&#1058;\english%20SEC2052482q062024%20-%20Copy.xlsx" TargetMode="External"/><Relationship Id="rId1" Type="http://schemas.openxmlformats.org/officeDocument/2006/relationships/externalLinkPath" Target="/Users/Admin/Desktop/BDSEC%202024/BDS%20&#1057;&#1041;&#1058;/english%20SEC2052482q062024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S"/>
      <sheetName val="IS"/>
      <sheetName val="CA"/>
      <sheetName val="CS"/>
      <sheetName val="Solvency"/>
    </sheetNames>
    <sheetDataSet>
      <sheetData sheetId="0" refreshError="1">
        <row r="7">
          <cell r="B7">
            <v>2898220700.29</v>
          </cell>
        </row>
      </sheetData>
      <sheetData sheetId="1" refreshError="1">
        <row r="69">
          <cell r="C69">
            <v>6544249622.4199991</v>
          </cell>
        </row>
        <row r="71">
          <cell r="B71">
            <v>1161133689.6759992</v>
          </cell>
          <cell r="C71">
            <v>6544249622.4199991</v>
          </cell>
        </row>
        <row r="76">
          <cell r="C76">
            <v>6544249622.4199991</v>
          </cell>
        </row>
      </sheetData>
      <sheetData sheetId="2" refreshError="1">
        <row r="12">
          <cell r="B12">
            <v>9326763118.3199997</v>
          </cell>
          <cell r="C12">
            <v>0</v>
          </cell>
          <cell r="D12">
            <v>34472.680000305176</v>
          </cell>
          <cell r="E12">
            <v>0</v>
          </cell>
          <cell r="F12">
            <v>3824524382.8200002</v>
          </cell>
          <cell r="G12">
            <v>0</v>
          </cell>
          <cell r="H12">
            <v>-600193925.70000005</v>
          </cell>
          <cell r="I12">
            <v>2752905012.6159992</v>
          </cell>
          <cell r="J12">
            <v>15304033060.735998</v>
          </cell>
        </row>
        <row r="20">
          <cell r="B20">
            <v>9326763118.3199997</v>
          </cell>
          <cell r="C20">
            <v>0</v>
          </cell>
          <cell r="D20">
            <v>34472.680000305176</v>
          </cell>
          <cell r="E20">
            <v>0</v>
          </cell>
          <cell r="F20">
            <v>3824524382.8200002</v>
          </cell>
          <cell r="G20">
            <v>0</v>
          </cell>
          <cell r="H20">
            <v>-1012834739.1300001</v>
          </cell>
          <cell r="I20">
            <v>9297154635.0359993</v>
          </cell>
          <cell r="J20">
            <v>21435641869.725998</v>
          </cell>
        </row>
      </sheetData>
      <sheetData sheetId="3" refreshError="1">
        <row r="56">
          <cell r="C56">
            <v>4995681325.3400145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E9FB8-8045-4465-A761-D0BBDE77AB03}">
  <dimension ref="A1:E123"/>
  <sheetViews>
    <sheetView topLeftCell="A36" workbookViewId="0">
      <selection activeCell="E21" sqref="E21"/>
    </sheetView>
  </sheetViews>
  <sheetFormatPr defaultColWidth="11.42578125" defaultRowHeight="12.75" x14ac:dyDescent="0.2"/>
  <cols>
    <col min="1" max="1" width="46.42578125" style="3" customWidth="1"/>
    <col min="2" max="2" width="18.42578125" style="3" customWidth="1"/>
    <col min="3" max="3" width="19.140625" style="3" customWidth="1"/>
    <col min="4" max="5" width="25.7109375" style="4" customWidth="1"/>
    <col min="6" max="16384" width="11.42578125" style="3"/>
  </cols>
  <sheetData>
    <row r="1" spans="1:5" x14ac:dyDescent="0.2">
      <c r="A1" s="1"/>
      <c r="B1" s="2" t="s">
        <v>0</v>
      </c>
    </row>
    <row r="2" spans="1:5" x14ac:dyDescent="0.2">
      <c r="A2" s="1"/>
      <c r="B2" s="2" t="s">
        <v>1</v>
      </c>
    </row>
    <row r="3" spans="1:5" x14ac:dyDescent="0.2">
      <c r="A3" s="5"/>
      <c r="B3" s="6"/>
      <c r="C3" s="7"/>
    </row>
    <row r="4" spans="1:5" x14ac:dyDescent="0.2">
      <c r="A4" s="8" t="s">
        <v>2</v>
      </c>
      <c r="B4" s="9" t="s">
        <v>3</v>
      </c>
      <c r="C4" s="9" t="s">
        <v>3</v>
      </c>
      <c r="E4" s="10"/>
    </row>
    <row r="5" spans="1:5" x14ac:dyDescent="0.2">
      <c r="A5" s="11" t="s">
        <v>4</v>
      </c>
      <c r="B5" s="12">
        <f>+B6+B43</f>
        <v>45027297443.925995</v>
      </c>
      <c r="C5" s="12">
        <f>+C6+C43</f>
        <v>41047689192.666</v>
      </c>
    </row>
    <row r="6" spans="1:5" x14ac:dyDescent="0.2">
      <c r="A6" s="13" t="s">
        <v>5</v>
      </c>
      <c r="B6" s="12">
        <f>B7+B15+B18+B22+B29+B36+B37+B41+B42</f>
        <v>40653032653.339996</v>
      </c>
      <c r="C6" s="12">
        <f>C7+C15+C18+C22+C29+C36+C37+C41+C42</f>
        <v>36485929656.290001</v>
      </c>
      <c r="D6" s="10"/>
    </row>
    <row r="7" spans="1:5" x14ac:dyDescent="0.2">
      <c r="A7" s="14" t="s">
        <v>6</v>
      </c>
      <c r="B7" s="12">
        <f>B8+B11+B14</f>
        <v>2898220700.29</v>
      </c>
      <c r="C7" s="12">
        <f>C8+C11+C14</f>
        <v>4995681325.3400002</v>
      </c>
      <c r="D7" s="10" t="str">
        <f>IF((ROUND(C7,2)-ROUND([1]CS!C56,2))=0," ","C7 дүн нь Мөнгөн гүйлгээний тайлангийн C56 дүнтэй зөрж байна")</f>
        <v xml:space="preserve"> </v>
      </c>
    </row>
    <row r="8" spans="1:5" x14ac:dyDescent="0.2">
      <c r="A8" s="15" t="s">
        <v>7</v>
      </c>
      <c r="B8" s="12">
        <f>SUM(B9:B10)</f>
        <v>6617664.3100000005</v>
      </c>
      <c r="C8" s="12">
        <f>SUM(C9:C10)</f>
        <v>7839875.21</v>
      </c>
      <c r="D8" s="10"/>
    </row>
    <row r="9" spans="1:5" ht="15" x14ac:dyDescent="0.25">
      <c r="A9" s="15" t="s">
        <v>8</v>
      </c>
      <c r="B9" s="16">
        <v>6617664.3100000005</v>
      </c>
      <c r="C9" s="16">
        <v>7839875.21</v>
      </c>
    </row>
    <row r="10" spans="1:5" ht="15" x14ac:dyDescent="0.25">
      <c r="A10" s="17" t="s">
        <v>9</v>
      </c>
      <c r="B10" s="16">
        <v>0</v>
      </c>
      <c r="C10" s="16">
        <v>0</v>
      </c>
    </row>
    <row r="11" spans="1:5" x14ac:dyDescent="0.2">
      <c r="A11" s="15" t="s">
        <v>10</v>
      </c>
      <c r="B11" s="12">
        <f>SUM(B12:B13)</f>
        <v>2891603035.98</v>
      </c>
      <c r="C11" s="12">
        <f>SUM(C12:C13)</f>
        <v>4987841450.1300001</v>
      </c>
    </row>
    <row r="12" spans="1:5" ht="15" x14ac:dyDescent="0.25">
      <c r="A12" s="15" t="s">
        <v>8</v>
      </c>
      <c r="B12" s="16">
        <v>2891603035.98</v>
      </c>
      <c r="C12" s="16">
        <v>4987841450.1300001</v>
      </c>
    </row>
    <row r="13" spans="1:5" ht="15" x14ac:dyDescent="0.25">
      <c r="A13" s="17" t="s">
        <v>9</v>
      </c>
      <c r="B13" s="16">
        <v>0</v>
      </c>
      <c r="C13" s="16">
        <v>0</v>
      </c>
    </row>
    <row r="14" spans="1:5" ht="15" x14ac:dyDescent="0.25">
      <c r="A14" s="15" t="s">
        <v>11</v>
      </c>
      <c r="B14" s="16">
        <v>0</v>
      </c>
      <c r="C14" s="16">
        <v>0</v>
      </c>
    </row>
    <row r="15" spans="1:5" x14ac:dyDescent="0.2">
      <c r="A15" s="14" t="s">
        <v>12</v>
      </c>
      <c r="B15" s="12">
        <f>SUM(B16:B17)</f>
        <v>2480091489.2299995</v>
      </c>
      <c r="C15" s="12">
        <f>SUM(C16:C17)</f>
        <v>2392674659.909997</v>
      </c>
    </row>
    <row r="16" spans="1:5" ht="15" x14ac:dyDescent="0.25">
      <c r="A16" s="15" t="s">
        <v>13</v>
      </c>
      <c r="B16" s="16">
        <v>2480091489.2299995</v>
      </c>
      <c r="C16" s="16">
        <v>2392674659.909997</v>
      </c>
    </row>
    <row r="17" spans="1:3" ht="15" x14ac:dyDescent="0.25">
      <c r="A17" s="15" t="s">
        <v>14</v>
      </c>
      <c r="B17" s="16">
        <v>0</v>
      </c>
      <c r="C17" s="16">
        <v>0</v>
      </c>
    </row>
    <row r="18" spans="1:3" x14ac:dyDescent="0.2">
      <c r="A18" s="14" t="s">
        <v>15</v>
      </c>
      <c r="B18" s="12">
        <f>SUM(B19:B21)</f>
        <v>0</v>
      </c>
      <c r="C18" s="12">
        <f>SUM(C19:C21)</f>
        <v>0</v>
      </c>
    </row>
    <row r="19" spans="1:3" ht="15" x14ac:dyDescent="0.25">
      <c r="A19" s="15" t="s">
        <v>16</v>
      </c>
      <c r="B19" s="16">
        <v>0</v>
      </c>
      <c r="C19" s="16">
        <v>0</v>
      </c>
    </row>
    <row r="20" spans="1:3" ht="15" x14ac:dyDescent="0.25">
      <c r="A20" s="15" t="s">
        <v>17</v>
      </c>
      <c r="B20" s="16">
        <v>0</v>
      </c>
      <c r="C20" s="16">
        <v>0</v>
      </c>
    </row>
    <row r="21" spans="1:3" ht="15" x14ac:dyDescent="0.25">
      <c r="A21" s="15" t="s">
        <v>18</v>
      </c>
      <c r="B21" s="16">
        <v>0</v>
      </c>
      <c r="C21" s="16">
        <v>0</v>
      </c>
    </row>
    <row r="22" spans="1:3" x14ac:dyDescent="0.2">
      <c r="A22" s="14" t="s">
        <v>19</v>
      </c>
      <c r="B22" s="12">
        <f>SUM(B23:B28)</f>
        <v>788293917.10000193</v>
      </c>
      <c r="C22" s="12">
        <f>SUM(C23:C28)</f>
        <v>671436167.1099999</v>
      </c>
    </row>
    <row r="23" spans="1:3" ht="15" x14ac:dyDescent="0.25">
      <c r="A23" s="15" t="s">
        <v>20</v>
      </c>
      <c r="B23" s="16">
        <v>124707512.67</v>
      </c>
      <c r="C23" s="16">
        <v>312639711.44999999</v>
      </c>
    </row>
    <row r="24" spans="1:3" ht="15" x14ac:dyDescent="0.25">
      <c r="A24" s="15" t="s">
        <v>21</v>
      </c>
      <c r="B24" s="16">
        <v>662159151.900002</v>
      </c>
      <c r="C24" s="16">
        <v>357369203.13</v>
      </c>
    </row>
    <row r="25" spans="1:3" ht="15" x14ac:dyDescent="0.25">
      <c r="A25" s="15" t="s">
        <v>22</v>
      </c>
      <c r="B25" s="16">
        <v>0</v>
      </c>
      <c r="C25" s="16">
        <v>0</v>
      </c>
    </row>
    <row r="26" spans="1:3" ht="15" x14ac:dyDescent="0.25">
      <c r="A26" s="15" t="s">
        <v>23</v>
      </c>
      <c r="B26" s="16">
        <v>0</v>
      </c>
      <c r="C26" s="16">
        <v>0</v>
      </c>
    </row>
    <row r="27" spans="1:3" ht="15" x14ac:dyDescent="0.25">
      <c r="A27" s="15" t="s">
        <v>24</v>
      </c>
      <c r="B27" s="16">
        <v>0</v>
      </c>
      <c r="C27" s="16">
        <v>0</v>
      </c>
    </row>
    <row r="28" spans="1:3" ht="15" x14ac:dyDescent="0.25">
      <c r="A28" s="15" t="s">
        <v>25</v>
      </c>
      <c r="B28" s="16">
        <v>1427252.53</v>
      </c>
      <c r="C28" s="16">
        <v>1427252.53</v>
      </c>
    </row>
    <row r="29" spans="1:3" x14ac:dyDescent="0.2">
      <c r="A29" s="14" t="s">
        <v>26</v>
      </c>
      <c r="B29" s="12">
        <f>SUM(B30:B35)</f>
        <v>34042464947.259998</v>
      </c>
      <c r="C29" s="12">
        <f>SUM(C30:C35)</f>
        <v>28425378295.470001</v>
      </c>
    </row>
    <row r="30" spans="1:3" ht="15" x14ac:dyDescent="0.25">
      <c r="A30" s="15" t="s">
        <v>27</v>
      </c>
      <c r="B30" s="16">
        <v>34042464947.259998</v>
      </c>
      <c r="C30" s="16">
        <v>28425378295.470001</v>
      </c>
    </row>
    <row r="31" spans="1:3" ht="15" x14ac:dyDescent="0.25">
      <c r="A31" s="15" t="s">
        <v>28</v>
      </c>
      <c r="B31" s="16">
        <v>0</v>
      </c>
      <c r="C31" s="16">
        <v>0</v>
      </c>
    </row>
    <row r="32" spans="1:3" ht="15" x14ac:dyDescent="0.25">
      <c r="A32" s="15" t="s">
        <v>29</v>
      </c>
      <c r="B32" s="16">
        <v>0</v>
      </c>
      <c r="C32" s="16">
        <v>0</v>
      </c>
    </row>
    <row r="33" spans="1:3" ht="15" x14ac:dyDescent="0.25">
      <c r="A33" s="15" t="s">
        <v>30</v>
      </c>
      <c r="B33" s="16">
        <v>0</v>
      </c>
      <c r="C33" s="16">
        <v>0</v>
      </c>
    </row>
    <row r="34" spans="1:3" ht="15" x14ac:dyDescent="0.25">
      <c r="A34" s="18" t="s">
        <v>31</v>
      </c>
      <c r="B34" s="16">
        <v>0</v>
      </c>
      <c r="C34" s="16">
        <v>0</v>
      </c>
    </row>
    <row r="35" spans="1:3" ht="15" x14ac:dyDescent="0.25">
      <c r="A35" s="15" t="s">
        <v>32</v>
      </c>
      <c r="B35" s="16">
        <v>0</v>
      </c>
      <c r="C35" s="16">
        <v>0</v>
      </c>
    </row>
    <row r="36" spans="1:3" ht="15" x14ac:dyDescent="0.25">
      <c r="A36" s="14" t="s">
        <v>33</v>
      </c>
      <c r="B36" s="16">
        <v>0</v>
      </c>
      <c r="C36" s="16">
        <v>0</v>
      </c>
    </row>
    <row r="37" spans="1:3" x14ac:dyDescent="0.2">
      <c r="A37" s="14" t="s">
        <v>34</v>
      </c>
      <c r="B37" s="12">
        <f>SUM(B38:B40)</f>
        <v>443961599.45999998</v>
      </c>
      <c r="C37" s="12">
        <f>SUM(C38:C40)</f>
        <v>759208.46</v>
      </c>
    </row>
    <row r="38" spans="1:3" ht="15" x14ac:dyDescent="0.25">
      <c r="A38" s="19" t="s">
        <v>35</v>
      </c>
      <c r="B38" s="16">
        <v>443961599.45999998</v>
      </c>
      <c r="C38" s="16">
        <v>759208.46</v>
      </c>
    </row>
    <row r="39" spans="1:3" ht="15" x14ac:dyDescent="0.25">
      <c r="A39" s="19" t="s">
        <v>36</v>
      </c>
      <c r="B39" s="16">
        <v>0</v>
      </c>
      <c r="C39" s="16">
        <v>0</v>
      </c>
    </row>
    <row r="40" spans="1:3" ht="15" x14ac:dyDescent="0.25">
      <c r="A40" s="19" t="s">
        <v>37</v>
      </c>
      <c r="B40" s="16">
        <v>0</v>
      </c>
      <c r="C40" s="16">
        <v>0</v>
      </c>
    </row>
    <row r="41" spans="1:3" ht="15" x14ac:dyDescent="0.25">
      <c r="A41" s="14" t="s">
        <v>38</v>
      </c>
      <c r="B41" s="16">
        <v>0</v>
      </c>
      <c r="C41" s="16">
        <v>0</v>
      </c>
    </row>
    <row r="42" spans="1:3" ht="15" x14ac:dyDescent="0.25">
      <c r="A42" s="20" t="s">
        <v>39</v>
      </c>
      <c r="B42" s="16">
        <v>0</v>
      </c>
      <c r="C42" s="16">
        <v>0</v>
      </c>
    </row>
    <row r="43" spans="1:3" x14ac:dyDescent="0.2">
      <c r="A43" s="13" t="s">
        <v>40</v>
      </c>
      <c r="B43" s="12">
        <f>B44+B54+B64+B65+B66+B67</f>
        <v>4374264790.5859995</v>
      </c>
      <c r="C43" s="12">
        <f>C44+C54+C64+C65+C66+C67</f>
        <v>4561759536.3760004</v>
      </c>
    </row>
    <row r="44" spans="1:3" x14ac:dyDescent="0.2">
      <c r="A44" s="14" t="s">
        <v>41</v>
      </c>
      <c r="B44" s="12">
        <f>B45+B53</f>
        <v>4286593093.3759999</v>
      </c>
      <c r="C44" s="12">
        <f>C45+C53</f>
        <v>4480793269.0060005</v>
      </c>
    </row>
    <row r="45" spans="1:3" x14ac:dyDescent="0.2">
      <c r="A45" s="14" t="s">
        <v>42</v>
      </c>
      <c r="B45" s="12">
        <f>SUM(B46:B52)</f>
        <v>6719093177.8959999</v>
      </c>
      <c r="C45" s="12">
        <f>SUM(C46:C52)</f>
        <v>6889296929.9860001</v>
      </c>
    </row>
    <row r="46" spans="1:3" ht="15" x14ac:dyDescent="0.25">
      <c r="A46" s="15" t="s">
        <v>43</v>
      </c>
      <c r="B46" s="16">
        <v>14700000</v>
      </c>
      <c r="C46" s="16">
        <v>14700000</v>
      </c>
    </row>
    <row r="47" spans="1:3" ht="15" x14ac:dyDescent="0.25">
      <c r="A47" s="15" t="s">
        <v>44</v>
      </c>
      <c r="B47" s="16">
        <v>5726396061.6800003</v>
      </c>
      <c r="C47" s="16">
        <v>5726396061.6800003</v>
      </c>
    </row>
    <row r="48" spans="1:3" ht="15" x14ac:dyDescent="0.25">
      <c r="A48" s="15" t="s">
        <v>45</v>
      </c>
      <c r="B48" s="16">
        <v>148594773.43199998</v>
      </c>
      <c r="C48" s="16">
        <v>141797352.17199999</v>
      </c>
    </row>
    <row r="49" spans="1:5" ht="15" x14ac:dyDescent="0.25">
      <c r="A49" s="15" t="s">
        <v>46</v>
      </c>
      <c r="B49" s="16">
        <v>413434715</v>
      </c>
      <c r="C49" s="16">
        <v>549627840</v>
      </c>
    </row>
    <row r="50" spans="1:5" ht="15" x14ac:dyDescent="0.25">
      <c r="A50" s="15" t="s">
        <v>47</v>
      </c>
      <c r="B50" s="16">
        <v>138918145.30399999</v>
      </c>
      <c r="C50" s="16">
        <v>132503208.56400001</v>
      </c>
    </row>
    <row r="51" spans="1:5" ht="15" x14ac:dyDescent="0.25">
      <c r="A51" s="15" t="s">
        <v>48</v>
      </c>
      <c r="B51" s="16">
        <v>214901520.82000002</v>
      </c>
      <c r="C51" s="16">
        <v>263762506.41</v>
      </c>
    </row>
    <row r="52" spans="1:5" ht="15" x14ac:dyDescent="0.25">
      <c r="A52" s="15" t="s">
        <v>49</v>
      </c>
      <c r="B52" s="16">
        <v>62147961.659999996</v>
      </c>
      <c r="C52" s="16">
        <v>60509961.160000004</v>
      </c>
      <c r="E52" s="4" t="s">
        <v>50</v>
      </c>
    </row>
    <row r="53" spans="1:5" ht="15" x14ac:dyDescent="0.25">
      <c r="A53" s="17" t="s">
        <v>51</v>
      </c>
      <c r="B53" s="16">
        <v>-2432500084.52</v>
      </c>
      <c r="C53" s="16">
        <v>-2408503660.98</v>
      </c>
    </row>
    <row r="54" spans="1:5" x14ac:dyDescent="0.2">
      <c r="A54" s="14" t="s">
        <v>52</v>
      </c>
      <c r="B54" s="12">
        <f>B55+B63</f>
        <v>36671697.209999993</v>
      </c>
      <c r="C54" s="12">
        <f>C55+C63</f>
        <v>29966267.370000001</v>
      </c>
    </row>
    <row r="55" spans="1:5" x14ac:dyDescent="0.2">
      <c r="A55" s="14" t="s">
        <v>53</v>
      </c>
      <c r="B55" s="12">
        <f>SUM(B56:B62)</f>
        <v>55673846.649999999</v>
      </c>
      <c r="C55" s="12">
        <f>SUM(C56:C62)</f>
        <v>48968416.810000002</v>
      </c>
    </row>
    <row r="56" spans="1:5" ht="15" x14ac:dyDescent="0.25">
      <c r="A56" s="21" t="s">
        <v>54</v>
      </c>
      <c r="B56" s="16">
        <v>0</v>
      </c>
      <c r="C56" s="16">
        <v>0</v>
      </c>
    </row>
    <row r="57" spans="1:5" ht="15" x14ac:dyDescent="0.25">
      <c r="A57" s="15" t="s">
        <v>55</v>
      </c>
      <c r="B57" s="16">
        <v>42473846.649999999</v>
      </c>
      <c r="C57" s="16">
        <v>35768416.810000002</v>
      </c>
    </row>
    <row r="58" spans="1:5" ht="15" x14ac:dyDescent="0.25">
      <c r="A58" s="15" t="s">
        <v>56</v>
      </c>
      <c r="B58" s="16">
        <v>0</v>
      </c>
      <c r="C58" s="16">
        <v>0</v>
      </c>
    </row>
    <row r="59" spans="1:5" ht="15" x14ac:dyDescent="0.25">
      <c r="A59" s="15" t="s">
        <v>57</v>
      </c>
      <c r="B59" s="16">
        <v>0</v>
      </c>
      <c r="C59" s="16">
        <v>0</v>
      </c>
    </row>
    <row r="60" spans="1:5" ht="15" x14ac:dyDescent="0.25">
      <c r="A60" s="15" t="s">
        <v>58</v>
      </c>
      <c r="B60" s="16">
        <v>0</v>
      </c>
      <c r="C60" s="16">
        <v>0</v>
      </c>
    </row>
    <row r="61" spans="1:5" ht="15" x14ac:dyDescent="0.25">
      <c r="A61" s="15" t="s">
        <v>59</v>
      </c>
      <c r="B61" s="16">
        <v>13200000</v>
      </c>
      <c r="C61" s="16">
        <v>13200000</v>
      </c>
    </row>
    <row r="62" spans="1:5" ht="15" x14ac:dyDescent="0.25">
      <c r="A62" s="15" t="s">
        <v>60</v>
      </c>
      <c r="B62" s="16">
        <v>0</v>
      </c>
      <c r="C62" s="16">
        <v>0</v>
      </c>
    </row>
    <row r="63" spans="1:5" ht="15" x14ac:dyDescent="0.25">
      <c r="A63" s="17" t="s">
        <v>51</v>
      </c>
      <c r="B63" s="16">
        <v>-19002149.440000001</v>
      </c>
      <c r="C63" s="16">
        <v>-19002149.440000001</v>
      </c>
    </row>
    <row r="64" spans="1:5" ht="15" x14ac:dyDescent="0.25">
      <c r="A64" s="14" t="s">
        <v>61</v>
      </c>
      <c r="B64" s="16">
        <v>0</v>
      </c>
      <c r="C64" s="16">
        <v>0</v>
      </c>
    </row>
    <row r="65" spans="1:5" ht="15" x14ac:dyDescent="0.25">
      <c r="A65" s="14" t="s">
        <v>62</v>
      </c>
      <c r="B65" s="16">
        <v>51000000</v>
      </c>
      <c r="C65" s="16">
        <v>51000000</v>
      </c>
    </row>
    <row r="66" spans="1:5" ht="15" x14ac:dyDescent="0.25">
      <c r="A66" s="14" t="s">
        <v>63</v>
      </c>
      <c r="B66" s="16">
        <v>0</v>
      </c>
      <c r="C66" s="16">
        <v>0</v>
      </c>
    </row>
    <row r="67" spans="1:5" ht="15" x14ac:dyDescent="0.25">
      <c r="A67" s="14" t="s">
        <v>64</v>
      </c>
      <c r="B67" s="16">
        <v>0</v>
      </c>
      <c r="C67" s="16">
        <v>0</v>
      </c>
    </row>
    <row r="68" spans="1:5" x14ac:dyDescent="0.2">
      <c r="A68" s="22" t="s">
        <v>65</v>
      </c>
      <c r="B68" s="12">
        <f>B69+B99</f>
        <v>45027297443.925995</v>
      </c>
      <c r="C68" s="12">
        <f>C69+C99</f>
        <v>41047689192.666</v>
      </c>
      <c r="D68" s="4" t="str">
        <f>IF((ROUND(B5,2)-ROUND(B68,2))=0,"  ","B5-н дүн нь B68-н дүнтэй зөрж байна")</f>
        <v xml:space="preserve">  </v>
      </c>
      <c r="E68" s="4" t="str">
        <f>IF((ROUND(C5,2)-ROUND(C68,2))=0,"  ","C5-н дүн нь C68-н дүнтэй зөрж байна")</f>
        <v xml:space="preserve">  </v>
      </c>
    </row>
    <row r="69" spans="1:5" x14ac:dyDescent="0.2">
      <c r="A69" s="13" t="s">
        <v>66</v>
      </c>
      <c r="B69" s="12">
        <f>B70+B91</f>
        <v>29723264383.189999</v>
      </c>
      <c r="C69" s="12">
        <f>C70+C91</f>
        <v>19612047322.939999</v>
      </c>
    </row>
    <row r="70" spans="1:5" x14ac:dyDescent="0.2">
      <c r="A70" s="14" t="s">
        <v>67</v>
      </c>
      <c r="B70" s="12">
        <f>B71+B74+B75+B81+B82+B85+B86+B87+B88+B89+B90</f>
        <v>2395727960.73</v>
      </c>
      <c r="C70" s="12">
        <f>C71+C74+C75+C81+C82+C85+C86+C87+C88+C89+C90</f>
        <v>2286716417.1099997</v>
      </c>
    </row>
    <row r="71" spans="1:5" x14ac:dyDescent="0.2">
      <c r="A71" s="14" t="s">
        <v>68</v>
      </c>
      <c r="B71" s="12">
        <f>SUM(B72:B73)</f>
        <v>1567061210.71</v>
      </c>
      <c r="C71" s="12">
        <f>SUM(C72:C73)</f>
        <v>1343947339.5</v>
      </c>
    </row>
    <row r="72" spans="1:5" ht="15" x14ac:dyDescent="0.25">
      <c r="A72" s="15" t="s">
        <v>69</v>
      </c>
      <c r="B72" s="16">
        <v>1567061210.71</v>
      </c>
      <c r="C72" s="16">
        <v>1343947339.5</v>
      </c>
    </row>
    <row r="73" spans="1:5" ht="15" x14ac:dyDescent="0.25">
      <c r="A73" s="15" t="s">
        <v>70</v>
      </c>
      <c r="B73" s="16">
        <v>0</v>
      </c>
      <c r="C73" s="16">
        <v>0</v>
      </c>
    </row>
    <row r="74" spans="1:5" ht="15" x14ac:dyDescent="0.25">
      <c r="A74" s="14" t="s">
        <v>71</v>
      </c>
      <c r="B74" s="16">
        <v>68449673.74000001</v>
      </c>
      <c r="C74" s="16">
        <v>85200876.11999999</v>
      </c>
    </row>
    <row r="75" spans="1:5" x14ac:dyDescent="0.2">
      <c r="A75" s="14" t="s">
        <v>72</v>
      </c>
      <c r="B75" s="12">
        <f>SUM(B76:B80)</f>
        <v>66980076.270000011</v>
      </c>
      <c r="C75" s="12">
        <f>SUM(C76:C80)</f>
        <v>87517408.849999994</v>
      </c>
    </row>
    <row r="76" spans="1:5" ht="15" x14ac:dyDescent="0.25">
      <c r="A76" s="15" t="s">
        <v>73</v>
      </c>
      <c r="B76" s="16">
        <v>34545907.630000003</v>
      </c>
      <c r="C76" s="16">
        <v>38018488.57</v>
      </c>
    </row>
    <row r="77" spans="1:5" ht="15" x14ac:dyDescent="0.25">
      <c r="A77" s="15" t="s">
        <v>74</v>
      </c>
      <c r="B77" s="16">
        <v>1272238.52</v>
      </c>
      <c r="C77" s="16">
        <v>1859085.92</v>
      </c>
    </row>
    <row r="78" spans="1:5" ht="15" x14ac:dyDescent="0.25">
      <c r="A78" s="15" t="s">
        <v>75</v>
      </c>
      <c r="B78" s="16">
        <v>31161930.120000001</v>
      </c>
      <c r="C78" s="16">
        <v>47639834.359999999</v>
      </c>
    </row>
    <row r="79" spans="1:5" ht="15" x14ac:dyDescent="0.25">
      <c r="A79" s="15" t="s">
        <v>76</v>
      </c>
      <c r="B79" s="16">
        <v>0</v>
      </c>
      <c r="C79" s="16">
        <v>0</v>
      </c>
    </row>
    <row r="80" spans="1:5" ht="15" x14ac:dyDescent="0.25">
      <c r="A80" s="15" t="s">
        <v>77</v>
      </c>
      <c r="B80" s="16">
        <v>0</v>
      </c>
      <c r="C80" s="16">
        <v>0</v>
      </c>
    </row>
    <row r="81" spans="1:3" ht="15" x14ac:dyDescent="0.25">
      <c r="A81" s="14" t="s">
        <v>78</v>
      </c>
      <c r="B81" s="16">
        <v>33769802.93</v>
      </c>
      <c r="C81" s="16">
        <v>39735526</v>
      </c>
    </row>
    <row r="82" spans="1:3" x14ac:dyDescent="0.2">
      <c r="A82" s="14" t="s">
        <v>79</v>
      </c>
      <c r="B82" s="12">
        <f>SUM(B83:B84)</f>
        <v>0.01</v>
      </c>
      <c r="C82" s="12">
        <f>SUM(C83:C84)</f>
        <v>0</v>
      </c>
    </row>
    <row r="83" spans="1:3" ht="15" x14ac:dyDescent="0.25">
      <c r="A83" s="15" t="s">
        <v>69</v>
      </c>
      <c r="B83" s="16">
        <v>0.01</v>
      </c>
      <c r="C83" s="16">
        <v>0</v>
      </c>
    </row>
    <row r="84" spans="1:3" ht="15" x14ac:dyDescent="0.25">
      <c r="A84" s="15" t="s">
        <v>70</v>
      </c>
      <c r="B84" s="16">
        <v>0</v>
      </c>
      <c r="C84" s="16">
        <v>0</v>
      </c>
    </row>
    <row r="85" spans="1:3" ht="15" x14ac:dyDescent="0.25">
      <c r="A85" s="14" t="s">
        <v>80</v>
      </c>
      <c r="B85" s="16">
        <v>2597980.7999999998</v>
      </c>
      <c r="C85" s="16">
        <v>473767106.85000002</v>
      </c>
    </row>
    <row r="86" spans="1:3" ht="15" x14ac:dyDescent="0.25">
      <c r="A86" s="14" t="s">
        <v>81</v>
      </c>
      <c r="B86" s="16">
        <v>0</v>
      </c>
      <c r="C86" s="16">
        <v>0</v>
      </c>
    </row>
    <row r="87" spans="1:3" ht="15" x14ac:dyDescent="0.25">
      <c r="A87" s="14" t="s">
        <v>82</v>
      </c>
      <c r="B87" s="16">
        <v>477871.18</v>
      </c>
      <c r="C87" s="16">
        <v>477871.19</v>
      </c>
    </row>
    <row r="88" spans="1:3" ht="15" x14ac:dyDescent="0.25">
      <c r="A88" s="14" t="s">
        <v>83</v>
      </c>
      <c r="B88" s="16">
        <v>41084649</v>
      </c>
      <c r="C88" s="16">
        <v>41084649</v>
      </c>
    </row>
    <row r="89" spans="1:3" ht="15" x14ac:dyDescent="0.25">
      <c r="A89" s="14" t="s">
        <v>84</v>
      </c>
      <c r="B89" s="16">
        <v>615306696.08999991</v>
      </c>
      <c r="C89" s="16">
        <v>214985639.60000002</v>
      </c>
    </row>
    <row r="90" spans="1:3" ht="25.5" x14ac:dyDescent="0.25">
      <c r="A90" s="23" t="s">
        <v>85</v>
      </c>
      <c r="B90" s="16">
        <v>0</v>
      </c>
      <c r="C90" s="16">
        <v>0</v>
      </c>
    </row>
    <row r="91" spans="1:3" x14ac:dyDescent="0.2">
      <c r="A91" s="14" t="s">
        <v>86</v>
      </c>
      <c r="B91" s="12">
        <f>B92+B96+B97+B98</f>
        <v>27327536422.459999</v>
      </c>
      <c r="C91" s="12">
        <f>C92+C96+C97+C98</f>
        <v>17325330905.829998</v>
      </c>
    </row>
    <row r="92" spans="1:3" x14ac:dyDescent="0.2">
      <c r="A92" s="14" t="s">
        <v>87</v>
      </c>
      <c r="B92" s="12">
        <f>SUM(B93:B95)</f>
        <v>27327536422.459999</v>
      </c>
      <c r="C92" s="12">
        <f>SUM(C93:C95)</f>
        <v>17325330905.829998</v>
      </c>
    </row>
    <row r="93" spans="1:3" ht="15" x14ac:dyDescent="0.25">
      <c r="A93" s="15" t="s">
        <v>88</v>
      </c>
      <c r="B93" s="16">
        <v>0</v>
      </c>
      <c r="C93" s="16">
        <v>0</v>
      </c>
    </row>
    <row r="94" spans="1:3" ht="15" x14ac:dyDescent="0.25">
      <c r="A94" s="15" t="s">
        <v>89</v>
      </c>
      <c r="B94" s="16">
        <v>0</v>
      </c>
      <c r="C94" s="16">
        <v>0</v>
      </c>
    </row>
    <row r="95" spans="1:3" ht="15" x14ac:dyDescent="0.25">
      <c r="A95" s="15" t="s">
        <v>88</v>
      </c>
      <c r="B95" s="16">
        <v>27327536422.459999</v>
      </c>
      <c r="C95" s="16">
        <v>17325330905.829998</v>
      </c>
    </row>
    <row r="96" spans="1:3" ht="15" x14ac:dyDescent="0.25">
      <c r="A96" s="14" t="s">
        <v>90</v>
      </c>
      <c r="B96" s="16">
        <v>0</v>
      </c>
      <c r="C96" s="16">
        <v>0</v>
      </c>
    </row>
    <row r="97" spans="1:5" ht="15" x14ac:dyDescent="0.25">
      <c r="A97" s="14" t="s">
        <v>91</v>
      </c>
      <c r="B97" s="16">
        <v>0</v>
      </c>
      <c r="C97" s="16">
        <v>0</v>
      </c>
    </row>
    <row r="98" spans="1:5" ht="26.25" x14ac:dyDescent="0.25">
      <c r="A98" s="20" t="s">
        <v>92</v>
      </c>
      <c r="B98" s="16">
        <v>0</v>
      </c>
      <c r="C98" s="16">
        <v>0</v>
      </c>
    </row>
    <row r="99" spans="1:5" x14ac:dyDescent="0.2">
      <c r="A99" s="13" t="s">
        <v>93</v>
      </c>
      <c r="B99" s="12">
        <f>B100+B104+B105+B107+B110+B114+B115+B106</f>
        <v>15304033060.735998</v>
      </c>
      <c r="C99" s="12">
        <f>C100+C104+C105+C107+C110+C114+C115+C106</f>
        <v>21435641869.725998</v>
      </c>
      <c r="D99" s="4" t="str">
        <f>IF((ROUND([1]CA!J12,2)-ROUND(B99,2))=0," ","B99 дүн нь Өмчийн өөрчлөлтийн тайлангийн J12 дүнтэй зөрж байна")</f>
        <v xml:space="preserve"> </v>
      </c>
      <c r="E99" s="4" t="str">
        <f>IF((ROUND([1]CA!J20,2)-ROUND(C99,2))=0," ","C99 дүн нь Өмчийн өөрчлөлтийн тайлангийн J20 дүнтэй зөрж байна")</f>
        <v xml:space="preserve"> </v>
      </c>
    </row>
    <row r="100" spans="1:5" x14ac:dyDescent="0.2">
      <c r="A100" s="14" t="s">
        <v>94</v>
      </c>
      <c r="B100" s="12">
        <f>SUM(B101:B103)</f>
        <v>9326763118.3199997</v>
      </c>
      <c r="C100" s="12">
        <f>SUM(C101:C103)</f>
        <v>9326763118.3199997</v>
      </c>
      <c r="D100" s="4" t="str">
        <f>IF((ROUND([1]CA!B12,2)-ROUND(B100,2))=0," ","B100 дүн нь Өмчийн өөрчлөлтийн тайлангийн B12 дүнтэй зөрж байна")</f>
        <v xml:space="preserve"> </v>
      </c>
      <c r="E100" s="4" t="str">
        <f>IF((ROUND([1]CA!B20,2)-ROUND(C100,2))=0," ","C100 дүн нь Өмчийн өөрчлөлтийн тайлангийн B20 дүнтэй зөрж байна")</f>
        <v xml:space="preserve"> </v>
      </c>
    </row>
    <row r="101" spans="1:5" ht="15" x14ac:dyDescent="0.25">
      <c r="A101" s="15" t="s">
        <v>95</v>
      </c>
      <c r="B101" s="16">
        <v>0</v>
      </c>
      <c r="C101" s="16">
        <v>0</v>
      </c>
    </row>
    <row r="102" spans="1:5" ht="15" x14ac:dyDescent="0.25">
      <c r="A102" s="15" t="s">
        <v>96</v>
      </c>
      <c r="B102" s="16">
        <v>0</v>
      </c>
      <c r="C102" s="16">
        <v>0</v>
      </c>
    </row>
    <row r="103" spans="1:5" ht="15" x14ac:dyDescent="0.25">
      <c r="A103" s="15" t="s">
        <v>97</v>
      </c>
      <c r="B103" s="16">
        <v>9326763118.3199997</v>
      </c>
      <c r="C103" s="16">
        <v>9326763118.3199997</v>
      </c>
    </row>
    <row r="104" spans="1:5" ht="15" x14ac:dyDescent="0.25">
      <c r="A104" s="14" t="s">
        <v>98</v>
      </c>
      <c r="B104" s="16">
        <v>0</v>
      </c>
      <c r="C104" s="16">
        <v>0</v>
      </c>
      <c r="D104" s="4" t="str">
        <f>IF((ROUND([1]CA!C12,2)-ROUND(B104,2))=0," ","B104 дүн нь Өмчийн өөрчлөлтийн тайлангийн C12 дүнтэй зөрж байна")</f>
        <v xml:space="preserve"> </v>
      </c>
      <c r="E104" s="4" t="str">
        <f>IF((ROUND([1]CA!C20,2)-ROUND(C104,2))=0," ","C104 дүн нь Өмчийн өөрчлөлтийн тайлангийн C20 дүнтэй зөрж байна")</f>
        <v xml:space="preserve"> </v>
      </c>
    </row>
    <row r="105" spans="1:5" ht="15" x14ac:dyDescent="0.25">
      <c r="A105" s="14" t="s">
        <v>99</v>
      </c>
      <c r="B105" s="16">
        <v>34472.68</v>
      </c>
      <c r="C105" s="16">
        <v>34472.68</v>
      </c>
      <c r="D105" s="4" t="str">
        <f>IF((ROUND([1]CA!D12,2)-ROUND(B105,2))=0," ","B105 дүн нь Өмчийн өөрчлөлтийн тайлангийн D12 дүнтэй зөрж байна")</f>
        <v xml:space="preserve"> </v>
      </c>
      <c r="E105" s="4" t="str">
        <f>IF((ROUND([1]CA!D20,2)-ROUND(C105,2))=0," ","C105 дүн нь Өмчийн өөрчлөлтийн тайлангийн D20 дүнтэй зөрж байна")</f>
        <v xml:space="preserve"> </v>
      </c>
    </row>
    <row r="106" spans="1:5" ht="15" x14ac:dyDescent="0.25">
      <c r="A106" s="14" t="s">
        <v>100</v>
      </c>
      <c r="B106" s="16">
        <v>0</v>
      </c>
      <c r="C106" s="16">
        <v>0</v>
      </c>
      <c r="D106" s="4" t="str">
        <f>IF((ROUND([1]CA!E12,2)-ROUND(B106,2))=0," ","B106 дүн нь Өмчийн өөрчлөлтийн тайлангийн E12 дүнтэй зөрж байна")</f>
        <v xml:space="preserve"> </v>
      </c>
      <c r="E106" s="4" t="str">
        <f>IF((ROUND([1]CA!E20,2)-ROUND(C106,2))=0," ","C106 дүн нь Өмчийн өөрчлөлтийн тайлангийн E20 дүнтэй зөрж байна")</f>
        <v xml:space="preserve"> </v>
      </c>
    </row>
    <row r="107" spans="1:5" x14ac:dyDescent="0.2">
      <c r="A107" s="14" t="s">
        <v>101</v>
      </c>
      <c r="B107" s="12">
        <f>SUM(B108:B109)</f>
        <v>3824524382.8200002</v>
      </c>
      <c r="C107" s="12">
        <f>SUM(C108:C109)</f>
        <v>3824524382.8200002</v>
      </c>
      <c r="D107" s="4" t="str">
        <f>IF((ROUND([1]CA!F12,2)-ROUND(B107,2))=0," ","B107 дүн нь Өмчийн өөрчлөлтийн тайлангийн F12 дүнтэй зөрж байна")</f>
        <v xml:space="preserve"> </v>
      </c>
      <c r="E107" s="4" t="str">
        <f>IF((ROUND([1]CA!F20,2)-ROUND(C107,2))=0," ","C107 дүн нь Өмчийн өөрчлөлтийн тайлангийн F20 дүнтэй зөрж байна")</f>
        <v xml:space="preserve"> </v>
      </c>
    </row>
    <row r="108" spans="1:5" ht="15" x14ac:dyDescent="0.25">
      <c r="A108" s="15" t="s">
        <v>101</v>
      </c>
      <c r="B108" s="16">
        <v>3824524382.8200002</v>
      </c>
      <c r="C108" s="16">
        <v>3824524382.8200002</v>
      </c>
    </row>
    <row r="109" spans="1:5" ht="15" x14ac:dyDescent="0.25">
      <c r="A109" s="15" t="s">
        <v>102</v>
      </c>
      <c r="B109" s="16">
        <v>0</v>
      </c>
      <c r="C109" s="16">
        <v>0</v>
      </c>
    </row>
    <row r="110" spans="1:5" x14ac:dyDescent="0.2">
      <c r="A110" s="14" t="s">
        <v>103</v>
      </c>
      <c r="B110" s="12">
        <f>SUM(B111:B113)</f>
        <v>0</v>
      </c>
      <c r="C110" s="12">
        <f>SUM(C111:C113)</f>
        <v>0</v>
      </c>
      <c r="D110" s="4" t="str">
        <f>IF((ROUND([1]CA!G12,2)-ROUND(B110,2))=0," ","B110 дүн нь Өмчийн өөрчлөлтийн тайлангийн G12 дүнтэй зөрж байна")</f>
        <v xml:space="preserve"> </v>
      </c>
      <c r="E110" s="4" t="str">
        <f>IF((ROUND([1]CA!G20,2)-ROUND(C110,2))=0," ","C110 дүн нь Өмчийн өөрчлөлтийн тайлангийн G20 дүнтэй зөрж байна")</f>
        <v xml:space="preserve"> </v>
      </c>
    </row>
    <row r="111" spans="1:5" ht="26.25" x14ac:dyDescent="0.25">
      <c r="A111" s="20" t="s">
        <v>104</v>
      </c>
      <c r="B111" s="16">
        <v>0</v>
      </c>
      <c r="C111" s="16">
        <v>0</v>
      </c>
    </row>
    <row r="112" spans="1:5" ht="26.25" x14ac:dyDescent="0.25">
      <c r="A112" s="20" t="s">
        <v>105</v>
      </c>
      <c r="B112" s="16">
        <v>0</v>
      </c>
      <c r="C112" s="16">
        <v>0</v>
      </c>
    </row>
    <row r="113" spans="1:5" ht="15" x14ac:dyDescent="0.25">
      <c r="A113" s="15" t="s">
        <v>106</v>
      </c>
      <c r="B113" s="16">
        <v>0</v>
      </c>
      <c r="C113" s="16">
        <v>0</v>
      </c>
    </row>
    <row r="114" spans="1:5" ht="15" x14ac:dyDescent="0.25">
      <c r="A114" s="14" t="s">
        <v>107</v>
      </c>
      <c r="B114" s="16">
        <v>-600193925.70000005</v>
      </c>
      <c r="C114" s="16">
        <v>-1012834739.1300001</v>
      </c>
      <c r="D114" s="4" t="str">
        <f>IF((ROUND([1]CA!H12,2)-ROUND(B114,2))=0," ","B114 дүн нь Өмчийн өөрчлөлтийн тайлангийн H12 дүнтэй зөрж байна")</f>
        <v xml:space="preserve"> </v>
      </c>
      <c r="E114" s="4" t="str">
        <f>IF((ROUND([1]CA!H20,2)-ROUND(C114,2))=0," ","C114 дүн нь Өмчийн өөрчлөлтийн тайлангийн H20 дүнтэй зөрж байна")</f>
        <v xml:space="preserve"> </v>
      </c>
    </row>
    <row r="115" spans="1:5" x14ac:dyDescent="0.2">
      <c r="A115" s="24" t="s">
        <v>108</v>
      </c>
      <c r="B115" s="12">
        <f>SUM(B116:B117)</f>
        <v>2752905012.6159992</v>
      </c>
      <c r="C115" s="12">
        <f>SUM(C116:C117)</f>
        <v>9297154635.0359993</v>
      </c>
      <c r="D115" s="4" t="str">
        <f>IF((ROUND([1]CA!I12,2)-ROUND(B115,2))=0," ","B115 дүн нь Өмчийн өөрчлөлтийн тайлангийн I12 дүнтэй зөрж байна")</f>
        <v xml:space="preserve"> </v>
      </c>
      <c r="E115" s="4" t="str">
        <f>IF((ROUND([1]CA!I20,2)-ROUND(C115,2))=0," ","C115 дүн нь Өмчийн өөрчлөлтийн тайлангийн I20 дүнтэй зөрж байна")</f>
        <v xml:space="preserve"> </v>
      </c>
    </row>
    <row r="116" spans="1:5" ht="15" x14ac:dyDescent="0.25">
      <c r="A116" s="25" t="s">
        <v>109</v>
      </c>
      <c r="B116" s="16">
        <v>1161133689.6759992</v>
      </c>
      <c r="C116" s="16">
        <f>+[1]IS!C76</f>
        <v>6544249622.4199991</v>
      </c>
      <c r="D116" s="4" t="str">
        <f>IF((ROUND(B116,2)-ROUND([1]IS!B71,2))=0," ","B116 дүн нь Орлогын дэлгэрэнгүй тайлангийн B71 дүнтэй зөрж байна")</f>
        <v xml:space="preserve"> </v>
      </c>
      <c r="E116" s="4" t="str">
        <f>IF((ROUND(C116,2)-ROUND([1]IS!C71,2))=0," ","C116 дүн нь Орлогын дэлгэрэнгүй тайлангийн C71 дүнтэй зөрж байна")</f>
        <v xml:space="preserve"> </v>
      </c>
    </row>
    <row r="117" spans="1:5" ht="15" x14ac:dyDescent="0.25">
      <c r="A117" s="25" t="s">
        <v>110</v>
      </c>
      <c r="B117" s="16">
        <v>1591771322.9400001</v>
      </c>
      <c r="C117" s="16">
        <f>+B115</f>
        <v>2752905012.6159992</v>
      </c>
      <c r="E117" s="4" t="str">
        <f>IF((ROUND(B115,2)-ROUND(C117,2))=0,"  ","B115 дүн нь C117 дүнтэй зөрж байна")</f>
        <v xml:space="preserve">  </v>
      </c>
    </row>
    <row r="119" spans="1:5" x14ac:dyDescent="0.2">
      <c r="B119" s="26"/>
    </row>
    <row r="120" spans="1:5" x14ac:dyDescent="0.2">
      <c r="A120" s="27" t="s">
        <v>111</v>
      </c>
      <c r="B120" s="28"/>
      <c r="C120" s="29" t="s">
        <v>112</v>
      </c>
      <c r="D120" s="3"/>
      <c r="E120" s="3"/>
    </row>
    <row r="121" spans="1:5" x14ac:dyDescent="0.2">
      <c r="A121" s="27"/>
      <c r="C121" s="30"/>
      <c r="D121" s="3"/>
      <c r="E121" s="3"/>
    </row>
    <row r="122" spans="1:5" x14ac:dyDescent="0.2">
      <c r="A122" s="31"/>
      <c r="B122" s="28"/>
      <c r="C122" s="32"/>
      <c r="D122" s="3"/>
      <c r="E122" s="3"/>
    </row>
    <row r="123" spans="1:5" x14ac:dyDescent="0.2">
      <c r="A123" s="33" t="s">
        <v>113</v>
      </c>
      <c r="C123" s="32" t="s">
        <v>114</v>
      </c>
      <c r="D123" s="3"/>
      <c r="E123" s="3"/>
    </row>
  </sheetData>
  <dataValidations count="1">
    <dataValidation type="decimal" operator="notEqual" allowBlank="1" showErrorMessage="1" error="This is an invalid value!" sqref="B16:C17 B9:C10 B38:C42 B20:C21 B93:C98 B116:C117 B46:C53 B76:C81 B72:C73 B83:C90 B23:C28 B12:C14 B56:C67" xr:uid="{A7B57702-348D-4CCD-9BB9-99C66EB44746}">
      <formula1>1E+25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494E1-6573-4C95-9525-1EEE4E1849D3}">
  <dimension ref="A1:D84"/>
  <sheetViews>
    <sheetView workbookViewId="0">
      <selection sqref="A1:XFD1048576"/>
    </sheetView>
  </sheetViews>
  <sheetFormatPr defaultColWidth="11.42578125" defaultRowHeight="12.75" x14ac:dyDescent="0.2"/>
  <cols>
    <col min="1" max="1" width="57.140625" style="3" customWidth="1"/>
    <col min="2" max="2" width="17.7109375" style="3" customWidth="1"/>
    <col min="3" max="3" width="18.42578125" style="3" customWidth="1"/>
    <col min="4" max="16384" width="11.42578125" style="3"/>
  </cols>
  <sheetData>
    <row r="1" spans="1:3" x14ac:dyDescent="0.2">
      <c r="A1" s="34" t="s">
        <v>0</v>
      </c>
      <c r="B1" s="34"/>
      <c r="C1" s="34"/>
    </row>
    <row r="2" spans="1:3" x14ac:dyDescent="0.2">
      <c r="A2" s="34" t="s">
        <v>115</v>
      </c>
      <c r="B2" s="34"/>
      <c r="C2" s="34"/>
    </row>
    <row r="3" spans="1:3" x14ac:dyDescent="0.2">
      <c r="A3" s="8" t="s">
        <v>2</v>
      </c>
      <c r="B3" s="35" t="s">
        <v>116</v>
      </c>
      <c r="C3" s="35" t="s">
        <v>110</v>
      </c>
    </row>
    <row r="4" spans="1:3" x14ac:dyDescent="0.2">
      <c r="A4" s="20" t="s">
        <v>117</v>
      </c>
      <c r="B4" s="12">
        <f>SUM(B5:B11)</f>
        <v>4873387264.9699993</v>
      </c>
      <c r="C4" s="12">
        <f>SUM(C5:C11)</f>
        <v>7471830730.8699999</v>
      </c>
    </row>
    <row r="5" spans="1:3" ht="15" x14ac:dyDescent="0.25">
      <c r="A5" s="19" t="s">
        <v>118</v>
      </c>
      <c r="B5" s="16">
        <v>1677612491.78</v>
      </c>
      <c r="C5" s="16">
        <v>3636763527.7600002</v>
      </c>
    </row>
    <row r="6" spans="1:3" ht="15" x14ac:dyDescent="0.25">
      <c r="A6" s="19" t="s">
        <v>119</v>
      </c>
      <c r="B6" s="16">
        <v>84138167.609999999</v>
      </c>
      <c r="C6" s="16">
        <v>194283441.87</v>
      </c>
    </row>
    <row r="7" spans="1:3" ht="15" x14ac:dyDescent="0.25">
      <c r="A7" s="19" t="s">
        <v>120</v>
      </c>
      <c r="B7" s="16">
        <v>784616211.5</v>
      </c>
      <c r="C7" s="16">
        <v>2036200000</v>
      </c>
    </row>
    <row r="8" spans="1:3" ht="15" x14ac:dyDescent="0.25">
      <c r="A8" s="19" t="s">
        <v>121</v>
      </c>
      <c r="B8" s="16">
        <v>40750000</v>
      </c>
      <c r="C8" s="16">
        <v>209398000</v>
      </c>
    </row>
    <row r="9" spans="1:3" ht="15" x14ac:dyDescent="0.25">
      <c r="A9" s="19" t="s">
        <v>122</v>
      </c>
      <c r="B9" s="16">
        <v>2286270394.0799999</v>
      </c>
      <c r="C9" s="16">
        <v>1395185761.2399998</v>
      </c>
    </row>
    <row r="10" spans="1:3" ht="15" x14ac:dyDescent="0.25">
      <c r="A10" s="19" t="s">
        <v>123</v>
      </c>
      <c r="B10" s="16">
        <v>0</v>
      </c>
      <c r="C10" s="16">
        <v>0</v>
      </c>
    </row>
    <row r="11" spans="1:3" ht="15" x14ac:dyDescent="0.25">
      <c r="A11" s="19" t="s">
        <v>124</v>
      </c>
      <c r="B11" s="16">
        <v>0</v>
      </c>
      <c r="C11" s="16">
        <v>0</v>
      </c>
    </row>
    <row r="12" spans="1:3" ht="15" x14ac:dyDescent="0.25">
      <c r="A12" s="20" t="s">
        <v>125</v>
      </c>
      <c r="B12" s="16">
        <v>197470639.63999999</v>
      </c>
      <c r="C12" s="16">
        <v>220426222.50999999</v>
      </c>
    </row>
    <row r="13" spans="1:3" ht="15" x14ac:dyDescent="0.25">
      <c r="A13" s="20" t="s">
        <v>126</v>
      </c>
      <c r="B13" s="16">
        <v>1460648306.75</v>
      </c>
      <c r="C13" s="16">
        <v>1311953271.95</v>
      </c>
    </row>
    <row r="14" spans="1:3" x14ac:dyDescent="0.2">
      <c r="A14" s="20" t="s">
        <v>127</v>
      </c>
      <c r="B14" s="12">
        <f>SUM(B15:B16)</f>
        <v>109711735.73</v>
      </c>
      <c r="C14" s="12">
        <f>SUM(C15:C16)</f>
        <v>1025870120.75</v>
      </c>
    </row>
    <row r="15" spans="1:3" ht="15" x14ac:dyDescent="0.25">
      <c r="A15" s="19" t="s">
        <v>128</v>
      </c>
      <c r="B15" s="16">
        <v>109711735.73</v>
      </c>
      <c r="C15" s="16">
        <v>1025870120.75</v>
      </c>
    </row>
    <row r="16" spans="1:3" ht="15" x14ac:dyDescent="0.25">
      <c r="A16" s="19" t="s">
        <v>129</v>
      </c>
      <c r="B16" s="16">
        <v>0</v>
      </c>
      <c r="C16" s="16">
        <v>0</v>
      </c>
    </row>
    <row r="17" spans="1:3" ht="15" x14ac:dyDescent="0.25">
      <c r="A17" s="20" t="s">
        <v>130</v>
      </c>
      <c r="B17" s="16">
        <v>0</v>
      </c>
      <c r="C17" s="16">
        <v>0</v>
      </c>
    </row>
    <row r="18" spans="1:3" ht="15" x14ac:dyDescent="0.25">
      <c r="A18" s="20" t="s">
        <v>131</v>
      </c>
      <c r="B18" s="16">
        <v>169710946.66</v>
      </c>
      <c r="C18" s="16">
        <v>433730207.49000001</v>
      </c>
    </row>
    <row r="19" spans="1:3" x14ac:dyDescent="0.2">
      <c r="A19" s="36" t="s">
        <v>132</v>
      </c>
      <c r="B19" s="12">
        <f>SUM(B30:B46)+B20+B23+B24</f>
        <v>4202772152.974</v>
      </c>
      <c r="C19" s="12">
        <f>SUM(C30:C46)+C20+C23+C24</f>
        <v>5721598217.2000008</v>
      </c>
    </row>
    <row r="20" spans="1:3" x14ac:dyDescent="0.2">
      <c r="A20" s="19" t="s">
        <v>133</v>
      </c>
      <c r="B20" s="12">
        <f>SUM(B21:B22)</f>
        <v>1408554546.5</v>
      </c>
      <c r="C20" s="12">
        <f>SUM(C21:C22)</f>
        <v>1697632370.0599999</v>
      </c>
    </row>
    <row r="21" spans="1:3" ht="15" x14ac:dyDescent="0.25">
      <c r="A21" s="37" t="s">
        <v>134</v>
      </c>
      <c r="B21" s="16">
        <v>0</v>
      </c>
      <c r="C21" s="16">
        <v>0</v>
      </c>
    </row>
    <row r="22" spans="1:3" ht="15" x14ac:dyDescent="0.25">
      <c r="A22" s="37" t="s">
        <v>135</v>
      </c>
      <c r="B22" s="16">
        <v>1408554546.5</v>
      </c>
      <c r="C22" s="16">
        <v>1697632370.0599999</v>
      </c>
    </row>
    <row r="23" spans="1:3" ht="26.25" x14ac:dyDescent="0.25">
      <c r="A23" s="19" t="s">
        <v>136</v>
      </c>
      <c r="B23" s="16">
        <v>175278716.5</v>
      </c>
      <c r="C23" s="16">
        <v>209568490.87</v>
      </c>
    </row>
    <row r="24" spans="1:3" x14ac:dyDescent="0.2">
      <c r="A24" s="19" t="s">
        <v>137</v>
      </c>
      <c r="B24" s="12">
        <f>SUM(B25:B29)</f>
        <v>1204238384.25</v>
      </c>
      <c r="C24" s="12">
        <f>SUM(C25:C29)</f>
        <v>1286461518.8800001</v>
      </c>
    </row>
    <row r="25" spans="1:3" ht="15" x14ac:dyDescent="0.25">
      <c r="A25" s="37" t="s">
        <v>138</v>
      </c>
      <c r="B25" s="16">
        <v>16816848</v>
      </c>
      <c r="C25" s="16">
        <v>16864552</v>
      </c>
    </row>
    <row r="26" spans="1:3" ht="15" x14ac:dyDescent="0.25">
      <c r="A26" s="37" t="s">
        <v>139</v>
      </c>
      <c r="B26" s="16">
        <v>36989999.909999996</v>
      </c>
      <c r="C26" s="16">
        <v>24798469</v>
      </c>
    </row>
    <row r="27" spans="1:3" ht="15" x14ac:dyDescent="0.25">
      <c r="A27" s="37" t="s">
        <v>140</v>
      </c>
      <c r="B27" s="16">
        <v>587660594.48000002</v>
      </c>
      <c r="C27" s="16">
        <v>736118054.43000007</v>
      </c>
    </row>
    <row r="28" spans="1:3" ht="15" x14ac:dyDescent="0.25">
      <c r="A28" s="37" t="s">
        <v>141</v>
      </c>
      <c r="B28" s="16">
        <v>421899699.92000002</v>
      </c>
      <c r="C28" s="16">
        <v>338226486.94999999</v>
      </c>
    </row>
    <row r="29" spans="1:3" ht="15" x14ac:dyDescent="0.25">
      <c r="A29" s="37" t="s">
        <v>142</v>
      </c>
      <c r="B29" s="16">
        <v>140871241.94</v>
      </c>
      <c r="C29" s="16">
        <v>170453956.5</v>
      </c>
    </row>
    <row r="30" spans="1:3" ht="15" x14ac:dyDescent="0.25">
      <c r="A30" s="19" t="s">
        <v>143</v>
      </c>
      <c r="B30" s="16">
        <v>61643125.93</v>
      </c>
      <c r="C30" s="16">
        <v>117690144.42</v>
      </c>
    </row>
    <row r="31" spans="1:3" ht="15" x14ac:dyDescent="0.25">
      <c r="A31" s="19" t="s">
        <v>144</v>
      </c>
      <c r="B31" s="16">
        <v>45777919.380000003</v>
      </c>
      <c r="C31" s="16">
        <v>33307630</v>
      </c>
    </row>
    <row r="32" spans="1:3" ht="15" x14ac:dyDescent="0.25">
      <c r="A32" s="19" t="s">
        <v>145</v>
      </c>
      <c r="B32" s="16">
        <v>81192735.480000004</v>
      </c>
      <c r="C32" s="16">
        <v>103441261.52</v>
      </c>
    </row>
    <row r="33" spans="1:3" ht="15" x14ac:dyDescent="0.25">
      <c r="A33" s="19" t="s">
        <v>146</v>
      </c>
      <c r="B33" s="16">
        <v>556129911.48000002</v>
      </c>
      <c r="C33" s="16">
        <v>1815863874.2600002</v>
      </c>
    </row>
    <row r="34" spans="1:3" ht="15" x14ac:dyDescent="0.25">
      <c r="A34" s="19" t="s">
        <v>147</v>
      </c>
      <c r="B34" s="16">
        <v>6142000</v>
      </c>
      <c r="C34" s="16">
        <v>10091700</v>
      </c>
    </row>
    <row r="35" spans="1:3" ht="15" x14ac:dyDescent="0.25">
      <c r="A35" s="19" t="s">
        <v>148</v>
      </c>
      <c r="B35" s="16">
        <v>10367824</v>
      </c>
      <c r="C35" s="16">
        <v>0</v>
      </c>
    </row>
    <row r="36" spans="1:3" ht="15" x14ac:dyDescent="0.25">
      <c r="A36" s="19" t="s">
        <v>149</v>
      </c>
      <c r="B36" s="16">
        <v>3810834</v>
      </c>
      <c r="C36" s="16">
        <v>5887840</v>
      </c>
    </row>
    <row r="37" spans="1:3" ht="15" x14ac:dyDescent="0.25">
      <c r="A37" s="19" t="s">
        <v>150</v>
      </c>
      <c r="B37" s="16">
        <v>117674352.99000001</v>
      </c>
      <c r="C37" s="16">
        <v>37371893.600000001</v>
      </c>
    </row>
    <row r="38" spans="1:3" ht="15" x14ac:dyDescent="0.25">
      <c r="A38" s="19" t="s">
        <v>151</v>
      </c>
      <c r="B38" s="16">
        <v>82226304.549999997</v>
      </c>
      <c r="C38" s="16">
        <v>71712236.109999999</v>
      </c>
    </row>
    <row r="39" spans="1:3" ht="15" x14ac:dyDescent="0.25">
      <c r="A39" s="19" t="s">
        <v>152</v>
      </c>
      <c r="B39" s="16">
        <v>155002107.31399998</v>
      </c>
      <c r="C39" s="16">
        <v>171213608.26000002</v>
      </c>
    </row>
    <row r="40" spans="1:3" ht="15" x14ac:dyDescent="0.25">
      <c r="A40" s="19" t="s">
        <v>153</v>
      </c>
      <c r="B40" s="16">
        <v>14280000</v>
      </c>
      <c r="C40" s="16">
        <v>14245840</v>
      </c>
    </row>
    <row r="41" spans="1:3" ht="15" x14ac:dyDescent="0.25">
      <c r="A41" s="19" t="s">
        <v>154</v>
      </c>
      <c r="B41" s="16">
        <v>27107359.600000001</v>
      </c>
      <c r="C41" s="16">
        <v>11454545.449999999</v>
      </c>
    </row>
    <row r="42" spans="1:3" ht="15" x14ac:dyDescent="0.25">
      <c r="A42" s="19" t="s">
        <v>155</v>
      </c>
      <c r="B42" s="16">
        <v>15009021</v>
      </c>
      <c r="C42" s="16">
        <v>17017120</v>
      </c>
    </row>
    <row r="43" spans="1:3" ht="15" x14ac:dyDescent="0.25">
      <c r="A43" s="19" t="s">
        <v>156</v>
      </c>
      <c r="B43" s="16">
        <v>0</v>
      </c>
      <c r="C43" s="16">
        <v>940150</v>
      </c>
    </row>
    <row r="44" spans="1:3" ht="15" x14ac:dyDescent="0.25">
      <c r="A44" s="19" t="s">
        <v>157</v>
      </c>
      <c r="B44" s="16">
        <v>24771376</v>
      </c>
      <c r="C44" s="16">
        <v>23287444</v>
      </c>
    </row>
    <row r="45" spans="1:3" ht="15" x14ac:dyDescent="0.25">
      <c r="A45" s="19" t="s">
        <v>158</v>
      </c>
      <c r="B45" s="16">
        <v>39974504</v>
      </c>
      <c r="C45" s="16">
        <v>49440499.770000003</v>
      </c>
    </row>
    <row r="46" spans="1:3" ht="15" x14ac:dyDescent="0.25">
      <c r="A46" s="19" t="s">
        <v>159</v>
      </c>
      <c r="B46" s="16">
        <v>173591130</v>
      </c>
      <c r="C46" s="16">
        <v>44970050</v>
      </c>
    </row>
    <row r="47" spans="1:3" x14ac:dyDescent="0.2">
      <c r="A47" s="14" t="s">
        <v>160</v>
      </c>
      <c r="B47" s="12">
        <f>SUM(B48:B49)</f>
        <v>2040641887.5800002</v>
      </c>
      <c r="C47" s="12">
        <f>SUM(C48:C49)</f>
        <v>2507085707.9099998</v>
      </c>
    </row>
    <row r="48" spans="1:3" ht="15" x14ac:dyDescent="0.25">
      <c r="A48" s="21" t="s">
        <v>161</v>
      </c>
      <c r="B48" s="16">
        <v>2009946272.8100002</v>
      </c>
      <c r="C48" s="16">
        <v>2472693438.6199999</v>
      </c>
    </row>
    <row r="49" spans="1:3" ht="15" x14ac:dyDescent="0.25">
      <c r="A49" s="21" t="s">
        <v>162</v>
      </c>
      <c r="B49" s="16">
        <v>30695614.770000003</v>
      </c>
      <c r="C49" s="16">
        <v>34392269.289999999</v>
      </c>
    </row>
    <row r="50" spans="1:3" x14ac:dyDescent="0.2">
      <c r="A50" s="14" t="s">
        <v>163</v>
      </c>
      <c r="B50" s="12">
        <f>SUM(B51:B53)</f>
        <v>11598548.91</v>
      </c>
      <c r="C50" s="12">
        <f>SUM(C51:C53)</f>
        <v>23180379.09</v>
      </c>
    </row>
    <row r="51" spans="1:3" ht="15" x14ac:dyDescent="0.25">
      <c r="A51" s="19" t="s">
        <v>164</v>
      </c>
      <c r="B51" s="16">
        <v>500000</v>
      </c>
      <c r="C51" s="16">
        <v>930429.09</v>
      </c>
    </row>
    <row r="52" spans="1:3" ht="15" x14ac:dyDescent="0.25">
      <c r="A52" s="19" t="s">
        <v>165</v>
      </c>
      <c r="B52" s="16">
        <v>3805000</v>
      </c>
      <c r="C52" s="16">
        <v>9249000</v>
      </c>
    </row>
    <row r="53" spans="1:3" ht="15" x14ac:dyDescent="0.25">
      <c r="A53" s="19" t="s">
        <v>166</v>
      </c>
      <c r="B53" s="16">
        <v>7293548.9100000001</v>
      </c>
      <c r="C53" s="16">
        <v>13000950</v>
      </c>
    </row>
    <row r="54" spans="1:3" x14ac:dyDescent="0.2">
      <c r="A54" s="14" t="s">
        <v>167</v>
      </c>
      <c r="B54" s="12">
        <f>SUM(B55:B58)</f>
        <v>32302711.710000005</v>
      </c>
      <c r="C54" s="12">
        <f>SUM(C55:C58)</f>
        <v>-84226483.230000004</v>
      </c>
    </row>
    <row r="55" spans="1:3" ht="26.25" x14ac:dyDescent="0.25">
      <c r="A55" s="19" t="s">
        <v>168</v>
      </c>
      <c r="B55" s="16">
        <v>0</v>
      </c>
      <c r="C55" s="16">
        <v>0</v>
      </c>
    </row>
    <row r="56" spans="1:3" ht="26.25" x14ac:dyDescent="0.25">
      <c r="A56" s="19" t="s">
        <v>169</v>
      </c>
      <c r="B56" s="16">
        <v>0</v>
      </c>
      <c r="C56" s="16">
        <v>0</v>
      </c>
    </row>
    <row r="57" spans="1:3" ht="26.25" x14ac:dyDescent="0.25">
      <c r="A57" s="19" t="s">
        <v>170</v>
      </c>
      <c r="B57" s="16">
        <v>0</v>
      </c>
      <c r="C57" s="16">
        <v>0</v>
      </c>
    </row>
    <row r="58" spans="1:3" ht="15" x14ac:dyDescent="0.25">
      <c r="A58" s="15" t="s">
        <v>171</v>
      </c>
      <c r="B58" s="16">
        <v>32302711.710000005</v>
      </c>
      <c r="C58" s="16">
        <v>-84226483.230000004</v>
      </c>
    </row>
    <row r="59" spans="1:3" ht="15" x14ac:dyDescent="0.25">
      <c r="A59" s="14" t="s">
        <v>172</v>
      </c>
      <c r="B59" s="16">
        <v>0</v>
      </c>
      <c r="C59" s="16">
        <v>34340911.460000001</v>
      </c>
    </row>
    <row r="60" spans="1:3" ht="15" x14ac:dyDescent="0.25">
      <c r="A60" s="14" t="s">
        <v>173</v>
      </c>
      <c r="B60" s="16">
        <v>0</v>
      </c>
      <c r="C60" s="16">
        <v>1390000</v>
      </c>
    </row>
    <row r="61" spans="1:3" x14ac:dyDescent="0.2">
      <c r="A61" s="14" t="s">
        <v>174</v>
      </c>
      <c r="B61" s="12">
        <f>SUM(B62:B66)</f>
        <v>698036537.21000016</v>
      </c>
      <c r="C61" s="12">
        <f>SUM(C62:C66)</f>
        <v>4581682895.04</v>
      </c>
    </row>
    <row r="62" spans="1:3" ht="15" x14ac:dyDescent="0.25">
      <c r="A62" s="19" t="s">
        <v>175</v>
      </c>
      <c r="B62" s="16">
        <v>0</v>
      </c>
      <c r="C62" s="16">
        <v>0</v>
      </c>
    </row>
    <row r="63" spans="1:3" ht="15" x14ac:dyDescent="0.25">
      <c r="A63" s="19" t="s">
        <v>176</v>
      </c>
      <c r="B63" s="16">
        <v>457620216.12</v>
      </c>
      <c r="C63" s="16">
        <v>4618841184.0100002</v>
      </c>
    </row>
    <row r="64" spans="1:3" ht="15" x14ac:dyDescent="0.25">
      <c r="A64" s="19" t="s">
        <v>177</v>
      </c>
      <c r="B64" s="16">
        <v>240416321.09000015</v>
      </c>
      <c r="C64" s="16">
        <v>-37158288.970000029</v>
      </c>
    </row>
    <row r="65" spans="1:4" ht="15" x14ac:dyDescent="0.25">
      <c r="A65" s="19" t="s">
        <v>178</v>
      </c>
      <c r="B65" s="16">
        <v>0</v>
      </c>
      <c r="C65" s="16">
        <v>0</v>
      </c>
    </row>
    <row r="66" spans="1:4" ht="15" x14ac:dyDescent="0.25">
      <c r="A66" s="19" t="s">
        <v>179</v>
      </c>
      <c r="B66" s="16">
        <v>0</v>
      </c>
      <c r="C66" s="16">
        <v>0</v>
      </c>
    </row>
    <row r="67" spans="1:4" x14ac:dyDescent="0.2">
      <c r="A67" s="14" t="s">
        <v>180</v>
      </c>
      <c r="B67" s="12">
        <f>B4+B12+B13+B14+B17+B18-B19-B47-B50+B54+B59+B60+B61</f>
        <v>1286255553.2059991</v>
      </c>
      <c r="C67" s="12">
        <f>C4+C12+C13+C14+C17+C18-C19-C47-C50+C54+C59+C60+C61</f>
        <v>6745133572.6399994</v>
      </c>
    </row>
    <row r="68" spans="1:4" ht="15" x14ac:dyDescent="0.25">
      <c r="A68" s="19" t="s">
        <v>181</v>
      </c>
      <c r="B68" s="16">
        <v>125121863.53</v>
      </c>
      <c r="C68" s="16">
        <v>200883950.22</v>
      </c>
    </row>
    <row r="69" spans="1:4" x14ac:dyDescent="0.2">
      <c r="A69" s="14" t="s">
        <v>182</v>
      </c>
      <c r="B69" s="12">
        <f>+B67-B68</f>
        <v>1161133689.6759992</v>
      </c>
      <c r="C69" s="12">
        <f>+C67-C68</f>
        <v>6544249622.4199991</v>
      </c>
    </row>
    <row r="70" spans="1:4" ht="15" x14ac:dyDescent="0.25">
      <c r="A70" s="15" t="s">
        <v>183</v>
      </c>
      <c r="B70" s="16">
        <v>0</v>
      </c>
      <c r="C70" s="16">
        <v>0</v>
      </c>
    </row>
    <row r="71" spans="1:4" x14ac:dyDescent="0.2">
      <c r="A71" s="14" t="s">
        <v>184</v>
      </c>
      <c r="B71" s="12">
        <f>+B69+B70</f>
        <v>1161133689.6759992</v>
      </c>
      <c r="C71" s="12">
        <f>+C69+C70</f>
        <v>6544249622.4199991</v>
      </c>
    </row>
    <row r="72" spans="1:4" x14ac:dyDescent="0.2">
      <c r="A72" s="14" t="s">
        <v>185</v>
      </c>
      <c r="B72" s="12">
        <f>SUM(B73:B75)</f>
        <v>0</v>
      </c>
      <c r="C72" s="12">
        <f>SUM(C73:C75)</f>
        <v>0</v>
      </c>
    </row>
    <row r="73" spans="1:4" ht="15" x14ac:dyDescent="0.25">
      <c r="A73" s="19" t="s">
        <v>186</v>
      </c>
      <c r="B73" s="16">
        <v>0</v>
      </c>
      <c r="C73" s="16">
        <v>0</v>
      </c>
    </row>
    <row r="74" spans="1:4" ht="15" x14ac:dyDescent="0.25">
      <c r="A74" s="19" t="s">
        <v>187</v>
      </c>
      <c r="B74" s="16">
        <v>0</v>
      </c>
      <c r="C74" s="16">
        <v>0</v>
      </c>
    </row>
    <row r="75" spans="1:4" ht="15" x14ac:dyDescent="0.25">
      <c r="A75" s="19" t="s">
        <v>188</v>
      </c>
      <c r="B75" s="16">
        <v>0</v>
      </c>
      <c r="C75" s="16">
        <v>0</v>
      </c>
    </row>
    <row r="76" spans="1:4" x14ac:dyDescent="0.2">
      <c r="A76" s="14" t="s">
        <v>189</v>
      </c>
      <c r="B76" s="12">
        <f>+B71+B72</f>
        <v>1161133689.6759992</v>
      </c>
      <c r="C76" s="12">
        <f>+C71+C72</f>
        <v>6544249622.4199991</v>
      </c>
    </row>
    <row r="77" spans="1:4" x14ac:dyDescent="0.2">
      <c r="A77" s="14" t="s">
        <v>190</v>
      </c>
      <c r="B77" s="12">
        <f>+B76/B78</f>
        <v>84.785951780383897</v>
      </c>
      <c r="C77" s="12">
        <f>+C76/C78</f>
        <v>477.86093699522655</v>
      </c>
    </row>
    <row r="78" spans="1:4" ht="15" x14ac:dyDescent="0.25">
      <c r="A78" s="14" t="s">
        <v>191</v>
      </c>
      <c r="B78" s="16">
        <v>13694883</v>
      </c>
      <c r="C78" s="16">
        <v>13694883</v>
      </c>
    </row>
    <row r="80" spans="1:4" x14ac:dyDescent="0.2">
      <c r="B80" s="26"/>
      <c r="D80" s="4"/>
    </row>
    <row r="81" spans="1:3" x14ac:dyDescent="0.2">
      <c r="A81" s="27" t="s">
        <v>111</v>
      </c>
      <c r="B81" s="28"/>
      <c r="C81" s="29" t="s">
        <v>112</v>
      </c>
    </row>
    <row r="82" spans="1:3" x14ac:dyDescent="0.2">
      <c r="A82" s="27"/>
      <c r="C82" s="30"/>
    </row>
    <row r="83" spans="1:3" x14ac:dyDescent="0.2">
      <c r="A83" s="31"/>
      <c r="B83" s="28"/>
      <c r="C83" s="32"/>
    </row>
    <row r="84" spans="1:3" x14ac:dyDescent="0.2">
      <c r="A84" s="33" t="s">
        <v>113</v>
      </c>
      <c r="C84" s="32" t="s">
        <v>114</v>
      </c>
    </row>
  </sheetData>
  <mergeCells count="2">
    <mergeCell ref="A1:C1"/>
    <mergeCell ref="A2:C2"/>
  </mergeCells>
  <dataValidations count="1">
    <dataValidation type="decimal" operator="notEqual" allowBlank="1" showErrorMessage="1" error="This is an invalid value!" sqref="B21:C23 B55:C60 B15:C18 B62:C71 B48:C49 B73:C77 B25:C46 B51:C53 B5:C13" xr:uid="{E8648719-589C-48AF-8625-994BFDF043A8}">
      <formula1>1E+25</formula1>
      <formula2>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85E9D-CA45-45DD-A95F-3D8B83E97FF4}">
  <dimension ref="A2:H27"/>
  <sheetViews>
    <sheetView workbookViewId="0">
      <selection activeCell="C28" sqref="B28:C29"/>
    </sheetView>
  </sheetViews>
  <sheetFormatPr defaultColWidth="11.42578125" defaultRowHeight="12.75" x14ac:dyDescent="0.2"/>
  <cols>
    <col min="1" max="1" width="46.140625" style="3" customWidth="1"/>
    <col min="2" max="2" width="15.140625" style="3" customWidth="1"/>
    <col min="3" max="3" width="16" style="3" customWidth="1"/>
    <col min="4" max="4" width="15.7109375" style="3" customWidth="1"/>
    <col min="5" max="5" width="16.42578125" style="3" customWidth="1"/>
    <col min="6" max="6" width="15.42578125" style="3" customWidth="1"/>
    <col min="7" max="7" width="15.85546875" style="3" customWidth="1"/>
    <col min="8" max="16384" width="11.42578125" style="3"/>
  </cols>
  <sheetData>
    <row r="2" spans="1:7" x14ac:dyDescent="0.2">
      <c r="A2" s="38"/>
      <c r="G2" s="7"/>
    </row>
    <row r="3" spans="1:7" ht="38.25" hidden="1" x14ac:dyDescent="0.2">
      <c r="A3" s="39" t="s">
        <v>2</v>
      </c>
      <c r="B3" s="40" t="s">
        <v>192</v>
      </c>
      <c r="C3" s="40" t="s">
        <v>193</v>
      </c>
      <c r="D3" s="40" t="s">
        <v>194</v>
      </c>
      <c r="E3" s="40" t="s">
        <v>195</v>
      </c>
      <c r="F3" s="40" t="s">
        <v>196</v>
      </c>
      <c r="G3" s="40" t="s">
        <v>197</v>
      </c>
    </row>
    <row r="4" spans="1:7" ht="38.25" x14ac:dyDescent="0.2">
      <c r="A4" s="8" t="s">
        <v>94</v>
      </c>
      <c r="B4" s="8" t="s">
        <v>98</v>
      </c>
      <c r="C4" s="8" t="s">
        <v>99</v>
      </c>
      <c r="D4" s="8" t="s">
        <v>101</v>
      </c>
      <c r="E4" s="8" t="s">
        <v>107</v>
      </c>
      <c r="F4" s="8" t="s">
        <v>107</v>
      </c>
      <c r="G4" s="8" t="s">
        <v>198</v>
      </c>
    </row>
    <row r="5" spans="1:7" ht="15" x14ac:dyDescent="0.25">
      <c r="A5" s="41" t="s">
        <v>199</v>
      </c>
      <c r="B5" s="16">
        <v>1369488300</v>
      </c>
      <c r="C5" s="16">
        <v>7957309291</v>
      </c>
      <c r="D5" s="16">
        <v>3824524382.8200002</v>
      </c>
      <c r="E5" s="16">
        <v>-600193925.70000005</v>
      </c>
      <c r="F5" s="16">
        <v>1591771322.9400001</v>
      </c>
      <c r="G5" s="42">
        <f t="shared" ref="G5:G12" si="0">SUM(B5:F5)</f>
        <v>14142899371.059999</v>
      </c>
    </row>
    <row r="6" spans="1:7" ht="26.25" x14ac:dyDescent="0.25">
      <c r="A6" s="43" t="s">
        <v>200</v>
      </c>
      <c r="B6" s="16">
        <v>0</v>
      </c>
      <c r="C6" s="16">
        <v>0</v>
      </c>
      <c r="D6" s="16">
        <v>0</v>
      </c>
      <c r="E6" s="16"/>
      <c r="F6" s="16">
        <v>0</v>
      </c>
      <c r="G6" s="42">
        <f t="shared" si="0"/>
        <v>0</v>
      </c>
    </row>
    <row r="7" spans="1:7" ht="15" x14ac:dyDescent="0.25">
      <c r="A7" s="41" t="s">
        <v>201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42">
        <f t="shared" si="0"/>
        <v>0</v>
      </c>
    </row>
    <row r="8" spans="1:7" ht="15" x14ac:dyDescent="0.25">
      <c r="A8" s="44" t="s">
        <v>184</v>
      </c>
      <c r="B8" s="16">
        <v>0</v>
      </c>
      <c r="C8" s="16">
        <v>0</v>
      </c>
      <c r="D8" s="16">
        <v>0</v>
      </c>
      <c r="E8" s="16">
        <v>0</v>
      </c>
      <c r="F8" s="16">
        <v>1161133689.6759992</v>
      </c>
      <c r="G8" s="42">
        <f t="shared" si="0"/>
        <v>1161133689.6759992</v>
      </c>
    </row>
    <row r="9" spans="1:7" ht="15" x14ac:dyDescent="0.25">
      <c r="A9" s="44" t="s">
        <v>185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42">
        <f t="shared" si="0"/>
        <v>0</v>
      </c>
    </row>
    <row r="10" spans="1:7" ht="15" x14ac:dyDescent="0.25">
      <c r="A10" s="44" t="s">
        <v>202</v>
      </c>
      <c r="B10" s="16">
        <v>7957274818.3199997</v>
      </c>
      <c r="C10" s="16">
        <v>-7957274818.3199997</v>
      </c>
      <c r="D10" s="16">
        <v>0</v>
      </c>
      <c r="E10" s="16">
        <v>0</v>
      </c>
      <c r="F10" s="16">
        <v>0</v>
      </c>
      <c r="G10" s="42">
        <f t="shared" si="0"/>
        <v>0</v>
      </c>
    </row>
    <row r="11" spans="1:7" ht="15" x14ac:dyDescent="0.25">
      <c r="A11" s="44" t="s">
        <v>203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42">
        <f t="shared" si="0"/>
        <v>0</v>
      </c>
    </row>
    <row r="12" spans="1:7" ht="15" x14ac:dyDescent="0.25">
      <c r="A12" s="44" t="s">
        <v>204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42">
        <f t="shared" si="0"/>
        <v>0</v>
      </c>
    </row>
    <row r="13" spans="1:7" x14ac:dyDescent="0.2">
      <c r="A13" s="41" t="s">
        <v>205</v>
      </c>
      <c r="B13" s="42">
        <f>SUM(B5:B12)</f>
        <v>9326763118.3199997</v>
      </c>
      <c r="C13" s="42">
        <f t="shared" ref="C13:F13" si="1">SUM(C5:C12)</f>
        <v>34472.680000305176</v>
      </c>
      <c r="D13" s="42">
        <f t="shared" si="1"/>
        <v>3824524382.8200002</v>
      </c>
      <c r="E13" s="42">
        <f t="shared" si="1"/>
        <v>-600193925.70000005</v>
      </c>
      <c r="F13" s="42">
        <f t="shared" si="1"/>
        <v>2752905012.6159992</v>
      </c>
      <c r="G13" s="42">
        <f>SUM(G5:G12)</f>
        <v>15304033060.735998</v>
      </c>
    </row>
    <row r="14" spans="1:7" ht="26.25" x14ac:dyDescent="0.25">
      <c r="A14" s="43" t="s">
        <v>200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42">
        <f t="shared" ref="G14:G20" si="2">SUM(B14:F14)</f>
        <v>0</v>
      </c>
    </row>
    <row r="15" spans="1:7" ht="15" x14ac:dyDescent="0.25">
      <c r="A15" s="41" t="s">
        <v>201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45">
        <f t="shared" si="2"/>
        <v>0</v>
      </c>
    </row>
    <row r="16" spans="1:7" ht="15" x14ac:dyDescent="0.25">
      <c r="A16" s="44" t="s">
        <v>184</v>
      </c>
      <c r="B16" s="16">
        <v>0</v>
      </c>
      <c r="C16" s="16">
        <v>0</v>
      </c>
      <c r="D16" s="16">
        <v>0</v>
      </c>
      <c r="E16" s="16">
        <v>0</v>
      </c>
      <c r="F16" s="16">
        <f>+[1]IS!C69</f>
        <v>6544249622.4199991</v>
      </c>
      <c r="G16" s="45">
        <f t="shared" si="2"/>
        <v>6544249622.4199991</v>
      </c>
    </row>
    <row r="17" spans="1:8" ht="15" x14ac:dyDescent="0.25">
      <c r="A17" s="44" t="s">
        <v>185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45">
        <f t="shared" si="2"/>
        <v>0</v>
      </c>
    </row>
    <row r="18" spans="1:8" ht="15" x14ac:dyDescent="0.25">
      <c r="A18" s="44" t="s">
        <v>202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45">
        <f t="shared" si="2"/>
        <v>0</v>
      </c>
    </row>
    <row r="19" spans="1:8" ht="15" x14ac:dyDescent="0.25">
      <c r="A19" s="44" t="s">
        <v>203</v>
      </c>
      <c r="B19" s="16">
        <v>0</v>
      </c>
      <c r="C19" s="16">
        <v>0</v>
      </c>
      <c r="D19" s="16">
        <v>0</v>
      </c>
      <c r="E19" s="16">
        <v>-412640813.43000001</v>
      </c>
      <c r="F19" s="16">
        <v>0</v>
      </c>
      <c r="G19" s="45">
        <f t="shared" si="2"/>
        <v>-412640813.43000001</v>
      </c>
    </row>
    <row r="20" spans="1:8" ht="15" x14ac:dyDescent="0.25">
      <c r="A20" s="44" t="s">
        <v>204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45">
        <f t="shared" si="2"/>
        <v>0</v>
      </c>
    </row>
    <row r="21" spans="1:8" x14ac:dyDescent="0.2">
      <c r="A21" s="41" t="s">
        <v>206</v>
      </c>
      <c r="B21" s="42">
        <f t="shared" ref="B21:F21" si="3">SUM(B13:B20)</f>
        <v>9326763118.3199997</v>
      </c>
      <c r="C21" s="42">
        <f t="shared" si="3"/>
        <v>34472.680000305176</v>
      </c>
      <c r="D21" s="42">
        <f t="shared" si="3"/>
        <v>3824524382.8200002</v>
      </c>
      <c r="E21" s="42">
        <f t="shared" si="3"/>
        <v>-1012834739.1300001</v>
      </c>
      <c r="F21" s="42">
        <f t="shared" si="3"/>
        <v>9297154635.0359993</v>
      </c>
      <c r="G21" s="42">
        <f>SUM(G13:G20)</f>
        <v>21435641869.725998</v>
      </c>
      <c r="H21" s="4"/>
    </row>
    <row r="23" spans="1:8" x14ac:dyDescent="0.2">
      <c r="B23" s="26"/>
      <c r="C23" s="4"/>
    </row>
    <row r="24" spans="1:8" x14ac:dyDescent="0.2">
      <c r="A24" s="27" t="s">
        <v>111</v>
      </c>
      <c r="B24" s="28"/>
      <c r="C24" s="29" t="s">
        <v>112</v>
      </c>
    </row>
    <row r="25" spans="1:8" x14ac:dyDescent="0.2">
      <c r="A25" s="27"/>
      <c r="C25" s="30"/>
    </row>
    <row r="26" spans="1:8" x14ac:dyDescent="0.2">
      <c r="A26" s="31"/>
      <c r="B26" s="28"/>
      <c r="C26" s="32"/>
    </row>
    <row r="27" spans="1:8" x14ac:dyDescent="0.2">
      <c r="A27" s="33" t="s">
        <v>113</v>
      </c>
      <c r="C27" s="32" t="s">
        <v>114</v>
      </c>
    </row>
  </sheetData>
  <dataValidations count="1">
    <dataValidation type="decimal" operator="notEqual" allowBlank="1" showErrorMessage="1" error="This is an invalid value!" sqref="B5:F12" xr:uid="{CE595246-E8BF-4A55-A316-B807D13C99BE}">
      <formula1>1E+25</formula1>
      <formula2>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976D9-1E7B-4EBB-B79C-0FD32017D2A1}">
  <dimension ref="A1:D62"/>
  <sheetViews>
    <sheetView tabSelected="1" workbookViewId="0">
      <selection activeCell="G26" sqref="G25:G26"/>
    </sheetView>
  </sheetViews>
  <sheetFormatPr defaultColWidth="11.42578125" defaultRowHeight="12.75" x14ac:dyDescent="0.2"/>
  <cols>
    <col min="1" max="1" width="56.7109375" style="3" customWidth="1"/>
    <col min="2" max="2" width="19" style="3" customWidth="1"/>
    <col min="3" max="3" width="19.5703125" style="3" customWidth="1"/>
    <col min="4" max="4" width="20.140625" style="3" customWidth="1"/>
    <col min="5" max="16384" width="11.42578125" style="3"/>
  </cols>
  <sheetData>
    <row r="1" spans="1:3" x14ac:dyDescent="0.2">
      <c r="A1" s="34" t="s">
        <v>0</v>
      </c>
      <c r="B1" s="34"/>
      <c r="C1" s="34"/>
    </row>
    <row r="2" spans="1:3" x14ac:dyDescent="0.2">
      <c r="A2" s="34" t="s">
        <v>207</v>
      </c>
      <c r="B2" s="34"/>
      <c r="C2" s="34"/>
    </row>
    <row r="3" spans="1:3" x14ac:dyDescent="0.2">
      <c r="A3" s="8" t="s">
        <v>2</v>
      </c>
      <c r="B3" s="35" t="s">
        <v>116</v>
      </c>
      <c r="C3" s="35" t="s">
        <v>110</v>
      </c>
    </row>
    <row r="4" spans="1:3" x14ac:dyDescent="0.2">
      <c r="A4" s="46" t="s">
        <v>208</v>
      </c>
      <c r="B4" s="47"/>
      <c r="C4" s="48"/>
    </row>
    <row r="5" spans="1:3" x14ac:dyDescent="0.2">
      <c r="A5" s="49" t="s">
        <v>209</v>
      </c>
      <c r="B5" s="42">
        <f>SUM(B6:B14)</f>
        <v>7044396111.3600006</v>
      </c>
      <c r="C5" s="42">
        <f>SUM(C6:C14)</f>
        <v>4698967895.4099998</v>
      </c>
    </row>
    <row r="6" spans="1:3" ht="15" x14ac:dyDescent="0.25">
      <c r="A6" s="50" t="s">
        <v>210</v>
      </c>
      <c r="B6" s="16">
        <v>6753252854.4400005</v>
      </c>
      <c r="C6" s="16">
        <v>3692974349.04</v>
      </c>
    </row>
    <row r="7" spans="1:3" ht="15" hidden="1" x14ac:dyDescent="0.25">
      <c r="A7" s="50" t="s">
        <v>211</v>
      </c>
      <c r="B7" s="16">
        <v>0</v>
      </c>
      <c r="C7" s="16">
        <v>0</v>
      </c>
    </row>
    <row r="8" spans="1:3" ht="15" x14ac:dyDescent="0.25">
      <c r="A8" s="50" t="s">
        <v>212</v>
      </c>
      <c r="B8" s="16">
        <v>2776596</v>
      </c>
      <c r="C8" s="16">
        <v>3652377</v>
      </c>
    </row>
    <row r="9" spans="1:3" ht="15" hidden="1" x14ac:dyDescent="0.25">
      <c r="A9" s="50" t="s">
        <v>213</v>
      </c>
      <c r="B9" s="16">
        <v>0</v>
      </c>
      <c r="C9" s="16">
        <v>0</v>
      </c>
    </row>
    <row r="10" spans="1:3" ht="15" x14ac:dyDescent="0.25">
      <c r="A10" s="50" t="s">
        <v>214</v>
      </c>
      <c r="B10" s="16">
        <v>0</v>
      </c>
      <c r="C10" s="16">
        <v>0</v>
      </c>
    </row>
    <row r="11" spans="1:3" ht="15" hidden="1" x14ac:dyDescent="0.25">
      <c r="A11" s="50" t="s">
        <v>215</v>
      </c>
      <c r="B11" s="16">
        <v>0</v>
      </c>
      <c r="C11" s="16">
        <v>0</v>
      </c>
    </row>
    <row r="12" spans="1:3" ht="15" hidden="1" x14ac:dyDescent="0.25">
      <c r="A12" s="50" t="s">
        <v>216</v>
      </c>
      <c r="B12" s="16">
        <v>0</v>
      </c>
      <c r="C12" s="16">
        <v>0</v>
      </c>
    </row>
    <row r="13" spans="1:3" ht="15" hidden="1" x14ac:dyDescent="0.25">
      <c r="A13" s="50" t="s">
        <v>217</v>
      </c>
      <c r="B13" s="16">
        <v>0</v>
      </c>
      <c r="C13" s="16">
        <v>0</v>
      </c>
    </row>
    <row r="14" spans="1:3" ht="15" x14ac:dyDescent="0.25">
      <c r="A14" s="50" t="s">
        <v>218</v>
      </c>
      <c r="B14" s="16">
        <v>288366660.92000002</v>
      </c>
      <c r="C14" s="16">
        <v>1002341169.37</v>
      </c>
    </row>
    <row r="15" spans="1:3" x14ac:dyDescent="0.2">
      <c r="A15" s="49" t="s">
        <v>219</v>
      </c>
      <c r="B15" s="42">
        <f>SUM(B16:B26)</f>
        <v>-15895336307.4</v>
      </c>
      <c r="C15" s="42">
        <f>SUM(C16:C26)</f>
        <v>-13689191735.190001</v>
      </c>
    </row>
    <row r="16" spans="1:3" ht="15" x14ac:dyDescent="0.25">
      <c r="A16" s="50" t="s">
        <v>220</v>
      </c>
      <c r="B16" s="16">
        <v>0</v>
      </c>
      <c r="C16" s="16">
        <v>0</v>
      </c>
    </row>
    <row r="17" spans="1:3" ht="15" x14ac:dyDescent="0.25">
      <c r="A17" s="50" t="s">
        <v>221</v>
      </c>
      <c r="B17" s="16">
        <v>-1045015964.37</v>
      </c>
      <c r="C17" s="16">
        <v>-1276558711.1600001</v>
      </c>
    </row>
    <row r="18" spans="1:3" ht="15" x14ac:dyDescent="0.25">
      <c r="A18" s="50" t="s">
        <v>222</v>
      </c>
      <c r="B18" s="16">
        <v>-309201606.63999999</v>
      </c>
      <c r="C18" s="16">
        <v>-380700646.69</v>
      </c>
    </row>
    <row r="19" spans="1:3" ht="15" x14ac:dyDescent="0.25">
      <c r="A19" s="50" t="s">
        <v>223</v>
      </c>
      <c r="B19" s="16">
        <v>-10749830088.09</v>
      </c>
      <c r="C19" s="16">
        <v>-6633393144.29</v>
      </c>
    </row>
    <row r="20" spans="1:3" ht="15" x14ac:dyDescent="0.25">
      <c r="A20" s="50" t="s">
        <v>224</v>
      </c>
      <c r="B20" s="16">
        <v>-160422732.38</v>
      </c>
      <c r="C20" s="16">
        <v>-160643059.88999999</v>
      </c>
    </row>
    <row r="21" spans="1:3" ht="15" x14ac:dyDescent="0.25">
      <c r="A21" s="50" t="s">
        <v>225</v>
      </c>
      <c r="B21" s="16">
        <v>-24966937</v>
      </c>
      <c r="C21" s="16">
        <v>-37706935</v>
      </c>
    </row>
    <row r="22" spans="1:3" ht="15" x14ac:dyDescent="0.25">
      <c r="A22" s="50" t="s">
        <v>226</v>
      </c>
      <c r="B22" s="16">
        <v>-1584817156.8199999</v>
      </c>
      <c r="C22" s="16">
        <v>-2037048383.9300001</v>
      </c>
    </row>
    <row r="23" spans="1:3" ht="15" x14ac:dyDescent="0.25">
      <c r="A23" s="50" t="s">
        <v>227</v>
      </c>
      <c r="B23" s="16">
        <v>-157177734.78999999</v>
      </c>
      <c r="C23" s="16">
        <v>-271183054.49000001</v>
      </c>
    </row>
    <row r="24" spans="1:3" ht="15" x14ac:dyDescent="0.25">
      <c r="A24" s="50" t="s">
        <v>228</v>
      </c>
      <c r="B24" s="16">
        <v>-3810834</v>
      </c>
      <c r="C24" s="16">
        <v>-12552767</v>
      </c>
    </row>
    <row r="25" spans="1:3" ht="15" x14ac:dyDescent="0.25">
      <c r="A25" s="50" t="s">
        <v>229</v>
      </c>
      <c r="B25" s="16">
        <v>0</v>
      </c>
      <c r="C25" s="16">
        <v>0</v>
      </c>
    </row>
    <row r="26" spans="1:3" ht="15" x14ac:dyDescent="0.25">
      <c r="A26" s="50" t="s">
        <v>230</v>
      </c>
      <c r="B26" s="16">
        <v>-1860093253.3099999</v>
      </c>
      <c r="C26" s="16">
        <v>-2879405032.7399998</v>
      </c>
    </row>
    <row r="27" spans="1:3" x14ac:dyDescent="0.2">
      <c r="A27" s="49" t="s">
        <v>231</v>
      </c>
      <c r="B27" s="42">
        <f>+B5+B15</f>
        <v>-8850940196.039999</v>
      </c>
      <c r="C27" s="42">
        <f>+C5+C15</f>
        <v>-8990223839.7800007</v>
      </c>
    </row>
    <row r="28" spans="1:3" x14ac:dyDescent="0.2">
      <c r="A28" s="46" t="s">
        <v>232</v>
      </c>
      <c r="B28" s="47"/>
      <c r="C28" s="48"/>
    </row>
    <row r="29" spans="1:3" x14ac:dyDescent="0.2">
      <c r="A29" s="49" t="s">
        <v>209</v>
      </c>
      <c r="B29" s="42">
        <f>SUM(B30:B33)</f>
        <v>12337302162.240002</v>
      </c>
      <c r="C29" s="42">
        <f>SUM(C30:C33)</f>
        <v>16972074661.240002</v>
      </c>
    </row>
    <row r="30" spans="1:3" ht="15" x14ac:dyDescent="0.25">
      <c r="A30" s="50" t="s">
        <v>233</v>
      </c>
      <c r="B30" s="16">
        <v>0</v>
      </c>
      <c r="C30" s="16">
        <v>75280000</v>
      </c>
    </row>
    <row r="31" spans="1:3" ht="15" x14ac:dyDescent="0.25">
      <c r="A31" s="50" t="s">
        <v>234</v>
      </c>
      <c r="B31" s="16">
        <v>0</v>
      </c>
      <c r="C31" s="16">
        <v>0</v>
      </c>
    </row>
    <row r="32" spans="1:3" ht="15" x14ac:dyDescent="0.25">
      <c r="A32" s="50" t="s">
        <v>235</v>
      </c>
      <c r="B32" s="16">
        <v>11160929191.870001</v>
      </c>
      <c r="C32" s="16">
        <v>15426618949.540001</v>
      </c>
    </row>
    <row r="33" spans="1:3" ht="15" x14ac:dyDescent="0.25">
      <c r="A33" s="50" t="s">
        <v>236</v>
      </c>
      <c r="B33" s="16">
        <v>1176372970.3700001</v>
      </c>
      <c r="C33" s="16">
        <v>1470175711.7</v>
      </c>
    </row>
    <row r="34" spans="1:3" x14ac:dyDescent="0.2">
      <c r="A34" s="49" t="s">
        <v>219</v>
      </c>
      <c r="B34" s="42">
        <f>SUM(B35:B38)</f>
        <v>-3749956159.5800004</v>
      </c>
      <c r="C34" s="42">
        <f>SUM(C35:C38)</f>
        <v>-4235094354.3199997</v>
      </c>
    </row>
    <row r="35" spans="1:3" ht="15" x14ac:dyDescent="0.25">
      <c r="A35" s="50" t="s">
        <v>237</v>
      </c>
      <c r="B35" s="16">
        <v>-56441372</v>
      </c>
      <c r="C35" s="16">
        <v>-58760280</v>
      </c>
    </row>
    <row r="36" spans="1:3" ht="15" x14ac:dyDescent="0.25">
      <c r="A36" s="50" t="s">
        <v>238</v>
      </c>
      <c r="B36" s="16">
        <v>0</v>
      </c>
      <c r="C36" s="16">
        <v>0</v>
      </c>
    </row>
    <row r="37" spans="1:3" ht="15" x14ac:dyDescent="0.25">
      <c r="A37" s="50" t="s">
        <v>239</v>
      </c>
      <c r="B37" s="16">
        <v>0</v>
      </c>
      <c r="C37" s="16">
        <v>-853170528.75</v>
      </c>
    </row>
    <row r="38" spans="1:3" ht="15" x14ac:dyDescent="0.25">
      <c r="A38" s="50" t="s">
        <v>240</v>
      </c>
      <c r="B38" s="16">
        <v>-3693514787.5800004</v>
      </c>
      <c r="C38" s="16">
        <v>-3323163545.5699997</v>
      </c>
    </row>
    <row r="39" spans="1:3" x14ac:dyDescent="0.2">
      <c r="A39" s="49" t="s">
        <v>241</v>
      </c>
      <c r="B39" s="42">
        <f>+B29+B34</f>
        <v>8587346002.6600018</v>
      </c>
      <c r="C39" s="42">
        <f>+C29+C34</f>
        <v>12736980306.920002</v>
      </c>
    </row>
    <row r="40" spans="1:3" x14ac:dyDescent="0.2">
      <c r="A40" s="46" t="s">
        <v>242</v>
      </c>
      <c r="B40" s="47"/>
      <c r="C40" s="48"/>
    </row>
    <row r="41" spans="1:3" x14ac:dyDescent="0.2">
      <c r="A41" s="49" t="s">
        <v>209</v>
      </c>
      <c r="B41" s="42">
        <f>SUM(B42:B45)</f>
        <v>80855664139.040009</v>
      </c>
      <c r="C41" s="42">
        <f>SUM(C42:C45)</f>
        <v>155805125593.05002</v>
      </c>
    </row>
    <row r="42" spans="1:3" ht="15" x14ac:dyDescent="0.25">
      <c r="A42" s="50" t="s">
        <v>243</v>
      </c>
      <c r="B42" s="16">
        <v>26270907484.580002</v>
      </c>
      <c r="C42" s="16">
        <v>6849602208.8900003</v>
      </c>
    </row>
    <row r="43" spans="1:3" ht="15" x14ac:dyDescent="0.25">
      <c r="A43" s="51" t="s">
        <v>244</v>
      </c>
      <c r="B43" s="16">
        <v>0</v>
      </c>
      <c r="C43" s="16">
        <v>0</v>
      </c>
    </row>
    <row r="44" spans="1:3" ht="15" x14ac:dyDescent="0.25">
      <c r="A44" s="50" t="s">
        <v>245</v>
      </c>
      <c r="B44" s="16">
        <v>0</v>
      </c>
      <c r="C44" s="16">
        <v>-2149000</v>
      </c>
    </row>
    <row r="45" spans="1:3" ht="15" x14ac:dyDescent="0.25">
      <c r="A45" s="50" t="s">
        <v>218</v>
      </c>
      <c r="B45" s="16">
        <v>54584756654.459999</v>
      </c>
      <c r="C45" s="16">
        <v>148957672384.16</v>
      </c>
    </row>
    <row r="46" spans="1:3" x14ac:dyDescent="0.2">
      <c r="A46" s="49" t="s">
        <v>219</v>
      </c>
      <c r="B46" s="42">
        <f>SUM(B47:B51)</f>
        <v>-80079155590.76001</v>
      </c>
      <c r="C46" s="42">
        <f>SUM(C47:C51)</f>
        <v>-157450778325.13</v>
      </c>
    </row>
    <row r="47" spans="1:3" ht="15" x14ac:dyDescent="0.25">
      <c r="A47" s="50" t="s">
        <v>246</v>
      </c>
      <c r="B47" s="16">
        <v>-5366363291.1000004</v>
      </c>
      <c r="C47" s="16">
        <v>-11236875709.82</v>
      </c>
    </row>
    <row r="48" spans="1:3" ht="15" x14ac:dyDescent="0.25">
      <c r="A48" s="50" t="s">
        <v>247</v>
      </c>
      <c r="B48" s="16">
        <v>-14943575791.549999</v>
      </c>
      <c r="C48" s="16">
        <v>-5081373385.8699999</v>
      </c>
    </row>
    <row r="49" spans="1:4" ht="15" x14ac:dyDescent="0.25">
      <c r="A49" s="50" t="s">
        <v>248</v>
      </c>
      <c r="B49" s="16">
        <v>-13027303844.780001</v>
      </c>
      <c r="C49" s="16">
        <v>0</v>
      </c>
    </row>
    <row r="50" spans="1:4" ht="15" x14ac:dyDescent="0.25">
      <c r="A50" s="50" t="s">
        <v>249</v>
      </c>
      <c r="B50" s="16">
        <v>0</v>
      </c>
      <c r="C50" s="16">
        <v>-412640813.43000001</v>
      </c>
    </row>
    <row r="51" spans="1:4" ht="15" x14ac:dyDescent="0.25">
      <c r="A51" s="50" t="s">
        <v>230</v>
      </c>
      <c r="B51" s="16">
        <v>-46741912663.330009</v>
      </c>
      <c r="C51" s="16">
        <v>-140719888416.01001</v>
      </c>
    </row>
    <row r="52" spans="1:4" x14ac:dyDescent="0.2">
      <c r="A52" s="49" t="s">
        <v>250</v>
      </c>
      <c r="B52" s="42">
        <f>+B41+B46</f>
        <v>776508548.27999878</v>
      </c>
      <c r="C52" s="42">
        <f>+C41+C46</f>
        <v>-1645652732.0799866</v>
      </c>
    </row>
    <row r="53" spans="1:4" ht="15" x14ac:dyDescent="0.25">
      <c r="A53" s="49" t="s">
        <v>251</v>
      </c>
      <c r="B53" s="16">
        <v>-275630008.54000002</v>
      </c>
      <c r="C53" s="16">
        <v>-3643110.01</v>
      </c>
    </row>
    <row r="54" spans="1:4" x14ac:dyDescent="0.2">
      <c r="A54" s="49" t="s">
        <v>252</v>
      </c>
      <c r="B54" s="42">
        <f>+B53+B52+B39+B27</f>
        <v>237284346.36000061</v>
      </c>
      <c r="C54" s="42">
        <f>+C53+C52+C39+C27</f>
        <v>2097460625.0500145</v>
      </c>
    </row>
    <row r="55" spans="1:4" ht="15" x14ac:dyDescent="0.25">
      <c r="A55" s="49" t="s">
        <v>253</v>
      </c>
      <c r="B55" s="16">
        <v>1774085785.8099999</v>
      </c>
      <c r="C55" s="42">
        <f>+B56</f>
        <v>2898220700.29</v>
      </c>
    </row>
    <row r="56" spans="1:4" ht="15" x14ac:dyDescent="0.25">
      <c r="A56" s="49" t="s">
        <v>254</v>
      </c>
      <c r="B56" s="16">
        <f>+[1]BS!B7</f>
        <v>2898220700.29</v>
      </c>
      <c r="C56" s="42">
        <f>+C54+C55</f>
        <v>4995681325.3400145</v>
      </c>
      <c r="D56" s="52"/>
    </row>
    <row r="58" spans="1:4" x14ac:dyDescent="0.2">
      <c r="B58" s="26"/>
      <c r="D58" s="4"/>
    </row>
    <row r="59" spans="1:4" x14ac:dyDescent="0.2">
      <c r="A59" s="53" t="s">
        <v>111</v>
      </c>
      <c r="B59" s="28"/>
      <c r="C59" s="29" t="s">
        <v>112</v>
      </c>
    </row>
    <row r="60" spans="1:4" x14ac:dyDescent="0.2">
      <c r="A60" s="53"/>
      <c r="C60" s="30"/>
    </row>
    <row r="61" spans="1:4" x14ac:dyDescent="0.2">
      <c r="B61" s="28"/>
      <c r="C61" s="32"/>
    </row>
    <row r="62" spans="1:4" x14ac:dyDescent="0.2">
      <c r="A62" s="54" t="s">
        <v>113</v>
      </c>
      <c r="C62" s="32" t="s">
        <v>114</v>
      </c>
    </row>
  </sheetData>
  <mergeCells count="5">
    <mergeCell ref="A1:C1"/>
    <mergeCell ref="A2:C2"/>
    <mergeCell ref="A4:C4"/>
    <mergeCell ref="A28:C28"/>
    <mergeCell ref="A40:C40"/>
  </mergeCells>
  <dataValidations count="1">
    <dataValidation type="decimal" operator="notEqual" allowBlank="1" showErrorMessage="1" error="This is an invalid value!" sqref="B42:C45 B35:C38 B47:C51 B18:B26 B6:C14" xr:uid="{831C94FC-AECE-4C1A-A5E5-ADC46965F3D4}">
      <formula1>1E+25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at1</vt:lpstr>
      <vt:lpstr>at2</vt:lpstr>
      <vt:lpstr>st3</vt:lpstr>
      <vt:lpstr>st4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2025-02-11T08:00:08Z</dcterms:created>
  <dcterms:modified xsi:type="dcterms:W3CDTF">2025-02-11T08:02:04Z</dcterms:modified>
</cp:coreProperties>
</file>