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ka\My Documents\тайлан_ мэдээ\Санхүүгийн тайлан\Tatvarin tailan 2018\"/>
    </mc:Choice>
  </mc:AlternateContent>
  <xr:revisionPtr revIDLastSave="0" documentId="10_ncr:8100000_{72A7ACDD-E974-45C8-87A2-D3B13466B7DC}" xr6:coauthVersionLast="34" xr6:coauthVersionMax="34" xr10:uidLastSave="{00000000-0000-0000-0000-000000000000}"/>
  <bookViews>
    <workbookView xWindow="0" yWindow="0" windowWidth="21600" windowHeight="8475" tabRatio="869" activeTab="4" xr2:uid="{00000000-000D-0000-FFFF-FFFF00000000}"/>
  </bookViews>
  <sheets>
    <sheet name="nuur" sheetId="97" r:id="rId1"/>
    <sheet name="balance" sheetId="98" r:id="rId2"/>
    <sheet name="OUDT" sheetId="99" r:id="rId3"/>
    <sheet name="UUT" sheetId="100" r:id="rId4"/>
    <sheet name="MGT" sheetId="101" r:id="rId5"/>
    <sheet name="ТТ-12" sheetId="85" state="hidden" r:id="rId6"/>
    <sheet name="ТТ-11" sheetId="86" state="hidden" r:id="rId7"/>
    <sheet name="TT-13" sheetId="76" state="hidden" r:id="rId8"/>
    <sheet name="CIT report" sheetId="45" state="hidden" r:id="rId9"/>
    <sheet name="CIT time diff.report" sheetId="43" state="hidden" r:id="rId10"/>
    <sheet name="ханш 12.31" sheetId="119" state="hidden" r:id="rId11"/>
    <sheet name="ханш хавсралт" sheetId="124" state="hidden" r:id="rId12"/>
    <sheet name="8" sheetId="104" r:id="rId13"/>
    <sheet name="9" sheetId="106" r:id="rId14"/>
    <sheet name="10" sheetId="107" r:id="rId15"/>
    <sheet name="11" sheetId="108" r:id="rId16"/>
    <sheet name="12" sheetId="109" r:id="rId17"/>
    <sheet name="13" sheetId="110" r:id="rId18"/>
    <sheet name="14" sheetId="112" r:id="rId19"/>
    <sheet name="15" sheetId="113" r:id="rId20"/>
    <sheet name="16" sheetId="114" r:id="rId21"/>
    <sheet name="17" sheetId="115" r:id="rId22"/>
    <sheet name="18" sheetId="116" r:id="rId23"/>
    <sheet name="19" sheetId="117" r:id="rId24"/>
    <sheet name="20" sheetId="118" r:id="rId25"/>
    <sheet name="Бусад R,E" sheetId="121" r:id="rId26"/>
    <sheet name="OZND" sheetId="122" r:id="rId27"/>
    <sheet name="Guilgee balans" sheetId="123" r:id="rId28"/>
  </sheets>
  <externalReferences>
    <externalReference r:id="rId29"/>
  </externalReferences>
  <definedNames>
    <definedName name="_xlnm._FilterDatabase" localSheetId="1" hidden="1">balance!$1:$132</definedName>
    <definedName name="_xlnm._FilterDatabase" localSheetId="2" hidden="1">OUDT!$A$9:$A$37</definedName>
    <definedName name="_xlnm._FilterDatabase" localSheetId="26" hidden="1">OZND!$A$1:$R$494</definedName>
    <definedName name="_ftn1" localSheetId="19">'15'!#REF!</definedName>
    <definedName name="_ftn2" localSheetId="19">'15'!#REF!</definedName>
    <definedName name="_ftnref1" localSheetId="19">'15'!$B$42</definedName>
    <definedName name="_ftnref2" localSheetId="19">'15'!$B$46</definedName>
    <definedName name="button15" localSheetId="10">#REF!</definedName>
    <definedName name="button15">#REF!</definedName>
    <definedName name="m">#REF!</definedName>
    <definedName name="OLE_LINK1" localSheetId="8">'CIT report'!#REF!</definedName>
    <definedName name="_xlnm.Print_Area" localSheetId="14">'10'!$A$1:$G$45</definedName>
    <definedName name="_xlnm.Print_Area" localSheetId="12">'8'!$A$1:$K$44</definedName>
    <definedName name="_xlnm.Print_Area" localSheetId="13">'9'!$A$1:$E$40</definedName>
    <definedName name="_xlnm.Print_Area" localSheetId="1">balance!$A$1:$D$105</definedName>
    <definedName name="_xlnm.Print_Area" localSheetId="9">'CIT time diff.report'!$A$1:$G$78</definedName>
    <definedName name="_xlnm.Print_Area" localSheetId="4">MGT!$A$1:$D$68</definedName>
    <definedName name="_xlnm.Print_Area" localSheetId="0">nuur!$A$1:$AA$53</definedName>
    <definedName name="_xlnm.Print_Area" localSheetId="2">OUDT!$B$1:$E$44</definedName>
    <definedName name="_xlnm.Print_Area" localSheetId="7">'TT-13'!$A$1:$E$65</definedName>
    <definedName name="_xlnm.Print_Area" localSheetId="3">UUT!$A$1:$CH$38</definedName>
  </definedNames>
  <calcPr calcId="162913"/>
</workbook>
</file>

<file path=xl/calcChain.xml><?xml version="1.0" encoding="utf-8"?>
<calcChain xmlns="http://schemas.openxmlformats.org/spreadsheetml/2006/main">
  <c r="D16" i="101" l="1"/>
  <c r="D10" i="101"/>
  <c r="E26" i="116" l="1"/>
  <c r="E27" i="116"/>
  <c r="E28" i="116" s="1"/>
  <c r="D18" i="116"/>
  <c r="E18" i="116"/>
  <c r="E16" i="116"/>
  <c r="E55" i="115"/>
  <c r="E56" i="115" l="1"/>
  <c r="E40" i="115" l="1"/>
  <c r="E34" i="115"/>
  <c r="C12" i="115"/>
  <c r="E12" i="115"/>
  <c r="E30" i="114"/>
  <c r="C30" i="114"/>
  <c r="C22" i="114"/>
  <c r="D26" i="109"/>
  <c r="D19" i="109"/>
  <c r="I25" i="108"/>
  <c r="I23" i="108"/>
  <c r="I12" i="108"/>
  <c r="I9" i="108"/>
  <c r="H18" i="108"/>
  <c r="H14" i="108"/>
  <c r="G4" i="108"/>
  <c r="G19" i="108"/>
  <c r="G26" i="108"/>
  <c r="E45" i="107"/>
  <c r="E23" i="106"/>
  <c r="E18" i="106"/>
  <c r="G15" i="107"/>
  <c r="G14" i="107"/>
  <c r="G13" i="107"/>
  <c r="G12" i="107"/>
  <c r="C32" i="106"/>
  <c r="C20" i="106"/>
  <c r="C23" i="106"/>
  <c r="J18" i="100"/>
  <c r="I18" i="100"/>
  <c r="H18" i="100"/>
  <c r="F18" i="100"/>
  <c r="C18" i="100"/>
  <c r="E27" i="99"/>
  <c r="E12" i="99"/>
  <c r="AT37" i="85" l="1"/>
  <c r="AT36" i="85" s="1"/>
  <c r="B66" i="101"/>
  <c r="B64" i="101"/>
  <c r="C58" i="101"/>
  <c r="C52" i="101"/>
  <c r="C38" i="101"/>
  <c r="C29" i="101"/>
  <c r="C45" i="101" s="1"/>
  <c r="C17" i="101"/>
  <c r="C10" i="101"/>
  <c r="C27" i="101" s="1"/>
  <c r="D52" i="101"/>
  <c r="D47" i="101"/>
  <c r="D38" i="101"/>
  <c r="D29" i="101"/>
  <c r="D17" i="101"/>
  <c r="C59" i="101" l="1"/>
  <c r="C61" i="101"/>
  <c r="D60" i="101" s="1"/>
  <c r="D58" i="101"/>
  <c r="D45" i="101"/>
  <c r="D27" i="101"/>
  <c r="D59" i="101" l="1"/>
  <c r="D61" i="101" s="1"/>
  <c r="C34" i="100"/>
  <c r="C32" i="100"/>
  <c r="T42" i="97"/>
  <c r="T40" i="97"/>
  <c r="C44" i="99" l="1"/>
  <c r="C42" i="99"/>
  <c r="D12" i="99"/>
  <c r="D27" i="99" s="1"/>
  <c r="D29" i="99" s="1"/>
  <c r="D31" i="99" s="1"/>
  <c r="L21" i="119" l="1"/>
  <c r="E4" i="119" s="1"/>
  <c r="R11" i="119"/>
  <c r="Q257" i="122" l="1"/>
  <c r="Q224" i="122"/>
  <c r="Q188" i="122"/>
  <c r="Q31" i="122"/>
  <c r="Q30" i="122"/>
  <c r="E6" i="121" l="1"/>
  <c r="E4" i="121"/>
  <c r="D4" i="121"/>
  <c r="D5" i="121" s="1"/>
  <c r="C4" i="121"/>
  <c r="E5" i="121" s="1"/>
  <c r="Q289" i="122"/>
  <c r="E43" i="45" s="1"/>
  <c r="R255" i="122"/>
  <c r="R222" i="122"/>
  <c r="R187" i="122"/>
  <c r="R22" i="122"/>
  <c r="R289" i="122" s="1"/>
  <c r="E19" i="106" l="1"/>
  <c r="P318" i="122"/>
  <c r="E46" i="45"/>
  <c r="I320" i="122" s="1"/>
  <c r="O294" i="122"/>
  <c r="G18" i="122"/>
  <c r="O16" i="122"/>
  <c r="O293" i="122" s="1"/>
  <c r="O309" i="122"/>
  <c r="P308" i="122"/>
  <c r="P316" i="122" s="1"/>
  <c r="K21" i="122"/>
  <c r="L27" i="122"/>
  <c r="L28" i="122"/>
  <c r="L29" i="122"/>
  <c r="L223" i="122"/>
  <c r="E20" i="106" l="1"/>
  <c r="P320" i="122"/>
  <c r="O316" i="122"/>
  <c r="P317" i="122" s="1"/>
  <c r="P319" i="122" s="1"/>
  <c r="M24" i="122"/>
  <c r="M289" i="122" s="1"/>
  <c r="P323" i="122" s="1"/>
  <c r="N289" i="122"/>
  <c r="N316" i="122"/>
  <c r="M316" i="122"/>
  <c r="L316" i="122"/>
  <c r="K316" i="122"/>
  <c r="J316" i="122"/>
  <c r="P17" i="122"/>
  <c r="P289" i="122" s="1"/>
  <c r="P321" i="122" s="1"/>
  <c r="O289" i="122"/>
  <c r="C307" i="122"/>
  <c r="C305" i="122"/>
  <c r="C304" i="122"/>
  <c r="E48" i="45"/>
  <c r="E45" i="45"/>
  <c r="P322" i="122" l="1"/>
  <c r="P324" i="122" s="1"/>
  <c r="M317" i="122"/>
  <c r="N317" i="122"/>
  <c r="E7" i="121"/>
  <c r="G125" i="122"/>
  <c r="H125" i="122" s="1"/>
  <c r="G35" i="122"/>
  <c r="C303" i="122"/>
  <c r="C302" i="122"/>
  <c r="C301" i="122"/>
  <c r="C300" i="122"/>
  <c r="C299" i="122"/>
  <c r="C298" i="122"/>
  <c r="C297" i="122"/>
  <c r="C296" i="122"/>
  <c r="C295" i="122"/>
  <c r="C294" i="122"/>
  <c r="C293" i="122"/>
  <c r="C292" i="122"/>
  <c r="H110" i="122"/>
  <c r="H48" i="122"/>
  <c r="G84" i="122"/>
  <c r="G299" i="122" s="1"/>
  <c r="G20" i="122"/>
  <c r="G296" i="122" s="1"/>
  <c r="G19" i="122"/>
  <c r="G295" i="122" s="1"/>
  <c r="G294" i="122"/>
  <c r="G293" i="122"/>
  <c r="G15" i="122"/>
  <c r="G292" i="122" s="1"/>
  <c r="L256" i="122"/>
  <c r="K289" i="122"/>
  <c r="I287" i="122"/>
  <c r="H286" i="122"/>
  <c r="H285" i="122"/>
  <c r="H284" i="122"/>
  <c r="H283" i="122"/>
  <c r="H282" i="122"/>
  <c r="H281" i="122"/>
  <c r="H280" i="122"/>
  <c r="H279" i="122"/>
  <c r="H278" i="122"/>
  <c r="H277" i="122"/>
  <c r="H276" i="122"/>
  <c r="H275" i="122"/>
  <c r="H274" i="122"/>
  <c r="G273" i="122"/>
  <c r="G272" i="122"/>
  <c r="H271" i="122"/>
  <c r="H270" i="122"/>
  <c r="H269" i="122"/>
  <c r="H268" i="122"/>
  <c r="H267" i="122"/>
  <c r="H266" i="122"/>
  <c r="H265" i="122"/>
  <c r="G264" i="122"/>
  <c r="H263" i="122"/>
  <c r="H262" i="122"/>
  <c r="H261" i="122"/>
  <c r="H260" i="122"/>
  <c r="H259" i="122"/>
  <c r="G258" i="122"/>
  <c r="J289" i="122"/>
  <c r="J317" i="122" s="1"/>
  <c r="I250" i="122"/>
  <c r="H249" i="122"/>
  <c r="H248" i="122"/>
  <c r="H247" i="122"/>
  <c r="H246" i="122"/>
  <c r="H245" i="122"/>
  <c r="H244" i="122"/>
  <c r="H243" i="122"/>
  <c r="H242" i="122"/>
  <c r="H241" i="122"/>
  <c r="H240" i="122"/>
  <c r="G239" i="122"/>
  <c r="G238" i="122"/>
  <c r="H237" i="122"/>
  <c r="H236" i="122"/>
  <c r="H235" i="122"/>
  <c r="H234" i="122"/>
  <c r="H233" i="122"/>
  <c r="H232" i="122"/>
  <c r="H231" i="122"/>
  <c r="H230" i="122"/>
  <c r="H229" i="122"/>
  <c r="H228" i="122"/>
  <c r="H227" i="122"/>
  <c r="H226" i="122"/>
  <c r="G225" i="122"/>
  <c r="I217" i="122"/>
  <c r="H216" i="122"/>
  <c r="H215" i="122"/>
  <c r="H214" i="122"/>
  <c r="H213" i="122"/>
  <c r="H212" i="122"/>
  <c r="H211" i="122"/>
  <c r="H210" i="122"/>
  <c r="H209" i="122"/>
  <c r="H208" i="122"/>
  <c r="H207" i="122"/>
  <c r="H206" i="122"/>
  <c r="H205" i="122"/>
  <c r="G204" i="122"/>
  <c r="G203" i="122"/>
  <c r="H202" i="122"/>
  <c r="H201" i="122"/>
  <c r="H200" i="122"/>
  <c r="H199" i="122"/>
  <c r="H198" i="122"/>
  <c r="H197" i="122"/>
  <c r="H196" i="122"/>
  <c r="H195" i="122"/>
  <c r="G194" i="122"/>
  <c r="H193" i="122"/>
  <c r="H192" i="122"/>
  <c r="H191" i="122"/>
  <c r="H190" i="122"/>
  <c r="G189" i="122"/>
  <c r="I181" i="122"/>
  <c r="I180" i="122"/>
  <c r="I179" i="122"/>
  <c r="H178" i="122"/>
  <c r="H177" i="122"/>
  <c r="H176" i="122"/>
  <c r="H175" i="122"/>
  <c r="H174" i="122"/>
  <c r="H173" i="122"/>
  <c r="H172" i="122"/>
  <c r="H171" i="122"/>
  <c r="H170" i="122"/>
  <c r="H169" i="122"/>
  <c r="H168" i="122"/>
  <c r="H167" i="122"/>
  <c r="H166" i="122"/>
  <c r="H165" i="122"/>
  <c r="H164" i="122"/>
  <c r="H163" i="122"/>
  <c r="H162" i="122"/>
  <c r="H161" i="122"/>
  <c r="H160" i="122"/>
  <c r="H159" i="122"/>
  <c r="H158" i="122"/>
  <c r="H157" i="122"/>
  <c r="H156" i="122"/>
  <c r="H155" i="122"/>
  <c r="H154" i="122"/>
  <c r="H153" i="122"/>
  <c r="H152" i="122"/>
  <c r="H151" i="122"/>
  <c r="H150" i="122"/>
  <c r="H149" i="122"/>
  <c r="H148" i="122"/>
  <c r="H147" i="122"/>
  <c r="H146" i="122"/>
  <c r="H145" i="122"/>
  <c r="H144" i="122"/>
  <c r="H143" i="122"/>
  <c r="H142" i="122"/>
  <c r="H141" i="122"/>
  <c r="H140" i="122"/>
  <c r="H139" i="122"/>
  <c r="H138" i="122"/>
  <c r="H137" i="122"/>
  <c r="H136" i="122"/>
  <c r="H135" i="122"/>
  <c r="H134" i="122"/>
  <c r="H133" i="122"/>
  <c r="H132" i="122"/>
  <c r="H131" i="122"/>
  <c r="H130" i="122"/>
  <c r="H129" i="122"/>
  <c r="H128" i="122"/>
  <c r="H127" i="122"/>
  <c r="H126" i="122"/>
  <c r="H124" i="122"/>
  <c r="H123" i="122"/>
  <c r="H122" i="122"/>
  <c r="H121" i="122"/>
  <c r="H120" i="122"/>
  <c r="H119" i="122"/>
  <c r="H118" i="122"/>
  <c r="H117" i="122"/>
  <c r="H116" i="122"/>
  <c r="G115" i="122"/>
  <c r="G114" i="122"/>
  <c r="G113" i="122"/>
  <c r="H112" i="122"/>
  <c r="H111" i="122"/>
  <c r="G109" i="122"/>
  <c r="G108" i="122"/>
  <c r="G107" i="122"/>
  <c r="G106" i="122"/>
  <c r="G105" i="122"/>
  <c r="G104" i="122"/>
  <c r="G303" i="122" s="1"/>
  <c r="G103" i="122"/>
  <c r="G102" i="122"/>
  <c r="H101" i="122"/>
  <c r="H100" i="122"/>
  <c r="H99" i="122"/>
  <c r="H98" i="122"/>
  <c r="H97" i="122"/>
  <c r="H96" i="122"/>
  <c r="H95" i="122"/>
  <c r="H94" i="122"/>
  <c r="H93" i="122"/>
  <c r="H92" i="122"/>
  <c r="H91" i="122"/>
  <c r="H90" i="122"/>
  <c r="H89" i="122"/>
  <c r="H88" i="122"/>
  <c r="H87" i="122"/>
  <c r="H86" i="122"/>
  <c r="H85" i="122"/>
  <c r="H83" i="122"/>
  <c r="H82" i="122"/>
  <c r="H81" i="122"/>
  <c r="H80" i="122"/>
  <c r="H79" i="122"/>
  <c r="H78" i="122"/>
  <c r="H77" i="122"/>
  <c r="H76" i="122"/>
  <c r="H75" i="122"/>
  <c r="H74" i="122"/>
  <c r="H73" i="122"/>
  <c r="H72" i="122"/>
  <c r="H71" i="122"/>
  <c r="H70" i="122"/>
  <c r="H69" i="122"/>
  <c r="H68" i="122"/>
  <c r="H67" i="122"/>
  <c r="H66" i="122"/>
  <c r="H65" i="122"/>
  <c r="H64" i="122"/>
  <c r="H63" i="122"/>
  <c r="H62" i="122"/>
  <c r="H61" i="122"/>
  <c r="G60" i="122"/>
  <c r="G59" i="122"/>
  <c r="G58" i="122"/>
  <c r="G57" i="122"/>
  <c r="G56" i="122"/>
  <c r="H55" i="122"/>
  <c r="H54" i="122"/>
  <c r="H53" i="122"/>
  <c r="H52" i="122"/>
  <c r="H51" i="122"/>
  <c r="H50" i="122"/>
  <c r="H49" i="122"/>
  <c r="H47" i="122"/>
  <c r="H46" i="122"/>
  <c r="H45" i="122"/>
  <c r="H44" i="122"/>
  <c r="H43" i="122"/>
  <c r="H42" i="122"/>
  <c r="H41" i="122"/>
  <c r="H40" i="122"/>
  <c r="H39" i="122"/>
  <c r="H38" i="122"/>
  <c r="G37" i="122"/>
  <c r="G36" i="122"/>
  <c r="G34" i="122"/>
  <c r="G33" i="122"/>
  <c r="G32" i="122"/>
  <c r="I26" i="122"/>
  <c r="I25" i="122"/>
  <c r="I23" i="122"/>
  <c r="K317" i="122" l="1"/>
  <c r="E49" i="45"/>
  <c r="C32" i="43"/>
  <c r="H310" i="122"/>
  <c r="C28" i="43"/>
  <c r="I322" i="122"/>
  <c r="B2" i="121"/>
  <c r="I321" i="122"/>
  <c r="I304" i="122"/>
  <c r="E36" i="45" s="1"/>
  <c r="G302" i="122"/>
  <c r="C34" i="43" s="1"/>
  <c r="G297" i="122"/>
  <c r="G298" i="122"/>
  <c r="I306" i="122"/>
  <c r="I289" i="122"/>
  <c r="I307" i="122"/>
  <c r="I305" i="122"/>
  <c r="E70" i="45"/>
  <c r="E32" i="45" s="1"/>
  <c r="G31" i="43"/>
  <c r="E47" i="45"/>
  <c r="G300" i="122"/>
  <c r="G301" i="122"/>
  <c r="L289" i="122"/>
  <c r="E34" i="45" s="1"/>
  <c r="H289" i="122"/>
  <c r="H311" i="122" s="1"/>
  <c r="G289" i="122"/>
  <c r="C38" i="43" l="1"/>
  <c r="E8" i="116"/>
  <c r="H316" i="122"/>
  <c r="H317" i="122" s="1"/>
  <c r="I316" i="122"/>
  <c r="I317" i="122" s="1"/>
  <c r="G316" i="122"/>
  <c r="G317" i="122" s="1"/>
  <c r="C47" i="43"/>
  <c r="L317" i="122"/>
  <c r="F2" i="121" l="1"/>
  <c r="H2" i="121" s="1"/>
  <c r="E15" i="107" l="1"/>
  <c r="L22" i="108"/>
  <c r="H19" i="108"/>
  <c r="H26" i="108" l="1"/>
  <c r="F12" i="107" l="1"/>
  <c r="D8" i="106"/>
  <c r="E95" i="45" l="1"/>
  <c r="AS49" i="85" l="1"/>
  <c r="AT43" i="85"/>
  <c r="E27" i="76" l="1"/>
  <c r="E23" i="76"/>
  <c r="E33" i="45"/>
  <c r="F3" i="121" l="1"/>
  <c r="H3" i="121" s="1"/>
  <c r="B4" i="121"/>
  <c r="F4" i="121" l="1"/>
  <c r="R3" i="119" l="1"/>
  <c r="R2" i="119"/>
  <c r="R14" i="119"/>
  <c r="R13" i="119"/>
  <c r="R12" i="119"/>
  <c r="R10" i="119"/>
  <c r="R9" i="119"/>
  <c r="R8" i="119"/>
  <c r="Q17" i="119"/>
  <c r="R7" i="119"/>
  <c r="R6" i="119"/>
  <c r="R5" i="119"/>
  <c r="R4" i="119"/>
  <c r="O19" i="119"/>
  <c r="O18" i="119"/>
  <c r="O17" i="119"/>
  <c r="O16" i="119"/>
  <c r="O15" i="119"/>
  <c r="O14" i="119"/>
  <c r="O13" i="119"/>
  <c r="O12" i="119"/>
  <c r="O11" i="119"/>
  <c r="O10" i="119"/>
  <c r="O9" i="119"/>
  <c r="O8" i="119"/>
  <c r="O7" i="119"/>
  <c r="O6" i="119"/>
  <c r="O5" i="119"/>
  <c r="O4" i="119"/>
  <c r="O3" i="119"/>
  <c r="O2" i="119"/>
  <c r="N21" i="119"/>
  <c r="R17" i="119" l="1"/>
  <c r="E6" i="119" s="1"/>
  <c r="O21" i="119"/>
  <c r="E5" i="119" s="1"/>
  <c r="K21" i="119"/>
  <c r="D10" i="119"/>
  <c r="D4" i="119"/>
  <c r="D5" i="119"/>
  <c r="D6" i="119"/>
  <c r="D7" i="119"/>
  <c r="O36" i="119" l="1"/>
  <c r="E71" i="45"/>
  <c r="D23" i="76"/>
  <c r="E35" i="45" l="1"/>
  <c r="E30" i="45" s="1"/>
  <c r="I318" i="122" s="1"/>
  <c r="I319" i="122" s="1"/>
  <c r="E50" i="45" l="1"/>
  <c r="E12" i="119"/>
  <c r="C33" i="98" l="1"/>
  <c r="F24" i="43" l="1"/>
  <c r="H22" i="119"/>
  <c r="C22" i="119"/>
  <c r="H26" i="119" s="1"/>
  <c r="H10" i="119"/>
  <c r="I10" i="119" s="1"/>
  <c r="H9" i="119"/>
  <c r="I9" i="119" s="1"/>
  <c r="H8" i="119"/>
  <c r="I8" i="119" s="1"/>
  <c r="H7" i="119"/>
  <c r="I7" i="119" s="1"/>
  <c r="H6" i="119"/>
  <c r="I6" i="119" s="1"/>
  <c r="H5" i="119"/>
  <c r="I5" i="119" s="1"/>
  <c r="H4" i="119"/>
  <c r="I4" i="119" s="1"/>
  <c r="I12" i="119" l="1"/>
  <c r="H12" i="119"/>
  <c r="D52" i="98" l="1"/>
  <c r="AG42" i="85" l="1"/>
  <c r="AG36" i="85"/>
  <c r="AG44" i="85" l="1"/>
  <c r="G51" i="43"/>
  <c r="B3" i="99"/>
  <c r="B6" i="100" s="1"/>
  <c r="B4" i="101" s="1"/>
  <c r="A4" i="104" s="1"/>
  <c r="C39" i="43"/>
  <c r="D8" i="116"/>
  <c r="G40" i="113"/>
  <c r="G41" i="113"/>
  <c r="G42" i="113"/>
  <c r="G44" i="113"/>
  <c r="G45" i="113"/>
  <c r="G46" i="113"/>
  <c r="G39" i="113"/>
  <c r="G43" i="113"/>
  <c r="E20" i="116"/>
  <c r="D20" i="116"/>
  <c r="C16" i="115"/>
  <c r="E7" i="115"/>
  <c r="C7" i="115"/>
  <c r="C34" i="114"/>
  <c r="E22" i="114"/>
  <c r="E26" i="114" s="1"/>
  <c r="C26" i="114"/>
  <c r="G31" i="113"/>
  <c r="G34" i="113" s="1"/>
  <c r="C34" i="113"/>
  <c r="D31" i="113"/>
  <c r="D34" i="113" s="1"/>
  <c r="C30" i="112"/>
  <c r="E30" i="112"/>
  <c r="E19" i="112"/>
  <c r="C19" i="112"/>
  <c r="F15" i="107"/>
  <c r="D32" i="106"/>
  <c r="C8" i="106"/>
  <c r="I19" i="108"/>
  <c r="I26" i="108"/>
  <c r="J26" i="108"/>
  <c r="N26" i="109"/>
  <c r="N25" i="109"/>
  <c r="N23" i="109"/>
  <c r="N22" i="109"/>
  <c r="N20" i="109"/>
  <c r="N19" i="109"/>
  <c r="N18" i="109"/>
  <c r="N16" i="109"/>
  <c r="N14" i="109"/>
  <c r="N13" i="109"/>
  <c r="N12" i="109"/>
  <c r="N10" i="109"/>
  <c r="N9" i="109"/>
  <c r="N7" i="109"/>
  <c r="N6" i="109"/>
  <c r="N5" i="109"/>
  <c r="F26" i="108"/>
  <c r="E26" i="108"/>
  <c r="D26" i="108"/>
  <c r="L25" i="108"/>
  <c r="L23" i="108"/>
  <c r="J19" i="108"/>
  <c r="F19" i="108"/>
  <c r="E19" i="108"/>
  <c r="E4" i="108" s="1"/>
  <c r="D19" i="108"/>
  <c r="L18" i="108"/>
  <c r="L13" i="108"/>
  <c r="L12" i="108"/>
  <c r="L9" i="108"/>
  <c r="L7" i="108"/>
  <c r="L6" i="108"/>
  <c r="D4" i="108"/>
  <c r="A5" i="104"/>
  <c r="L5" i="108"/>
  <c r="L14" i="108"/>
  <c r="J11" i="100"/>
  <c r="J13" i="100"/>
  <c r="J14" i="100"/>
  <c r="J15" i="100"/>
  <c r="J16" i="100"/>
  <c r="J17" i="100"/>
  <c r="J19" i="100"/>
  <c r="C20" i="100"/>
  <c r="C26" i="100" s="1"/>
  <c r="D18" i="100"/>
  <c r="D20" i="100" s="1"/>
  <c r="D26" i="100" s="1"/>
  <c r="E18" i="100"/>
  <c r="E20" i="100" s="1"/>
  <c r="E26" i="100" s="1"/>
  <c r="F20" i="100"/>
  <c r="F26" i="100" s="1"/>
  <c r="G18" i="100"/>
  <c r="G20" i="100" s="1"/>
  <c r="G26" i="100" s="1"/>
  <c r="H20" i="100"/>
  <c r="H26" i="100" s="1"/>
  <c r="J24" i="100"/>
  <c r="E8" i="99"/>
  <c r="D7" i="101" s="1"/>
  <c r="D8" i="99"/>
  <c r="C7" i="101" s="1"/>
  <c r="E4" i="99"/>
  <c r="J5" i="100" s="1"/>
  <c r="E16" i="115"/>
  <c r="E40" i="76"/>
  <c r="E64" i="43"/>
  <c r="G65" i="43" s="1"/>
  <c r="C51" i="43"/>
  <c r="E69" i="45"/>
  <c r="E73" i="45"/>
  <c r="E75" i="45"/>
  <c r="E34" i="76"/>
  <c r="AT42" i="85"/>
  <c r="AV32" i="86"/>
  <c r="BQ33" i="86"/>
  <c r="BM35" i="86"/>
  <c r="BK32" i="86"/>
  <c r="BP48" i="86"/>
  <c r="BQ48" i="86" s="1"/>
  <c r="BP35" i="86"/>
  <c r="BP34" i="86"/>
  <c r="BO34" i="86"/>
  <c r="BO35" i="86"/>
  <c r="BN35" i="86"/>
  <c r="BN36" i="86" s="1"/>
  <c r="BN37" i="86" s="1"/>
  <c r="BN46" i="86" s="1"/>
  <c r="BN49" i="86" s="1"/>
  <c r="BM34" i="86"/>
  <c r="BL35" i="86"/>
  <c r="BL34" i="86"/>
  <c r="BL32" i="86" s="1"/>
  <c r="BL36" i="86" s="1"/>
  <c r="BK35" i="86"/>
  <c r="BQ35" i="86" s="1"/>
  <c r="BP47" i="86"/>
  <c r="BO47" i="86"/>
  <c r="BN47" i="86"/>
  <c r="BM47" i="86"/>
  <c r="BL47" i="86"/>
  <c r="BK47" i="86"/>
  <c r="D59" i="98"/>
  <c r="J22" i="100"/>
  <c r="J23" i="100"/>
  <c r="J25" i="100"/>
  <c r="K18" i="100"/>
  <c r="L18" i="100"/>
  <c r="M18" i="100"/>
  <c r="N18" i="100"/>
  <c r="O18" i="100"/>
  <c r="P18" i="100"/>
  <c r="Q18" i="100"/>
  <c r="R18" i="100"/>
  <c r="S18" i="100"/>
  <c r="T18" i="100"/>
  <c r="U18" i="100"/>
  <c r="V18" i="100"/>
  <c r="W18" i="100"/>
  <c r="X18" i="100"/>
  <c r="Y18" i="100"/>
  <c r="Z18" i="100"/>
  <c r="AA18" i="100"/>
  <c r="AB18" i="100"/>
  <c r="AC18" i="100"/>
  <c r="AD18" i="100"/>
  <c r="AE18" i="100"/>
  <c r="AF18" i="100"/>
  <c r="AG18" i="100"/>
  <c r="AH18" i="100"/>
  <c r="AI18" i="100"/>
  <c r="AJ18" i="100"/>
  <c r="AK18" i="100"/>
  <c r="AL18" i="100"/>
  <c r="AM18" i="100"/>
  <c r="AN18" i="100"/>
  <c r="AO18" i="100"/>
  <c r="AP18" i="100"/>
  <c r="AQ18" i="100"/>
  <c r="AR18" i="100"/>
  <c r="AS18" i="100"/>
  <c r="AT18" i="100"/>
  <c r="AU18" i="100"/>
  <c r="AV18" i="100"/>
  <c r="AW18" i="100"/>
  <c r="AX18" i="100"/>
  <c r="AY18" i="100"/>
  <c r="AZ18" i="100"/>
  <c r="BA18" i="100"/>
  <c r="BB18" i="100"/>
  <c r="BC18" i="100"/>
  <c r="BD18" i="100"/>
  <c r="BE18" i="100"/>
  <c r="BF18" i="100"/>
  <c r="BG18" i="100"/>
  <c r="BH18" i="100"/>
  <c r="BI18" i="100"/>
  <c r="BJ18" i="100"/>
  <c r="BK18" i="100"/>
  <c r="BL18" i="100"/>
  <c r="BM18" i="100"/>
  <c r="BN18" i="100"/>
  <c r="BO18" i="100"/>
  <c r="BP18" i="100"/>
  <c r="BQ18" i="100"/>
  <c r="BR18" i="100"/>
  <c r="BS18" i="100"/>
  <c r="BT18" i="100"/>
  <c r="BU18" i="100"/>
  <c r="BV18" i="100"/>
  <c r="BW18" i="100"/>
  <c r="BX18" i="100"/>
  <c r="BY18" i="100"/>
  <c r="BZ18" i="100"/>
  <c r="CA18" i="100"/>
  <c r="CB18" i="100"/>
  <c r="CC18" i="100"/>
  <c r="CD18" i="100"/>
  <c r="CE18" i="100"/>
  <c r="CF18" i="100"/>
  <c r="CG18" i="100"/>
  <c r="CH18" i="100"/>
  <c r="CI18" i="100"/>
  <c r="CJ18" i="100"/>
  <c r="CK18" i="100"/>
  <c r="CL18" i="100"/>
  <c r="CM18" i="100"/>
  <c r="CN18" i="100"/>
  <c r="CO18" i="100"/>
  <c r="CP18" i="100"/>
  <c r="CQ18" i="100"/>
  <c r="CR18" i="100"/>
  <c r="CS18" i="100"/>
  <c r="CT18" i="100"/>
  <c r="CU18" i="100"/>
  <c r="CV18" i="100"/>
  <c r="CW18" i="100"/>
  <c r="CX18" i="100"/>
  <c r="CY18" i="100"/>
  <c r="CZ18" i="100"/>
  <c r="DA18" i="100"/>
  <c r="DB18" i="100"/>
  <c r="DC18" i="100"/>
  <c r="DD18" i="100"/>
  <c r="DE18" i="100"/>
  <c r="DF18" i="100"/>
  <c r="DG18" i="100"/>
  <c r="DH18" i="100"/>
  <c r="DI18" i="100"/>
  <c r="DJ18" i="100"/>
  <c r="DK18" i="100"/>
  <c r="DL18" i="100"/>
  <c r="DM18" i="100"/>
  <c r="DN18" i="100"/>
  <c r="DO18" i="100"/>
  <c r="DP18" i="100"/>
  <c r="DQ18" i="100"/>
  <c r="DR18" i="100"/>
  <c r="DS18" i="100"/>
  <c r="DT18" i="100"/>
  <c r="DU18" i="100"/>
  <c r="DV18" i="100"/>
  <c r="DW18" i="100"/>
  <c r="DX18" i="100"/>
  <c r="DY18" i="100"/>
  <c r="DZ18" i="100"/>
  <c r="EA18" i="100"/>
  <c r="EB18" i="100"/>
  <c r="EC18" i="100"/>
  <c r="ED18" i="100"/>
  <c r="EE18" i="100"/>
  <c r="EF18" i="100"/>
  <c r="EG18" i="100"/>
  <c r="EH18" i="100"/>
  <c r="EI18" i="100"/>
  <c r="EJ18" i="100"/>
  <c r="EK18" i="100"/>
  <c r="EL18" i="100"/>
  <c r="EM18" i="100"/>
  <c r="EN18" i="100"/>
  <c r="EO18" i="100"/>
  <c r="EP18" i="100"/>
  <c r="EQ18" i="100"/>
  <c r="ER18" i="100"/>
  <c r="ES18" i="100"/>
  <c r="ET18" i="100"/>
  <c r="EU18" i="100"/>
  <c r="EV18" i="100"/>
  <c r="EW18" i="100"/>
  <c r="EX18" i="100"/>
  <c r="EY18" i="100"/>
  <c r="EZ18" i="100"/>
  <c r="FA18" i="100"/>
  <c r="FB18" i="100"/>
  <c r="FC18" i="100"/>
  <c r="FD18" i="100"/>
  <c r="FE18" i="100"/>
  <c r="FF18" i="100"/>
  <c r="FG18" i="100"/>
  <c r="FH18" i="100"/>
  <c r="FI18" i="100"/>
  <c r="FJ18" i="100"/>
  <c r="FK18" i="100"/>
  <c r="FL18" i="100"/>
  <c r="FM18" i="100"/>
  <c r="FN18" i="100"/>
  <c r="FO18" i="100"/>
  <c r="FP18" i="100"/>
  <c r="FQ18" i="100"/>
  <c r="FR18" i="100"/>
  <c r="FS18" i="100"/>
  <c r="FT18" i="100"/>
  <c r="FU18" i="100"/>
  <c r="FV18" i="100"/>
  <c r="FW18" i="100"/>
  <c r="FX18" i="100"/>
  <c r="FY18" i="100"/>
  <c r="FZ18" i="100"/>
  <c r="GA18" i="100"/>
  <c r="GB18" i="100"/>
  <c r="GC18" i="100"/>
  <c r="GD18" i="100"/>
  <c r="GE18" i="100"/>
  <c r="GF18" i="100"/>
  <c r="GG18" i="100"/>
  <c r="GH18" i="100"/>
  <c r="GI18" i="100"/>
  <c r="GJ18" i="100"/>
  <c r="GK18" i="100"/>
  <c r="GL18" i="100"/>
  <c r="GM18" i="100"/>
  <c r="GN18" i="100"/>
  <c r="GO18" i="100"/>
  <c r="GP18" i="100"/>
  <c r="GQ18" i="100"/>
  <c r="GR18" i="100"/>
  <c r="GS18" i="100"/>
  <c r="GT18" i="100"/>
  <c r="GU18" i="100"/>
  <c r="GV18" i="100"/>
  <c r="GW18" i="100"/>
  <c r="GX18" i="100"/>
  <c r="GY18" i="100"/>
  <c r="GZ18" i="100"/>
  <c r="HA18" i="100"/>
  <c r="HB18" i="100"/>
  <c r="HC18" i="100"/>
  <c r="HD18" i="100"/>
  <c r="HE18" i="100"/>
  <c r="HF18" i="100"/>
  <c r="HG18" i="100"/>
  <c r="HH18" i="100"/>
  <c r="HI18" i="100"/>
  <c r="HJ18" i="100"/>
  <c r="HK18" i="100"/>
  <c r="HL18" i="100"/>
  <c r="HM18" i="100"/>
  <c r="HN18" i="100"/>
  <c r="HO18" i="100"/>
  <c r="HP18" i="100"/>
  <c r="HQ18" i="100"/>
  <c r="HR18" i="100"/>
  <c r="HS18" i="100"/>
  <c r="HT18" i="100"/>
  <c r="HU18" i="100"/>
  <c r="HV18" i="100"/>
  <c r="HW18" i="100"/>
  <c r="HX18" i="100"/>
  <c r="HY18" i="100"/>
  <c r="HZ18" i="100"/>
  <c r="IA18" i="100"/>
  <c r="IB18" i="100"/>
  <c r="IC18" i="100"/>
  <c r="ID18" i="100"/>
  <c r="IE18" i="100"/>
  <c r="IF18" i="100"/>
  <c r="IG18" i="100"/>
  <c r="IH18" i="100"/>
  <c r="II18" i="100"/>
  <c r="IJ18" i="100"/>
  <c r="IK18" i="100"/>
  <c r="IL18" i="100"/>
  <c r="IM18" i="100"/>
  <c r="IN18" i="100"/>
  <c r="IO18" i="100"/>
  <c r="IP18" i="100"/>
  <c r="IQ18" i="100"/>
  <c r="IR18" i="100"/>
  <c r="IS18" i="100"/>
  <c r="IT18" i="100"/>
  <c r="IU18" i="100"/>
  <c r="IV18" i="100"/>
  <c r="IW18" i="100"/>
  <c r="IX18" i="100"/>
  <c r="IY18" i="100"/>
  <c r="IZ18" i="100"/>
  <c r="JA18" i="100"/>
  <c r="JB18" i="100"/>
  <c r="JC18" i="100"/>
  <c r="JD18" i="100"/>
  <c r="JE18" i="100"/>
  <c r="JF18" i="100"/>
  <c r="JG18" i="100"/>
  <c r="JH18" i="100"/>
  <c r="JI18" i="100"/>
  <c r="JJ18" i="100"/>
  <c r="JK18" i="100"/>
  <c r="JL18" i="100"/>
  <c r="JM18" i="100"/>
  <c r="JN18" i="100"/>
  <c r="JO18" i="100"/>
  <c r="JP18" i="100"/>
  <c r="JQ18" i="100"/>
  <c r="JR18" i="100"/>
  <c r="JS18" i="100"/>
  <c r="JT18" i="100"/>
  <c r="JU18" i="100"/>
  <c r="JV18" i="100"/>
  <c r="JW18" i="100"/>
  <c r="JX18" i="100"/>
  <c r="JY18" i="100"/>
  <c r="JZ18" i="100"/>
  <c r="KA18" i="100"/>
  <c r="KB18" i="100"/>
  <c r="KC18" i="100"/>
  <c r="KD18" i="100"/>
  <c r="KE18" i="100"/>
  <c r="KF18" i="100"/>
  <c r="KG18" i="100"/>
  <c r="KH18" i="100"/>
  <c r="KI18" i="100"/>
  <c r="KJ18" i="100"/>
  <c r="KK18" i="100"/>
  <c r="KL18" i="100"/>
  <c r="KM18" i="100"/>
  <c r="KN18" i="100"/>
  <c r="KO18" i="100"/>
  <c r="KP18" i="100"/>
  <c r="KQ18" i="100"/>
  <c r="KR18" i="100"/>
  <c r="KS18" i="100"/>
  <c r="KT18" i="100"/>
  <c r="KU18" i="100"/>
  <c r="KV18" i="100"/>
  <c r="KW18" i="100"/>
  <c r="KX18" i="100"/>
  <c r="KY18" i="100"/>
  <c r="KZ18" i="100"/>
  <c r="LA18" i="100"/>
  <c r="LB18" i="100"/>
  <c r="LC18" i="100"/>
  <c r="LD18" i="100"/>
  <c r="LE18" i="100"/>
  <c r="LF18" i="100"/>
  <c r="LG18" i="100"/>
  <c r="LH18" i="100"/>
  <c r="LI18" i="100"/>
  <c r="LJ18" i="100"/>
  <c r="LK18" i="100"/>
  <c r="LL18" i="100"/>
  <c r="LM18" i="100"/>
  <c r="LN18" i="100"/>
  <c r="LO18" i="100"/>
  <c r="LP18" i="100"/>
  <c r="LQ18" i="100"/>
  <c r="LR18" i="100"/>
  <c r="LS18" i="100"/>
  <c r="LT18" i="100"/>
  <c r="LU18" i="100"/>
  <c r="LV18" i="100"/>
  <c r="LW18" i="100"/>
  <c r="LX18" i="100"/>
  <c r="LY18" i="100"/>
  <c r="LZ18" i="100"/>
  <c r="MA18" i="100"/>
  <c r="MB18" i="100"/>
  <c r="MC18" i="100"/>
  <c r="MD18" i="100"/>
  <c r="ME18" i="100"/>
  <c r="MF18" i="100"/>
  <c r="MG18" i="100"/>
  <c r="MH18" i="100"/>
  <c r="MI18" i="100"/>
  <c r="MJ18" i="100"/>
  <c r="MK18" i="100"/>
  <c r="ML18" i="100"/>
  <c r="MM18" i="100"/>
  <c r="MN18" i="100"/>
  <c r="MO18" i="100"/>
  <c r="MP18" i="100"/>
  <c r="MQ18" i="100"/>
  <c r="MR18" i="100"/>
  <c r="MS18" i="100"/>
  <c r="MT18" i="100"/>
  <c r="MU18" i="100"/>
  <c r="MV18" i="100"/>
  <c r="MW18" i="100"/>
  <c r="MX18" i="100"/>
  <c r="MY18" i="100"/>
  <c r="MZ18" i="100"/>
  <c r="NA18" i="100"/>
  <c r="NB18" i="100"/>
  <c r="NC18" i="100"/>
  <c r="ND18" i="100"/>
  <c r="NE18" i="100"/>
  <c r="NF18" i="100"/>
  <c r="NG18" i="100"/>
  <c r="NH18" i="100"/>
  <c r="NI18" i="100"/>
  <c r="NJ18" i="100"/>
  <c r="NK18" i="100"/>
  <c r="NL18" i="100"/>
  <c r="NM18" i="100"/>
  <c r="NN18" i="100"/>
  <c r="NO18" i="100"/>
  <c r="NP18" i="100"/>
  <c r="NQ18" i="100"/>
  <c r="NR18" i="100"/>
  <c r="NS18" i="100"/>
  <c r="NT18" i="100"/>
  <c r="NU18" i="100"/>
  <c r="NV18" i="100"/>
  <c r="NW18" i="100"/>
  <c r="NX18" i="100"/>
  <c r="NY18" i="100"/>
  <c r="NZ18" i="100"/>
  <c r="OA18" i="100"/>
  <c r="OB18" i="100"/>
  <c r="OC18" i="100"/>
  <c r="OD18" i="100"/>
  <c r="OE18" i="100"/>
  <c r="OF18" i="100"/>
  <c r="OG18" i="100"/>
  <c r="OH18" i="100"/>
  <c r="OI18" i="100"/>
  <c r="OJ18" i="100"/>
  <c r="OK18" i="100"/>
  <c r="OL18" i="100"/>
  <c r="OM18" i="100"/>
  <c r="ON18" i="100"/>
  <c r="OO18" i="100"/>
  <c r="OP18" i="100"/>
  <c r="OQ18" i="100"/>
  <c r="OR18" i="100"/>
  <c r="OS18" i="100"/>
  <c r="OT18" i="100"/>
  <c r="OU18" i="100"/>
  <c r="OV18" i="100"/>
  <c r="OW18" i="100"/>
  <c r="OX18" i="100"/>
  <c r="OY18" i="100"/>
  <c r="OZ18" i="100"/>
  <c r="PA18" i="100"/>
  <c r="PB18" i="100"/>
  <c r="PC18" i="100"/>
  <c r="PD18" i="100"/>
  <c r="PE18" i="100"/>
  <c r="PF18" i="100"/>
  <c r="PG18" i="100"/>
  <c r="PH18" i="100"/>
  <c r="PI18" i="100"/>
  <c r="PJ18" i="100"/>
  <c r="PK18" i="100"/>
  <c r="PL18" i="100"/>
  <c r="PM18" i="100"/>
  <c r="PN18" i="100"/>
  <c r="PO18" i="100"/>
  <c r="PP18" i="100"/>
  <c r="PQ18" i="100"/>
  <c r="PR18" i="100"/>
  <c r="PS18" i="100"/>
  <c r="PT18" i="100"/>
  <c r="PU18" i="100"/>
  <c r="PV18" i="100"/>
  <c r="PW18" i="100"/>
  <c r="PX18" i="100"/>
  <c r="PY18" i="100"/>
  <c r="PZ18" i="100"/>
  <c r="QA18" i="100"/>
  <c r="QB18" i="100"/>
  <c r="QC18" i="100"/>
  <c r="QD18" i="100"/>
  <c r="QE18" i="100"/>
  <c r="QF18" i="100"/>
  <c r="QG18" i="100"/>
  <c r="QH18" i="100"/>
  <c r="QI18" i="100"/>
  <c r="QJ18" i="100"/>
  <c r="QK18" i="100"/>
  <c r="QL18" i="100"/>
  <c r="QM18" i="100"/>
  <c r="QN18" i="100"/>
  <c r="QO18" i="100"/>
  <c r="QP18" i="100"/>
  <c r="QQ18" i="100"/>
  <c r="QR18" i="100"/>
  <c r="QS18" i="100"/>
  <c r="QT18" i="100"/>
  <c r="QU18" i="100"/>
  <c r="QV18" i="100"/>
  <c r="QW18" i="100"/>
  <c r="QX18" i="100"/>
  <c r="QY18" i="100"/>
  <c r="QZ18" i="100"/>
  <c r="RA18" i="100"/>
  <c r="RB18" i="100"/>
  <c r="RC18" i="100"/>
  <c r="RD18" i="100"/>
  <c r="RE18" i="100"/>
  <c r="RF18" i="100"/>
  <c r="RG18" i="100"/>
  <c r="RH18" i="100"/>
  <c r="RI18" i="100"/>
  <c r="RJ18" i="100"/>
  <c r="RK18" i="100"/>
  <c r="RL18" i="100"/>
  <c r="RM18" i="100"/>
  <c r="RN18" i="100"/>
  <c r="RO18" i="100"/>
  <c r="RP18" i="100"/>
  <c r="RQ18" i="100"/>
  <c r="RR18" i="100"/>
  <c r="RS18" i="100"/>
  <c r="RT18" i="100"/>
  <c r="RU18" i="100"/>
  <c r="RV18" i="100"/>
  <c r="RW18" i="100"/>
  <c r="RX18" i="100"/>
  <c r="RY18" i="100"/>
  <c r="RZ18" i="100"/>
  <c r="SA18" i="100"/>
  <c r="SB18" i="100"/>
  <c r="SC18" i="100"/>
  <c r="SD18" i="100"/>
  <c r="SE18" i="100"/>
  <c r="SF18" i="100"/>
  <c r="SG18" i="100"/>
  <c r="SH18" i="100"/>
  <c r="SI18" i="100"/>
  <c r="SJ18" i="100"/>
  <c r="SK18" i="100"/>
  <c r="SL18" i="100"/>
  <c r="SM18" i="100"/>
  <c r="SN18" i="100"/>
  <c r="SO18" i="100"/>
  <c r="SP18" i="100"/>
  <c r="SQ18" i="100"/>
  <c r="SR18" i="100"/>
  <c r="SS18" i="100"/>
  <c r="ST18" i="100"/>
  <c r="SU18" i="100"/>
  <c r="SV18" i="100"/>
  <c r="SW18" i="100"/>
  <c r="SX18" i="100"/>
  <c r="SY18" i="100"/>
  <c r="SZ18" i="100"/>
  <c r="TA18" i="100"/>
  <c r="TB18" i="100"/>
  <c r="TC18" i="100"/>
  <c r="TD18" i="100"/>
  <c r="TE18" i="100"/>
  <c r="TF18" i="100"/>
  <c r="TG18" i="100"/>
  <c r="TH18" i="100"/>
  <c r="TI18" i="100"/>
  <c r="TJ18" i="100"/>
  <c r="TK18" i="100"/>
  <c r="TL18" i="100"/>
  <c r="TM18" i="100"/>
  <c r="TN18" i="100"/>
  <c r="TO18" i="100"/>
  <c r="TP18" i="100"/>
  <c r="TQ18" i="100"/>
  <c r="TR18" i="100"/>
  <c r="TS18" i="100"/>
  <c r="TT18" i="100"/>
  <c r="TU18" i="100"/>
  <c r="TV18" i="100"/>
  <c r="TW18" i="100"/>
  <c r="TX18" i="100"/>
  <c r="TY18" i="100"/>
  <c r="TZ18" i="100"/>
  <c r="UA18" i="100"/>
  <c r="UB18" i="100"/>
  <c r="UC18" i="100"/>
  <c r="UD18" i="100"/>
  <c r="UE18" i="100"/>
  <c r="UF18" i="100"/>
  <c r="UG18" i="100"/>
  <c r="UH18" i="100"/>
  <c r="UI18" i="100"/>
  <c r="UJ18" i="100"/>
  <c r="UK18" i="100"/>
  <c r="UL18" i="100"/>
  <c r="UM18" i="100"/>
  <c r="UN18" i="100"/>
  <c r="UO18" i="100"/>
  <c r="UP18" i="100"/>
  <c r="UQ18" i="100"/>
  <c r="UR18" i="100"/>
  <c r="US18" i="100"/>
  <c r="UT18" i="100"/>
  <c r="UU18" i="100"/>
  <c r="UV18" i="100"/>
  <c r="UW18" i="100"/>
  <c r="UX18" i="100"/>
  <c r="UY18" i="100"/>
  <c r="UZ18" i="100"/>
  <c r="VA18" i="100"/>
  <c r="VB18" i="100"/>
  <c r="VC18" i="100"/>
  <c r="VD18" i="100"/>
  <c r="VE18" i="100"/>
  <c r="VF18" i="100"/>
  <c r="VG18" i="100"/>
  <c r="VH18" i="100"/>
  <c r="VI18" i="100"/>
  <c r="VJ18" i="100"/>
  <c r="VK18" i="100"/>
  <c r="VL18" i="100"/>
  <c r="VM18" i="100"/>
  <c r="VN18" i="100"/>
  <c r="VO18" i="100"/>
  <c r="VP18" i="100"/>
  <c r="VQ18" i="100"/>
  <c r="VR18" i="100"/>
  <c r="VS18" i="100"/>
  <c r="VT18" i="100"/>
  <c r="VU18" i="100"/>
  <c r="VV18" i="100"/>
  <c r="VW18" i="100"/>
  <c r="VX18" i="100"/>
  <c r="VY18" i="100"/>
  <c r="VZ18" i="100"/>
  <c r="WA18" i="100"/>
  <c r="WB18" i="100"/>
  <c r="WC18" i="100"/>
  <c r="WD18" i="100"/>
  <c r="WE18" i="100"/>
  <c r="WF18" i="100"/>
  <c r="WG18" i="100"/>
  <c r="WH18" i="100"/>
  <c r="WI18" i="100"/>
  <c r="WJ18" i="100"/>
  <c r="WK18" i="100"/>
  <c r="WL18" i="100"/>
  <c r="WM18" i="100"/>
  <c r="WN18" i="100"/>
  <c r="WO18" i="100"/>
  <c r="WP18" i="100"/>
  <c r="WQ18" i="100"/>
  <c r="WR18" i="100"/>
  <c r="WS18" i="100"/>
  <c r="WT18" i="100"/>
  <c r="WU18" i="100"/>
  <c r="WV18" i="100"/>
  <c r="WW18" i="100"/>
  <c r="WX18" i="100"/>
  <c r="WY18" i="100"/>
  <c r="WZ18" i="100"/>
  <c r="XA18" i="100"/>
  <c r="XB18" i="100"/>
  <c r="XC18" i="100"/>
  <c r="XD18" i="100"/>
  <c r="XE18" i="100"/>
  <c r="XF18" i="100"/>
  <c r="XG18" i="100"/>
  <c r="XH18" i="100"/>
  <c r="XI18" i="100"/>
  <c r="XJ18" i="100"/>
  <c r="XK18" i="100"/>
  <c r="XL18" i="100"/>
  <c r="XM18" i="100"/>
  <c r="XN18" i="100"/>
  <c r="XO18" i="100"/>
  <c r="XP18" i="100"/>
  <c r="XQ18" i="100"/>
  <c r="XR18" i="100"/>
  <c r="XS18" i="100"/>
  <c r="XT18" i="100"/>
  <c r="XU18" i="100"/>
  <c r="XV18" i="100"/>
  <c r="XW18" i="100"/>
  <c r="XX18" i="100"/>
  <c r="XY18" i="100"/>
  <c r="XZ18" i="100"/>
  <c r="YA18" i="100"/>
  <c r="YB18" i="100"/>
  <c r="YC18" i="100"/>
  <c r="YD18" i="100"/>
  <c r="YE18" i="100"/>
  <c r="YF18" i="100"/>
  <c r="YG18" i="100"/>
  <c r="YH18" i="100"/>
  <c r="YI18" i="100"/>
  <c r="YJ18" i="100"/>
  <c r="YK18" i="100"/>
  <c r="YL18" i="100"/>
  <c r="YM18" i="100"/>
  <c r="YN18" i="100"/>
  <c r="YO18" i="100"/>
  <c r="YP18" i="100"/>
  <c r="YQ18" i="100"/>
  <c r="YR18" i="100"/>
  <c r="YS18" i="100"/>
  <c r="YT18" i="100"/>
  <c r="YU18" i="100"/>
  <c r="YV18" i="100"/>
  <c r="YW18" i="100"/>
  <c r="YX18" i="100"/>
  <c r="YY18" i="100"/>
  <c r="YZ18" i="100"/>
  <c r="ZA18" i="100"/>
  <c r="ZB18" i="100"/>
  <c r="ZC18" i="100"/>
  <c r="ZD18" i="100"/>
  <c r="ZE18" i="100"/>
  <c r="ZF18" i="100"/>
  <c r="ZG18" i="100"/>
  <c r="ZH18" i="100"/>
  <c r="ZI18" i="100"/>
  <c r="ZJ18" i="100"/>
  <c r="ZK18" i="100"/>
  <c r="ZL18" i="100"/>
  <c r="ZM18" i="100"/>
  <c r="ZN18" i="100"/>
  <c r="ZO18" i="100"/>
  <c r="ZP18" i="100"/>
  <c r="ZQ18" i="100"/>
  <c r="ZR18" i="100"/>
  <c r="ZS18" i="100"/>
  <c r="ZT18" i="100"/>
  <c r="ZU18" i="100"/>
  <c r="ZV18" i="100"/>
  <c r="ZW18" i="100"/>
  <c r="ZX18" i="100"/>
  <c r="ZY18" i="100"/>
  <c r="ZZ18" i="100"/>
  <c r="AAA18" i="100"/>
  <c r="AAB18" i="100"/>
  <c r="AAC18" i="100"/>
  <c r="AAD18" i="100"/>
  <c r="AAE18" i="100"/>
  <c r="AAF18" i="100"/>
  <c r="AAG18" i="100"/>
  <c r="AAH18" i="100"/>
  <c r="AAI18" i="100"/>
  <c r="AAJ18" i="100"/>
  <c r="AAK18" i="100"/>
  <c r="AAL18" i="100"/>
  <c r="AAM18" i="100"/>
  <c r="AAN18" i="100"/>
  <c r="AAO18" i="100"/>
  <c r="AAP18" i="100"/>
  <c r="AAQ18" i="100"/>
  <c r="AAR18" i="100"/>
  <c r="AAS18" i="100"/>
  <c r="AAT18" i="100"/>
  <c r="AAU18" i="100"/>
  <c r="AAV18" i="100"/>
  <c r="AAW18" i="100"/>
  <c r="AAX18" i="100"/>
  <c r="AAY18" i="100"/>
  <c r="AAZ18" i="100"/>
  <c r="ABA18" i="100"/>
  <c r="ABB18" i="100"/>
  <c r="ABC18" i="100"/>
  <c r="ABD18" i="100"/>
  <c r="ABE18" i="100"/>
  <c r="ABF18" i="100"/>
  <c r="ABG18" i="100"/>
  <c r="ABH18" i="100"/>
  <c r="ABI18" i="100"/>
  <c r="ABJ18" i="100"/>
  <c r="ABK18" i="100"/>
  <c r="ABL18" i="100"/>
  <c r="ABM18" i="100"/>
  <c r="ABN18" i="100"/>
  <c r="ABO18" i="100"/>
  <c r="ABP18" i="100"/>
  <c r="ABQ18" i="100"/>
  <c r="ABR18" i="100"/>
  <c r="ABS18" i="100"/>
  <c r="ABT18" i="100"/>
  <c r="ABU18" i="100"/>
  <c r="ABV18" i="100"/>
  <c r="ABW18" i="100"/>
  <c r="ABX18" i="100"/>
  <c r="ABY18" i="100"/>
  <c r="ABZ18" i="100"/>
  <c r="ACA18" i="100"/>
  <c r="ACB18" i="100"/>
  <c r="ACC18" i="100"/>
  <c r="ACD18" i="100"/>
  <c r="ACE18" i="100"/>
  <c r="ACF18" i="100"/>
  <c r="ACG18" i="100"/>
  <c r="ACH18" i="100"/>
  <c r="ACI18" i="100"/>
  <c r="ACJ18" i="100"/>
  <c r="ACK18" i="100"/>
  <c r="ACL18" i="100"/>
  <c r="ACM18" i="100"/>
  <c r="ACN18" i="100"/>
  <c r="ACO18" i="100"/>
  <c r="ACP18" i="100"/>
  <c r="ACQ18" i="100"/>
  <c r="ACR18" i="100"/>
  <c r="ACS18" i="100"/>
  <c r="ACT18" i="100"/>
  <c r="ACU18" i="100"/>
  <c r="ACV18" i="100"/>
  <c r="ACW18" i="100"/>
  <c r="ACX18" i="100"/>
  <c r="ACY18" i="100"/>
  <c r="ACZ18" i="100"/>
  <c r="ADA18" i="100"/>
  <c r="ADB18" i="100"/>
  <c r="ADC18" i="100"/>
  <c r="ADD18" i="100"/>
  <c r="ADE18" i="100"/>
  <c r="ADF18" i="100"/>
  <c r="ADG18" i="100"/>
  <c r="ADH18" i="100"/>
  <c r="ADI18" i="100"/>
  <c r="ADJ18" i="100"/>
  <c r="ADK18" i="100"/>
  <c r="ADL18" i="100"/>
  <c r="ADM18" i="100"/>
  <c r="ADN18" i="100"/>
  <c r="ADO18" i="100"/>
  <c r="ADP18" i="100"/>
  <c r="ADQ18" i="100"/>
  <c r="ADR18" i="100"/>
  <c r="ADS18" i="100"/>
  <c r="ADT18" i="100"/>
  <c r="ADU18" i="100"/>
  <c r="ADV18" i="100"/>
  <c r="ADW18" i="100"/>
  <c r="ADX18" i="100"/>
  <c r="ADY18" i="100"/>
  <c r="ADZ18" i="100"/>
  <c r="AEA18" i="100"/>
  <c r="AEB18" i="100"/>
  <c r="AEC18" i="100"/>
  <c r="AED18" i="100"/>
  <c r="AEE18" i="100"/>
  <c r="AEF18" i="100"/>
  <c r="AEG18" i="100"/>
  <c r="AEH18" i="100"/>
  <c r="AEI18" i="100"/>
  <c r="AEJ18" i="100"/>
  <c r="AEK18" i="100"/>
  <c r="AEL18" i="100"/>
  <c r="AEM18" i="100"/>
  <c r="AEN18" i="100"/>
  <c r="AEO18" i="100"/>
  <c r="AEP18" i="100"/>
  <c r="AEQ18" i="100"/>
  <c r="AER18" i="100"/>
  <c r="AES18" i="100"/>
  <c r="AET18" i="100"/>
  <c r="AEU18" i="100"/>
  <c r="AEV18" i="100"/>
  <c r="AEW18" i="100"/>
  <c r="AEX18" i="100"/>
  <c r="AEY18" i="100"/>
  <c r="AEZ18" i="100"/>
  <c r="AFA18" i="100"/>
  <c r="AFB18" i="100"/>
  <c r="AFC18" i="100"/>
  <c r="AFD18" i="100"/>
  <c r="AFE18" i="100"/>
  <c r="AFF18" i="100"/>
  <c r="AFG18" i="100"/>
  <c r="AFH18" i="100"/>
  <c r="AFI18" i="100"/>
  <c r="AFJ18" i="100"/>
  <c r="AFK18" i="100"/>
  <c r="AFL18" i="100"/>
  <c r="AFM18" i="100"/>
  <c r="AFN18" i="100"/>
  <c r="AFO18" i="100"/>
  <c r="AFP18" i="100"/>
  <c r="AFQ18" i="100"/>
  <c r="AFR18" i="100"/>
  <c r="AFS18" i="100"/>
  <c r="AFT18" i="100"/>
  <c r="AFU18" i="100"/>
  <c r="AFV18" i="100"/>
  <c r="AFW18" i="100"/>
  <c r="AFX18" i="100"/>
  <c r="AFY18" i="100"/>
  <c r="AFZ18" i="100"/>
  <c r="AGA18" i="100"/>
  <c r="AGB18" i="100"/>
  <c r="AGC18" i="100"/>
  <c r="AGD18" i="100"/>
  <c r="AGE18" i="100"/>
  <c r="AGF18" i="100"/>
  <c r="AGG18" i="100"/>
  <c r="AGH18" i="100"/>
  <c r="AGI18" i="100"/>
  <c r="AGJ18" i="100"/>
  <c r="AGK18" i="100"/>
  <c r="AGL18" i="100"/>
  <c r="AGM18" i="100"/>
  <c r="AGN18" i="100"/>
  <c r="AGO18" i="100"/>
  <c r="AGP18" i="100"/>
  <c r="AGQ18" i="100"/>
  <c r="AGR18" i="100"/>
  <c r="AGS18" i="100"/>
  <c r="AGT18" i="100"/>
  <c r="AGU18" i="100"/>
  <c r="AGV18" i="100"/>
  <c r="AGW18" i="100"/>
  <c r="AGX18" i="100"/>
  <c r="AGY18" i="100"/>
  <c r="AGZ18" i="100"/>
  <c r="AHA18" i="100"/>
  <c r="AHB18" i="100"/>
  <c r="AHC18" i="100"/>
  <c r="AHD18" i="100"/>
  <c r="AHE18" i="100"/>
  <c r="AHF18" i="100"/>
  <c r="AHG18" i="100"/>
  <c r="AHH18" i="100"/>
  <c r="AHI18" i="100"/>
  <c r="AHJ18" i="100"/>
  <c r="AHK18" i="100"/>
  <c r="AHL18" i="100"/>
  <c r="AHM18" i="100"/>
  <c r="AHN18" i="100"/>
  <c r="AHO18" i="100"/>
  <c r="AHP18" i="100"/>
  <c r="AHQ18" i="100"/>
  <c r="AHR18" i="100"/>
  <c r="AHS18" i="100"/>
  <c r="AHT18" i="100"/>
  <c r="AHU18" i="100"/>
  <c r="AHV18" i="100"/>
  <c r="AHW18" i="100"/>
  <c r="AHX18" i="100"/>
  <c r="AHY18" i="100"/>
  <c r="AHZ18" i="100"/>
  <c r="AIA18" i="100"/>
  <c r="AIB18" i="100"/>
  <c r="AIC18" i="100"/>
  <c r="AID18" i="100"/>
  <c r="AIE18" i="100"/>
  <c r="AIF18" i="100"/>
  <c r="AIG18" i="100"/>
  <c r="AIH18" i="100"/>
  <c r="AII18" i="100"/>
  <c r="AIJ18" i="100"/>
  <c r="AIK18" i="100"/>
  <c r="AIL18" i="100"/>
  <c r="AIM18" i="100"/>
  <c r="AIN18" i="100"/>
  <c r="AIO18" i="100"/>
  <c r="AIP18" i="100"/>
  <c r="AIQ18" i="100"/>
  <c r="AIR18" i="100"/>
  <c r="AIS18" i="100"/>
  <c r="AIT18" i="100"/>
  <c r="AIU18" i="100"/>
  <c r="AIV18" i="100"/>
  <c r="AIW18" i="100"/>
  <c r="AIX18" i="100"/>
  <c r="AIY18" i="100"/>
  <c r="AIZ18" i="100"/>
  <c r="AJA18" i="100"/>
  <c r="AJB18" i="100"/>
  <c r="AJC18" i="100"/>
  <c r="AJD18" i="100"/>
  <c r="AJE18" i="100"/>
  <c r="AJF18" i="100"/>
  <c r="AJG18" i="100"/>
  <c r="AJH18" i="100"/>
  <c r="AJI18" i="100"/>
  <c r="AJJ18" i="100"/>
  <c r="AJK18" i="100"/>
  <c r="AJL18" i="100"/>
  <c r="AJM18" i="100"/>
  <c r="AJN18" i="100"/>
  <c r="AJO18" i="100"/>
  <c r="AJP18" i="100"/>
  <c r="AJQ18" i="100"/>
  <c r="AJR18" i="100"/>
  <c r="AJS18" i="100"/>
  <c r="AJT18" i="100"/>
  <c r="AJU18" i="100"/>
  <c r="AJV18" i="100"/>
  <c r="AJW18" i="100"/>
  <c r="AJX18" i="100"/>
  <c r="AJY18" i="100"/>
  <c r="AJZ18" i="100"/>
  <c r="AKA18" i="100"/>
  <c r="AKB18" i="100"/>
  <c r="AKC18" i="100"/>
  <c r="AKD18" i="100"/>
  <c r="AKE18" i="100"/>
  <c r="AKF18" i="100"/>
  <c r="AKG18" i="100"/>
  <c r="AKH18" i="100"/>
  <c r="AKI18" i="100"/>
  <c r="AKJ18" i="100"/>
  <c r="AKK18" i="100"/>
  <c r="AKL18" i="100"/>
  <c r="AKM18" i="100"/>
  <c r="AKN18" i="100"/>
  <c r="AKO18" i="100"/>
  <c r="AKP18" i="100"/>
  <c r="AKQ18" i="100"/>
  <c r="AKR18" i="100"/>
  <c r="AKS18" i="100"/>
  <c r="AKT18" i="100"/>
  <c r="AKU18" i="100"/>
  <c r="AKV18" i="100"/>
  <c r="AKW18" i="100"/>
  <c r="AKX18" i="100"/>
  <c r="AKY18" i="100"/>
  <c r="AKZ18" i="100"/>
  <c r="ALA18" i="100"/>
  <c r="ALB18" i="100"/>
  <c r="ALC18" i="100"/>
  <c r="ALD18" i="100"/>
  <c r="ALE18" i="100"/>
  <c r="ALF18" i="100"/>
  <c r="ALG18" i="100"/>
  <c r="ALH18" i="100"/>
  <c r="ALI18" i="100"/>
  <c r="ALJ18" i="100"/>
  <c r="ALK18" i="100"/>
  <c r="ALL18" i="100"/>
  <c r="ALM18" i="100"/>
  <c r="ALN18" i="100"/>
  <c r="ALO18" i="100"/>
  <c r="ALP18" i="100"/>
  <c r="ALQ18" i="100"/>
  <c r="ALR18" i="100"/>
  <c r="ALS18" i="100"/>
  <c r="ALT18" i="100"/>
  <c r="ALU18" i="100"/>
  <c r="ALV18" i="100"/>
  <c r="ALW18" i="100"/>
  <c r="ALX18" i="100"/>
  <c r="ALY18" i="100"/>
  <c r="ALZ18" i="100"/>
  <c r="AMA18" i="100"/>
  <c r="AMB18" i="100"/>
  <c r="AMC18" i="100"/>
  <c r="AMD18" i="100"/>
  <c r="AME18" i="100"/>
  <c r="AMF18" i="100"/>
  <c r="AMG18" i="100"/>
  <c r="AMH18" i="100"/>
  <c r="AMI18" i="100"/>
  <c r="AMJ18" i="100"/>
  <c r="AMK18" i="100"/>
  <c r="AML18" i="100"/>
  <c r="AMM18" i="100"/>
  <c r="AMN18" i="100"/>
  <c r="AMO18" i="100"/>
  <c r="AMP18" i="100"/>
  <c r="AMQ18" i="100"/>
  <c r="AMR18" i="100"/>
  <c r="AMS18" i="100"/>
  <c r="AMT18" i="100"/>
  <c r="AMU18" i="100"/>
  <c r="AMV18" i="100"/>
  <c r="AMW18" i="100"/>
  <c r="AMX18" i="100"/>
  <c r="AMY18" i="100"/>
  <c r="AMZ18" i="100"/>
  <c r="ANA18" i="100"/>
  <c r="ANB18" i="100"/>
  <c r="ANC18" i="100"/>
  <c r="AND18" i="100"/>
  <c r="ANE18" i="100"/>
  <c r="ANF18" i="100"/>
  <c r="ANG18" i="100"/>
  <c r="ANH18" i="100"/>
  <c r="ANI18" i="100"/>
  <c r="ANJ18" i="100"/>
  <c r="ANK18" i="100"/>
  <c r="ANL18" i="100"/>
  <c r="ANM18" i="100"/>
  <c r="ANN18" i="100"/>
  <c r="ANO18" i="100"/>
  <c r="ANP18" i="100"/>
  <c r="ANQ18" i="100"/>
  <c r="ANR18" i="100"/>
  <c r="ANS18" i="100"/>
  <c r="ANT18" i="100"/>
  <c r="ANU18" i="100"/>
  <c r="ANV18" i="100"/>
  <c r="ANW18" i="100"/>
  <c r="ANX18" i="100"/>
  <c r="ANY18" i="100"/>
  <c r="ANZ18" i="100"/>
  <c r="AOA18" i="100"/>
  <c r="AOB18" i="100"/>
  <c r="AOC18" i="100"/>
  <c r="AOD18" i="100"/>
  <c r="AOE18" i="100"/>
  <c r="AOF18" i="100"/>
  <c r="AOG18" i="100"/>
  <c r="AOH18" i="100"/>
  <c r="AOI18" i="100"/>
  <c r="AOJ18" i="100"/>
  <c r="AOK18" i="100"/>
  <c r="AOL18" i="100"/>
  <c r="AOM18" i="100"/>
  <c r="AON18" i="100"/>
  <c r="AOO18" i="100"/>
  <c r="AOP18" i="100"/>
  <c r="AOQ18" i="100"/>
  <c r="AOR18" i="100"/>
  <c r="AOS18" i="100"/>
  <c r="AOT18" i="100"/>
  <c r="AOU18" i="100"/>
  <c r="AOV18" i="100"/>
  <c r="AOW18" i="100"/>
  <c r="AOX18" i="100"/>
  <c r="AOY18" i="100"/>
  <c r="AOZ18" i="100"/>
  <c r="APA18" i="100"/>
  <c r="APB18" i="100"/>
  <c r="APC18" i="100"/>
  <c r="APD18" i="100"/>
  <c r="APE18" i="100"/>
  <c r="APF18" i="100"/>
  <c r="APG18" i="100"/>
  <c r="APH18" i="100"/>
  <c r="API18" i="100"/>
  <c r="APJ18" i="100"/>
  <c r="APK18" i="100"/>
  <c r="APL18" i="100"/>
  <c r="APM18" i="100"/>
  <c r="APN18" i="100"/>
  <c r="APO18" i="100"/>
  <c r="APP18" i="100"/>
  <c r="APQ18" i="100"/>
  <c r="APR18" i="100"/>
  <c r="APS18" i="100"/>
  <c r="APT18" i="100"/>
  <c r="APU18" i="100"/>
  <c r="APV18" i="100"/>
  <c r="APW18" i="100"/>
  <c r="APX18" i="100"/>
  <c r="APY18" i="100"/>
  <c r="APZ18" i="100"/>
  <c r="AQA18" i="100"/>
  <c r="AQB18" i="100"/>
  <c r="AQC18" i="100"/>
  <c r="AQD18" i="100"/>
  <c r="AQE18" i="100"/>
  <c r="AQF18" i="100"/>
  <c r="AQG18" i="100"/>
  <c r="AQH18" i="100"/>
  <c r="AQI18" i="100"/>
  <c r="AQJ18" i="100"/>
  <c r="AQK18" i="100"/>
  <c r="AQL18" i="100"/>
  <c r="AQM18" i="100"/>
  <c r="AQN18" i="100"/>
  <c r="AQO18" i="100"/>
  <c r="AQP18" i="100"/>
  <c r="AQQ18" i="100"/>
  <c r="AQR18" i="100"/>
  <c r="AQS18" i="100"/>
  <c r="AQT18" i="100"/>
  <c r="AQU18" i="100"/>
  <c r="AQV18" i="100"/>
  <c r="AQW18" i="100"/>
  <c r="AQX18" i="100"/>
  <c r="AQY18" i="100"/>
  <c r="AQZ18" i="100"/>
  <c r="ARA18" i="100"/>
  <c r="ARB18" i="100"/>
  <c r="ARC18" i="100"/>
  <c r="ARD18" i="100"/>
  <c r="ARE18" i="100"/>
  <c r="ARF18" i="100"/>
  <c r="ARG18" i="100"/>
  <c r="ARH18" i="100"/>
  <c r="ARI18" i="100"/>
  <c r="ARJ18" i="100"/>
  <c r="ARK18" i="100"/>
  <c r="ARL18" i="100"/>
  <c r="ARM18" i="100"/>
  <c r="ARN18" i="100"/>
  <c r="ARO18" i="100"/>
  <c r="ARP18" i="100"/>
  <c r="ARQ18" i="100"/>
  <c r="ARR18" i="100"/>
  <c r="ARS18" i="100"/>
  <c r="ART18" i="100"/>
  <c r="ARU18" i="100"/>
  <c r="ARV18" i="100"/>
  <c r="ARW18" i="100"/>
  <c r="ARX18" i="100"/>
  <c r="ARY18" i="100"/>
  <c r="ARZ18" i="100"/>
  <c r="ASA18" i="100"/>
  <c r="ASB18" i="100"/>
  <c r="ASC18" i="100"/>
  <c r="ASD18" i="100"/>
  <c r="ASE18" i="100"/>
  <c r="ASF18" i="100"/>
  <c r="ASG18" i="100"/>
  <c r="ASH18" i="100"/>
  <c r="ASI18" i="100"/>
  <c r="ASJ18" i="100"/>
  <c r="ASK18" i="100"/>
  <c r="ASL18" i="100"/>
  <c r="ASM18" i="100"/>
  <c r="ASN18" i="100"/>
  <c r="ASO18" i="100"/>
  <c r="ASP18" i="100"/>
  <c r="ASQ18" i="100"/>
  <c r="ASR18" i="100"/>
  <c r="ASS18" i="100"/>
  <c r="AST18" i="100"/>
  <c r="ASU18" i="100"/>
  <c r="ASV18" i="100"/>
  <c r="ASW18" i="100"/>
  <c r="ASX18" i="100"/>
  <c r="ASY18" i="100"/>
  <c r="ASZ18" i="100"/>
  <c r="ATA18" i="100"/>
  <c r="ATB18" i="100"/>
  <c r="ATC18" i="100"/>
  <c r="ATD18" i="100"/>
  <c r="ATE18" i="100"/>
  <c r="ATF18" i="100"/>
  <c r="ATG18" i="100"/>
  <c r="ATH18" i="100"/>
  <c r="ATI18" i="100"/>
  <c r="ATJ18" i="100"/>
  <c r="ATK18" i="100"/>
  <c r="ATL18" i="100"/>
  <c r="ATM18" i="100"/>
  <c r="ATN18" i="100"/>
  <c r="ATO18" i="100"/>
  <c r="ATP18" i="100"/>
  <c r="ATQ18" i="100"/>
  <c r="ATR18" i="100"/>
  <c r="ATS18" i="100"/>
  <c r="ATT18" i="100"/>
  <c r="ATU18" i="100"/>
  <c r="ATV18" i="100"/>
  <c r="ATW18" i="100"/>
  <c r="ATX18" i="100"/>
  <c r="ATY18" i="100"/>
  <c r="ATZ18" i="100"/>
  <c r="AUA18" i="100"/>
  <c r="AUB18" i="100"/>
  <c r="AUC18" i="100"/>
  <c r="AUD18" i="100"/>
  <c r="AUE18" i="100"/>
  <c r="AUF18" i="100"/>
  <c r="AUG18" i="100"/>
  <c r="AUH18" i="100"/>
  <c r="AUI18" i="100"/>
  <c r="AUJ18" i="100"/>
  <c r="AUK18" i="100"/>
  <c r="AUL18" i="100"/>
  <c r="AUM18" i="100"/>
  <c r="AUN18" i="100"/>
  <c r="AUO18" i="100"/>
  <c r="AUP18" i="100"/>
  <c r="AUQ18" i="100"/>
  <c r="AUR18" i="100"/>
  <c r="AUS18" i="100"/>
  <c r="AUT18" i="100"/>
  <c r="AUU18" i="100"/>
  <c r="AUV18" i="100"/>
  <c r="AUW18" i="100"/>
  <c r="AUX18" i="100"/>
  <c r="AUY18" i="100"/>
  <c r="AUZ18" i="100"/>
  <c r="AVA18" i="100"/>
  <c r="AVB18" i="100"/>
  <c r="AVC18" i="100"/>
  <c r="AVD18" i="100"/>
  <c r="AVE18" i="100"/>
  <c r="AVF18" i="100"/>
  <c r="AVG18" i="100"/>
  <c r="AVH18" i="100"/>
  <c r="AVI18" i="100"/>
  <c r="AVJ18" i="100"/>
  <c r="AVK18" i="100"/>
  <c r="AVL18" i="100"/>
  <c r="AVM18" i="100"/>
  <c r="AVN18" i="100"/>
  <c r="AVO18" i="100"/>
  <c r="AVP18" i="100"/>
  <c r="AVQ18" i="100"/>
  <c r="AVR18" i="100"/>
  <c r="AVS18" i="100"/>
  <c r="AVT18" i="100"/>
  <c r="AVU18" i="100"/>
  <c r="AVV18" i="100"/>
  <c r="AVW18" i="100"/>
  <c r="AVX18" i="100"/>
  <c r="AVY18" i="100"/>
  <c r="AVZ18" i="100"/>
  <c r="AWA18" i="100"/>
  <c r="AWB18" i="100"/>
  <c r="AWC18" i="100"/>
  <c r="AWD18" i="100"/>
  <c r="AWE18" i="100"/>
  <c r="AWF18" i="100"/>
  <c r="AWG18" i="100"/>
  <c r="AWH18" i="100"/>
  <c r="AWI18" i="100"/>
  <c r="AWJ18" i="100"/>
  <c r="AWK18" i="100"/>
  <c r="AWL18" i="100"/>
  <c r="AWM18" i="100"/>
  <c r="AWN18" i="100"/>
  <c r="AWO18" i="100"/>
  <c r="AWP18" i="100"/>
  <c r="AWQ18" i="100"/>
  <c r="AWR18" i="100"/>
  <c r="AWS18" i="100"/>
  <c r="AWT18" i="100"/>
  <c r="AWU18" i="100"/>
  <c r="AWV18" i="100"/>
  <c r="AWW18" i="100"/>
  <c r="AWX18" i="100"/>
  <c r="AWY18" i="100"/>
  <c r="AWZ18" i="100"/>
  <c r="AXA18" i="100"/>
  <c r="AXB18" i="100"/>
  <c r="AXC18" i="100"/>
  <c r="AXD18" i="100"/>
  <c r="AXE18" i="100"/>
  <c r="AXF18" i="100"/>
  <c r="AXG18" i="100"/>
  <c r="AXH18" i="100"/>
  <c r="AXI18" i="100"/>
  <c r="AXJ18" i="100"/>
  <c r="AXK18" i="100"/>
  <c r="AXL18" i="100"/>
  <c r="AXM18" i="100"/>
  <c r="AXN18" i="100"/>
  <c r="AXO18" i="100"/>
  <c r="AXP18" i="100"/>
  <c r="AXQ18" i="100"/>
  <c r="AXR18" i="100"/>
  <c r="AXS18" i="100"/>
  <c r="AXT18" i="100"/>
  <c r="AXU18" i="100"/>
  <c r="AXV18" i="100"/>
  <c r="AXW18" i="100"/>
  <c r="AXX18" i="100"/>
  <c r="AXY18" i="100"/>
  <c r="AXZ18" i="100"/>
  <c r="AYA18" i="100"/>
  <c r="AYB18" i="100"/>
  <c r="AYC18" i="100"/>
  <c r="AYD18" i="100"/>
  <c r="AYE18" i="100"/>
  <c r="AYF18" i="100"/>
  <c r="AYG18" i="100"/>
  <c r="AYH18" i="100"/>
  <c r="AYI18" i="100"/>
  <c r="AYJ18" i="100"/>
  <c r="AYK18" i="100"/>
  <c r="AYL18" i="100"/>
  <c r="AYM18" i="100"/>
  <c r="AYN18" i="100"/>
  <c r="AYO18" i="100"/>
  <c r="AYP18" i="100"/>
  <c r="AYQ18" i="100"/>
  <c r="AYR18" i="100"/>
  <c r="AYS18" i="100"/>
  <c r="AYT18" i="100"/>
  <c r="AYU18" i="100"/>
  <c r="AYV18" i="100"/>
  <c r="AYW18" i="100"/>
  <c r="AYX18" i="100"/>
  <c r="AYY18" i="100"/>
  <c r="AYZ18" i="100"/>
  <c r="AZA18" i="100"/>
  <c r="AZB18" i="100"/>
  <c r="AZC18" i="100"/>
  <c r="AZD18" i="100"/>
  <c r="AZE18" i="100"/>
  <c r="AZF18" i="100"/>
  <c r="AZG18" i="100"/>
  <c r="AZH18" i="100"/>
  <c r="AZI18" i="100"/>
  <c r="AZJ18" i="100"/>
  <c r="AZK18" i="100"/>
  <c r="AZL18" i="100"/>
  <c r="AZM18" i="100"/>
  <c r="AZN18" i="100"/>
  <c r="AZO18" i="100"/>
  <c r="AZP18" i="100"/>
  <c r="AZQ18" i="100"/>
  <c r="AZR18" i="100"/>
  <c r="AZS18" i="100"/>
  <c r="AZT18" i="100"/>
  <c r="AZU18" i="100"/>
  <c r="AZV18" i="100"/>
  <c r="AZW18" i="100"/>
  <c r="AZX18" i="100"/>
  <c r="AZY18" i="100"/>
  <c r="AZZ18" i="100"/>
  <c r="BAA18" i="100"/>
  <c r="BAB18" i="100"/>
  <c r="BAC18" i="100"/>
  <c r="BAD18" i="100"/>
  <c r="BAE18" i="100"/>
  <c r="BAF18" i="100"/>
  <c r="BAG18" i="100"/>
  <c r="BAH18" i="100"/>
  <c r="BAI18" i="100"/>
  <c r="BAJ18" i="100"/>
  <c r="BAK18" i="100"/>
  <c r="BAL18" i="100"/>
  <c r="BAM18" i="100"/>
  <c r="BAN18" i="100"/>
  <c r="BAO18" i="100"/>
  <c r="BAP18" i="100"/>
  <c r="BAQ18" i="100"/>
  <c r="BAR18" i="100"/>
  <c r="BAS18" i="100"/>
  <c r="BAT18" i="100"/>
  <c r="BAU18" i="100"/>
  <c r="BAV18" i="100"/>
  <c r="BAW18" i="100"/>
  <c r="BAX18" i="100"/>
  <c r="BAY18" i="100"/>
  <c r="BAZ18" i="100"/>
  <c r="BBA18" i="100"/>
  <c r="BBB18" i="100"/>
  <c r="BBC18" i="100"/>
  <c r="BBD18" i="100"/>
  <c r="BBE18" i="100"/>
  <c r="BBF18" i="100"/>
  <c r="BBG18" i="100"/>
  <c r="BBH18" i="100"/>
  <c r="BBI18" i="100"/>
  <c r="BBJ18" i="100"/>
  <c r="BBK18" i="100"/>
  <c r="BBL18" i="100"/>
  <c r="BBM18" i="100"/>
  <c r="BBN18" i="100"/>
  <c r="BBO18" i="100"/>
  <c r="BBP18" i="100"/>
  <c r="BBQ18" i="100"/>
  <c r="BBR18" i="100"/>
  <c r="BBS18" i="100"/>
  <c r="BBT18" i="100"/>
  <c r="BBU18" i="100"/>
  <c r="BBV18" i="100"/>
  <c r="BBW18" i="100"/>
  <c r="BBX18" i="100"/>
  <c r="BBY18" i="100"/>
  <c r="BBZ18" i="100"/>
  <c r="BCA18" i="100"/>
  <c r="BCB18" i="100"/>
  <c r="BCC18" i="100"/>
  <c r="BCD18" i="100"/>
  <c r="BCE18" i="100"/>
  <c r="BCF18" i="100"/>
  <c r="BCG18" i="100"/>
  <c r="BCH18" i="100"/>
  <c r="BCI18" i="100"/>
  <c r="BCJ18" i="100"/>
  <c r="BCK18" i="100"/>
  <c r="BCL18" i="100"/>
  <c r="BCM18" i="100"/>
  <c r="BCN18" i="100"/>
  <c r="BCO18" i="100"/>
  <c r="BCP18" i="100"/>
  <c r="BCQ18" i="100"/>
  <c r="BCR18" i="100"/>
  <c r="BCS18" i="100"/>
  <c r="BCT18" i="100"/>
  <c r="BCU18" i="100"/>
  <c r="BCV18" i="100"/>
  <c r="BCW18" i="100"/>
  <c r="BCX18" i="100"/>
  <c r="BCY18" i="100"/>
  <c r="BCZ18" i="100"/>
  <c r="BDA18" i="100"/>
  <c r="BDB18" i="100"/>
  <c r="BDC18" i="100"/>
  <c r="BDD18" i="100"/>
  <c r="BDE18" i="100"/>
  <c r="BDF18" i="100"/>
  <c r="BDG18" i="100"/>
  <c r="BDH18" i="100"/>
  <c r="BDI18" i="100"/>
  <c r="BDJ18" i="100"/>
  <c r="BDK18" i="100"/>
  <c r="BDL18" i="100"/>
  <c r="BDM18" i="100"/>
  <c r="BDN18" i="100"/>
  <c r="BDO18" i="100"/>
  <c r="BDP18" i="100"/>
  <c r="BDQ18" i="100"/>
  <c r="BDR18" i="100"/>
  <c r="BDS18" i="100"/>
  <c r="BDT18" i="100"/>
  <c r="BDU18" i="100"/>
  <c r="BDV18" i="100"/>
  <c r="BDW18" i="100"/>
  <c r="BDX18" i="100"/>
  <c r="BDY18" i="100"/>
  <c r="BDZ18" i="100"/>
  <c r="BEA18" i="100"/>
  <c r="BEB18" i="100"/>
  <c r="BEC18" i="100"/>
  <c r="BED18" i="100"/>
  <c r="BEE18" i="100"/>
  <c r="BEF18" i="100"/>
  <c r="BEG18" i="100"/>
  <c r="BEH18" i="100"/>
  <c r="BEI18" i="100"/>
  <c r="BEJ18" i="100"/>
  <c r="BEK18" i="100"/>
  <c r="BEL18" i="100"/>
  <c r="BEM18" i="100"/>
  <c r="BEN18" i="100"/>
  <c r="BEO18" i="100"/>
  <c r="BEP18" i="100"/>
  <c r="BEQ18" i="100"/>
  <c r="BER18" i="100"/>
  <c r="BES18" i="100"/>
  <c r="BET18" i="100"/>
  <c r="BEU18" i="100"/>
  <c r="BEV18" i="100"/>
  <c r="BEW18" i="100"/>
  <c r="BEX18" i="100"/>
  <c r="BEY18" i="100"/>
  <c r="BEZ18" i="100"/>
  <c r="BFA18" i="100"/>
  <c r="BFB18" i="100"/>
  <c r="BFC18" i="100"/>
  <c r="BFD18" i="100"/>
  <c r="BFE18" i="100"/>
  <c r="BFF18" i="100"/>
  <c r="BFG18" i="100"/>
  <c r="BFH18" i="100"/>
  <c r="BFI18" i="100"/>
  <c r="BFJ18" i="100"/>
  <c r="BFK18" i="100"/>
  <c r="BFL18" i="100"/>
  <c r="BFM18" i="100"/>
  <c r="BFN18" i="100"/>
  <c r="BFO18" i="100"/>
  <c r="BFP18" i="100"/>
  <c r="BFQ18" i="100"/>
  <c r="BFR18" i="100"/>
  <c r="BFS18" i="100"/>
  <c r="BFT18" i="100"/>
  <c r="BFU18" i="100"/>
  <c r="BFV18" i="100"/>
  <c r="BFW18" i="100"/>
  <c r="BFX18" i="100"/>
  <c r="BFY18" i="100"/>
  <c r="BFZ18" i="100"/>
  <c r="BGA18" i="100"/>
  <c r="BGB18" i="100"/>
  <c r="BGC18" i="100"/>
  <c r="BGD18" i="100"/>
  <c r="BGE18" i="100"/>
  <c r="BGF18" i="100"/>
  <c r="BGG18" i="100"/>
  <c r="BGH18" i="100"/>
  <c r="BGI18" i="100"/>
  <c r="BGJ18" i="100"/>
  <c r="BGK18" i="100"/>
  <c r="BGL18" i="100"/>
  <c r="BGM18" i="100"/>
  <c r="BGN18" i="100"/>
  <c r="BGO18" i="100"/>
  <c r="BGP18" i="100"/>
  <c r="BGQ18" i="100"/>
  <c r="BGR18" i="100"/>
  <c r="BGS18" i="100"/>
  <c r="BGT18" i="100"/>
  <c r="BGU18" i="100"/>
  <c r="BGV18" i="100"/>
  <c r="BGW18" i="100"/>
  <c r="BGX18" i="100"/>
  <c r="BGY18" i="100"/>
  <c r="BGZ18" i="100"/>
  <c r="BHA18" i="100"/>
  <c r="BHB18" i="100"/>
  <c r="BHC18" i="100"/>
  <c r="BHD18" i="100"/>
  <c r="BHE18" i="100"/>
  <c r="BHF18" i="100"/>
  <c r="BHG18" i="100"/>
  <c r="BHH18" i="100"/>
  <c r="BHI18" i="100"/>
  <c r="BHJ18" i="100"/>
  <c r="BHK18" i="100"/>
  <c r="BHL18" i="100"/>
  <c r="BHM18" i="100"/>
  <c r="BHN18" i="100"/>
  <c r="BHO18" i="100"/>
  <c r="BHP18" i="100"/>
  <c r="BHQ18" i="100"/>
  <c r="BHR18" i="100"/>
  <c r="BHS18" i="100"/>
  <c r="BHT18" i="100"/>
  <c r="BHU18" i="100"/>
  <c r="BHV18" i="100"/>
  <c r="BHW18" i="100"/>
  <c r="BHX18" i="100"/>
  <c r="BHY18" i="100"/>
  <c r="BHZ18" i="100"/>
  <c r="BIA18" i="100"/>
  <c r="BIB18" i="100"/>
  <c r="BIC18" i="100"/>
  <c r="BID18" i="100"/>
  <c r="BIE18" i="100"/>
  <c r="BIF18" i="100"/>
  <c r="BIG18" i="100"/>
  <c r="BIH18" i="100"/>
  <c r="BII18" i="100"/>
  <c r="BIJ18" i="100"/>
  <c r="BIK18" i="100"/>
  <c r="BIL18" i="100"/>
  <c r="BIM18" i="100"/>
  <c r="BIN18" i="100"/>
  <c r="BIO18" i="100"/>
  <c r="BIP18" i="100"/>
  <c r="BIQ18" i="100"/>
  <c r="BIR18" i="100"/>
  <c r="BIS18" i="100"/>
  <c r="BIT18" i="100"/>
  <c r="BIU18" i="100"/>
  <c r="BIV18" i="100"/>
  <c r="BIW18" i="100"/>
  <c r="BIX18" i="100"/>
  <c r="BIY18" i="100"/>
  <c r="BIZ18" i="100"/>
  <c r="BJA18" i="100"/>
  <c r="BJB18" i="100"/>
  <c r="BJC18" i="100"/>
  <c r="BJD18" i="100"/>
  <c r="BJE18" i="100"/>
  <c r="BJF18" i="100"/>
  <c r="BJG18" i="100"/>
  <c r="BJH18" i="100"/>
  <c r="BJI18" i="100"/>
  <c r="BJJ18" i="100"/>
  <c r="BJK18" i="100"/>
  <c r="BJL18" i="100"/>
  <c r="BJM18" i="100"/>
  <c r="BJN18" i="100"/>
  <c r="BJO18" i="100"/>
  <c r="BJP18" i="100"/>
  <c r="BJQ18" i="100"/>
  <c r="BJR18" i="100"/>
  <c r="BJS18" i="100"/>
  <c r="BJT18" i="100"/>
  <c r="BJU18" i="100"/>
  <c r="BJV18" i="100"/>
  <c r="BJW18" i="100"/>
  <c r="BJX18" i="100"/>
  <c r="BJY18" i="100"/>
  <c r="BJZ18" i="100"/>
  <c r="BKA18" i="100"/>
  <c r="BKB18" i="100"/>
  <c r="BKC18" i="100"/>
  <c r="BKD18" i="100"/>
  <c r="BKE18" i="100"/>
  <c r="BKF18" i="100"/>
  <c r="BKG18" i="100"/>
  <c r="BKH18" i="100"/>
  <c r="BKI18" i="100"/>
  <c r="BKJ18" i="100"/>
  <c r="BKK18" i="100"/>
  <c r="BKL18" i="100"/>
  <c r="BKM18" i="100"/>
  <c r="BKN18" i="100"/>
  <c r="BKO18" i="100"/>
  <c r="BKP18" i="100"/>
  <c r="BKQ18" i="100"/>
  <c r="BKR18" i="100"/>
  <c r="BKS18" i="100"/>
  <c r="BKT18" i="100"/>
  <c r="BKU18" i="100"/>
  <c r="BKV18" i="100"/>
  <c r="BKW18" i="100"/>
  <c r="BKX18" i="100"/>
  <c r="BKY18" i="100"/>
  <c r="BKZ18" i="100"/>
  <c r="BLA18" i="100"/>
  <c r="BLB18" i="100"/>
  <c r="BLC18" i="100"/>
  <c r="BLD18" i="100"/>
  <c r="BLE18" i="100"/>
  <c r="BLF18" i="100"/>
  <c r="BLG18" i="100"/>
  <c r="BLH18" i="100"/>
  <c r="BLI18" i="100"/>
  <c r="BLJ18" i="100"/>
  <c r="BLK18" i="100"/>
  <c r="BLL18" i="100"/>
  <c r="BLM18" i="100"/>
  <c r="BLN18" i="100"/>
  <c r="BLO18" i="100"/>
  <c r="BLP18" i="100"/>
  <c r="BLQ18" i="100"/>
  <c r="BLR18" i="100"/>
  <c r="BLS18" i="100"/>
  <c r="BLT18" i="100"/>
  <c r="BLU18" i="100"/>
  <c r="BLV18" i="100"/>
  <c r="BLW18" i="100"/>
  <c r="BLX18" i="100"/>
  <c r="BLY18" i="100"/>
  <c r="BLZ18" i="100"/>
  <c r="BMA18" i="100"/>
  <c r="BMB18" i="100"/>
  <c r="BMC18" i="100"/>
  <c r="BMD18" i="100"/>
  <c r="BME18" i="100"/>
  <c r="BMF18" i="100"/>
  <c r="BMG18" i="100"/>
  <c r="BMH18" i="100"/>
  <c r="BMI18" i="100"/>
  <c r="BMJ18" i="100"/>
  <c r="BMK18" i="100"/>
  <c r="BML18" i="100"/>
  <c r="BMM18" i="100"/>
  <c r="BMN18" i="100"/>
  <c r="BMO18" i="100"/>
  <c r="BMP18" i="100"/>
  <c r="BMQ18" i="100"/>
  <c r="BMR18" i="100"/>
  <c r="BMS18" i="100"/>
  <c r="BMT18" i="100"/>
  <c r="BMU18" i="100"/>
  <c r="BMV18" i="100"/>
  <c r="BMW18" i="100"/>
  <c r="BMX18" i="100"/>
  <c r="BMY18" i="100"/>
  <c r="BMZ18" i="100"/>
  <c r="BNA18" i="100"/>
  <c r="BNB18" i="100"/>
  <c r="BNC18" i="100"/>
  <c r="BND18" i="100"/>
  <c r="BNE18" i="100"/>
  <c r="BNF18" i="100"/>
  <c r="BNG18" i="100"/>
  <c r="BNH18" i="100"/>
  <c r="BNI18" i="100"/>
  <c r="BNJ18" i="100"/>
  <c r="BNK18" i="100"/>
  <c r="BNL18" i="100"/>
  <c r="BNM18" i="100"/>
  <c r="BNN18" i="100"/>
  <c r="BNO18" i="100"/>
  <c r="BNP18" i="100"/>
  <c r="BNQ18" i="100"/>
  <c r="BNR18" i="100"/>
  <c r="BNS18" i="100"/>
  <c r="BNT18" i="100"/>
  <c r="BNU18" i="100"/>
  <c r="BNV18" i="100"/>
  <c r="BNW18" i="100"/>
  <c r="BNX18" i="100"/>
  <c r="BNY18" i="100"/>
  <c r="BNZ18" i="100"/>
  <c r="BOA18" i="100"/>
  <c r="BOB18" i="100"/>
  <c r="BOC18" i="100"/>
  <c r="BOD18" i="100"/>
  <c r="BOE18" i="100"/>
  <c r="BOF18" i="100"/>
  <c r="BOG18" i="100"/>
  <c r="BOH18" i="100"/>
  <c r="BOI18" i="100"/>
  <c r="BOJ18" i="100"/>
  <c r="BOK18" i="100"/>
  <c r="BOL18" i="100"/>
  <c r="BOM18" i="100"/>
  <c r="BON18" i="100"/>
  <c r="BOO18" i="100"/>
  <c r="BOP18" i="100"/>
  <c r="BOQ18" i="100"/>
  <c r="BOR18" i="100"/>
  <c r="BOS18" i="100"/>
  <c r="BOT18" i="100"/>
  <c r="BOU18" i="100"/>
  <c r="BOV18" i="100"/>
  <c r="BOW18" i="100"/>
  <c r="BOX18" i="100"/>
  <c r="BOY18" i="100"/>
  <c r="BOZ18" i="100"/>
  <c r="BPA18" i="100"/>
  <c r="BPB18" i="100"/>
  <c r="BPC18" i="100"/>
  <c r="BPD18" i="100"/>
  <c r="BPE18" i="100"/>
  <c r="BPF18" i="100"/>
  <c r="BPG18" i="100"/>
  <c r="BPH18" i="100"/>
  <c r="BPI18" i="100"/>
  <c r="BPJ18" i="100"/>
  <c r="BPK18" i="100"/>
  <c r="BPL18" i="100"/>
  <c r="BPM18" i="100"/>
  <c r="BPN18" i="100"/>
  <c r="BPO18" i="100"/>
  <c r="BPP18" i="100"/>
  <c r="BPQ18" i="100"/>
  <c r="BPR18" i="100"/>
  <c r="BPS18" i="100"/>
  <c r="BPT18" i="100"/>
  <c r="BPU18" i="100"/>
  <c r="BPV18" i="100"/>
  <c r="BPW18" i="100"/>
  <c r="BPX18" i="100"/>
  <c r="BPY18" i="100"/>
  <c r="BPZ18" i="100"/>
  <c r="BQA18" i="100"/>
  <c r="BQB18" i="100"/>
  <c r="BQC18" i="100"/>
  <c r="BQD18" i="100"/>
  <c r="BQE18" i="100"/>
  <c r="BQF18" i="100"/>
  <c r="BQG18" i="100"/>
  <c r="BQH18" i="100"/>
  <c r="BQI18" i="100"/>
  <c r="BQJ18" i="100"/>
  <c r="BQK18" i="100"/>
  <c r="BQL18" i="100"/>
  <c r="BQM18" i="100"/>
  <c r="BQN18" i="100"/>
  <c r="BQO18" i="100"/>
  <c r="BQP18" i="100"/>
  <c r="BQQ18" i="100"/>
  <c r="BQR18" i="100"/>
  <c r="BQS18" i="100"/>
  <c r="BQT18" i="100"/>
  <c r="BQU18" i="100"/>
  <c r="BQV18" i="100"/>
  <c r="BQW18" i="100"/>
  <c r="BQX18" i="100"/>
  <c r="BQY18" i="100"/>
  <c r="BQZ18" i="100"/>
  <c r="BRA18" i="100"/>
  <c r="BRB18" i="100"/>
  <c r="BRC18" i="100"/>
  <c r="BRD18" i="100"/>
  <c r="BRE18" i="100"/>
  <c r="BRF18" i="100"/>
  <c r="BRG18" i="100"/>
  <c r="BRH18" i="100"/>
  <c r="BRI18" i="100"/>
  <c r="BRJ18" i="100"/>
  <c r="BRK18" i="100"/>
  <c r="BRL18" i="100"/>
  <c r="BRM18" i="100"/>
  <c r="BRN18" i="100"/>
  <c r="BRO18" i="100"/>
  <c r="BRP18" i="100"/>
  <c r="BRQ18" i="100"/>
  <c r="BRR18" i="100"/>
  <c r="BRS18" i="100"/>
  <c r="BRT18" i="100"/>
  <c r="BRU18" i="100"/>
  <c r="BRV18" i="100"/>
  <c r="BRW18" i="100"/>
  <c r="BRX18" i="100"/>
  <c r="BRY18" i="100"/>
  <c r="BRZ18" i="100"/>
  <c r="BSA18" i="100"/>
  <c r="BSB18" i="100"/>
  <c r="BSC18" i="100"/>
  <c r="BSD18" i="100"/>
  <c r="BSE18" i="100"/>
  <c r="BSF18" i="100"/>
  <c r="BSG18" i="100"/>
  <c r="BSH18" i="100"/>
  <c r="BSI18" i="100"/>
  <c r="BSJ18" i="100"/>
  <c r="BSK18" i="100"/>
  <c r="BSL18" i="100"/>
  <c r="BSM18" i="100"/>
  <c r="BSN18" i="100"/>
  <c r="BSO18" i="100"/>
  <c r="BSP18" i="100"/>
  <c r="BSQ18" i="100"/>
  <c r="BSR18" i="100"/>
  <c r="BSS18" i="100"/>
  <c r="BST18" i="100"/>
  <c r="BSU18" i="100"/>
  <c r="BSV18" i="100"/>
  <c r="BSW18" i="100"/>
  <c r="BSX18" i="100"/>
  <c r="BSY18" i="100"/>
  <c r="BSZ18" i="100"/>
  <c r="BTA18" i="100"/>
  <c r="BTB18" i="100"/>
  <c r="BTC18" i="100"/>
  <c r="BTD18" i="100"/>
  <c r="BTE18" i="100"/>
  <c r="BTF18" i="100"/>
  <c r="BTG18" i="100"/>
  <c r="BTH18" i="100"/>
  <c r="BTI18" i="100"/>
  <c r="BTJ18" i="100"/>
  <c r="BTK18" i="100"/>
  <c r="BTL18" i="100"/>
  <c r="BTM18" i="100"/>
  <c r="BTN18" i="100"/>
  <c r="BTO18" i="100"/>
  <c r="BTP18" i="100"/>
  <c r="BTQ18" i="100"/>
  <c r="BTR18" i="100"/>
  <c r="BTS18" i="100"/>
  <c r="BTT18" i="100"/>
  <c r="BTU18" i="100"/>
  <c r="BTV18" i="100"/>
  <c r="BTW18" i="100"/>
  <c r="BTX18" i="100"/>
  <c r="BTY18" i="100"/>
  <c r="BTZ18" i="100"/>
  <c r="BUA18" i="100"/>
  <c r="BUB18" i="100"/>
  <c r="BUC18" i="100"/>
  <c r="BUD18" i="100"/>
  <c r="BUE18" i="100"/>
  <c r="BUF18" i="100"/>
  <c r="BUG18" i="100"/>
  <c r="BUH18" i="100"/>
  <c r="BUI18" i="100"/>
  <c r="BUJ18" i="100"/>
  <c r="BUK18" i="100"/>
  <c r="BUL18" i="100"/>
  <c r="BUM18" i="100"/>
  <c r="BUN18" i="100"/>
  <c r="BUO18" i="100"/>
  <c r="BUP18" i="100"/>
  <c r="BUQ18" i="100"/>
  <c r="BUR18" i="100"/>
  <c r="BUS18" i="100"/>
  <c r="BUT18" i="100"/>
  <c r="BUU18" i="100"/>
  <c r="BUV18" i="100"/>
  <c r="BUW18" i="100"/>
  <c r="BUX18" i="100"/>
  <c r="BUY18" i="100"/>
  <c r="BUZ18" i="100"/>
  <c r="BVA18" i="100"/>
  <c r="BVB18" i="100"/>
  <c r="BVC18" i="100"/>
  <c r="BVD18" i="100"/>
  <c r="BVE18" i="100"/>
  <c r="BVF18" i="100"/>
  <c r="BVG18" i="100"/>
  <c r="BVH18" i="100"/>
  <c r="BVI18" i="100"/>
  <c r="BVJ18" i="100"/>
  <c r="BVK18" i="100"/>
  <c r="BVL18" i="100"/>
  <c r="BVM18" i="100"/>
  <c r="BVN18" i="100"/>
  <c r="BVO18" i="100"/>
  <c r="BVP18" i="100"/>
  <c r="BVQ18" i="100"/>
  <c r="BVR18" i="100"/>
  <c r="BVS18" i="100"/>
  <c r="BVT18" i="100"/>
  <c r="BVU18" i="100"/>
  <c r="BVV18" i="100"/>
  <c r="BVW18" i="100"/>
  <c r="BVX18" i="100"/>
  <c r="BVY18" i="100"/>
  <c r="BVZ18" i="100"/>
  <c r="BWA18" i="100"/>
  <c r="BWB18" i="100"/>
  <c r="BWC18" i="100"/>
  <c r="BWD18" i="100"/>
  <c r="BWE18" i="100"/>
  <c r="BWF18" i="100"/>
  <c r="BWG18" i="100"/>
  <c r="BWH18" i="100"/>
  <c r="BWI18" i="100"/>
  <c r="BWJ18" i="100"/>
  <c r="BWK18" i="100"/>
  <c r="BWL18" i="100"/>
  <c r="BWM18" i="100"/>
  <c r="BWN18" i="100"/>
  <c r="BWO18" i="100"/>
  <c r="BWP18" i="100"/>
  <c r="BWQ18" i="100"/>
  <c r="BWR18" i="100"/>
  <c r="BWS18" i="100"/>
  <c r="BWT18" i="100"/>
  <c r="BWU18" i="100"/>
  <c r="BWV18" i="100"/>
  <c r="BWW18" i="100"/>
  <c r="BWX18" i="100"/>
  <c r="BWY18" i="100"/>
  <c r="BWZ18" i="100"/>
  <c r="BXA18" i="100"/>
  <c r="BXB18" i="100"/>
  <c r="BXC18" i="100"/>
  <c r="BXD18" i="100"/>
  <c r="BXE18" i="100"/>
  <c r="BXF18" i="100"/>
  <c r="BXG18" i="100"/>
  <c r="BXH18" i="100"/>
  <c r="BXI18" i="100"/>
  <c r="BXJ18" i="100"/>
  <c r="BXK18" i="100"/>
  <c r="BXL18" i="100"/>
  <c r="BXM18" i="100"/>
  <c r="BXN18" i="100"/>
  <c r="BXO18" i="100"/>
  <c r="BXP18" i="100"/>
  <c r="BXQ18" i="100"/>
  <c r="BXR18" i="100"/>
  <c r="BXS18" i="100"/>
  <c r="BXT18" i="100"/>
  <c r="BXU18" i="100"/>
  <c r="BXV18" i="100"/>
  <c r="BXW18" i="100"/>
  <c r="BXX18" i="100"/>
  <c r="BXY18" i="100"/>
  <c r="BXZ18" i="100"/>
  <c r="BYA18" i="100"/>
  <c r="BYB18" i="100"/>
  <c r="BYC18" i="100"/>
  <c r="BYD18" i="100"/>
  <c r="BYE18" i="100"/>
  <c r="BYF18" i="100"/>
  <c r="BYG18" i="100"/>
  <c r="BYH18" i="100"/>
  <c r="BYI18" i="100"/>
  <c r="BYJ18" i="100"/>
  <c r="BYK18" i="100"/>
  <c r="BYL18" i="100"/>
  <c r="BYM18" i="100"/>
  <c r="BYN18" i="100"/>
  <c r="BYO18" i="100"/>
  <c r="BYP18" i="100"/>
  <c r="BYQ18" i="100"/>
  <c r="BYR18" i="100"/>
  <c r="BYS18" i="100"/>
  <c r="BYT18" i="100"/>
  <c r="BYU18" i="100"/>
  <c r="BYV18" i="100"/>
  <c r="BYW18" i="100"/>
  <c r="BYX18" i="100"/>
  <c r="BYY18" i="100"/>
  <c r="BYZ18" i="100"/>
  <c r="BZA18" i="100"/>
  <c r="BZB18" i="100"/>
  <c r="BZC18" i="100"/>
  <c r="BZD18" i="100"/>
  <c r="BZE18" i="100"/>
  <c r="BZF18" i="100"/>
  <c r="BZG18" i="100"/>
  <c r="BZH18" i="100"/>
  <c r="BZI18" i="100"/>
  <c r="BZJ18" i="100"/>
  <c r="BZK18" i="100"/>
  <c r="BZL18" i="100"/>
  <c r="BZM18" i="100"/>
  <c r="BZN18" i="100"/>
  <c r="BZO18" i="100"/>
  <c r="BZP18" i="100"/>
  <c r="BZQ18" i="100"/>
  <c r="BZR18" i="100"/>
  <c r="BZS18" i="100"/>
  <c r="BZT18" i="100"/>
  <c r="BZU18" i="100"/>
  <c r="BZV18" i="100"/>
  <c r="BZW18" i="100"/>
  <c r="BZX18" i="100"/>
  <c r="BZY18" i="100"/>
  <c r="BZZ18" i="100"/>
  <c r="CAA18" i="100"/>
  <c r="CAB18" i="100"/>
  <c r="CAC18" i="100"/>
  <c r="CAD18" i="100"/>
  <c r="CAE18" i="100"/>
  <c r="CAF18" i="100"/>
  <c r="CAG18" i="100"/>
  <c r="CAH18" i="100"/>
  <c r="CAI18" i="100"/>
  <c r="CAJ18" i="100"/>
  <c r="CAK18" i="100"/>
  <c r="CAL18" i="100"/>
  <c r="CAM18" i="100"/>
  <c r="CAN18" i="100"/>
  <c r="CAO18" i="100"/>
  <c r="CAP18" i="100"/>
  <c r="CAQ18" i="100"/>
  <c r="CAR18" i="100"/>
  <c r="CAS18" i="100"/>
  <c r="CAT18" i="100"/>
  <c r="CAU18" i="100"/>
  <c r="CAV18" i="100"/>
  <c r="CAW18" i="100"/>
  <c r="CAX18" i="100"/>
  <c r="CAY18" i="100"/>
  <c r="CAZ18" i="100"/>
  <c r="CBA18" i="100"/>
  <c r="CBB18" i="100"/>
  <c r="CBC18" i="100"/>
  <c r="CBD18" i="100"/>
  <c r="CBE18" i="100"/>
  <c r="CBF18" i="100"/>
  <c r="CBG18" i="100"/>
  <c r="CBH18" i="100"/>
  <c r="CBI18" i="100"/>
  <c r="CBJ18" i="100"/>
  <c r="CBK18" i="100"/>
  <c r="CBL18" i="100"/>
  <c r="CBM18" i="100"/>
  <c r="CBN18" i="100"/>
  <c r="CBO18" i="100"/>
  <c r="CBP18" i="100"/>
  <c r="CBQ18" i="100"/>
  <c r="CBR18" i="100"/>
  <c r="CBS18" i="100"/>
  <c r="CBT18" i="100"/>
  <c r="CBU18" i="100"/>
  <c r="CBV18" i="100"/>
  <c r="CBW18" i="100"/>
  <c r="CBX18" i="100"/>
  <c r="CBY18" i="100"/>
  <c r="CBZ18" i="100"/>
  <c r="CCA18" i="100"/>
  <c r="CCB18" i="100"/>
  <c r="CCC18" i="100"/>
  <c r="CCD18" i="100"/>
  <c r="CCE18" i="100"/>
  <c r="CCF18" i="100"/>
  <c r="CCG18" i="100"/>
  <c r="CCH18" i="100"/>
  <c r="CCI18" i="100"/>
  <c r="CCJ18" i="100"/>
  <c r="CCK18" i="100"/>
  <c r="CCL18" i="100"/>
  <c r="CCM18" i="100"/>
  <c r="CCN18" i="100"/>
  <c r="CCO18" i="100"/>
  <c r="CCP18" i="100"/>
  <c r="CCQ18" i="100"/>
  <c r="CCR18" i="100"/>
  <c r="CCS18" i="100"/>
  <c r="CCT18" i="100"/>
  <c r="CCU18" i="100"/>
  <c r="CCV18" i="100"/>
  <c r="CCW18" i="100"/>
  <c r="CCX18" i="100"/>
  <c r="CCY18" i="100"/>
  <c r="CCZ18" i="100"/>
  <c r="CDA18" i="100"/>
  <c r="CDB18" i="100"/>
  <c r="CDC18" i="100"/>
  <c r="CDD18" i="100"/>
  <c r="CDE18" i="100"/>
  <c r="CDF18" i="100"/>
  <c r="CDG18" i="100"/>
  <c r="CDH18" i="100"/>
  <c r="CDI18" i="100"/>
  <c r="CDJ18" i="100"/>
  <c r="CDK18" i="100"/>
  <c r="CDL18" i="100"/>
  <c r="CDM18" i="100"/>
  <c r="CDN18" i="100"/>
  <c r="CDO18" i="100"/>
  <c r="CDP18" i="100"/>
  <c r="CDQ18" i="100"/>
  <c r="CDR18" i="100"/>
  <c r="CDS18" i="100"/>
  <c r="CDT18" i="100"/>
  <c r="CDU18" i="100"/>
  <c r="CDV18" i="100"/>
  <c r="CDW18" i="100"/>
  <c r="CDX18" i="100"/>
  <c r="CDY18" i="100"/>
  <c r="CDZ18" i="100"/>
  <c r="CEA18" i="100"/>
  <c r="CEB18" i="100"/>
  <c r="CEC18" i="100"/>
  <c r="CED18" i="100"/>
  <c r="CEE18" i="100"/>
  <c r="CEF18" i="100"/>
  <c r="CEG18" i="100"/>
  <c r="CEH18" i="100"/>
  <c r="CEI18" i="100"/>
  <c r="CEJ18" i="100"/>
  <c r="CEK18" i="100"/>
  <c r="CEL18" i="100"/>
  <c r="CEM18" i="100"/>
  <c r="CEN18" i="100"/>
  <c r="CEO18" i="100"/>
  <c r="CEP18" i="100"/>
  <c r="CEQ18" i="100"/>
  <c r="CER18" i="100"/>
  <c r="CES18" i="100"/>
  <c r="CET18" i="100"/>
  <c r="CEU18" i="100"/>
  <c r="CEV18" i="100"/>
  <c r="CEW18" i="100"/>
  <c r="CEX18" i="100"/>
  <c r="CEY18" i="100"/>
  <c r="CEZ18" i="100"/>
  <c r="CFA18" i="100"/>
  <c r="CFB18" i="100"/>
  <c r="CFC18" i="100"/>
  <c r="CFD18" i="100"/>
  <c r="CFE18" i="100"/>
  <c r="CFF18" i="100"/>
  <c r="CFG18" i="100"/>
  <c r="CFH18" i="100"/>
  <c r="CFI18" i="100"/>
  <c r="CFJ18" i="100"/>
  <c r="CFK18" i="100"/>
  <c r="CFL18" i="100"/>
  <c r="CFM18" i="100"/>
  <c r="CFN18" i="100"/>
  <c r="CFO18" i="100"/>
  <c r="CFP18" i="100"/>
  <c r="CFQ18" i="100"/>
  <c r="CFR18" i="100"/>
  <c r="CFS18" i="100"/>
  <c r="CFT18" i="100"/>
  <c r="CFU18" i="100"/>
  <c r="CFV18" i="100"/>
  <c r="CFW18" i="100"/>
  <c r="CFX18" i="100"/>
  <c r="CFY18" i="100"/>
  <c r="CFZ18" i="100"/>
  <c r="CGA18" i="100"/>
  <c r="CGB18" i="100"/>
  <c r="CGC18" i="100"/>
  <c r="CGD18" i="100"/>
  <c r="CGE18" i="100"/>
  <c r="CGF18" i="100"/>
  <c r="CGG18" i="100"/>
  <c r="CGH18" i="100"/>
  <c r="CGI18" i="100"/>
  <c r="CGJ18" i="100"/>
  <c r="CGK18" i="100"/>
  <c r="CGL18" i="100"/>
  <c r="CGM18" i="100"/>
  <c r="CGN18" i="100"/>
  <c r="CGO18" i="100"/>
  <c r="CGP18" i="100"/>
  <c r="CGQ18" i="100"/>
  <c r="CGR18" i="100"/>
  <c r="CGS18" i="100"/>
  <c r="CGT18" i="100"/>
  <c r="CGU18" i="100"/>
  <c r="CGV18" i="100"/>
  <c r="CGW18" i="100"/>
  <c r="CGX18" i="100"/>
  <c r="CGY18" i="100"/>
  <c r="CGZ18" i="100"/>
  <c r="CHA18" i="100"/>
  <c r="CHB18" i="100"/>
  <c r="CHC18" i="100"/>
  <c r="CHD18" i="100"/>
  <c r="CHE18" i="100"/>
  <c r="CHF18" i="100"/>
  <c r="CHG18" i="100"/>
  <c r="CHH18" i="100"/>
  <c r="CHI18" i="100"/>
  <c r="CHJ18" i="100"/>
  <c r="CHK18" i="100"/>
  <c r="CHL18" i="100"/>
  <c r="CHM18" i="100"/>
  <c r="CHN18" i="100"/>
  <c r="CHO18" i="100"/>
  <c r="CHP18" i="100"/>
  <c r="CHQ18" i="100"/>
  <c r="CHR18" i="100"/>
  <c r="CHS18" i="100"/>
  <c r="CHT18" i="100"/>
  <c r="CHU18" i="100"/>
  <c r="CHV18" i="100"/>
  <c r="CHW18" i="100"/>
  <c r="CHX18" i="100"/>
  <c r="CHY18" i="100"/>
  <c r="CHZ18" i="100"/>
  <c r="CIA18" i="100"/>
  <c r="CIB18" i="100"/>
  <c r="CIC18" i="100"/>
  <c r="CID18" i="100"/>
  <c r="CIE18" i="100"/>
  <c r="CIF18" i="100"/>
  <c r="CIG18" i="100"/>
  <c r="CIH18" i="100"/>
  <c r="CII18" i="100"/>
  <c r="CIJ18" i="100"/>
  <c r="CIK18" i="100"/>
  <c r="CIL18" i="100"/>
  <c r="CIM18" i="100"/>
  <c r="CIN18" i="100"/>
  <c r="CIO18" i="100"/>
  <c r="CIP18" i="100"/>
  <c r="CIQ18" i="100"/>
  <c r="CIR18" i="100"/>
  <c r="CIS18" i="100"/>
  <c r="CIT18" i="100"/>
  <c r="CIU18" i="100"/>
  <c r="CIV18" i="100"/>
  <c r="CIW18" i="100"/>
  <c r="CIX18" i="100"/>
  <c r="CIY18" i="100"/>
  <c r="CIZ18" i="100"/>
  <c r="CJA18" i="100"/>
  <c r="CJB18" i="100"/>
  <c r="CJC18" i="100"/>
  <c r="CJD18" i="100"/>
  <c r="CJE18" i="100"/>
  <c r="CJF18" i="100"/>
  <c r="CJG18" i="100"/>
  <c r="CJH18" i="100"/>
  <c r="CJI18" i="100"/>
  <c r="CJJ18" i="100"/>
  <c r="CJK18" i="100"/>
  <c r="CJL18" i="100"/>
  <c r="CJM18" i="100"/>
  <c r="CJN18" i="100"/>
  <c r="CJO18" i="100"/>
  <c r="CJP18" i="100"/>
  <c r="CJQ18" i="100"/>
  <c r="CJR18" i="100"/>
  <c r="CJS18" i="100"/>
  <c r="CJT18" i="100"/>
  <c r="CJU18" i="100"/>
  <c r="CJV18" i="100"/>
  <c r="CJW18" i="100"/>
  <c r="CJX18" i="100"/>
  <c r="CJY18" i="100"/>
  <c r="CJZ18" i="100"/>
  <c r="CKA18" i="100"/>
  <c r="CKB18" i="100"/>
  <c r="CKC18" i="100"/>
  <c r="CKD18" i="100"/>
  <c r="CKE18" i="100"/>
  <c r="CKF18" i="100"/>
  <c r="CKG18" i="100"/>
  <c r="CKH18" i="100"/>
  <c r="CKI18" i="100"/>
  <c r="CKJ18" i="100"/>
  <c r="CKK18" i="100"/>
  <c r="CKL18" i="100"/>
  <c r="CKM18" i="100"/>
  <c r="CKN18" i="100"/>
  <c r="CKO18" i="100"/>
  <c r="CKP18" i="100"/>
  <c r="CKQ18" i="100"/>
  <c r="CKR18" i="100"/>
  <c r="CKS18" i="100"/>
  <c r="CKT18" i="100"/>
  <c r="CKU18" i="100"/>
  <c r="CKV18" i="100"/>
  <c r="CKW18" i="100"/>
  <c r="CKX18" i="100"/>
  <c r="CKY18" i="100"/>
  <c r="CKZ18" i="100"/>
  <c r="CLA18" i="100"/>
  <c r="CLB18" i="100"/>
  <c r="CLC18" i="100"/>
  <c r="CLD18" i="100"/>
  <c r="CLE18" i="100"/>
  <c r="CLF18" i="100"/>
  <c r="CLG18" i="100"/>
  <c r="CLH18" i="100"/>
  <c r="CLI18" i="100"/>
  <c r="CLJ18" i="100"/>
  <c r="CLK18" i="100"/>
  <c r="CLL18" i="100"/>
  <c r="CLM18" i="100"/>
  <c r="CLN18" i="100"/>
  <c r="CLO18" i="100"/>
  <c r="CLP18" i="100"/>
  <c r="CLQ18" i="100"/>
  <c r="CLR18" i="100"/>
  <c r="CLS18" i="100"/>
  <c r="CLT18" i="100"/>
  <c r="CLU18" i="100"/>
  <c r="CLV18" i="100"/>
  <c r="CLW18" i="100"/>
  <c r="CLX18" i="100"/>
  <c r="CLY18" i="100"/>
  <c r="CLZ18" i="100"/>
  <c r="CMA18" i="100"/>
  <c r="CMB18" i="100"/>
  <c r="CMC18" i="100"/>
  <c r="CMD18" i="100"/>
  <c r="CME18" i="100"/>
  <c r="CMF18" i="100"/>
  <c r="CMG18" i="100"/>
  <c r="CMH18" i="100"/>
  <c r="CMI18" i="100"/>
  <c r="CMJ18" i="100"/>
  <c r="CMK18" i="100"/>
  <c r="CML18" i="100"/>
  <c r="CMM18" i="100"/>
  <c r="CMN18" i="100"/>
  <c r="CMO18" i="100"/>
  <c r="CMP18" i="100"/>
  <c r="CMQ18" i="100"/>
  <c r="CMR18" i="100"/>
  <c r="CMS18" i="100"/>
  <c r="CMT18" i="100"/>
  <c r="CMU18" i="100"/>
  <c r="CMV18" i="100"/>
  <c r="CMW18" i="100"/>
  <c r="CMX18" i="100"/>
  <c r="CMY18" i="100"/>
  <c r="CMZ18" i="100"/>
  <c r="CNA18" i="100"/>
  <c r="CNB18" i="100"/>
  <c r="CNC18" i="100"/>
  <c r="CND18" i="100"/>
  <c r="CNE18" i="100"/>
  <c r="CNF18" i="100"/>
  <c r="CNG18" i="100"/>
  <c r="CNH18" i="100"/>
  <c r="CNI18" i="100"/>
  <c r="CNJ18" i="100"/>
  <c r="CNK18" i="100"/>
  <c r="CNL18" i="100"/>
  <c r="CNM18" i="100"/>
  <c r="CNN18" i="100"/>
  <c r="CNO18" i="100"/>
  <c r="CNP18" i="100"/>
  <c r="CNQ18" i="100"/>
  <c r="CNR18" i="100"/>
  <c r="CNS18" i="100"/>
  <c r="CNT18" i="100"/>
  <c r="CNU18" i="100"/>
  <c r="CNV18" i="100"/>
  <c r="CNW18" i="100"/>
  <c r="CNX18" i="100"/>
  <c r="CNY18" i="100"/>
  <c r="CNZ18" i="100"/>
  <c r="COA18" i="100"/>
  <c r="COB18" i="100"/>
  <c r="COC18" i="100"/>
  <c r="COD18" i="100"/>
  <c r="COE18" i="100"/>
  <c r="COF18" i="100"/>
  <c r="COG18" i="100"/>
  <c r="COH18" i="100"/>
  <c r="COI18" i="100"/>
  <c r="COJ18" i="100"/>
  <c r="COK18" i="100"/>
  <c r="COL18" i="100"/>
  <c r="COM18" i="100"/>
  <c r="CON18" i="100"/>
  <c r="COO18" i="100"/>
  <c r="COP18" i="100"/>
  <c r="COQ18" i="100"/>
  <c r="COR18" i="100"/>
  <c r="COS18" i="100"/>
  <c r="COT18" i="100"/>
  <c r="COU18" i="100"/>
  <c r="COV18" i="100"/>
  <c r="COW18" i="100"/>
  <c r="COX18" i="100"/>
  <c r="COY18" i="100"/>
  <c r="COZ18" i="100"/>
  <c r="CPA18" i="100"/>
  <c r="CPB18" i="100"/>
  <c r="CPC18" i="100"/>
  <c r="CPD18" i="100"/>
  <c r="CPE18" i="100"/>
  <c r="CPF18" i="100"/>
  <c r="CPG18" i="100"/>
  <c r="CPH18" i="100"/>
  <c r="CPI18" i="100"/>
  <c r="CPJ18" i="100"/>
  <c r="CPK18" i="100"/>
  <c r="CPL18" i="100"/>
  <c r="CPM18" i="100"/>
  <c r="CPN18" i="100"/>
  <c r="CPO18" i="100"/>
  <c r="CPP18" i="100"/>
  <c r="CPQ18" i="100"/>
  <c r="CPR18" i="100"/>
  <c r="CPS18" i="100"/>
  <c r="CPT18" i="100"/>
  <c r="CPU18" i="100"/>
  <c r="CPV18" i="100"/>
  <c r="CPW18" i="100"/>
  <c r="CPX18" i="100"/>
  <c r="CPY18" i="100"/>
  <c r="CPZ18" i="100"/>
  <c r="CQA18" i="100"/>
  <c r="CQB18" i="100"/>
  <c r="CQC18" i="100"/>
  <c r="CQD18" i="100"/>
  <c r="CQE18" i="100"/>
  <c r="CQF18" i="100"/>
  <c r="CQG18" i="100"/>
  <c r="CQH18" i="100"/>
  <c r="CQI18" i="100"/>
  <c r="CQJ18" i="100"/>
  <c r="CQK18" i="100"/>
  <c r="CQL18" i="100"/>
  <c r="CQM18" i="100"/>
  <c r="CQN18" i="100"/>
  <c r="CQO18" i="100"/>
  <c r="CQP18" i="100"/>
  <c r="CQQ18" i="100"/>
  <c r="CQR18" i="100"/>
  <c r="CQS18" i="100"/>
  <c r="CQT18" i="100"/>
  <c r="CQU18" i="100"/>
  <c r="CQV18" i="100"/>
  <c r="CQW18" i="100"/>
  <c r="CQX18" i="100"/>
  <c r="CQY18" i="100"/>
  <c r="CQZ18" i="100"/>
  <c r="CRA18" i="100"/>
  <c r="CRB18" i="100"/>
  <c r="CRC18" i="100"/>
  <c r="CRD18" i="100"/>
  <c r="CRE18" i="100"/>
  <c r="CRF18" i="100"/>
  <c r="CRG18" i="100"/>
  <c r="CRH18" i="100"/>
  <c r="CRI18" i="100"/>
  <c r="CRJ18" i="100"/>
  <c r="CRK18" i="100"/>
  <c r="CRL18" i="100"/>
  <c r="CRM18" i="100"/>
  <c r="CRN18" i="100"/>
  <c r="CRO18" i="100"/>
  <c r="CRP18" i="100"/>
  <c r="CRQ18" i="100"/>
  <c r="CRR18" i="100"/>
  <c r="CRS18" i="100"/>
  <c r="CRT18" i="100"/>
  <c r="CRU18" i="100"/>
  <c r="CRV18" i="100"/>
  <c r="CRW18" i="100"/>
  <c r="CRX18" i="100"/>
  <c r="CRY18" i="100"/>
  <c r="CRZ18" i="100"/>
  <c r="CSA18" i="100"/>
  <c r="CSB18" i="100"/>
  <c r="CSC18" i="100"/>
  <c r="CSD18" i="100"/>
  <c r="CSE18" i="100"/>
  <c r="CSF18" i="100"/>
  <c r="CSG18" i="100"/>
  <c r="CSH18" i="100"/>
  <c r="CSI18" i="100"/>
  <c r="CSJ18" i="100"/>
  <c r="CSK18" i="100"/>
  <c r="CSL18" i="100"/>
  <c r="CSM18" i="100"/>
  <c r="CSN18" i="100"/>
  <c r="CSO18" i="100"/>
  <c r="CSP18" i="100"/>
  <c r="CSQ18" i="100"/>
  <c r="CSR18" i="100"/>
  <c r="CSS18" i="100"/>
  <c r="CST18" i="100"/>
  <c r="CSU18" i="100"/>
  <c r="CSV18" i="100"/>
  <c r="CSW18" i="100"/>
  <c r="CSX18" i="100"/>
  <c r="CSY18" i="100"/>
  <c r="CSZ18" i="100"/>
  <c r="CTA18" i="100"/>
  <c r="CTB18" i="100"/>
  <c r="CTC18" i="100"/>
  <c r="CTD18" i="100"/>
  <c r="CTE18" i="100"/>
  <c r="CTF18" i="100"/>
  <c r="CTG18" i="100"/>
  <c r="CTH18" i="100"/>
  <c r="CTI18" i="100"/>
  <c r="CTJ18" i="100"/>
  <c r="CTK18" i="100"/>
  <c r="CTL18" i="100"/>
  <c r="CTM18" i="100"/>
  <c r="CTN18" i="100"/>
  <c r="CTO18" i="100"/>
  <c r="CTP18" i="100"/>
  <c r="CTQ18" i="100"/>
  <c r="CTR18" i="100"/>
  <c r="CTS18" i="100"/>
  <c r="CTT18" i="100"/>
  <c r="CTU18" i="100"/>
  <c r="CTV18" i="100"/>
  <c r="CTW18" i="100"/>
  <c r="CTX18" i="100"/>
  <c r="CTY18" i="100"/>
  <c r="CTZ18" i="100"/>
  <c r="CUA18" i="100"/>
  <c r="CUB18" i="100"/>
  <c r="CUC18" i="100"/>
  <c r="CUD18" i="100"/>
  <c r="CUE18" i="100"/>
  <c r="CUF18" i="100"/>
  <c r="CUG18" i="100"/>
  <c r="CUH18" i="100"/>
  <c r="CUI18" i="100"/>
  <c r="CUJ18" i="100"/>
  <c r="CUK18" i="100"/>
  <c r="CUL18" i="100"/>
  <c r="CUM18" i="100"/>
  <c r="CUN18" i="100"/>
  <c r="CUO18" i="100"/>
  <c r="CUP18" i="100"/>
  <c r="CUQ18" i="100"/>
  <c r="CUR18" i="100"/>
  <c r="CUS18" i="100"/>
  <c r="CUT18" i="100"/>
  <c r="CUU18" i="100"/>
  <c r="CUV18" i="100"/>
  <c r="CUW18" i="100"/>
  <c r="CUX18" i="100"/>
  <c r="CUY18" i="100"/>
  <c r="CUZ18" i="100"/>
  <c r="CVA18" i="100"/>
  <c r="CVB18" i="100"/>
  <c r="CVC18" i="100"/>
  <c r="CVD18" i="100"/>
  <c r="CVE18" i="100"/>
  <c r="CVF18" i="100"/>
  <c r="CVG18" i="100"/>
  <c r="CVH18" i="100"/>
  <c r="CVI18" i="100"/>
  <c r="CVJ18" i="100"/>
  <c r="CVK18" i="100"/>
  <c r="CVL18" i="100"/>
  <c r="CVM18" i="100"/>
  <c r="CVN18" i="100"/>
  <c r="CVO18" i="100"/>
  <c r="CVP18" i="100"/>
  <c r="CVQ18" i="100"/>
  <c r="CVR18" i="100"/>
  <c r="CVS18" i="100"/>
  <c r="CVT18" i="100"/>
  <c r="CVU18" i="100"/>
  <c r="CVV18" i="100"/>
  <c r="CVW18" i="100"/>
  <c r="CVX18" i="100"/>
  <c r="CVY18" i="100"/>
  <c r="CVZ18" i="100"/>
  <c r="CWA18" i="100"/>
  <c r="CWB18" i="100"/>
  <c r="CWC18" i="100"/>
  <c r="CWD18" i="100"/>
  <c r="CWE18" i="100"/>
  <c r="CWF18" i="100"/>
  <c r="CWG18" i="100"/>
  <c r="CWH18" i="100"/>
  <c r="CWI18" i="100"/>
  <c r="CWJ18" i="100"/>
  <c r="CWK18" i="100"/>
  <c r="CWL18" i="100"/>
  <c r="CWM18" i="100"/>
  <c r="CWN18" i="100"/>
  <c r="CWO18" i="100"/>
  <c r="CWP18" i="100"/>
  <c r="CWQ18" i="100"/>
  <c r="CWR18" i="100"/>
  <c r="CWS18" i="100"/>
  <c r="CWT18" i="100"/>
  <c r="CWU18" i="100"/>
  <c r="CWV18" i="100"/>
  <c r="CWW18" i="100"/>
  <c r="CWX18" i="100"/>
  <c r="CWY18" i="100"/>
  <c r="CWZ18" i="100"/>
  <c r="CXA18" i="100"/>
  <c r="CXB18" i="100"/>
  <c r="CXC18" i="100"/>
  <c r="CXD18" i="100"/>
  <c r="CXE18" i="100"/>
  <c r="CXF18" i="100"/>
  <c r="CXG18" i="100"/>
  <c r="CXH18" i="100"/>
  <c r="CXI18" i="100"/>
  <c r="CXJ18" i="100"/>
  <c r="CXK18" i="100"/>
  <c r="CXL18" i="100"/>
  <c r="CXM18" i="100"/>
  <c r="CXN18" i="100"/>
  <c r="CXO18" i="100"/>
  <c r="CXP18" i="100"/>
  <c r="CXQ18" i="100"/>
  <c r="CXR18" i="100"/>
  <c r="CXS18" i="100"/>
  <c r="CXT18" i="100"/>
  <c r="CXU18" i="100"/>
  <c r="CXV18" i="100"/>
  <c r="CXW18" i="100"/>
  <c r="CXX18" i="100"/>
  <c r="CXY18" i="100"/>
  <c r="CXZ18" i="100"/>
  <c r="CYA18" i="100"/>
  <c r="CYB18" i="100"/>
  <c r="CYC18" i="100"/>
  <c r="CYD18" i="100"/>
  <c r="CYE18" i="100"/>
  <c r="CYF18" i="100"/>
  <c r="CYG18" i="100"/>
  <c r="CYH18" i="100"/>
  <c r="CYI18" i="100"/>
  <c r="CYJ18" i="100"/>
  <c r="CYK18" i="100"/>
  <c r="CYL18" i="100"/>
  <c r="CYM18" i="100"/>
  <c r="CYN18" i="100"/>
  <c r="CYO18" i="100"/>
  <c r="CYP18" i="100"/>
  <c r="CYQ18" i="100"/>
  <c r="CYR18" i="100"/>
  <c r="CYS18" i="100"/>
  <c r="CYT18" i="100"/>
  <c r="CYU18" i="100"/>
  <c r="CYV18" i="100"/>
  <c r="CYW18" i="100"/>
  <c r="CYX18" i="100"/>
  <c r="CYY18" i="100"/>
  <c r="CYZ18" i="100"/>
  <c r="CZA18" i="100"/>
  <c r="CZB18" i="100"/>
  <c r="CZC18" i="100"/>
  <c r="CZD18" i="100"/>
  <c r="CZE18" i="100"/>
  <c r="CZF18" i="100"/>
  <c r="CZG18" i="100"/>
  <c r="CZH18" i="100"/>
  <c r="CZI18" i="100"/>
  <c r="CZJ18" i="100"/>
  <c r="CZK18" i="100"/>
  <c r="CZL18" i="100"/>
  <c r="CZM18" i="100"/>
  <c r="CZN18" i="100"/>
  <c r="CZO18" i="100"/>
  <c r="CZP18" i="100"/>
  <c r="CZQ18" i="100"/>
  <c r="CZR18" i="100"/>
  <c r="CZS18" i="100"/>
  <c r="CZT18" i="100"/>
  <c r="CZU18" i="100"/>
  <c r="CZV18" i="100"/>
  <c r="CZW18" i="100"/>
  <c r="CZX18" i="100"/>
  <c r="CZY18" i="100"/>
  <c r="CZZ18" i="100"/>
  <c r="DAA18" i="100"/>
  <c r="DAB18" i="100"/>
  <c r="DAC18" i="100"/>
  <c r="DAD18" i="100"/>
  <c r="DAE18" i="100"/>
  <c r="DAF18" i="100"/>
  <c r="DAG18" i="100"/>
  <c r="DAH18" i="100"/>
  <c r="DAI18" i="100"/>
  <c r="DAJ18" i="100"/>
  <c r="DAK18" i="100"/>
  <c r="DAL18" i="100"/>
  <c r="DAM18" i="100"/>
  <c r="DAN18" i="100"/>
  <c r="DAO18" i="100"/>
  <c r="DAP18" i="100"/>
  <c r="DAQ18" i="100"/>
  <c r="DAR18" i="100"/>
  <c r="DAS18" i="100"/>
  <c r="DAT18" i="100"/>
  <c r="DAU18" i="100"/>
  <c r="DAV18" i="100"/>
  <c r="DAW18" i="100"/>
  <c r="DAX18" i="100"/>
  <c r="DAY18" i="100"/>
  <c r="DAZ18" i="100"/>
  <c r="DBA18" i="100"/>
  <c r="DBB18" i="100"/>
  <c r="DBC18" i="100"/>
  <c r="DBD18" i="100"/>
  <c r="DBE18" i="100"/>
  <c r="DBF18" i="100"/>
  <c r="DBG18" i="100"/>
  <c r="DBH18" i="100"/>
  <c r="DBI18" i="100"/>
  <c r="DBJ18" i="100"/>
  <c r="DBK18" i="100"/>
  <c r="DBL18" i="100"/>
  <c r="DBM18" i="100"/>
  <c r="DBN18" i="100"/>
  <c r="DBO18" i="100"/>
  <c r="DBP18" i="100"/>
  <c r="DBQ18" i="100"/>
  <c r="DBR18" i="100"/>
  <c r="DBS18" i="100"/>
  <c r="DBT18" i="100"/>
  <c r="DBU18" i="100"/>
  <c r="DBV18" i="100"/>
  <c r="DBW18" i="100"/>
  <c r="DBX18" i="100"/>
  <c r="DBY18" i="100"/>
  <c r="DBZ18" i="100"/>
  <c r="DCA18" i="100"/>
  <c r="DCB18" i="100"/>
  <c r="DCC18" i="100"/>
  <c r="DCD18" i="100"/>
  <c r="DCE18" i="100"/>
  <c r="DCF18" i="100"/>
  <c r="DCG18" i="100"/>
  <c r="DCH18" i="100"/>
  <c r="DCI18" i="100"/>
  <c r="DCJ18" i="100"/>
  <c r="DCK18" i="100"/>
  <c r="DCL18" i="100"/>
  <c r="DCM18" i="100"/>
  <c r="DCN18" i="100"/>
  <c r="DCO18" i="100"/>
  <c r="DCP18" i="100"/>
  <c r="DCQ18" i="100"/>
  <c r="DCR18" i="100"/>
  <c r="DCS18" i="100"/>
  <c r="DCT18" i="100"/>
  <c r="DCU18" i="100"/>
  <c r="DCV18" i="100"/>
  <c r="DCW18" i="100"/>
  <c r="DCX18" i="100"/>
  <c r="DCY18" i="100"/>
  <c r="DCZ18" i="100"/>
  <c r="DDA18" i="100"/>
  <c r="DDB18" i="100"/>
  <c r="DDC18" i="100"/>
  <c r="DDD18" i="100"/>
  <c r="DDE18" i="100"/>
  <c r="DDF18" i="100"/>
  <c r="DDG18" i="100"/>
  <c r="DDH18" i="100"/>
  <c r="DDI18" i="100"/>
  <c r="DDJ18" i="100"/>
  <c r="DDK18" i="100"/>
  <c r="DDL18" i="100"/>
  <c r="DDM18" i="100"/>
  <c r="DDN18" i="100"/>
  <c r="DDO18" i="100"/>
  <c r="DDP18" i="100"/>
  <c r="DDQ18" i="100"/>
  <c r="DDR18" i="100"/>
  <c r="DDS18" i="100"/>
  <c r="DDT18" i="100"/>
  <c r="DDU18" i="100"/>
  <c r="DDV18" i="100"/>
  <c r="DDW18" i="100"/>
  <c r="DDX18" i="100"/>
  <c r="DDY18" i="100"/>
  <c r="DDZ18" i="100"/>
  <c r="DEA18" i="100"/>
  <c r="DEB18" i="100"/>
  <c r="DEC18" i="100"/>
  <c r="DED18" i="100"/>
  <c r="DEE18" i="100"/>
  <c r="DEF18" i="100"/>
  <c r="DEG18" i="100"/>
  <c r="DEH18" i="100"/>
  <c r="DEI18" i="100"/>
  <c r="DEJ18" i="100"/>
  <c r="DEK18" i="100"/>
  <c r="DEL18" i="100"/>
  <c r="DEM18" i="100"/>
  <c r="DEN18" i="100"/>
  <c r="DEO18" i="100"/>
  <c r="DEP18" i="100"/>
  <c r="DEQ18" i="100"/>
  <c r="DER18" i="100"/>
  <c r="DES18" i="100"/>
  <c r="DET18" i="100"/>
  <c r="DEU18" i="100"/>
  <c r="DEV18" i="100"/>
  <c r="DEW18" i="100"/>
  <c r="DEX18" i="100"/>
  <c r="DEY18" i="100"/>
  <c r="DEZ18" i="100"/>
  <c r="DFA18" i="100"/>
  <c r="DFB18" i="100"/>
  <c r="DFC18" i="100"/>
  <c r="DFD18" i="100"/>
  <c r="DFE18" i="100"/>
  <c r="DFF18" i="100"/>
  <c r="DFG18" i="100"/>
  <c r="DFH18" i="100"/>
  <c r="DFI18" i="100"/>
  <c r="DFJ18" i="100"/>
  <c r="DFK18" i="100"/>
  <c r="DFL18" i="100"/>
  <c r="DFM18" i="100"/>
  <c r="DFN18" i="100"/>
  <c r="DFO18" i="100"/>
  <c r="DFP18" i="100"/>
  <c r="DFQ18" i="100"/>
  <c r="DFR18" i="100"/>
  <c r="DFS18" i="100"/>
  <c r="DFT18" i="100"/>
  <c r="DFU18" i="100"/>
  <c r="DFV18" i="100"/>
  <c r="DFW18" i="100"/>
  <c r="DFX18" i="100"/>
  <c r="DFY18" i="100"/>
  <c r="DFZ18" i="100"/>
  <c r="DGA18" i="100"/>
  <c r="DGB18" i="100"/>
  <c r="DGC18" i="100"/>
  <c r="DGD18" i="100"/>
  <c r="DGE18" i="100"/>
  <c r="DGF18" i="100"/>
  <c r="DGG18" i="100"/>
  <c r="DGH18" i="100"/>
  <c r="DGI18" i="100"/>
  <c r="DGJ18" i="100"/>
  <c r="DGK18" i="100"/>
  <c r="DGL18" i="100"/>
  <c r="DGM18" i="100"/>
  <c r="DGN18" i="100"/>
  <c r="DGO18" i="100"/>
  <c r="DGP18" i="100"/>
  <c r="DGQ18" i="100"/>
  <c r="DGR18" i="100"/>
  <c r="DGS18" i="100"/>
  <c r="DGT18" i="100"/>
  <c r="DGU18" i="100"/>
  <c r="DGV18" i="100"/>
  <c r="DGW18" i="100"/>
  <c r="DGX18" i="100"/>
  <c r="DGY18" i="100"/>
  <c r="DGZ18" i="100"/>
  <c r="DHA18" i="100"/>
  <c r="DHB18" i="100"/>
  <c r="DHC18" i="100"/>
  <c r="DHD18" i="100"/>
  <c r="DHE18" i="100"/>
  <c r="DHF18" i="100"/>
  <c r="DHG18" i="100"/>
  <c r="DHH18" i="100"/>
  <c r="DHI18" i="100"/>
  <c r="DHJ18" i="100"/>
  <c r="DHK18" i="100"/>
  <c r="DHL18" i="100"/>
  <c r="DHM18" i="100"/>
  <c r="DHN18" i="100"/>
  <c r="DHO18" i="100"/>
  <c r="DHP18" i="100"/>
  <c r="DHQ18" i="100"/>
  <c r="DHR18" i="100"/>
  <c r="DHS18" i="100"/>
  <c r="DHT18" i="100"/>
  <c r="DHU18" i="100"/>
  <c r="DHV18" i="100"/>
  <c r="DHW18" i="100"/>
  <c r="DHX18" i="100"/>
  <c r="DHY18" i="100"/>
  <c r="DHZ18" i="100"/>
  <c r="DIA18" i="100"/>
  <c r="DIB18" i="100"/>
  <c r="DIC18" i="100"/>
  <c r="DID18" i="100"/>
  <c r="DIE18" i="100"/>
  <c r="DIF18" i="100"/>
  <c r="DIG18" i="100"/>
  <c r="DIH18" i="100"/>
  <c r="DII18" i="100"/>
  <c r="DIJ18" i="100"/>
  <c r="DIK18" i="100"/>
  <c r="DIL18" i="100"/>
  <c r="DIM18" i="100"/>
  <c r="DIN18" i="100"/>
  <c r="DIO18" i="100"/>
  <c r="DIP18" i="100"/>
  <c r="DIQ18" i="100"/>
  <c r="DIR18" i="100"/>
  <c r="DIS18" i="100"/>
  <c r="DIT18" i="100"/>
  <c r="DIU18" i="100"/>
  <c r="DIV18" i="100"/>
  <c r="DIW18" i="100"/>
  <c r="DIX18" i="100"/>
  <c r="DIY18" i="100"/>
  <c r="DIZ18" i="100"/>
  <c r="DJA18" i="100"/>
  <c r="DJB18" i="100"/>
  <c r="DJC18" i="100"/>
  <c r="DJD18" i="100"/>
  <c r="DJE18" i="100"/>
  <c r="DJF18" i="100"/>
  <c r="DJG18" i="100"/>
  <c r="DJH18" i="100"/>
  <c r="DJI18" i="100"/>
  <c r="DJJ18" i="100"/>
  <c r="DJK18" i="100"/>
  <c r="DJL18" i="100"/>
  <c r="DJM18" i="100"/>
  <c r="DJN18" i="100"/>
  <c r="DJO18" i="100"/>
  <c r="DJP18" i="100"/>
  <c r="DJQ18" i="100"/>
  <c r="DJR18" i="100"/>
  <c r="DJS18" i="100"/>
  <c r="DJT18" i="100"/>
  <c r="DJU18" i="100"/>
  <c r="DJV18" i="100"/>
  <c r="DJW18" i="100"/>
  <c r="DJX18" i="100"/>
  <c r="DJY18" i="100"/>
  <c r="DJZ18" i="100"/>
  <c r="DKA18" i="100"/>
  <c r="DKB18" i="100"/>
  <c r="DKC18" i="100"/>
  <c r="DKD18" i="100"/>
  <c r="DKE18" i="100"/>
  <c r="DKF18" i="100"/>
  <c r="DKG18" i="100"/>
  <c r="DKH18" i="100"/>
  <c r="DKI18" i="100"/>
  <c r="DKJ18" i="100"/>
  <c r="DKK18" i="100"/>
  <c r="DKL18" i="100"/>
  <c r="DKM18" i="100"/>
  <c r="DKN18" i="100"/>
  <c r="DKO18" i="100"/>
  <c r="DKP18" i="100"/>
  <c r="DKQ18" i="100"/>
  <c r="DKR18" i="100"/>
  <c r="DKS18" i="100"/>
  <c r="DKT18" i="100"/>
  <c r="DKU18" i="100"/>
  <c r="DKV18" i="100"/>
  <c r="DKW18" i="100"/>
  <c r="DKX18" i="100"/>
  <c r="DKY18" i="100"/>
  <c r="DKZ18" i="100"/>
  <c r="DLA18" i="100"/>
  <c r="DLB18" i="100"/>
  <c r="DLC18" i="100"/>
  <c r="DLD18" i="100"/>
  <c r="DLE18" i="100"/>
  <c r="DLF18" i="100"/>
  <c r="DLG18" i="100"/>
  <c r="DLH18" i="100"/>
  <c r="DLI18" i="100"/>
  <c r="DLJ18" i="100"/>
  <c r="DLK18" i="100"/>
  <c r="DLL18" i="100"/>
  <c r="DLM18" i="100"/>
  <c r="DLN18" i="100"/>
  <c r="DLO18" i="100"/>
  <c r="DLP18" i="100"/>
  <c r="DLQ18" i="100"/>
  <c r="DLR18" i="100"/>
  <c r="DLS18" i="100"/>
  <c r="DLT18" i="100"/>
  <c r="DLU18" i="100"/>
  <c r="DLV18" i="100"/>
  <c r="DLW18" i="100"/>
  <c r="DLX18" i="100"/>
  <c r="DLY18" i="100"/>
  <c r="DLZ18" i="100"/>
  <c r="DMA18" i="100"/>
  <c r="DMB18" i="100"/>
  <c r="DMC18" i="100"/>
  <c r="DMD18" i="100"/>
  <c r="DME18" i="100"/>
  <c r="DMF18" i="100"/>
  <c r="DMG18" i="100"/>
  <c r="DMH18" i="100"/>
  <c r="DMI18" i="100"/>
  <c r="DMJ18" i="100"/>
  <c r="DMK18" i="100"/>
  <c r="DML18" i="100"/>
  <c r="DMM18" i="100"/>
  <c r="DMN18" i="100"/>
  <c r="DMO18" i="100"/>
  <c r="DMP18" i="100"/>
  <c r="DMQ18" i="100"/>
  <c r="DMR18" i="100"/>
  <c r="DMS18" i="100"/>
  <c r="DMT18" i="100"/>
  <c r="DMU18" i="100"/>
  <c r="DMV18" i="100"/>
  <c r="DMW18" i="100"/>
  <c r="DMX18" i="100"/>
  <c r="DMY18" i="100"/>
  <c r="DMZ18" i="100"/>
  <c r="DNA18" i="100"/>
  <c r="DNB18" i="100"/>
  <c r="DNC18" i="100"/>
  <c r="DND18" i="100"/>
  <c r="DNE18" i="100"/>
  <c r="DNF18" i="100"/>
  <c r="DNG18" i="100"/>
  <c r="DNH18" i="100"/>
  <c r="DNI18" i="100"/>
  <c r="DNJ18" i="100"/>
  <c r="DNK18" i="100"/>
  <c r="DNL18" i="100"/>
  <c r="DNM18" i="100"/>
  <c r="DNN18" i="100"/>
  <c r="DNO18" i="100"/>
  <c r="DNP18" i="100"/>
  <c r="DNQ18" i="100"/>
  <c r="DNR18" i="100"/>
  <c r="DNS18" i="100"/>
  <c r="DNT18" i="100"/>
  <c r="DNU18" i="100"/>
  <c r="DNV18" i="100"/>
  <c r="DNW18" i="100"/>
  <c r="DNX18" i="100"/>
  <c r="DNY18" i="100"/>
  <c r="DNZ18" i="100"/>
  <c r="DOA18" i="100"/>
  <c r="DOB18" i="100"/>
  <c r="DOC18" i="100"/>
  <c r="DOD18" i="100"/>
  <c r="DOE18" i="100"/>
  <c r="DOF18" i="100"/>
  <c r="DOG18" i="100"/>
  <c r="DOH18" i="100"/>
  <c r="DOI18" i="100"/>
  <c r="DOJ18" i="100"/>
  <c r="DOK18" i="100"/>
  <c r="DOL18" i="100"/>
  <c r="DOM18" i="100"/>
  <c r="DON18" i="100"/>
  <c r="DOO18" i="100"/>
  <c r="DOP18" i="100"/>
  <c r="DOQ18" i="100"/>
  <c r="DOR18" i="100"/>
  <c r="DOS18" i="100"/>
  <c r="DOT18" i="100"/>
  <c r="DOU18" i="100"/>
  <c r="DOV18" i="100"/>
  <c r="DOW18" i="100"/>
  <c r="DOX18" i="100"/>
  <c r="DOY18" i="100"/>
  <c r="DOZ18" i="100"/>
  <c r="DPA18" i="100"/>
  <c r="DPB18" i="100"/>
  <c r="DPC18" i="100"/>
  <c r="DPD18" i="100"/>
  <c r="DPE18" i="100"/>
  <c r="DPF18" i="100"/>
  <c r="DPG18" i="100"/>
  <c r="DPH18" i="100"/>
  <c r="DPI18" i="100"/>
  <c r="DPJ18" i="100"/>
  <c r="DPK18" i="100"/>
  <c r="DPL18" i="100"/>
  <c r="DPM18" i="100"/>
  <c r="DPN18" i="100"/>
  <c r="DPO18" i="100"/>
  <c r="DPP18" i="100"/>
  <c r="DPQ18" i="100"/>
  <c r="DPR18" i="100"/>
  <c r="DPS18" i="100"/>
  <c r="DPT18" i="100"/>
  <c r="DPU18" i="100"/>
  <c r="DPV18" i="100"/>
  <c r="DPW18" i="100"/>
  <c r="DPX18" i="100"/>
  <c r="DPY18" i="100"/>
  <c r="DPZ18" i="100"/>
  <c r="DQA18" i="100"/>
  <c r="DQB18" i="100"/>
  <c r="DQC18" i="100"/>
  <c r="DQD18" i="100"/>
  <c r="DQE18" i="100"/>
  <c r="DQF18" i="100"/>
  <c r="DQG18" i="100"/>
  <c r="DQH18" i="100"/>
  <c r="DQI18" i="100"/>
  <c r="DQJ18" i="100"/>
  <c r="DQK18" i="100"/>
  <c r="DQL18" i="100"/>
  <c r="DQM18" i="100"/>
  <c r="DQN18" i="100"/>
  <c r="DQO18" i="100"/>
  <c r="DQP18" i="100"/>
  <c r="DQQ18" i="100"/>
  <c r="DQR18" i="100"/>
  <c r="DQS18" i="100"/>
  <c r="DQT18" i="100"/>
  <c r="DQU18" i="100"/>
  <c r="DQV18" i="100"/>
  <c r="DQW18" i="100"/>
  <c r="DQX18" i="100"/>
  <c r="DQY18" i="100"/>
  <c r="DQZ18" i="100"/>
  <c r="DRA18" i="100"/>
  <c r="DRB18" i="100"/>
  <c r="DRC18" i="100"/>
  <c r="DRD18" i="100"/>
  <c r="DRE18" i="100"/>
  <c r="DRF18" i="100"/>
  <c r="DRG18" i="100"/>
  <c r="DRH18" i="100"/>
  <c r="DRI18" i="100"/>
  <c r="DRJ18" i="100"/>
  <c r="DRK18" i="100"/>
  <c r="DRL18" i="100"/>
  <c r="DRM18" i="100"/>
  <c r="DRN18" i="100"/>
  <c r="DRO18" i="100"/>
  <c r="DRP18" i="100"/>
  <c r="DRQ18" i="100"/>
  <c r="DRR18" i="100"/>
  <c r="DRS18" i="100"/>
  <c r="DRT18" i="100"/>
  <c r="DRU18" i="100"/>
  <c r="DRV18" i="100"/>
  <c r="DRW18" i="100"/>
  <c r="DRX18" i="100"/>
  <c r="DRY18" i="100"/>
  <c r="DRZ18" i="100"/>
  <c r="DSA18" i="100"/>
  <c r="DSB18" i="100"/>
  <c r="DSC18" i="100"/>
  <c r="DSD18" i="100"/>
  <c r="DSE18" i="100"/>
  <c r="DSF18" i="100"/>
  <c r="DSG18" i="100"/>
  <c r="DSH18" i="100"/>
  <c r="DSI18" i="100"/>
  <c r="DSJ18" i="100"/>
  <c r="DSK18" i="100"/>
  <c r="DSL18" i="100"/>
  <c r="DSM18" i="100"/>
  <c r="DSN18" i="100"/>
  <c r="DSO18" i="100"/>
  <c r="DSP18" i="100"/>
  <c r="DSQ18" i="100"/>
  <c r="DSR18" i="100"/>
  <c r="DSS18" i="100"/>
  <c r="DST18" i="100"/>
  <c r="DSU18" i="100"/>
  <c r="DSV18" i="100"/>
  <c r="DSW18" i="100"/>
  <c r="DSX18" i="100"/>
  <c r="DSY18" i="100"/>
  <c r="DSZ18" i="100"/>
  <c r="DTA18" i="100"/>
  <c r="DTB18" i="100"/>
  <c r="DTC18" i="100"/>
  <c r="DTD18" i="100"/>
  <c r="DTE18" i="100"/>
  <c r="DTF18" i="100"/>
  <c r="DTG18" i="100"/>
  <c r="DTH18" i="100"/>
  <c r="DTI18" i="100"/>
  <c r="DTJ18" i="100"/>
  <c r="DTK18" i="100"/>
  <c r="DTL18" i="100"/>
  <c r="DTM18" i="100"/>
  <c r="DTN18" i="100"/>
  <c r="DTO18" i="100"/>
  <c r="DTP18" i="100"/>
  <c r="DTQ18" i="100"/>
  <c r="DTR18" i="100"/>
  <c r="DTS18" i="100"/>
  <c r="DTT18" i="100"/>
  <c r="DTU18" i="100"/>
  <c r="DTV18" i="100"/>
  <c r="DTW18" i="100"/>
  <c r="DTX18" i="100"/>
  <c r="DTY18" i="100"/>
  <c r="DTZ18" i="100"/>
  <c r="DUA18" i="100"/>
  <c r="DUB18" i="100"/>
  <c r="DUC18" i="100"/>
  <c r="DUD18" i="100"/>
  <c r="DUE18" i="100"/>
  <c r="DUF18" i="100"/>
  <c r="DUG18" i="100"/>
  <c r="DUH18" i="100"/>
  <c r="DUI18" i="100"/>
  <c r="DUJ18" i="100"/>
  <c r="DUK18" i="100"/>
  <c r="DUL18" i="100"/>
  <c r="DUM18" i="100"/>
  <c r="DUN18" i="100"/>
  <c r="DUO18" i="100"/>
  <c r="DUP18" i="100"/>
  <c r="DUQ18" i="100"/>
  <c r="DUR18" i="100"/>
  <c r="DUS18" i="100"/>
  <c r="DUT18" i="100"/>
  <c r="DUU18" i="100"/>
  <c r="DUV18" i="100"/>
  <c r="DUW18" i="100"/>
  <c r="DUX18" i="100"/>
  <c r="DUY18" i="100"/>
  <c r="DUZ18" i="100"/>
  <c r="DVA18" i="100"/>
  <c r="DVB18" i="100"/>
  <c r="DVC18" i="100"/>
  <c r="DVD18" i="100"/>
  <c r="DVE18" i="100"/>
  <c r="DVF18" i="100"/>
  <c r="DVG18" i="100"/>
  <c r="DVH18" i="100"/>
  <c r="DVI18" i="100"/>
  <c r="DVJ18" i="100"/>
  <c r="DVK18" i="100"/>
  <c r="DVL18" i="100"/>
  <c r="DVM18" i="100"/>
  <c r="DVN18" i="100"/>
  <c r="DVO18" i="100"/>
  <c r="DVP18" i="100"/>
  <c r="DVQ18" i="100"/>
  <c r="DVR18" i="100"/>
  <c r="DVS18" i="100"/>
  <c r="DVT18" i="100"/>
  <c r="DVU18" i="100"/>
  <c r="DVV18" i="100"/>
  <c r="DVW18" i="100"/>
  <c r="DVX18" i="100"/>
  <c r="DVY18" i="100"/>
  <c r="DVZ18" i="100"/>
  <c r="DWA18" i="100"/>
  <c r="DWB18" i="100"/>
  <c r="DWC18" i="100"/>
  <c r="DWD18" i="100"/>
  <c r="DWE18" i="100"/>
  <c r="DWF18" i="100"/>
  <c r="DWG18" i="100"/>
  <c r="DWH18" i="100"/>
  <c r="DWI18" i="100"/>
  <c r="DWJ18" i="100"/>
  <c r="DWK18" i="100"/>
  <c r="DWL18" i="100"/>
  <c r="DWM18" i="100"/>
  <c r="DWN18" i="100"/>
  <c r="DWO18" i="100"/>
  <c r="DWP18" i="100"/>
  <c r="DWQ18" i="100"/>
  <c r="DWR18" i="100"/>
  <c r="DWS18" i="100"/>
  <c r="DWT18" i="100"/>
  <c r="DWU18" i="100"/>
  <c r="DWV18" i="100"/>
  <c r="DWW18" i="100"/>
  <c r="DWX18" i="100"/>
  <c r="DWY18" i="100"/>
  <c r="DWZ18" i="100"/>
  <c r="DXA18" i="100"/>
  <c r="DXB18" i="100"/>
  <c r="DXC18" i="100"/>
  <c r="DXD18" i="100"/>
  <c r="DXE18" i="100"/>
  <c r="DXF18" i="100"/>
  <c r="DXG18" i="100"/>
  <c r="DXH18" i="100"/>
  <c r="DXI18" i="100"/>
  <c r="DXJ18" i="100"/>
  <c r="DXK18" i="100"/>
  <c r="DXL18" i="100"/>
  <c r="DXM18" i="100"/>
  <c r="DXN18" i="100"/>
  <c r="DXO18" i="100"/>
  <c r="DXP18" i="100"/>
  <c r="DXQ18" i="100"/>
  <c r="DXR18" i="100"/>
  <c r="DXS18" i="100"/>
  <c r="DXT18" i="100"/>
  <c r="DXU18" i="100"/>
  <c r="DXV18" i="100"/>
  <c r="DXW18" i="100"/>
  <c r="DXX18" i="100"/>
  <c r="DXY18" i="100"/>
  <c r="DXZ18" i="100"/>
  <c r="DYA18" i="100"/>
  <c r="DYB18" i="100"/>
  <c r="DYC18" i="100"/>
  <c r="DYD18" i="100"/>
  <c r="DYE18" i="100"/>
  <c r="DYF18" i="100"/>
  <c r="DYG18" i="100"/>
  <c r="DYH18" i="100"/>
  <c r="DYI18" i="100"/>
  <c r="DYJ18" i="100"/>
  <c r="DYK18" i="100"/>
  <c r="DYL18" i="100"/>
  <c r="DYM18" i="100"/>
  <c r="DYN18" i="100"/>
  <c r="DYO18" i="100"/>
  <c r="DYP18" i="100"/>
  <c r="DYQ18" i="100"/>
  <c r="DYR18" i="100"/>
  <c r="DYS18" i="100"/>
  <c r="DYT18" i="100"/>
  <c r="DYU18" i="100"/>
  <c r="DYV18" i="100"/>
  <c r="DYW18" i="100"/>
  <c r="DYX18" i="100"/>
  <c r="DYY18" i="100"/>
  <c r="DYZ18" i="100"/>
  <c r="DZA18" i="100"/>
  <c r="DZB18" i="100"/>
  <c r="DZC18" i="100"/>
  <c r="DZD18" i="100"/>
  <c r="DZE18" i="100"/>
  <c r="DZF18" i="100"/>
  <c r="DZG18" i="100"/>
  <c r="DZH18" i="100"/>
  <c r="DZI18" i="100"/>
  <c r="DZJ18" i="100"/>
  <c r="DZK18" i="100"/>
  <c r="DZL18" i="100"/>
  <c r="DZM18" i="100"/>
  <c r="DZN18" i="100"/>
  <c r="DZO18" i="100"/>
  <c r="DZP18" i="100"/>
  <c r="DZQ18" i="100"/>
  <c r="DZR18" i="100"/>
  <c r="DZS18" i="100"/>
  <c r="DZT18" i="100"/>
  <c r="DZU18" i="100"/>
  <c r="DZV18" i="100"/>
  <c r="DZW18" i="100"/>
  <c r="DZX18" i="100"/>
  <c r="DZY18" i="100"/>
  <c r="DZZ18" i="100"/>
  <c r="EAA18" i="100"/>
  <c r="EAB18" i="100"/>
  <c r="EAC18" i="100"/>
  <c r="EAD18" i="100"/>
  <c r="EAE18" i="100"/>
  <c r="EAF18" i="100"/>
  <c r="EAG18" i="100"/>
  <c r="EAH18" i="100"/>
  <c r="EAI18" i="100"/>
  <c r="EAJ18" i="100"/>
  <c r="EAK18" i="100"/>
  <c r="EAL18" i="100"/>
  <c r="EAM18" i="100"/>
  <c r="EAN18" i="100"/>
  <c r="EAO18" i="100"/>
  <c r="EAP18" i="100"/>
  <c r="EAQ18" i="100"/>
  <c r="EAR18" i="100"/>
  <c r="EAS18" i="100"/>
  <c r="EAT18" i="100"/>
  <c r="EAU18" i="100"/>
  <c r="EAV18" i="100"/>
  <c r="EAW18" i="100"/>
  <c r="EAX18" i="100"/>
  <c r="EAY18" i="100"/>
  <c r="EAZ18" i="100"/>
  <c r="EBA18" i="100"/>
  <c r="EBB18" i="100"/>
  <c r="EBC18" i="100"/>
  <c r="EBD18" i="100"/>
  <c r="EBE18" i="100"/>
  <c r="EBF18" i="100"/>
  <c r="EBG18" i="100"/>
  <c r="EBH18" i="100"/>
  <c r="EBI18" i="100"/>
  <c r="EBJ18" i="100"/>
  <c r="EBK18" i="100"/>
  <c r="EBL18" i="100"/>
  <c r="EBM18" i="100"/>
  <c r="EBN18" i="100"/>
  <c r="EBO18" i="100"/>
  <c r="EBP18" i="100"/>
  <c r="EBQ18" i="100"/>
  <c r="EBR18" i="100"/>
  <c r="EBS18" i="100"/>
  <c r="EBT18" i="100"/>
  <c r="EBU18" i="100"/>
  <c r="EBV18" i="100"/>
  <c r="EBW18" i="100"/>
  <c r="EBX18" i="100"/>
  <c r="EBY18" i="100"/>
  <c r="EBZ18" i="100"/>
  <c r="ECA18" i="100"/>
  <c r="ECB18" i="100"/>
  <c r="ECC18" i="100"/>
  <c r="ECD18" i="100"/>
  <c r="ECE18" i="100"/>
  <c r="ECF18" i="100"/>
  <c r="ECG18" i="100"/>
  <c r="ECH18" i="100"/>
  <c r="ECI18" i="100"/>
  <c r="ECJ18" i="100"/>
  <c r="ECK18" i="100"/>
  <c r="ECL18" i="100"/>
  <c r="ECM18" i="100"/>
  <c r="ECN18" i="100"/>
  <c r="ECO18" i="100"/>
  <c r="ECP18" i="100"/>
  <c r="ECQ18" i="100"/>
  <c r="ECR18" i="100"/>
  <c r="ECS18" i="100"/>
  <c r="ECT18" i="100"/>
  <c r="ECU18" i="100"/>
  <c r="ECV18" i="100"/>
  <c r="ECW18" i="100"/>
  <c r="ECX18" i="100"/>
  <c r="ECY18" i="100"/>
  <c r="ECZ18" i="100"/>
  <c r="EDA18" i="100"/>
  <c r="EDB18" i="100"/>
  <c r="EDC18" i="100"/>
  <c r="EDD18" i="100"/>
  <c r="EDE18" i="100"/>
  <c r="EDF18" i="100"/>
  <c r="EDG18" i="100"/>
  <c r="EDH18" i="100"/>
  <c r="EDI18" i="100"/>
  <c r="EDJ18" i="100"/>
  <c r="EDK18" i="100"/>
  <c r="EDL18" i="100"/>
  <c r="EDM18" i="100"/>
  <c r="EDN18" i="100"/>
  <c r="EDO18" i="100"/>
  <c r="EDP18" i="100"/>
  <c r="EDQ18" i="100"/>
  <c r="EDR18" i="100"/>
  <c r="EDS18" i="100"/>
  <c r="EDT18" i="100"/>
  <c r="EDU18" i="100"/>
  <c r="EDV18" i="100"/>
  <c r="EDW18" i="100"/>
  <c r="EDX18" i="100"/>
  <c r="EDY18" i="100"/>
  <c r="EDZ18" i="100"/>
  <c r="EEA18" i="100"/>
  <c r="EEB18" i="100"/>
  <c r="EEC18" i="100"/>
  <c r="EED18" i="100"/>
  <c r="EEE18" i="100"/>
  <c r="EEF18" i="100"/>
  <c r="EEG18" i="100"/>
  <c r="EEH18" i="100"/>
  <c r="EEI18" i="100"/>
  <c r="EEJ18" i="100"/>
  <c r="EEK18" i="100"/>
  <c r="EEL18" i="100"/>
  <c r="EEM18" i="100"/>
  <c r="EEN18" i="100"/>
  <c r="EEO18" i="100"/>
  <c r="EEP18" i="100"/>
  <c r="EEQ18" i="100"/>
  <c r="EER18" i="100"/>
  <c r="EES18" i="100"/>
  <c r="EET18" i="100"/>
  <c r="EEU18" i="100"/>
  <c r="EEV18" i="100"/>
  <c r="EEW18" i="100"/>
  <c r="EEX18" i="100"/>
  <c r="EEY18" i="100"/>
  <c r="EEZ18" i="100"/>
  <c r="EFA18" i="100"/>
  <c r="EFB18" i="100"/>
  <c r="EFC18" i="100"/>
  <c r="EFD18" i="100"/>
  <c r="EFE18" i="100"/>
  <c r="EFF18" i="100"/>
  <c r="EFG18" i="100"/>
  <c r="EFH18" i="100"/>
  <c r="EFI18" i="100"/>
  <c r="EFJ18" i="100"/>
  <c r="EFK18" i="100"/>
  <c r="EFL18" i="100"/>
  <c r="EFM18" i="100"/>
  <c r="EFN18" i="100"/>
  <c r="EFO18" i="100"/>
  <c r="EFP18" i="100"/>
  <c r="EFQ18" i="100"/>
  <c r="EFR18" i="100"/>
  <c r="EFS18" i="100"/>
  <c r="EFT18" i="100"/>
  <c r="EFU18" i="100"/>
  <c r="EFV18" i="100"/>
  <c r="EFW18" i="100"/>
  <c r="EFX18" i="100"/>
  <c r="EFY18" i="100"/>
  <c r="EFZ18" i="100"/>
  <c r="EGA18" i="100"/>
  <c r="EGB18" i="100"/>
  <c r="EGC18" i="100"/>
  <c r="EGD18" i="100"/>
  <c r="EGE18" i="100"/>
  <c r="EGF18" i="100"/>
  <c r="EGG18" i="100"/>
  <c r="EGH18" i="100"/>
  <c r="EGI18" i="100"/>
  <c r="EGJ18" i="100"/>
  <c r="EGK18" i="100"/>
  <c r="EGL18" i="100"/>
  <c r="EGM18" i="100"/>
  <c r="EGN18" i="100"/>
  <c r="EGO18" i="100"/>
  <c r="EGP18" i="100"/>
  <c r="EGQ18" i="100"/>
  <c r="EGR18" i="100"/>
  <c r="EGS18" i="100"/>
  <c r="EGT18" i="100"/>
  <c r="EGU18" i="100"/>
  <c r="EGV18" i="100"/>
  <c r="EGW18" i="100"/>
  <c r="EGX18" i="100"/>
  <c r="EGY18" i="100"/>
  <c r="EGZ18" i="100"/>
  <c r="EHA18" i="100"/>
  <c r="EHB18" i="100"/>
  <c r="EHC18" i="100"/>
  <c r="EHD18" i="100"/>
  <c r="EHE18" i="100"/>
  <c r="EHF18" i="100"/>
  <c r="EHG18" i="100"/>
  <c r="EHH18" i="100"/>
  <c r="EHI18" i="100"/>
  <c r="EHJ18" i="100"/>
  <c r="EHK18" i="100"/>
  <c r="EHL18" i="100"/>
  <c r="EHM18" i="100"/>
  <c r="EHN18" i="100"/>
  <c r="EHO18" i="100"/>
  <c r="EHP18" i="100"/>
  <c r="EHQ18" i="100"/>
  <c r="EHR18" i="100"/>
  <c r="EHS18" i="100"/>
  <c r="EHT18" i="100"/>
  <c r="EHU18" i="100"/>
  <c r="EHV18" i="100"/>
  <c r="EHW18" i="100"/>
  <c r="EHX18" i="100"/>
  <c r="EHY18" i="100"/>
  <c r="EHZ18" i="100"/>
  <c r="EIA18" i="100"/>
  <c r="EIB18" i="100"/>
  <c r="EIC18" i="100"/>
  <c r="EID18" i="100"/>
  <c r="EIE18" i="100"/>
  <c r="EIF18" i="100"/>
  <c r="EIG18" i="100"/>
  <c r="EIH18" i="100"/>
  <c r="EII18" i="100"/>
  <c r="EIJ18" i="100"/>
  <c r="EIK18" i="100"/>
  <c r="EIL18" i="100"/>
  <c r="EIM18" i="100"/>
  <c r="EIN18" i="100"/>
  <c r="EIO18" i="100"/>
  <c r="EIP18" i="100"/>
  <c r="EIQ18" i="100"/>
  <c r="EIR18" i="100"/>
  <c r="EIS18" i="100"/>
  <c r="EIT18" i="100"/>
  <c r="EIU18" i="100"/>
  <c r="EIV18" i="100"/>
  <c r="EIW18" i="100"/>
  <c r="EIX18" i="100"/>
  <c r="EIY18" i="100"/>
  <c r="EIZ18" i="100"/>
  <c r="EJA18" i="100"/>
  <c r="EJB18" i="100"/>
  <c r="EJC18" i="100"/>
  <c r="EJD18" i="100"/>
  <c r="EJE18" i="100"/>
  <c r="EJF18" i="100"/>
  <c r="EJG18" i="100"/>
  <c r="EJH18" i="100"/>
  <c r="EJI18" i="100"/>
  <c r="EJJ18" i="100"/>
  <c r="EJK18" i="100"/>
  <c r="EJL18" i="100"/>
  <c r="EJM18" i="100"/>
  <c r="EJN18" i="100"/>
  <c r="EJO18" i="100"/>
  <c r="EJP18" i="100"/>
  <c r="EJQ18" i="100"/>
  <c r="EJR18" i="100"/>
  <c r="EJS18" i="100"/>
  <c r="EJT18" i="100"/>
  <c r="EJU18" i="100"/>
  <c r="EJV18" i="100"/>
  <c r="EJW18" i="100"/>
  <c r="EJX18" i="100"/>
  <c r="EJY18" i="100"/>
  <c r="EJZ18" i="100"/>
  <c r="EKA18" i="100"/>
  <c r="EKB18" i="100"/>
  <c r="EKC18" i="100"/>
  <c r="EKD18" i="100"/>
  <c r="EKE18" i="100"/>
  <c r="EKF18" i="100"/>
  <c r="EKG18" i="100"/>
  <c r="EKH18" i="100"/>
  <c r="EKI18" i="100"/>
  <c r="EKJ18" i="100"/>
  <c r="EKK18" i="100"/>
  <c r="EKL18" i="100"/>
  <c r="EKM18" i="100"/>
  <c r="EKN18" i="100"/>
  <c r="EKO18" i="100"/>
  <c r="EKP18" i="100"/>
  <c r="EKQ18" i="100"/>
  <c r="EKR18" i="100"/>
  <c r="EKS18" i="100"/>
  <c r="EKT18" i="100"/>
  <c r="EKU18" i="100"/>
  <c r="EKV18" i="100"/>
  <c r="EKW18" i="100"/>
  <c r="EKX18" i="100"/>
  <c r="EKY18" i="100"/>
  <c r="EKZ18" i="100"/>
  <c r="ELA18" i="100"/>
  <c r="ELB18" i="100"/>
  <c r="ELC18" i="100"/>
  <c r="ELD18" i="100"/>
  <c r="ELE18" i="100"/>
  <c r="ELF18" i="100"/>
  <c r="ELG18" i="100"/>
  <c r="ELH18" i="100"/>
  <c r="ELI18" i="100"/>
  <c r="ELJ18" i="100"/>
  <c r="ELK18" i="100"/>
  <c r="ELL18" i="100"/>
  <c r="ELM18" i="100"/>
  <c r="ELN18" i="100"/>
  <c r="ELO18" i="100"/>
  <c r="ELP18" i="100"/>
  <c r="ELQ18" i="100"/>
  <c r="ELR18" i="100"/>
  <c r="ELS18" i="100"/>
  <c r="ELT18" i="100"/>
  <c r="ELU18" i="100"/>
  <c r="ELV18" i="100"/>
  <c r="ELW18" i="100"/>
  <c r="ELX18" i="100"/>
  <c r="ELY18" i="100"/>
  <c r="ELZ18" i="100"/>
  <c r="EMA18" i="100"/>
  <c r="EMB18" i="100"/>
  <c r="EMC18" i="100"/>
  <c r="EMD18" i="100"/>
  <c r="EME18" i="100"/>
  <c r="EMF18" i="100"/>
  <c r="EMG18" i="100"/>
  <c r="EMH18" i="100"/>
  <c r="EMI18" i="100"/>
  <c r="EMJ18" i="100"/>
  <c r="EMK18" i="100"/>
  <c r="EML18" i="100"/>
  <c r="EMM18" i="100"/>
  <c r="EMN18" i="100"/>
  <c r="EMO18" i="100"/>
  <c r="EMP18" i="100"/>
  <c r="EMQ18" i="100"/>
  <c r="EMR18" i="100"/>
  <c r="EMS18" i="100"/>
  <c r="EMT18" i="100"/>
  <c r="EMU18" i="100"/>
  <c r="EMV18" i="100"/>
  <c r="EMW18" i="100"/>
  <c r="EMX18" i="100"/>
  <c r="EMY18" i="100"/>
  <c r="EMZ18" i="100"/>
  <c r="ENA18" i="100"/>
  <c r="ENB18" i="100"/>
  <c r="ENC18" i="100"/>
  <c r="END18" i="100"/>
  <c r="ENE18" i="100"/>
  <c r="ENF18" i="100"/>
  <c r="ENG18" i="100"/>
  <c r="ENH18" i="100"/>
  <c r="ENI18" i="100"/>
  <c r="ENJ18" i="100"/>
  <c r="ENK18" i="100"/>
  <c r="ENL18" i="100"/>
  <c r="ENM18" i="100"/>
  <c r="ENN18" i="100"/>
  <c r="ENO18" i="100"/>
  <c r="ENP18" i="100"/>
  <c r="ENQ18" i="100"/>
  <c r="ENR18" i="100"/>
  <c r="ENS18" i="100"/>
  <c r="ENT18" i="100"/>
  <c r="ENU18" i="100"/>
  <c r="ENV18" i="100"/>
  <c r="ENW18" i="100"/>
  <c r="ENX18" i="100"/>
  <c r="ENY18" i="100"/>
  <c r="ENZ18" i="100"/>
  <c r="EOA18" i="100"/>
  <c r="EOB18" i="100"/>
  <c r="EOC18" i="100"/>
  <c r="EOD18" i="100"/>
  <c r="EOE18" i="100"/>
  <c r="EOF18" i="100"/>
  <c r="EOG18" i="100"/>
  <c r="EOH18" i="100"/>
  <c r="EOI18" i="100"/>
  <c r="EOJ18" i="100"/>
  <c r="EOK18" i="100"/>
  <c r="EOL18" i="100"/>
  <c r="EOM18" i="100"/>
  <c r="EON18" i="100"/>
  <c r="EOO18" i="100"/>
  <c r="EOP18" i="100"/>
  <c r="EOQ18" i="100"/>
  <c r="EOR18" i="100"/>
  <c r="EOS18" i="100"/>
  <c r="EOT18" i="100"/>
  <c r="EOU18" i="100"/>
  <c r="EOV18" i="100"/>
  <c r="EOW18" i="100"/>
  <c r="EOX18" i="100"/>
  <c r="EOY18" i="100"/>
  <c r="EOZ18" i="100"/>
  <c r="EPA18" i="100"/>
  <c r="EPB18" i="100"/>
  <c r="EPC18" i="100"/>
  <c r="EPD18" i="100"/>
  <c r="EPE18" i="100"/>
  <c r="EPF18" i="100"/>
  <c r="EPG18" i="100"/>
  <c r="EPH18" i="100"/>
  <c r="EPI18" i="100"/>
  <c r="EPJ18" i="100"/>
  <c r="EPK18" i="100"/>
  <c r="EPL18" i="100"/>
  <c r="EPM18" i="100"/>
  <c r="EPN18" i="100"/>
  <c r="EPO18" i="100"/>
  <c r="EPP18" i="100"/>
  <c r="EPQ18" i="100"/>
  <c r="EPR18" i="100"/>
  <c r="EPS18" i="100"/>
  <c r="EPT18" i="100"/>
  <c r="EPU18" i="100"/>
  <c r="EPV18" i="100"/>
  <c r="EPW18" i="100"/>
  <c r="EPX18" i="100"/>
  <c r="EPY18" i="100"/>
  <c r="EPZ18" i="100"/>
  <c r="EQA18" i="100"/>
  <c r="EQB18" i="100"/>
  <c r="EQC18" i="100"/>
  <c r="EQD18" i="100"/>
  <c r="EQE18" i="100"/>
  <c r="EQF18" i="100"/>
  <c r="EQG18" i="100"/>
  <c r="EQH18" i="100"/>
  <c r="EQI18" i="100"/>
  <c r="EQJ18" i="100"/>
  <c r="EQK18" i="100"/>
  <c r="EQL18" i="100"/>
  <c r="EQM18" i="100"/>
  <c r="EQN18" i="100"/>
  <c r="EQO18" i="100"/>
  <c r="EQP18" i="100"/>
  <c r="EQQ18" i="100"/>
  <c r="EQR18" i="100"/>
  <c r="EQS18" i="100"/>
  <c r="EQT18" i="100"/>
  <c r="EQU18" i="100"/>
  <c r="EQV18" i="100"/>
  <c r="EQW18" i="100"/>
  <c r="EQX18" i="100"/>
  <c r="EQY18" i="100"/>
  <c r="EQZ18" i="100"/>
  <c r="ERA18" i="100"/>
  <c r="ERB18" i="100"/>
  <c r="ERC18" i="100"/>
  <c r="ERD18" i="100"/>
  <c r="ERE18" i="100"/>
  <c r="ERF18" i="100"/>
  <c r="ERG18" i="100"/>
  <c r="ERH18" i="100"/>
  <c r="ERI18" i="100"/>
  <c r="ERJ18" i="100"/>
  <c r="ERK18" i="100"/>
  <c r="ERL18" i="100"/>
  <c r="ERM18" i="100"/>
  <c r="ERN18" i="100"/>
  <c r="ERO18" i="100"/>
  <c r="ERP18" i="100"/>
  <c r="ERQ18" i="100"/>
  <c r="ERR18" i="100"/>
  <c r="ERS18" i="100"/>
  <c r="ERT18" i="100"/>
  <c r="ERU18" i="100"/>
  <c r="ERV18" i="100"/>
  <c r="ERW18" i="100"/>
  <c r="ERX18" i="100"/>
  <c r="ERY18" i="100"/>
  <c r="ERZ18" i="100"/>
  <c r="ESA18" i="100"/>
  <c r="ESB18" i="100"/>
  <c r="ESC18" i="100"/>
  <c r="ESD18" i="100"/>
  <c r="ESE18" i="100"/>
  <c r="ESF18" i="100"/>
  <c r="ESG18" i="100"/>
  <c r="ESH18" i="100"/>
  <c r="ESI18" i="100"/>
  <c r="ESJ18" i="100"/>
  <c r="ESK18" i="100"/>
  <c r="ESL18" i="100"/>
  <c r="ESM18" i="100"/>
  <c r="ESN18" i="100"/>
  <c r="ESO18" i="100"/>
  <c r="ESP18" i="100"/>
  <c r="ESQ18" i="100"/>
  <c r="ESR18" i="100"/>
  <c r="ESS18" i="100"/>
  <c r="EST18" i="100"/>
  <c r="ESU18" i="100"/>
  <c r="ESV18" i="100"/>
  <c r="ESW18" i="100"/>
  <c r="ESX18" i="100"/>
  <c r="ESY18" i="100"/>
  <c r="ESZ18" i="100"/>
  <c r="ETA18" i="100"/>
  <c r="ETB18" i="100"/>
  <c r="ETC18" i="100"/>
  <c r="ETD18" i="100"/>
  <c r="ETE18" i="100"/>
  <c r="ETF18" i="100"/>
  <c r="ETG18" i="100"/>
  <c r="ETH18" i="100"/>
  <c r="ETI18" i="100"/>
  <c r="ETJ18" i="100"/>
  <c r="ETK18" i="100"/>
  <c r="ETL18" i="100"/>
  <c r="ETM18" i="100"/>
  <c r="ETN18" i="100"/>
  <c r="ETO18" i="100"/>
  <c r="ETP18" i="100"/>
  <c r="ETQ18" i="100"/>
  <c r="ETR18" i="100"/>
  <c r="ETS18" i="100"/>
  <c r="ETT18" i="100"/>
  <c r="ETU18" i="100"/>
  <c r="ETV18" i="100"/>
  <c r="ETW18" i="100"/>
  <c r="ETX18" i="100"/>
  <c r="ETY18" i="100"/>
  <c r="ETZ18" i="100"/>
  <c r="EUA18" i="100"/>
  <c r="EUB18" i="100"/>
  <c r="EUC18" i="100"/>
  <c r="EUD18" i="100"/>
  <c r="EUE18" i="100"/>
  <c r="EUF18" i="100"/>
  <c r="EUG18" i="100"/>
  <c r="EUH18" i="100"/>
  <c r="EUI18" i="100"/>
  <c r="EUJ18" i="100"/>
  <c r="EUK18" i="100"/>
  <c r="EUL18" i="100"/>
  <c r="EUM18" i="100"/>
  <c r="EUN18" i="100"/>
  <c r="EUO18" i="100"/>
  <c r="EUP18" i="100"/>
  <c r="EUQ18" i="100"/>
  <c r="EUR18" i="100"/>
  <c r="EUS18" i="100"/>
  <c r="EUT18" i="100"/>
  <c r="EUU18" i="100"/>
  <c r="EUV18" i="100"/>
  <c r="EUW18" i="100"/>
  <c r="EUX18" i="100"/>
  <c r="EUY18" i="100"/>
  <c r="EUZ18" i="100"/>
  <c r="EVA18" i="100"/>
  <c r="EVB18" i="100"/>
  <c r="EVC18" i="100"/>
  <c r="EVD18" i="100"/>
  <c r="EVE18" i="100"/>
  <c r="EVF18" i="100"/>
  <c r="EVG18" i="100"/>
  <c r="EVH18" i="100"/>
  <c r="EVI18" i="100"/>
  <c r="EVJ18" i="100"/>
  <c r="EVK18" i="100"/>
  <c r="EVL18" i="100"/>
  <c r="EVM18" i="100"/>
  <c r="EVN18" i="100"/>
  <c r="EVO18" i="100"/>
  <c r="EVP18" i="100"/>
  <c r="EVQ18" i="100"/>
  <c r="EVR18" i="100"/>
  <c r="EVS18" i="100"/>
  <c r="EVT18" i="100"/>
  <c r="EVU18" i="100"/>
  <c r="EVV18" i="100"/>
  <c r="EVW18" i="100"/>
  <c r="EVX18" i="100"/>
  <c r="EVY18" i="100"/>
  <c r="EVZ18" i="100"/>
  <c r="EWA18" i="100"/>
  <c r="EWB18" i="100"/>
  <c r="EWC18" i="100"/>
  <c r="EWD18" i="100"/>
  <c r="EWE18" i="100"/>
  <c r="EWF18" i="100"/>
  <c r="EWG18" i="100"/>
  <c r="EWH18" i="100"/>
  <c r="EWI18" i="100"/>
  <c r="EWJ18" i="100"/>
  <c r="EWK18" i="100"/>
  <c r="EWL18" i="100"/>
  <c r="EWM18" i="100"/>
  <c r="EWN18" i="100"/>
  <c r="EWO18" i="100"/>
  <c r="EWP18" i="100"/>
  <c r="EWQ18" i="100"/>
  <c r="EWR18" i="100"/>
  <c r="EWS18" i="100"/>
  <c r="EWT18" i="100"/>
  <c r="EWU18" i="100"/>
  <c r="EWV18" i="100"/>
  <c r="EWW18" i="100"/>
  <c r="EWX18" i="100"/>
  <c r="EWY18" i="100"/>
  <c r="EWZ18" i="100"/>
  <c r="EXA18" i="100"/>
  <c r="EXB18" i="100"/>
  <c r="EXC18" i="100"/>
  <c r="EXD18" i="100"/>
  <c r="EXE18" i="100"/>
  <c r="EXF18" i="100"/>
  <c r="EXG18" i="100"/>
  <c r="EXH18" i="100"/>
  <c r="EXI18" i="100"/>
  <c r="EXJ18" i="100"/>
  <c r="EXK18" i="100"/>
  <c r="EXL18" i="100"/>
  <c r="EXM18" i="100"/>
  <c r="EXN18" i="100"/>
  <c r="EXO18" i="100"/>
  <c r="EXP18" i="100"/>
  <c r="EXQ18" i="100"/>
  <c r="EXR18" i="100"/>
  <c r="EXS18" i="100"/>
  <c r="EXT18" i="100"/>
  <c r="EXU18" i="100"/>
  <c r="EXV18" i="100"/>
  <c r="EXW18" i="100"/>
  <c r="EXX18" i="100"/>
  <c r="EXY18" i="100"/>
  <c r="EXZ18" i="100"/>
  <c r="EYA18" i="100"/>
  <c r="EYB18" i="100"/>
  <c r="EYC18" i="100"/>
  <c r="EYD18" i="100"/>
  <c r="EYE18" i="100"/>
  <c r="EYF18" i="100"/>
  <c r="EYG18" i="100"/>
  <c r="EYH18" i="100"/>
  <c r="EYI18" i="100"/>
  <c r="EYJ18" i="100"/>
  <c r="EYK18" i="100"/>
  <c r="EYL18" i="100"/>
  <c r="EYM18" i="100"/>
  <c r="EYN18" i="100"/>
  <c r="EYO18" i="100"/>
  <c r="EYP18" i="100"/>
  <c r="EYQ18" i="100"/>
  <c r="EYR18" i="100"/>
  <c r="EYS18" i="100"/>
  <c r="EYT18" i="100"/>
  <c r="EYU18" i="100"/>
  <c r="EYV18" i="100"/>
  <c r="EYW18" i="100"/>
  <c r="EYX18" i="100"/>
  <c r="EYY18" i="100"/>
  <c r="EYZ18" i="100"/>
  <c r="EZA18" i="100"/>
  <c r="EZB18" i="100"/>
  <c r="EZC18" i="100"/>
  <c r="EZD18" i="100"/>
  <c r="EZE18" i="100"/>
  <c r="EZF18" i="100"/>
  <c r="EZG18" i="100"/>
  <c r="EZH18" i="100"/>
  <c r="EZI18" i="100"/>
  <c r="EZJ18" i="100"/>
  <c r="EZK18" i="100"/>
  <c r="EZL18" i="100"/>
  <c r="EZM18" i="100"/>
  <c r="EZN18" i="100"/>
  <c r="EZO18" i="100"/>
  <c r="EZP18" i="100"/>
  <c r="EZQ18" i="100"/>
  <c r="EZR18" i="100"/>
  <c r="EZS18" i="100"/>
  <c r="EZT18" i="100"/>
  <c r="EZU18" i="100"/>
  <c r="EZV18" i="100"/>
  <c r="EZW18" i="100"/>
  <c r="EZX18" i="100"/>
  <c r="EZY18" i="100"/>
  <c r="EZZ18" i="100"/>
  <c r="FAA18" i="100"/>
  <c r="FAB18" i="100"/>
  <c r="FAC18" i="100"/>
  <c r="FAD18" i="100"/>
  <c r="FAE18" i="100"/>
  <c r="FAF18" i="100"/>
  <c r="FAG18" i="100"/>
  <c r="FAH18" i="100"/>
  <c r="FAI18" i="100"/>
  <c r="FAJ18" i="100"/>
  <c r="FAK18" i="100"/>
  <c r="FAL18" i="100"/>
  <c r="FAM18" i="100"/>
  <c r="FAN18" i="100"/>
  <c r="FAO18" i="100"/>
  <c r="FAP18" i="100"/>
  <c r="FAQ18" i="100"/>
  <c r="FAR18" i="100"/>
  <c r="FAS18" i="100"/>
  <c r="FAT18" i="100"/>
  <c r="FAU18" i="100"/>
  <c r="FAV18" i="100"/>
  <c r="FAW18" i="100"/>
  <c r="FAX18" i="100"/>
  <c r="FAY18" i="100"/>
  <c r="FAZ18" i="100"/>
  <c r="FBA18" i="100"/>
  <c r="FBB18" i="100"/>
  <c r="FBC18" i="100"/>
  <c r="FBD18" i="100"/>
  <c r="FBE18" i="100"/>
  <c r="FBF18" i="100"/>
  <c r="FBG18" i="100"/>
  <c r="FBH18" i="100"/>
  <c r="FBI18" i="100"/>
  <c r="FBJ18" i="100"/>
  <c r="FBK18" i="100"/>
  <c r="FBL18" i="100"/>
  <c r="FBM18" i="100"/>
  <c r="FBN18" i="100"/>
  <c r="FBO18" i="100"/>
  <c r="FBP18" i="100"/>
  <c r="FBQ18" i="100"/>
  <c r="FBR18" i="100"/>
  <c r="FBS18" i="100"/>
  <c r="FBT18" i="100"/>
  <c r="FBU18" i="100"/>
  <c r="FBV18" i="100"/>
  <c r="FBW18" i="100"/>
  <c r="FBX18" i="100"/>
  <c r="FBY18" i="100"/>
  <c r="FBZ18" i="100"/>
  <c r="FCA18" i="100"/>
  <c r="FCB18" i="100"/>
  <c r="FCC18" i="100"/>
  <c r="FCD18" i="100"/>
  <c r="FCE18" i="100"/>
  <c r="FCF18" i="100"/>
  <c r="FCG18" i="100"/>
  <c r="FCH18" i="100"/>
  <c r="FCI18" i="100"/>
  <c r="FCJ18" i="100"/>
  <c r="FCK18" i="100"/>
  <c r="FCL18" i="100"/>
  <c r="FCM18" i="100"/>
  <c r="FCN18" i="100"/>
  <c r="FCO18" i="100"/>
  <c r="FCP18" i="100"/>
  <c r="FCQ18" i="100"/>
  <c r="FCR18" i="100"/>
  <c r="FCS18" i="100"/>
  <c r="FCT18" i="100"/>
  <c r="FCU18" i="100"/>
  <c r="FCV18" i="100"/>
  <c r="FCW18" i="100"/>
  <c r="FCX18" i="100"/>
  <c r="FCY18" i="100"/>
  <c r="FCZ18" i="100"/>
  <c r="FDA18" i="100"/>
  <c r="FDB18" i="100"/>
  <c r="FDC18" i="100"/>
  <c r="FDD18" i="100"/>
  <c r="FDE18" i="100"/>
  <c r="FDF18" i="100"/>
  <c r="FDG18" i="100"/>
  <c r="FDH18" i="100"/>
  <c r="FDI18" i="100"/>
  <c r="FDJ18" i="100"/>
  <c r="FDK18" i="100"/>
  <c r="FDL18" i="100"/>
  <c r="FDM18" i="100"/>
  <c r="FDN18" i="100"/>
  <c r="FDO18" i="100"/>
  <c r="FDP18" i="100"/>
  <c r="FDQ18" i="100"/>
  <c r="FDR18" i="100"/>
  <c r="FDS18" i="100"/>
  <c r="FDT18" i="100"/>
  <c r="FDU18" i="100"/>
  <c r="FDV18" i="100"/>
  <c r="FDW18" i="100"/>
  <c r="FDX18" i="100"/>
  <c r="FDY18" i="100"/>
  <c r="FDZ18" i="100"/>
  <c r="FEA18" i="100"/>
  <c r="FEB18" i="100"/>
  <c r="FEC18" i="100"/>
  <c r="FED18" i="100"/>
  <c r="FEE18" i="100"/>
  <c r="FEF18" i="100"/>
  <c r="FEG18" i="100"/>
  <c r="FEH18" i="100"/>
  <c r="FEI18" i="100"/>
  <c r="FEJ18" i="100"/>
  <c r="FEK18" i="100"/>
  <c r="FEL18" i="100"/>
  <c r="FEM18" i="100"/>
  <c r="FEN18" i="100"/>
  <c r="FEO18" i="100"/>
  <c r="FEP18" i="100"/>
  <c r="FEQ18" i="100"/>
  <c r="FER18" i="100"/>
  <c r="FES18" i="100"/>
  <c r="FET18" i="100"/>
  <c r="FEU18" i="100"/>
  <c r="FEV18" i="100"/>
  <c r="FEW18" i="100"/>
  <c r="FEX18" i="100"/>
  <c r="FEY18" i="100"/>
  <c r="FEZ18" i="100"/>
  <c r="FFA18" i="100"/>
  <c r="FFB18" i="100"/>
  <c r="FFC18" i="100"/>
  <c r="FFD18" i="100"/>
  <c r="FFE18" i="100"/>
  <c r="FFF18" i="100"/>
  <c r="FFG18" i="100"/>
  <c r="FFH18" i="100"/>
  <c r="FFI18" i="100"/>
  <c r="FFJ18" i="100"/>
  <c r="FFK18" i="100"/>
  <c r="FFL18" i="100"/>
  <c r="FFM18" i="100"/>
  <c r="FFN18" i="100"/>
  <c r="FFO18" i="100"/>
  <c r="FFP18" i="100"/>
  <c r="FFQ18" i="100"/>
  <c r="FFR18" i="100"/>
  <c r="FFS18" i="100"/>
  <c r="FFT18" i="100"/>
  <c r="FFU18" i="100"/>
  <c r="FFV18" i="100"/>
  <c r="FFW18" i="100"/>
  <c r="FFX18" i="100"/>
  <c r="FFY18" i="100"/>
  <c r="FFZ18" i="100"/>
  <c r="FGA18" i="100"/>
  <c r="FGB18" i="100"/>
  <c r="FGC18" i="100"/>
  <c r="FGD18" i="100"/>
  <c r="FGE18" i="100"/>
  <c r="FGF18" i="100"/>
  <c r="FGG18" i="100"/>
  <c r="FGH18" i="100"/>
  <c r="FGI18" i="100"/>
  <c r="FGJ18" i="100"/>
  <c r="FGK18" i="100"/>
  <c r="FGL18" i="100"/>
  <c r="FGM18" i="100"/>
  <c r="FGN18" i="100"/>
  <c r="FGO18" i="100"/>
  <c r="FGP18" i="100"/>
  <c r="FGQ18" i="100"/>
  <c r="FGR18" i="100"/>
  <c r="FGS18" i="100"/>
  <c r="FGT18" i="100"/>
  <c r="FGU18" i="100"/>
  <c r="FGV18" i="100"/>
  <c r="FGW18" i="100"/>
  <c r="FGX18" i="100"/>
  <c r="FGY18" i="100"/>
  <c r="FGZ18" i="100"/>
  <c r="FHA18" i="100"/>
  <c r="FHB18" i="100"/>
  <c r="FHC18" i="100"/>
  <c r="FHD18" i="100"/>
  <c r="FHE18" i="100"/>
  <c r="FHF18" i="100"/>
  <c r="FHG18" i="100"/>
  <c r="FHH18" i="100"/>
  <c r="FHI18" i="100"/>
  <c r="FHJ18" i="100"/>
  <c r="FHK18" i="100"/>
  <c r="FHL18" i="100"/>
  <c r="FHM18" i="100"/>
  <c r="FHN18" i="100"/>
  <c r="FHO18" i="100"/>
  <c r="FHP18" i="100"/>
  <c r="FHQ18" i="100"/>
  <c r="FHR18" i="100"/>
  <c r="FHS18" i="100"/>
  <c r="FHT18" i="100"/>
  <c r="FHU18" i="100"/>
  <c r="FHV18" i="100"/>
  <c r="FHW18" i="100"/>
  <c r="FHX18" i="100"/>
  <c r="FHY18" i="100"/>
  <c r="FHZ18" i="100"/>
  <c r="FIA18" i="100"/>
  <c r="FIB18" i="100"/>
  <c r="FIC18" i="100"/>
  <c r="FID18" i="100"/>
  <c r="FIE18" i="100"/>
  <c r="FIF18" i="100"/>
  <c r="FIG18" i="100"/>
  <c r="FIH18" i="100"/>
  <c r="FII18" i="100"/>
  <c r="FIJ18" i="100"/>
  <c r="FIK18" i="100"/>
  <c r="FIL18" i="100"/>
  <c r="FIM18" i="100"/>
  <c r="FIN18" i="100"/>
  <c r="FIO18" i="100"/>
  <c r="FIP18" i="100"/>
  <c r="FIQ18" i="100"/>
  <c r="FIR18" i="100"/>
  <c r="FIS18" i="100"/>
  <c r="FIT18" i="100"/>
  <c r="FIU18" i="100"/>
  <c r="FIV18" i="100"/>
  <c r="FIW18" i="100"/>
  <c r="FIX18" i="100"/>
  <c r="FIY18" i="100"/>
  <c r="FIZ18" i="100"/>
  <c r="FJA18" i="100"/>
  <c r="FJB18" i="100"/>
  <c r="FJC18" i="100"/>
  <c r="FJD18" i="100"/>
  <c r="FJE18" i="100"/>
  <c r="FJF18" i="100"/>
  <c r="FJG18" i="100"/>
  <c r="FJH18" i="100"/>
  <c r="FJI18" i="100"/>
  <c r="FJJ18" i="100"/>
  <c r="FJK18" i="100"/>
  <c r="FJL18" i="100"/>
  <c r="FJM18" i="100"/>
  <c r="FJN18" i="100"/>
  <c r="FJO18" i="100"/>
  <c r="FJP18" i="100"/>
  <c r="FJQ18" i="100"/>
  <c r="FJR18" i="100"/>
  <c r="FJS18" i="100"/>
  <c r="FJT18" i="100"/>
  <c r="FJU18" i="100"/>
  <c r="FJV18" i="100"/>
  <c r="FJW18" i="100"/>
  <c r="FJX18" i="100"/>
  <c r="FJY18" i="100"/>
  <c r="FJZ18" i="100"/>
  <c r="FKA18" i="100"/>
  <c r="FKB18" i="100"/>
  <c r="FKC18" i="100"/>
  <c r="FKD18" i="100"/>
  <c r="FKE18" i="100"/>
  <c r="FKF18" i="100"/>
  <c r="FKG18" i="100"/>
  <c r="FKH18" i="100"/>
  <c r="FKI18" i="100"/>
  <c r="FKJ18" i="100"/>
  <c r="FKK18" i="100"/>
  <c r="FKL18" i="100"/>
  <c r="FKM18" i="100"/>
  <c r="FKN18" i="100"/>
  <c r="FKO18" i="100"/>
  <c r="FKP18" i="100"/>
  <c r="FKQ18" i="100"/>
  <c r="FKR18" i="100"/>
  <c r="FKS18" i="100"/>
  <c r="FKT18" i="100"/>
  <c r="FKU18" i="100"/>
  <c r="FKV18" i="100"/>
  <c r="FKW18" i="100"/>
  <c r="FKX18" i="100"/>
  <c r="FKY18" i="100"/>
  <c r="FKZ18" i="100"/>
  <c r="FLA18" i="100"/>
  <c r="FLB18" i="100"/>
  <c r="FLC18" i="100"/>
  <c r="FLD18" i="100"/>
  <c r="FLE18" i="100"/>
  <c r="FLF18" i="100"/>
  <c r="FLG18" i="100"/>
  <c r="FLH18" i="100"/>
  <c r="FLI18" i="100"/>
  <c r="FLJ18" i="100"/>
  <c r="FLK18" i="100"/>
  <c r="FLL18" i="100"/>
  <c r="FLM18" i="100"/>
  <c r="FLN18" i="100"/>
  <c r="FLO18" i="100"/>
  <c r="FLP18" i="100"/>
  <c r="FLQ18" i="100"/>
  <c r="FLR18" i="100"/>
  <c r="FLS18" i="100"/>
  <c r="FLT18" i="100"/>
  <c r="FLU18" i="100"/>
  <c r="FLV18" i="100"/>
  <c r="FLW18" i="100"/>
  <c r="FLX18" i="100"/>
  <c r="FLY18" i="100"/>
  <c r="FLZ18" i="100"/>
  <c r="FMA18" i="100"/>
  <c r="FMB18" i="100"/>
  <c r="FMC18" i="100"/>
  <c r="FMD18" i="100"/>
  <c r="FME18" i="100"/>
  <c r="FMF18" i="100"/>
  <c r="FMG18" i="100"/>
  <c r="FMH18" i="100"/>
  <c r="FMI18" i="100"/>
  <c r="FMJ18" i="100"/>
  <c r="FMK18" i="100"/>
  <c r="FML18" i="100"/>
  <c r="FMM18" i="100"/>
  <c r="FMN18" i="100"/>
  <c r="FMO18" i="100"/>
  <c r="FMP18" i="100"/>
  <c r="FMQ18" i="100"/>
  <c r="FMR18" i="100"/>
  <c r="FMS18" i="100"/>
  <c r="FMT18" i="100"/>
  <c r="FMU18" i="100"/>
  <c r="FMV18" i="100"/>
  <c r="FMW18" i="100"/>
  <c r="FMX18" i="100"/>
  <c r="FMY18" i="100"/>
  <c r="FMZ18" i="100"/>
  <c r="FNA18" i="100"/>
  <c r="FNB18" i="100"/>
  <c r="FNC18" i="100"/>
  <c r="FND18" i="100"/>
  <c r="FNE18" i="100"/>
  <c r="FNF18" i="100"/>
  <c r="FNG18" i="100"/>
  <c r="FNH18" i="100"/>
  <c r="FNI18" i="100"/>
  <c r="FNJ18" i="100"/>
  <c r="FNK18" i="100"/>
  <c r="FNL18" i="100"/>
  <c r="FNM18" i="100"/>
  <c r="FNN18" i="100"/>
  <c r="FNO18" i="100"/>
  <c r="FNP18" i="100"/>
  <c r="FNQ18" i="100"/>
  <c r="FNR18" i="100"/>
  <c r="FNS18" i="100"/>
  <c r="FNT18" i="100"/>
  <c r="FNU18" i="100"/>
  <c r="FNV18" i="100"/>
  <c r="FNW18" i="100"/>
  <c r="FNX18" i="100"/>
  <c r="FNY18" i="100"/>
  <c r="FNZ18" i="100"/>
  <c r="FOA18" i="100"/>
  <c r="FOB18" i="100"/>
  <c r="FOC18" i="100"/>
  <c r="FOD18" i="100"/>
  <c r="FOE18" i="100"/>
  <c r="FOF18" i="100"/>
  <c r="FOG18" i="100"/>
  <c r="FOH18" i="100"/>
  <c r="FOI18" i="100"/>
  <c r="FOJ18" i="100"/>
  <c r="FOK18" i="100"/>
  <c r="FOL18" i="100"/>
  <c r="FOM18" i="100"/>
  <c r="FON18" i="100"/>
  <c r="FOO18" i="100"/>
  <c r="FOP18" i="100"/>
  <c r="FOQ18" i="100"/>
  <c r="FOR18" i="100"/>
  <c r="FOS18" i="100"/>
  <c r="FOT18" i="100"/>
  <c r="FOU18" i="100"/>
  <c r="FOV18" i="100"/>
  <c r="FOW18" i="100"/>
  <c r="FOX18" i="100"/>
  <c r="FOY18" i="100"/>
  <c r="FOZ18" i="100"/>
  <c r="FPA18" i="100"/>
  <c r="FPB18" i="100"/>
  <c r="FPC18" i="100"/>
  <c r="FPD18" i="100"/>
  <c r="FPE18" i="100"/>
  <c r="FPF18" i="100"/>
  <c r="FPG18" i="100"/>
  <c r="FPH18" i="100"/>
  <c r="FPI18" i="100"/>
  <c r="FPJ18" i="100"/>
  <c r="FPK18" i="100"/>
  <c r="FPL18" i="100"/>
  <c r="FPM18" i="100"/>
  <c r="FPN18" i="100"/>
  <c r="FPO18" i="100"/>
  <c r="FPP18" i="100"/>
  <c r="FPQ18" i="100"/>
  <c r="FPR18" i="100"/>
  <c r="FPS18" i="100"/>
  <c r="FPT18" i="100"/>
  <c r="FPU18" i="100"/>
  <c r="FPV18" i="100"/>
  <c r="FPW18" i="100"/>
  <c r="FPX18" i="100"/>
  <c r="FPY18" i="100"/>
  <c r="FPZ18" i="100"/>
  <c r="FQA18" i="100"/>
  <c r="FQB18" i="100"/>
  <c r="FQC18" i="100"/>
  <c r="FQD18" i="100"/>
  <c r="FQE18" i="100"/>
  <c r="FQF18" i="100"/>
  <c r="FQG18" i="100"/>
  <c r="FQH18" i="100"/>
  <c r="FQI18" i="100"/>
  <c r="FQJ18" i="100"/>
  <c r="FQK18" i="100"/>
  <c r="FQL18" i="100"/>
  <c r="FQM18" i="100"/>
  <c r="FQN18" i="100"/>
  <c r="FQO18" i="100"/>
  <c r="FQP18" i="100"/>
  <c r="FQQ18" i="100"/>
  <c r="FQR18" i="100"/>
  <c r="FQS18" i="100"/>
  <c r="FQT18" i="100"/>
  <c r="FQU18" i="100"/>
  <c r="FQV18" i="100"/>
  <c r="FQW18" i="100"/>
  <c r="FQX18" i="100"/>
  <c r="FQY18" i="100"/>
  <c r="FQZ18" i="100"/>
  <c r="FRA18" i="100"/>
  <c r="FRB18" i="100"/>
  <c r="FRC18" i="100"/>
  <c r="FRD18" i="100"/>
  <c r="FRE18" i="100"/>
  <c r="FRF18" i="100"/>
  <c r="FRG18" i="100"/>
  <c r="FRH18" i="100"/>
  <c r="FRI18" i="100"/>
  <c r="FRJ18" i="100"/>
  <c r="FRK18" i="100"/>
  <c r="FRL18" i="100"/>
  <c r="FRM18" i="100"/>
  <c r="FRN18" i="100"/>
  <c r="FRO18" i="100"/>
  <c r="FRP18" i="100"/>
  <c r="FRQ18" i="100"/>
  <c r="FRR18" i="100"/>
  <c r="FRS18" i="100"/>
  <c r="FRT18" i="100"/>
  <c r="FRU18" i="100"/>
  <c r="FRV18" i="100"/>
  <c r="FRW18" i="100"/>
  <c r="FRX18" i="100"/>
  <c r="FRY18" i="100"/>
  <c r="FRZ18" i="100"/>
  <c r="FSA18" i="100"/>
  <c r="FSB18" i="100"/>
  <c r="FSC18" i="100"/>
  <c r="FSD18" i="100"/>
  <c r="FSE18" i="100"/>
  <c r="FSF18" i="100"/>
  <c r="FSG18" i="100"/>
  <c r="FSH18" i="100"/>
  <c r="FSI18" i="100"/>
  <c r="FSJ18" i="100"/>
  <c r="FSK18" i="100"/>
  <c r="FSL18" i="100"/>
  <c r="FSM18" i="100"/>
  <c r="FSN18" i="100"/>
  <c r="FSO18" i="100"/>
  <c r="FSP18" i="100"/>
  <c r="FSQ18" i="100"/>
  <c r="FSR18" i="100"/>
  <c r="FSS18" i="100"/>
  <c r="FST18" i="100"/>
  <c r="FSU18" i="100"/>
  <c r="FSV18" i="100"/>
  <c r="FSW18" i="100"/>
  <c r="FSX18" i="100"/>
  <c r="FSY18" i="100"/>
  <c r="FSZ18" i="100"/>
  <c r="FTA18" i="100"/>
  <c r="FTB18" i="100"/>
  <c r="FTC18" i="100"/>
  <c r="FTD18" i="100"/>
  <c r="FTE18" i="100"/>
  <c r="FTF18" i="100"/>
  <c r="FTG18" i="100"/>
  <c r="FTH18" i="100"/>
  <c r="FTI18" i="100"/>
  <c r="FTJ18" i="100"/>
  <c r="FTK18" i="100"/>
  <c r="FTL18" i="100"/>
  <c r="FTM18" i="100"/>
  <c r="FTN18" i="100"/>
  <c r="FTO18" i="100"/>
  <c r="FTP18" i="100"/>
  <c r="FTQ18" i="100"/>
  <c r="FTR18" i="100"/>
  <c r="FTS18" i="100"/>
  <c r="FTT18" i="100"/>
  <c r="FTU18" i="100"/>
  <c r="FTV18" i="100"/>
  <c r="FTW18" i="100"/>
  <c r="FTX18" i="100"/>
  <c r="FTY18" i="100"/>
  <c r="FTZ18" i="100"/>
  <c r="FUA18" i="100"/>
  <c r="FUB18" i="100"/>
  <c r="FUC18" i="100"/>
  <c r="FUD18" i="100"/>
  <c r="FUE18" i="100"/>
  <c r="FUF18" i="100"/>
  <c r="FUG18" i="100"/>
  <c r="FUH18" i="100"/>
  <c r="FUI18" i="100"/>
  <c r="FUJ18" i="100"/>
  <c r="FUK18" i="100"/>
  <c r="FUL18" i="100"/>
  <c r="FUM18" i="100"/>
  <c r="FUN18" i="100"/>
  <c r="FUO18" i="100"/>
  <c r="FUP18" i="100"/>
  <c r="FUQ18" i="100"/>
  <c r="FUR18" i="100"/>
  <c r="FUS18" i="100"/>
  <c r="FUT18" i="100"/>
  <c r="FUU18" i="100"/>
  <c r="FUV18" i="100"/>
  <c r="FUW18" i="100"/>
  <c r="FUX18" i="100"/>
  <c r="FUY18" i="100"/>
  <c r="FUZ18" i="100"/>
  <c r="FVA18" i="100"/>
  <c r="FVB18" i="100"/>
  <c r="FVC18" i="100"/>
  <c r="FVD18" i="100"/>
  <c r="FVE18" i="100"/>
  <c r="FVF18" i="100"/>
  <c r="FVG18" i="100"/>
  <c r="FVH18" i="100"/>
  <c r="FVI18" i="100"/>
  <c r="FVJ18" i="100"/>
  <c r="FVK18" i="100"/>
  <c r="FVL18" i="100"/>
  <c r="FVM18" i="100"/>
  <c r="FVN18" i="100"/>
  <c r="FVO18" i="100"/>
  <c r="FVP18" i="100"/>
  <c r="FVQ18" i="100"/>
  <c r="FVR18" i="100"/>
  <c r="FVS18" i="100"/>
  <c r="FVT18" i="100"/>
  <c r="FVU18" i="100"/>
  <c r="FVV18" i="100"/>
  <c r="FVW18" i="100"/>
  <c r="FVX18" i="100"/>
  <c r="FVY18" i="100"/>
  <c r="FVZ18" i="100"/>
  <c r="FWA18" i="100"/>
  <c r="FWB18" i="100"/>
  <c r="FWC18" i="100"/>
  <c r="FWD18" i="100"/>
  <c r="FWE18" i="100"/>
  <c r="FWF18" i="100"/>
  <c r="FWG18" i="100"/>
  <c r="FWH18" i="100"/>
  <c r="FWI18" i="100"/>
  <c r="FWJ18" i="100"/>
  <c r="FWK18" i="100"/>
  <c r="FWL18" i="100"/>
  <c r="FWM18" i="100"/>
  <c r="FWN18" i="100"/>
  <c r="FWO18" i="100"/>
  <c r="FWP18" i="100"/>
  <c r="FWQ18" i="100"/>
  <c r="FWR18" i="100"/>
  <c r="FWS18" i="100"/>
  <c r="FWT18" i="100"/>
  <c r="FWU18" i="100"/>
  <c r="FWV18" i="100"/>
  <c r="FWW18" i="100"/>
  <c r="FWX18" i="100"/>
  <c r="FWY18" i="100"/>
  <c r="FWZ18" i="100"/>
  <c r="FXA18" i="100"/>
  <c r="FXB18" i="100"/>
  <c r="FXC18" i="100"/>
  <c r="FXD18" i="100"/>
  <c r="FXE18" i="100"/>
  <c r="FXF18" i="100"/>
  <c r="FXG18" i="100"/>
  <c r="FXH18" i="100"/>
  <c r="FXI18" i="100"/>
  <c r="FXJ18" i="100"/>
  <c r="FXK18" i="100"/>
  <c r="FXL18" i="100"/>
  <c r="FXM18" i="100"/>
  <c r="FXN18" i="100"/>
  <c r="FXO18" i="100"/>
  <c r="FXP18" i="100"/>
  <c r="FXQ18" i="100"/>
  <c r="FXR18" i="100"/>
  <c r="FXS18" i="100"/>
  <c r="FXT18" i="100"/>
  <c r="FXU18" i="100"/>
  <c r="FXV18" i="100"/>
  <c r="FXW18" i="100"/>
  <c r="FXX18" i="100"/>
  <c r="FXY18" i="100"/>
  <c r="FXZ18" i="100"/>
  <c r="FYA18" i="100"/>
  <c r="FYB18" i="100"/>
  <c r="FYC18" i="100"/>
  <c r="FYD18" i="100"/>
  <c r="FYE18" i="100"/>
  <c r="FYF18" i="100"/>
  <c r="FYG18" i="100"/>
  <c r="FYH18" i="100"/>
  <c r="FYI18" i="100"/>
  <c r="FYJ18" i="100"/>
  <c r="FYK18" i="100"/>
  <c r="FYL18" i="100"/>
  <c r="FYM18" i="100"/>
  <c r="FYN18" i="100"/>
  <c r="FYO18" i="100"/>
  <c r="FYP18" i="100"/>
  <c r="FYQ18" i="100"/>
  <c r="FYR18" i="100"/>
  <c r="FYS18" i="100"/>
  <c r="FYT18" i="100"/>
  <c r="FYU18" i="100"/>
  <c r="FYV18" i="100"/>
  <c r="FYW18" i="100"/>
  <c r="FYX18" i="100"/>
  <c r="FYY18" i="100"/>
  <c r="FYZ18" i="100"/>
  <c r="FZA18" i="100"/>
  <c r="FZB18" i="100"/>
  <c r="FZC18" i="100"/>
  <c r="FZD18" i="100"/>
  <c r="FZE18" i="100"/>
  <c r="FZF18" i="100"/>
  <c r="FZG18" i="100"/>
  <c r="FZH18" i="100"/>
  <c r="FZI18" i="100"/>
  <c r="FZJ18" i="100"/>
  <c r="FZK18" i="100"/>
  <c r="FZL18" i="100"/>
  <c r="FZM18" i="100"/>
  <c r="FZN18" i="100"/>
  <c r="FZO18" i="100"/>
  <c r="FZP18" i="100"/>
  <c r="FZQ18" i="100"/>
  <c r="FZR18" i="100"/>
  <c r="FZS18" i="100"/>
  <c r="FZT18" i="100"/>
  <c r="FZU18" i="100"/>
  <c r="FZV18" i="100"/>
  <c r="FZW18" i="100"/>
  <c r="FZX18" i="100"/>
  <c r="FZY18" i="100"/>
  <c r="FZZ18" i="100"/>
  <c r="GAA18" i="100"/>
  <c r="GAB18" i="100"/>
  <c r="GAC18" i="100"/>
  <c r="GAD18" i="100"/>
  <c r="GAE18" i="100"/>
  <c r="GAF18" i="100"/>
  <c r="GAG18" i="100"/>
  <c r="GAH18" i="100"/>
  <c r="GAI18" i="100"/>
  <c r="GAJ18" i="100"/>
  <c r="GAK18" i="100"/>
  <c r="GAL18" i="100"/>
  <c r="GAM18" i="100"/>
  <c r="GAN18" i="100"/>
  <c r="GAO18" i="100"/>
  <c r="GAP18" i="100"/>
  <c r="GAQ18" i="100"/>
  <c r="GAR18" i="100"/>
  <c r="GAS18" i="100"/>
  <c r="GAT18" i="100"/>
  <c r="GAU18" i="100"/>
  <c r="GAV18" i="100"/>
  <c r="GAW18" i="100"/>
  <c r="GAX18" i="100"/>
  <c r="GAY18" i="100"/>
  <c r="GAZ18" i="100"/>
  <c r="GBA18" i="100"/>
  <c r="GBB18" i="100"/>
  <c r="GBC18" i="100"/>
  <c r="GBD18" i="100"/>
  <c r="GBE18" i="100"/>
  <c r="GBF18" i="100"/>
  <c r="GBG18" i="100"/>
  <c r="GBH18" i="100"/>
  <c r="GBI18" i="100"/>
  <c r="GBJ18" i="100"/>
  <c r="GBK18" i="100"/>
  <c r="GBL18" i="100"/>
  <c r="GBM18" i="100"/>
  <c r="GBN18" i="100"/>
  <c r="GBO18" i="100"/>
  <c r="GBP18" i="100"/>
  <c r="GBQ18" i="100"/>
  <c r="GBR18" i="100"/>
  <c r="GBS18" i="100"/>
  <c r="GBT18" i="100"/>
  <c r="GBU18" i="100"/>
  <c r="GBV18" i="100"/>
  <c r="GBW18" i="100"/>
  <c r="GBX18" i="100"/>
  <c r="GBY18" i="100"/>
  <c r="GBZ18" i="100"/>
  <c r="GCA18" i="100"/>
  <c r="GCB18" i="100"/>
  <c r="GCC18" i="100"/>
  <c r="GCD18" i="100"/>
  <c r="GCE18" i="100"/>
  <c r="GCF18" i="100"/>
  <c r="GCG18" i="100"/>
  <c r="GCH18" i="100"/>
  <c r="GCI18" i="100"/>
  <c r="GCJ18" i="100"/>
  <c r="GCK18" i="100"/>
  <c r="GCL18" i="100"/>
  <c r="GCM18" i="100"/>
  <c r="GCN18" i="100"/>
  <c r="GCO18" i="100"/>
  <c r="GCP18" i="100"/>
  <c r="GCQ18" i="100"/>
  <c r="GCR18" i="100"/>
  <c r="GCS18" i="100"/>
  <c r="GCT18" i="100"/>
  <c r="GCU18" i="100"/>
  <c r="GCV18" i="100"/>
  <c r="GCW18" i="100"/>
  <c r="GCX18" i="100"/>
  <c r="GCY18" i="100"/>
  <c r="GCZ18" i="100"/>
  <c r="GDA18" i="100"/>
  <c r="GDB18" i="100"/>
  <c r="GDC18" i="100"/>
  <c r="GDD18" i="100"/>
  <c r="GDE18" i="100"/>
  <c r="GDF18" i="100"/>
  <c r="GDG18" i="100"/>
  <c r="GDH18" i="100"/>
  <c r="GDI18" i="100"/>
  <c r="GDJ18" i="100"/>
  <c r="GDK18" i="100"/>
  <c r="GDL18" i="100"/>
  <c r="GDM18" i="100"/>
  <c r="GDN18" i="100"/>
  <c r="GDO18" i="100"/>
  <c r="GDP18" i="100"/>
  <c r="GDQ18" i="100"/>
  <c r="GDR18" i="100"/>
  <c r="GDS18" i="100"/>
  <c r="GDT18" i="100"/>
  <c r="GDU18" i="100"/>
  <c r="GDV18" i="100"/>
  <c r="GDW18" i="100"/>
  <c r="GDX18" i="100"/>
  <c r="GDY18" i="100"/>
  <c r="GDZ18" i="100"/>
  <c r="GEA18" i="100"/>
  <c r="GEB18" i="100"/>
  <c r="GEC18" i="100"/>
  <c r="GED18" i="100"/>
  <c r="GEE18" i="100"/>
  <c r="GEF18" i="100"/>
  <c r="GEG18" i="100"/>
  <c r="GEH18" i="100"/>
  <c r="GEI18" i="100"/>
  <c r="GEJ18" i="100"/>
  <c r="GEK18" i="100"/>
  <c r="GEL18" i="100"/>
  <c r="GEM18" i="100"/>
  <c r="GEN18" i="100"/>
  <c r="GEO18" i="100"/>
  <c r="GEP18" i="100"/>
  <c r="GEQ18" i="100"/>
  <c r="GER18" i="100"/>
  <c r="GES18" i="100"/>
  <c r="GET18" i="100"/>
  <c r="GEU18" i="100"/>
  <c r="GEV18" i="100"/>
  <c r="GEW18" i="100"/>
  <c r="GEX18" i="100"/>
  <c r="GEY18" i="100"/>
  <c r="GEZ18" i="100"/>
  <c r="GFA18" i="100"/>
  <c r="GFB18" i="100"/>
  <c r="GFC18" i="100"/>
  <c r="GFD18" i="100"/>
  <c r="GFE18" i="100"/>
  <c r="GFF18" i="100"/>
  <c r="GFG18" i="100"/>
  <c r="GFH18" i="100"/>
  <c r="GFI18" i="100"/>
  <c r="GFJ18" i="100"/>
  <c r="GFK18" i="100"/>
  <c r="GFL18" i="100"/>
  <c r="GFM18" i="100"/>
  <c r="GFN18" i="100"/>
  <c r="GFO18" i="100"/>
  <c r="GFP18" i="100"/>
  <c r="GFQ18" i="100"/>
  <c r="GFR18" i="100"/>
  <c r="GFS18" i="100"/>
  <c r="GFT18" i="100"/>
  <c r="GFU18" i="100"/>
  <c r="GFV18" i="100"/>
  <c r="GFW18" i="100"/>
  <c r="GFX18" i="100"/>
  <c r="GFY18" i="100"/>
  <c r="GFZ18" i="100"/>
  <c r="GGA18" i="100"/>
  <c r="GGB18" i="100"/>
  <c r="GGC18" i="100"/>
  <c r="GGD18" i="100"/>
  <c r="GGE18" i="100"/>
  <c r="GGF18" i="100"/>
  <c r="GGG18" i="100"/>
  <c r="GGH18" i="100"/>
  <c r="GGI18" i="100"/>
  <c r="GGJ18" i="100"/>
  <c r="GGK18" i="100"/>
  <c r="GGL18" i="100"/>
  <c r="GGM18" i="100"/>
  <c r="GGN18" i="100"/>
  <c r="GGO18" i="100"/>
  <c r="GGP18" i="100"/>
  <c r="GGQ18" i="100"/>
  <c r="GGR18" i="100"/>
  <c r="GGS18" i="100"/>
  <c r="GGT18" i="100"/>
  <c r="GGU18" i="100"/>
  <c r="GGV18" i="100"/>
  <c r="GGW18" i="100"/>
  <c r="GGX18" i="100"/>
  <c r="GGY18" i="100"/>
  <c r="GGZ18" i="100"/>
  <c r="GHA18" i="100"/>
  <c r="GHB18" i="100"/>
  <c r="GHC18" i="100"/>
  <c r="GHD18" i="100"/>
  <c r="GHE18" i="100"/>
  <c r="GHF18" i="100"/>
  <c r="GHG18" i="100"/>
  <c r="GHH18" i="100"/>
  <c r="GHI18" i="100"/>
  <c r="GHJ18" i="100"/>
  <c r="GHK18" i="100"/>
  <c r="GHL18" i="100"/>
  <c r="GHM18" i="100"/>
  <c r="GHN18" i="100"/>
  <c r="GHO18" i="100"/>
  <c r="GHP18" i="100"/>
  <c r="GHQ18" i="100"/>
  <c r="GHR18" i="100"/>
  <c r="GHS18" i="100"/>
  <c r="GHT18" i="100"/>
  <c r="GHU18" i="100"/>
  <c r="GHV18" i="100"/>
  <c r="GHW18" i="100"/>
  <c r="GHX18" i="100"/>
  <c r="GHY18" i="100"/>
  <c r="GHZ18" i="100"/>
  <c r="GIA18" i="100"/>
  <c r="GIB18" i="100"/>
  <c r="GIC18" i="100"/>
  <c r="GID18" i="100"/>
  <c r="GIE18" i="100"/>
  <c r="GIF18" i="100"/>
  <c r="GIG18" i="100"/>
  <c r="GIH18" i="100"/>
  <c r="GII18" i="100"/>
  <c r="GIJ18" i="100"/>
  <c r="GIK18" i="100"/>
  <c r="GIL18" i="100"/>
  <c r="GIM18" i="100"/>
  <c r="GIN18" i="100"/>
  <c r="GIO18" i="100"/>
  <c r="GIP18" i="100"/>
  <c r="GIQ18" i="100"/>
  <c r="GIR18" i="100"/>
  <c r="GIS18" i="100"/>
  <c r="GIT18" i="100"/>
  <c r="GIU18" i="100"/>
  <c r="GIV18" i="100"/>
  <c r="GIW18" i="100"/>
  <c r="GIX18" i="100"/>
  <c r="GIY18" i="100"/>
  <c r="GIZ18" i="100"/>
  <c r="GJA18" i="100"/>
  <c r="GJB18" i="100"/>
  <c r="GJC18" i="100"/>
  <c r="GJD18" i="100"/>
  <c r="GJE18" i="100"/>
  <c r="GJF18" i="100"/>
  <c r="GJG18" i="100"/>
  <c r="GJH18" i="100"/>
  <c r="GJI18" i="100"/>
  <c r="GJJ18" i="100"/>
  <c r="GJK18" i="100"/>
  <c r="GJL18" i="100"/>
  <c r="GJM18" i="100"/>
  <c r="GJN18" i="100"/>
  <c r="GJO18" i="100"/>
  <c r="GJP18" i="100"/>
  <c r="GJQ18" i="100"/>
  <c r="GJR18" i="100"/>
  <c r="GJS18" i="100"/>
  <c r="GJT18" i="100"/>
  <c r="GJU18" i="100"/>
  <c r="GJV18" i="100"/>
  <c r="GJW18" i="100"/>
  <c r="GJX18" i="100"/>
  <c r="GJY18" i="100"/>
  <c r="GJZ18" i="100"/>
  <c r="GKA18" i="100"/>
  <c r="GKB18" i="100"/>
  <c r="GKC18" i="100"/>
  <c r="GKD18" i="100"/>
  <c r="GKE18" i="100"/>
  <c r="GKF18" i="100"/>
  <c r="GKG18" i="100"/>
  <c r="GKH18" i="100"/>
  <c r="GKI18" i="100"/>
  <c r="GKJ18" i="100"/>
  <c r="GKK18" i="100"/>
  <c r="GKL18" i="100"/>
  <c r="GKM18" i="100"/>
  <c r="GKN18" i="100"/>
  <c r="GKO18" i="100"/>
  <c r="GKP18" i="100"/>
  <c r="GKQ18" i="100"/>
  <c r="GKR18" i="100"/>
  <c r="GKS18" i="100"/>
  <c r="GKT18" i="100"/>
  <c r="GKU18" i="100"/>
  <c r="GKV18" i="100"/>
  <c r="GKW18" i="100"/>
  <c r="GKX18" i="100"/>
  <c r="GKY18" i="100"/>
  <c r="GKZ18" i="100"/>
  <c r="GLA18" i="100"/>
  <c r="GLB18" i="100"/>
  <c r="GLC18" i="100"/>
  <c r="GLD18" i="100"/>
  <c r="GLE18" i="100"/>
  <c r="GLF18" i="100"/>
  <c r="GLG18" i="100"/>
  <c r="GLH18" i="100"/>
  <c r="GLI18" i="100"/>
  <c r="GLJ18" i="100"/>
  <c r="GLK18" i="100"/>
  <c r="GLL18" i="100"/>
  <c r="GLM18" i="100"/>
  <c r="GLN18" i="100"/>
  <c r="GLO18" i="100"/>
  <c r="GLP18" i="100"/>
  <c r="GLQ18" i="100"/>
  <c r="GLR18" i="100"/>
  <c r="GLS18" i="100"/>
  <c r="GLT18" i="100"/>
  <c r="GLU18" i="100"/>
  <c r="GLV18" i="100"/>
  <c r="GLW18" i="100"/>
  <c r="GLX18" i="100"/>
  <c r="GLY18" i="100"/>
  <c r="GLZ18" i="100"/>
  <c r="GMA18" i="100"/>
  <c r="GMB18" i="100"/>
  <c r="GMC18" i="100"/>
  <c r="GMD18" i="100"/>
  <c r="GME18" i="100"/>
  <c r="GMF18" i="100"/>
  <c r="GMG18" i="100"/>
  <c r="GMH18" i="100"/>
  <c r="GMI18" i="100"/>
  <c r="GMJ18" i="100"/>
  <c r="GMK18" i="100"/>
  <c r="GML18" i="100"/>
  <c r="GMM18" i="100"/>
  <c r="GMN18" i="100"/>
  <c r="GMO18" i="100"/>
  <c r="GMP18" i="100"/>
  <c r="GMQ18" i="100"/>
  <c r="GMR18" i="100"/>
  <c r="GMS18" i="100"/>
  <c r="GMT18" i="100"/>
  <c r="GMU18" i="100"/>
  <c r="GMV18" i="100"/>
  <c r="GMW18" i="100"/>
  <c r="GMX18" i="100"/>
  <c r="GMY18" i="100"/>
  <c r="GMZ18" i="100"/>
  <c r="GNA18" i="100"/>
  <c r="GNB18" i="100"/>
  <c r="GNC18" i="100"/>
  <c r="GND18" i="100"/>
  <c r="GNE18" i="100"/>
  <c r="GNF18" i="100"/>
  <c r="GNG18" i="100"/>
  <c r="GNH18" i="100"/>
  <c r="GNI18" i="100"/>
  <c r="GNJ18" i="100"/>
  <c r="GNK18" i="100"/>
  <c r="GNL18" i="100"/>
  <c r="GNM18" i="100"/>
  <c r="GNN18" i="100"/>
  <c r="GNO18" i="100"/>
  <c r="GNP18" i="100"/>
  <c r="GNQ18" i="100"/>
  <c r="GNR18" i="100"/>
  <c r="GNS18" i="100"/>
  <c r="GNT18" i="100"/>
  <c r="GNU18" i="100"/>
  <c r="GNV18" i="100"/>
  <c r="GNW18" i="100"/>
  <c r="GNX18" i="100"/>
  <c r="GNY18" i="100"/>
  <c r="GNZ18" i="100"/>
  <c r="GOA18" i="100"/>
  <c r="GOB18" i="100"/>
  <c r="GOC18" i="100"/>
  <c r="GOD18" i="100"/>
  <c r="GOE18" i="100"/>
  <c r="GOF18" i="100"/>
  <c r="GOG18" i="100"/>
  <c r="GOH18" i="100"/>
  <c r="GOI18" i="100"/>
  <c r="GOJ18" i="100"/>
  <c r="GOK18" i="100"/>
  <c r="GOL18" i="100"/>
  <c r="GOM18" i="100"/>
  <c r="GON18" i="100"/>
  <c r="GOO18" i="100"/>
  <c r="GOP18" i="100"/>
  <c r="GOQ18" i="100"/>
  <c r="GOR18" i="100"/>
  <c r="GOS18" i="100"/>
  <c r="GOT18" i="100"/>
  <c r="GOU18" i="100"/>
  <c r="GOV18" i="100"/>
  <c r="GOW18" i="100"/>
  <c r="GOX18" i="100"/>
  <c r="GOY18" i="100"/>
  <c r="GOZ18" i="100"/>
  <c r="GPA18" i="100"/>
  <c r="GPB18" i="100"/>
  <c r="GPC18" i="100"/>
  <c r="GPD18" i="100"/>
  <c r="GPE18" i="100"/>
  <c r="GPF18" i="100"/>
  <c r="GPG18" i="100"/>
  <c r="GPH18" i="100"/>
  <c r="GPI18" i="100"/>
  <c r="GPJ18" i="100"/>
  <c r="GPK18" i="100"/>
  <c r="GPL18" i="100"/>
  <c r="GPM18" i="100"/>
  <c r="GPN18" i="100"/>
  <c r="GPO18" i="100"/>
  <c r="GPP18" i="100"/>
  <c r="GPQ18" i="100"/>
  <c r="GPR18" i="100"/>
  <c r="GPS18" i="100"/>
  <c r="GPT18" i="100"/>
  <c r="GPU18" i="100"/>
  <c r="GPV18" i="100"/>
  <c r="GPW18" i="100"/>
  <c r="GPX18" i="100"/>
  <c r="GPY18" i="100"/>
  <c r="GPZ18" i="100"/>
  <c r="GQA18" i="100"/>
  <c r="GQB18" i="100"/>
  <c r="GQC18" i="100"/>
  <c r="GQD18" i="100"/>
  <c r="GQE18" i="100"/>
  <c r="GQF18" i="100"/>
  <c r="GQG18" i="100"/>
  <c r="GQH18" i="100"/>
  <c r="GQI18" i="100"/>
  <c r="GQJ18" i="100"/>
  <c r="GQK18" i="100"/>
  <c r="GQL18" i="100"/>
  <c r="GQM18" i="100"/>
  <c r="GQN18" i="100"/>
  <c r="GQO18" i="100"/>
  <c r="GQP18" i="100"/>
  <c r="GQQ18" i="100"/>
  <c r="GQR18" i="100"/>
  <c r="GQS18" i="100"/>
  <c r="GQT18" i="100"/>
  <c r="GQU18" i="100"/>
  <c r="GQV18" i="100"/>
  <c r="GQW18" i="100"/>
  <c r="GQX18" i="100"/>
  <c r="GQY18" i="100"/>
  <c r="GQZ18" i="100"/>
  <c r="GRA18" i="100"/>
  <c r="GRB18" i="100"/>
  <c r="GRC18" i="100"/>
  <c r="GRD18" i="100"/>
  <c r="GRE18" i="100"/>
  <c r="GRF18" i="100"/>
  <c r="GRG18" i="100"/>
  <c r="GRH18" i="100"/>
  <c r="GRI18" i="100"/>
  <c r="GRJ18" i="100"/>
  <c r="GRK18" i="100"/>
  <c r="GRL18" i="100"/>
  <c r="GRM18" i="100"/>
  <c r="GRN18" i="100"/>
  <c r="GRO18" i="100"/>
  <c r="GRP18" i="100"/>
  <c r="GRQ18" i="100"/>
  <c r="GRR18" i="100"/>
  <c r="GRS18" i="100"/>
  <c r="GRT18" i="100"/>
  <c r="GRU18" i="100"/>
  <c r="GRV18" i="100"/>
  <c r="GRW18" i="100"/>
  <c r="GRX18" i="100"/>
  <c r="GRY18" i="100"/>
  <c r="GRZ18" i="100"/>
  <c r="GSA18" i="100"/>
  <c r="GSB18" i="100"/>
  <c r="GSC18" i="100"/>
  <c r="GSD18" i="100"/>
  <c r="GSE18" i="100"/>
  <c r="GSF18" i="100"/>
  <c r="GSG18" i="100"/>
  <c r="GSH18" i="100"/>
  <c r="GSI18" i="100"/>
  <c r="GSJ18" i="100"/>
  <c r="GSK18" i="100"/>
  <c r="GSL18" i="100"/>
  <c r="GSM18" i="100"/>
  <c r="GSN18" i="100"/>
  <c r="GSO18" i="100"/>
  <c r="GSP18" i="100"/>
  <c r="GSQ18" i="100"/>
  <c r="GSR18" i="100"/>
  <c r="GSS18" i="100"/>
  <c r="GST18" i="100"/>
  <c r="GSU18" i="100"/>
  <c r="GSV18" i="100"/>
  <c r="GSW18" i="100"/>
  <c r="GSX18" i="100"/>
  <c r="GSY18" i="100"/>
  <c r="GSZ18" i="100"/>
  <c r="GTA18" i="100"/>
  <c r="GTB18" i="100"/>
  <c r="GTC18" i="100"/>
  <c r="GTD18" i="100"/>
  <c r="GTE18" i="100"/>
  <c r="GTF18" i="100"/>
  <c r="GTG18" i="100"/>
  <c r="GTH18" i="100"/>
  <c r="GTI18" i="100"/>
  <c r="GTJ18" i="100"/>
  <c r="GTK18" i="100"/>
  <c r="GTL18" i="100"/>
  <c r="GTM18" i="100"/>
  <c r="GTN18" i="100"/>
  <c r="GTO18" i="100"/>
  <c r="GTP18" i="100"/>
  <c r="GTQ18" i="100"/>
  <c r="GTR18" i="100"/>
  <c r="GTS18" i="100"/>
  <c r="GTT18" i="100"/>
  <c r="GTU18" i="100"/>
  <c r="GTV18" i="100"/>
  <c r="GTW18" i="100"/>
  <c r="GTX18" i="100"/>
  <c r="GTY18" i="100"/>
  <c r="GTZ18" i="100"/>
  <c r="GUA18" i="100"/>
  <c r="GUB18" i="100"/>
  <c r="GUC18" i="100"/>
  <c r="GUD18" i="100"/>
  <c r="GUE18" i="100"/>
  <c r="GUF18" i="100"/>
  <c r="GUG18" i="100"/>
  <c r="GUH18" i="100"/>
  <c r="GUI18" i="100"/>
  <c r="GUJ18" i="100"/>
  <c r="GUK18" i="100"/>
  <c r="GUL18" i="100"/>
  <c r="GUM18" i="100"/>
  <c r="GUN18" i="100"/>
  <c r="GUO18" i="100"/>
  <c r="GUP18" i="100"/>
  <c r="GUQ18" i="100"/>
  <c r="GUR18" i="100"/>
  <c r="GUS18" i="100"/>
  <c r="GUT18" i="100"/>
  <c r="GUU18" i="100"/>
  <c r="GUV18" i="100"/>
  <c r="GUW18" i="100"/>
  <c r="GUX18" i="100"/>
  <c r="GUY18" i="100"/>
  <c r="GUZ18" i="100"/>
  <c r="GVA18" i="100"/>
  <c r="GVB18" i="100"/>
  <c r="GVC18" i="100"/>
  <c r="GVD18" i="100"/>
  <c r="GVE18" i="100"/>
  <c r="GVF18" i="100"/>
  <c r="GVG18" i="100"/>
  <c r="GVH18" i="100"/>
  <c r="GVI18" i="100"/>
  <c r="GVJ18" i="100"/>
  <c r="GVK18" i="100"/>
  <c r="GVL18" i="100"/>
  <c r="GVM18" i="100"/>
  <c r="GVN18" i="100"/>
  <c r="GVO18" i="100"/>
  <c r="GVP18" i="100"/>
  <c r="GVQ18" i="100"/>
  <c r="GVR18" i="100"/>
  <c r="GVS18" i="100"/>
  <c r="GVT18" i="100"/>
  <c r="GVU18" i="100"/>
  <c r="GVV18" i="100"/>
  <c r="GVW18" i="100"/>
  <c r="GVX18" i="100"/>
  <c r="GVY18" i="100"/>
  <c r="GVZ18" i="100"/>
  <c r="GWA18" i="100"/>
  <c r="GWB18" i="100"/>
  <c r="GWC18" i="100"/>
  <c r="GWD18" i="100"/>
  <c r="GWE18" i="100"/>
  <c r="GWF18" i="100"/>
  <c r="GWG18" i="100"/>
  <c r="GWH18" i="100"/>
  <c r="GWI18" i="100"/>
  <c r="GWJ18" i="100"/>
  <c r="GWK18" i="100"/>
  <c r="GWL18" i="100"/>
  <c r="GWM18" i="100"/>
  <c r="GWN18" i="100"/>
  <c r="GWO18" i="100"/>
  <c r="GWP18" i="100"/>
  <c r="GWQ18" i="100"/>
  <c r="GWR18" i="100"/>
  <c r="GWS18" i="100"/>
  <c r="GWT18" i="100"/>
  <c r="GWU18" i="100"/>
  <c r="GWV18" i="100"/>
  <c r="GWW18" i="100"/>
  <c r="GWX18" i="100"/>
  <c r="GWY18" i="100"/>
  <c r="GWZ18" i="100"/>
  <c r="GXA18" i="100"/>
  <c r="GXB18" i="100"/>
  <c r="GXC18" i="100"/>
  <c r="GXD18" i="100"/>
  <c r="GXE18" i="100"/>
  <c r="GXF18" i="100"/>
  <c r="GXG18" i="100"/>
  <c r="GXH18" i="100"/>
  <c r="GXI18" i="100"/>
  <c r="GXJ18" i="100"/>
  <c r="GXK18" i="100"/>
  <c r="GXL18" i="100"/>
  <c r="GXM18" i="100"/>
  <c r="GXN18" i="100"/>
  <c r="GXO18" i="100"/>
  <c r="GXP18" i="100"/>
  <c r="GXQ18" i="100"/>
  <c r="GXR18" i="100"/>
  <c r="GXS18" i="100"/>
  <c r="GXT18" i="100"/>
  <c r="GXU18" i="100"/>
  <c r="GXV18" i="100"/>
  <c r="GXW18" i="100"/>
  <c r="GXX18" i="100"/>
  <c r="GXY18" i="100"/>
  <c r="GXZ18" i="100"/>
  <c r="GYA18" i="100"/>
  <c r="GYB18" i="100"/>
  <c r="GYC18" i="100"/>
  <c r="GYD18" i="100"/>
  <c r="GYE18" i="100"/>
  <c r="GYF18" i="100"/>
  <c r="GYG18" i="100"/>
  <c r="GYH18" i="100"/>
  <c r="GYI18" i="100"/>
  <c r="GYJ18" i="100"/>
  <c r="GYK18" i="100"/>
  <c r="GYL18" i="100"/>
  <c r="GYM18" i="100"/>
  <c r="GYN18" i="100"/>
  <c r="GYO18" i="100"/>
  <c r="GYP18" i="100"/>
  <c r="GYQ18" i="100"/>
  <c r="GYR18" i="100"/>
  <c r="GYS18" i="100"/>
  <c r="GYT18" i="100"/>
  <c r="GYU18" i="100"/>
  <c r="GYV18" i="100"/>
  <c r="GYW18" i="100"/>
  <c r="GYX18" i="100"/>
  <c r="GYY18" i="100"/>
  <c r="GYZ18" i="100"/>
  <c r="GZA18" i="100"/>
  <c r="GZB18" i="100"/>
  <c r="GZC18" i="100"/>
  <c r="GZD18" i="100"/>
  <c r="GZE18" i="100"/>
  <c r="GZF18" i="100"/>
  <c r="GZG18" i="100"/>
  <c r="GZH18" i="100"/>
  <c r="GZI18" i="100"/>
  <c r="GZJ18" i="100"/>
  <c r="GZK18" i="100"/>
  <c r="GZL18" i="100"/>
  <c r="GZM18" i="100"/>
  <c r="GZN18" i="100"/>
  <c r="GZO18" i="100"/>
  <c r="GZP18" i="100"/>
  <c r="GZQ18" i="100"/>
  <c r="GZR18" i="100"/>
  <c r="GZS18" i="100"/>
  <c r="GZT18" i="100"/>
  <c r="GZU18" i="100"/>
  <c r="GZV18" i="100"/>
  <c r="GZW18" i="100"/>
  <c r="GZX18" i="100"/>
  <c r="GZY18" i="100"/>
  <c r="GZZ18" i="100"/>
  <c r="HAA18" i="100"/>
  <c r="HAB18" i="100"/>
  <c r="HAC18" i="100"/>
  <c r="HAD18" i="100"/>
  <c r="HAE18" i="100"/>
  <c r="HAF18" i="100"/>
  <c r="HAG18" i="100"/>
  <c r="HAH18" i="100"/>
  <c r="HAI18" i="100"/>
  <c r="HAJ18" i="100"/>
  <c r="HAK18" i="100"/>
  <c r="HAL18" i="100"/>
  <c r="HAM18" i="100"/>
  <c r="HAN18" i="100"/>
  <c r="HAO18" i="100"/>
  <c r="HAP18" i="100"/>
  <c r="HAQ18" i="100"/>
  <c r="HAR18" i="100"/>
  <c r="HAS18" i="100"/>
  <c r="HAT18" i="100"/>
  <c r="HAU18" i="100"/>
  <c r="HAV18" i="100"/>
  <c r="HAW18" i="100"/>
  <c r="HAX18" i="100"/>
  <c r="HAY18" i="100"/>
  <c r="HAZ18" i="100"/>
  <c r="HBA18" i="100"/>
  <c r="HBB18" i="100"/>
  <c r="HBC18" i="100"/>
  <c r="HBD18" i="100"/>
  <c r="HBE18" i="100"/>
  <c r="HBF18" i="100"/>
  <c r="HBG18" i="100"/>
  <c r="HBH18" i="100"/>
  <c r="HBI18" i="100"/>
  <c r="HBJ18" i="100"/>
  <c r="HBK18" i="100"/>
  <c r="HBL18" i="100"/>
  <c r="HBM18" i="100"/>
  <c r="HBN18" i="100"/>
  <c r="HBO18" i="100"/>
  <c r="HBP18" i="100"/>
  <c r="HBQ18" i="100"/>
  <c r="HBR18" i="100"/>
  <c r="HBS18" i="100"/>
  <c r="HBT18" i="100"/>
  <c r="HBU18" i="100"/>
  <c r="HBV18" i="100"/>
  <c r="HBW18" i="100"/>
  <c r="HBX18" i="100"/>
  <c r="HBY18" i="100"/>
  <c r="HBZ18" i="100"/>
  <c r="HCA18" i="100"/>
  <c r="HCB18" i="100"/>
  <c r="HCC18" i="100"/>
  <c r="HCD18" i="100"/>
  <c r="HCE18" i="100"/>
  <c r="HCF18" i="100"/>
  <c r="HCG18" i="100"/>
  <c r="HCH18" i="100"/>
  <c r="HCI18" i="100"/>
  <c r="HCJ18" i="100"/>
  <c r="HCK18" i="100"/>
  <c r="HCL18" i="100"/>
  <c r="HCM18" i="100"/>
  <c r="HCN18" i="100"/>
  <c r="HCO18" i="100"/>
  <c r="HCP18" i="100"/>
  <c r="HCQ18" i="100"/>
  <c r="HCR18" i="100"/>
  <c r="HCS18" i="100"/>
  <c r="HCT18" i="100"/>
  <c r="HCU18" i="100"/>
  <c r="HCV18" i="100"/>
  <c r="HCW18" i="100"/>
  <c r="HCX18" i="100"/>
  <c r="HCY18" i="100"/>
  <c r="HCZ18" i="100"/>
  <c r="HDA18" i="100"/>
  <c r="HDB18" i="100"/>
  <c r="HDC18" i="100"/>
  <c r="HDD18" i="100"/>
  <c r="HDE18" i="100"/>
  <c r="HDF18" i="100"/>
  <c r="HDG18" i="100"/>
  <c r="HDH18" i="100"/>
  <c r="HDI18" i="100"/>
  <c r="HDJ18" i="100"/>
  <c r="HDK18" i="100"/>
  <c r="HDL18" i="100"/>
  <c r="HDM18" i="100"/>
  <c r="HDN18" i="100"/>
  <c r="HDO18" i="100"/>
  <c r="HDP18" i="100"/>
  <c r="HDQ18" i="100"/>
  <c r="HDR18" i="100"/>
  <c r="HDS18" i="100"/>
  <c r="HDT18" i="100"/>
  <c r="HDU18" i="100"/>
  <c r="HDV18" i="100"/>
  <c r="HDW18" i="100"/>
  <c r="HDX18" i="100"/>
  <c r="HDY18" i="100"/>
  <c r="HDZ18" i="100"/>
  <c r="HEA18" i="100"/>
  <c r="HEB18" i="100"/>
  <c r="HEC18" i="100"/>
  <c r="HED18" i="100"/>
  <c r="HEE18" i="100"/>
  <c r="HEF18" i="100"/>
  <c r="HEG18" i="100"/>
  <c r="HEH18" i="100"/>
  <c r="HEI18" i="100"/>
  <c r="HEJ18" i="100"/>
  <c r="HEK18" i="100"/>
  <c r="HEL18" i="100"/>
  <c r="HEM18" i="100"/>
  <c r="HEN18" i="100"/>
  <c r="HEO18" i="100"/>
  <c r="HEP18" i="100"/>
  <c r="HEQ18" i="100"/>
  <c r="HER18" i="100"/>
  <c r="HES18" i="100"/>
  <c r="HET18" i="100"/>
  <c r="HEU18" i="100"/>
  <c r="HEV18" i="100"/>
  <c r="HEW18" i="100"/>
  <c r="HEX18" i="100"/>
  <c r="HEY18" i="100"/>
  <c r="HEZ18" i="100"/>
  <c r="HFA18" i="100"/>
  <c r="HFB18" i="100"/>
  <c r="HFC18" i="100"/>
  <c r="HFD18" i="100"/>
  <c r="HFE18" i="100"/>
  <c r="HFF18" i="100"/>
  <c r="HFG18" i="100"/>
  <c r="HFH18" i="100"/>
  <c r="HFI18" i="100"/>
  <c r="HFJ18" i="100"/>
  <c r="HFK18" i="100"/>
  <c r="HFL18" i="100"/>
  <c r="HFM18" i="100"/>
  <c r="HFN18" i="100"/>
  <c r="HFO18" i="100"/>
  <c r="HFP18" i="100"/>
  <c r="HFQ18" i="100"/>
  <c r="HFR18" i="100"/>
  <c r="HFS18" i="100"/>
  <c r="HFT18" i="100"/>
  <c r="HFU18" i="100"/>
  <c r="HFV18" i="100"/>
  <c r="HFW18" i="100"/>
  <c r="HFX18" i="100"/>
  <c r="HFY18" i="100"/>
  <c r="HFZ18" i="100"/>
  <c r="HGA18" i="100"/>
  <c r="HGB18" i="100"/>
  <c r="HGC18" i="100"/>
  <c r="HGD18" i="100"/>
  <c r="HGE18" i="100"/>
  <c r="HGF18" i="100"/>
  <c r="HGG18" i="100"/>
  <c r="HGH18" i="100"/>
  <c r="HGI18" i="100"/>
  <c r="HGJ18" i="100"/>
  <c r="HGK18" i="100"/>
  <c r="HGL18" i="100"/>
  <c r="HGM18" i="100"/>
  <c r="HGN18" i="100"/>
  <c r="HGO18" i="100"/>
  <c r="HGP18" i="100"/>
  <c r="HGQ18" i="100"/>
  <c r="HGR18" i="100"/>
  <c r="HGS18" i="100"/>
  <c r="HGT18" i="100"/>
  <c r="HGU18" i="100"/>
  <c r="HGV18" i="100"/>
  <c r="HGW18" i="100"/>
  <c r="HGX18" i="100"/>
  <c r="HGY18" i="100"/>
  <c r="HGZ18" i="100"/>
  <c r="HHA18" i="100"/>
  <c r="HHB18" i="100"/>
  <c r="HHC18" i="100"/>
  <c r="HHD18" i="100"/>
  <c r="HHE18" i="100"/>
  <c r="HHF18" i="100"/>
  <c r="HHG18" i="100"/>
  <c r="HHH18" i="100"/>
  <c r="HHI18" i="100"/>
  <c r="HHJ18" i="100"/>
  <c r="HHK18" i="100"/>
  <c r="HHL18" i="100"/>
  <c r="HHM18" i="100"/>
  <c r="HHN18" i="100"/>
  <c r="HHO18" i="100"/>
  <c r="HHP18" i="100"/>
  <c r="HHQ18" i="100"/>
  <c r="HHR18" i="100"/>
  <c r="HHS18" i="100"/>
  <c r="HHT18" i="100"/>
  <c r="HHU18" i="100"/>
  <c r="HHV18" i="100"/>
  <c r="HHW18" i="100"/>
  <c r="HHX18" i="100"/>
  <c r="HHY18" i="100"/>
  <c r="HHZ18" i="100"/>
  <c r="HIA18" i="100"/>
  <c r="HIB18" i="100"/>
  <c r="HIC18" i="100"/>
  <c r="HID18" i="100"/>
  <c r="HIE18" i="100"/>
  <c r="HIF18" i="100"/>
  <c r="HIG18" i="100"/>
  <c r="HIH18" i="100"/>
  <c r="HII18" i="100"/>
  <c r="HIJ18" i="100"/>
  <c r="HIK18" i="100"/>
  <c r="HIL18" i="100"/>
  <c r="HIM18" i="100"/>
  <c r="HIN18" i="100"/>
  <c r="HIO18" i="100"/>
  <c r="HIP18" i="100"/>
  <c r="HIQ18" i="100"/>
  <c r="HIR18" i="100"/>
  <c r="HIS18" i="100"/>
  <c r="HIT18" i="100"/>
  <c r="HIU18" i="100"/>
  <c r="HIV18" i="100"/>
  <c r="HIW18" i="100"/>
  <c r="HIX18" i="100"/>
  <c r="HIY18" i="100"/>
  <c r="HIZ18" i="100"/>
  <c r="HJA18" i="100"/>
  <c r="HJB18" i="100"/>
  <c r="HJC18" i="100"/>
  <c r="HJD18" i="100"/>
  <c r="HJE18" i="100"/>
  <c r="HJF18" i="100"/>
  <c r="HJG18" i="100"/>
  <c r="HJH18" i="100"/>
  <c r="HJI18" i="100"/>
  <c r="HJJ18" i="100"/>
  <c r="HJK18" i="100"/>
  <c r="HJL18" i="100"/>
  <c r="HJM18" i="100"/>
  <c r="HJN18" i="100"/>
  <c r="HJO18" i="100"/>
  <c r="HJP18" i="100"/>
  <c r="HJQ18" i="100"/>
  <c r="HJR18" i="100"/>
  <c r="HJS18" i="100"/>
  <c r="HJT18" i="100"/>
  <c r="HJU18" i="100"/>
  <c r="HJV18" i="100"/>
  <c r="HJW18" i="100"/>
  <c r="HJX18" i="100"/>
  <c r="HJY18" i="100"/>
  <c r="HJZ18" i="100"/>
  <c r="HKA18" i="100"/>
  <c r="HKB18" i="100"/>
  <c r="HKC18" i="100"/>
  <c r="HKD18" i="100"/>
  <c r="HKE18" i="100"/>
  <c r="HKF18" i="100"/>
  <c r="HKG18" i="100"/>
  <c r="HKH18" i="100"/>
  <c r="HKI18" i="100"/>
  <c r="HKJ18" i="100"/>
  <c r="HKK18" i="100"/>
  <c r="HKL18" i="100"/>
  <c r="HKM18" i="100"/>
  <c r="HKN18" i="100"/>
  <c r="HKO18" i="100"/>
  <c r="HKP18" i="100"/>
  <c r="HKQ18" i="100"/>
  <c r="HKR18" i="100"/>
  <c r="HKS18" i="100"/>
  <c r="HKT18" i="100"/>
  <c r="HKU18" i="100"/>
  <c r="HKV18" i="100"/>
  <c r="HKW18" i="100"/>
  <c r="HKX18" i="100"/>
  <c r="HKY18" i="100"/>
  <c r="HKZ18" i="100"/>
  <c r="HLA18" i="100"/>
  <c r="HLB18" i="100"/>
  <c r="HLC18" i="100"/>
  <c r="HLD18" i="100"/>
  <c r="HLE18" i="100"/>
  <c r="HLF18" i="100"/>
  <c r="HLG18" i="100"/>
  <c r="HLH18" i="100"/>
  <c r="HLI18" i="100"/>
  <c r="HLJ18" i="100"/>
  <c r="HLK18" i="100"/>
  <c r="HLL18" i="100"/>
  <c r="HLM18" i="100"/>
  <c r="HLN18" i="100"/>
  <c r="HLO18" i="100"/>
  <c r="HLP18" i="100"/>
  <c r="HLQ18" i="100"/>
  <c r="HLR18" i="100"/>
  <c r="HLS18" i="100"/>
  <c r="HLT18" i="100"/>
  <c r="HLU18" i="100"/>
  <c r="HLV18" i="100"/>
  <c r="HLW18" i="100"/>
  <c r="HLX18" i="100"/>
  <c r="HLY18" i="100"/>
  <c r="HLZ18" i="100"/>
  <c r="HMA18" i="100"/>
  <c r="HMB18" i="100"/>
  <c r="HMC18" i="100"/>
  <c r="HMD18" i="100"/>
  <c r="HME18" i="100"/>
  <c r="HMF18" i="100"/>
  <c r="HMG18" i="100"/>
  <c r="HMH18" i="100"/>
  <c r="HMI18" i="100"/>
  <c r="HMJ18" i="100"/>
  <c r="HMK18" i="100"/>
  <c r="HML18" i="100"/>
  <c r="HMM18" i="100"/>
  <c r="HMN18" i="100"/>
  <c r="HMO18" i="100"/>
  <c r="HMP18" i="100"/>
  <c r="HMQ18" i="100"/>
  <c r="HMR18" i="100"/>
  <c r="HMS18" i="100"/>
  <c r="HMT18" i="100"/>
  <c r="HMU18" i="100"/>
  <c r="HMV18" i="100"/>
  <c r="HMW18" i="100"/>
  <c r="HMX18" i="100"/>
  <c r="HMY18" i="100"/>
  <c r="HMZ18" i="100"/>
  <c r="HNA18" i="100"/>
  <c r="HNB18" i="100"/>
  <c r="HNC18" i="100"/>
  <c r="HND18" i="100"/>
  <c r="HNE18" i="100"/>
  <c r="HNF18" i="100"/>
  <c r="HNG18" i="100"/>
  <c r="HNH18" i="100"/>
  <c r="HNI18" i="100"/>
  <c r="HNJ18" i="100"/>
  <c r="HNK18" i="100"/>
  <c r="HNL18" i="100"/>
  <c r="HNM18" i="100"/>
  <c r="HNN18" i="100"/>
  <c r="HNO18" i="100"/>
  <c r="HNP18" i="100"/>
  <c r="HNQ18" i="100"/>
  <c r="HNR18" i="100"/>
  <c r="HNS18" i="100"/>
  <c r="HNT18" i="100"/>
  <c r="HNU18" i="100"/>
  <c r="HNV18" i="100"/>
  <c r="HNW18" i="100"/>
  <c r="HNX18" i="100"/>
  <c r="HNY18" i="100"/>
  <c r="HNZ18" i="100"/>
  <c r="HOA18" i="100"/>
  <c r="HOB18" i="100"/>
  <c r="HOC18" i="100"/>
  <c r="HOD18" i="100"/>
  <c r="HOE18" i="100"/>
  <c r="HOF18" i="100"/>
  <c r="HOG18" i="100"/>
  <c r="HOH18" i="100"/>
  <c r="HOI18" i="100"/>
  <c r="HOJ18" i="100"/>
  <c r="HOK18" i="100"/>
  <c r="HOL18" i="100"/>
  <c r="HOM18" i="100"/>
  <c r="HON18" i="100"/>
  <c r="HOO18" i="100"/>
  <c r="HOP18" i="100"/>
  <c r="HOQ18" i="100"/>
  <c r="HOR18" i="100"/>
  <c r="HOS18" i="100"/>
  <c r="HOT18" i="100"/>
  <c r="HOU18" i="100"/>
  <c r="HOV18" i="100"/>
  <c r="HOW18" i="100"/>
  <c r="HOX18" i="100"/>
  <c r="HOY18" i="100"/>
  <c r="HOZ18" i="100"/>
  <c r="HPA18" i="100"/>
  <c r="HPB18" i="100"/>
  <c r="HPC18" i="100"/>
  <c r="HPD18" i="100"/>
  <c r="HPE18" i="100"/>
  <c r="HPF18" i="100"/>
  <c r="HPG18" i="100"/>
  <c r="HPH18" i="100"/>
  <c r="HPI18" i="100"/>
  <c r="HPJ18" i="100"/>
  <c r="HPK18" i="100"/>
  <c r="HPL18" i="100"/>
  <c r="HPM18" i="100"/>
  <c r="HPN18" i="100"/>
  <c r="HPO18" i="100"/>
  <c r="HPP18" i="100"/>
  <c r="HPQ18" i="100"/>
  <c r="HPR18" i="100"/>
  <c r="HPS18" i="100"/>
  <c r="HPT18" i="100"/>
  <c r="HPU18" i="100"/>
  <c r="HPV18" i="100"/>
  <c r="HPW18" i="100"/>
  <c r="HPX18" i="100"/>
  <c r="HPY18" i="100"/>
  <c r="HPZ18" i="100"/>
  <c r="HQA18" i="100"/>
  <c r="HQB18" i="100"/>
  <c r="HQC18" i="100"/>
  <c r="HQD18" i="100"/>
  <c r="HQE18" i="100"/>
  <c r="HQF18" i="100"/>
  <c r="HQG18" i="100"/>
  <c r="HQH18" i="100"/>
  <c r="HQI18" i="100"/>
  <c r="HQJ18" i="100"/>
  <c r="HQK18" i="100"/>
  <c r="HQL18" i="100"/>
  <c r="HQM18" i="100"/>
  <c r="HQN18" i="100"/>
  <c r="HQO18" i="100"/>
  <c r="HQP18" i="100"/>
  <c r="HQQ18" i="100"/>
  <c r="HQR18" i="100"/>
  <c r="HQS18" i="100"/>
  <c r="HQT18" i="100"/>
  <c r="HQU18" i="100"/>
  <c r="HQV18" i="100"/>
  <c r="HQW18" i="100"/>
  <c r="HQX18" i="100"/>
  <c r="HQY18" i="100"/>
  <c r="HQZ18" i="100"/>
  <c r="HRA18" i="100"/>
  <c r="HRB18" i="100"/>
  <c r="HRC18" i="100"/>
  <c r="HRD18" i="100"/>
  <c r="HRE18" i="100"/>
  <c r="HRF18" i="100"/>
  <c r="HRG18" i="100"/>
  <c r="HRH18" i="100"/>
  <c r="HRI18" i="100"/>
  <c r="HRJ18" i="100"/>
  <c r="HRK18" i="100"/>
  <c r="HRL18" i="100"/>
  <c r="HRM18" i="100"/>
  <c r="HRN18" i="100"/>
  <c r="HRO18" i="100"/>
  <c r="HRP18" i="100"/>
  <c r="HRQ18" i="100"/>
  <c r="HRR18" i="100"/>
  <c r="HRS18" i="100"/>
  <c r="HRT18" i="100"/>
  <c r="HRU18" i="100"/>
  <c r="HRV18" i="100"/>
  <c r="HRW18" i="100"/>
  <c r="HRX18" i="100"/>
  <c r="HRY18" i="100"/>
  <c r="HRZ18" i="100"/>
  <c r="HSA18" i="100"/>
  <c r="HSB18" i="100"/>
  <c r="HSC18" i="100"/>
  <c r="HSD18" i="100"/>
  <c r="HSE18" i="100"/>
  <c r="HSF18" i="100"/>
  <c r="HSG18" i="100"/>
  <c r="HSH18" i="100"/>
  <c r="HSI18" i="100"/>
  <c r="HSJ18" i="100"/>
  <c r="HSK18" i="100"/>
  <c r="HSL18" i="100"/>
  <c r="HSM18" i="100"/>
  <c r="HSN18" i="100"/>
  <c r="HSO18" i="100"/>
  <c r="HSP18" i="100"/>
  <c r="HSQ18" i="100"/>
  <c r="HSR18" i="100"/>
  <c r="HSS18" i="100"/>
  <c r="HST18" i="100"/>
  <c r="HSU18" i="100"/>
  <c r="HSV18" i="100"/>
  <c r="HSW18" i="100"/>
  <c r="HSX18" i="100"/>
  <c r="HSY18" i="100"/>
  <c r="HSZ18" i="100"/>
  <c r="HTA18" i="100"/>
  <c r="HTB18" i="100"/>
  <c r="HTC18" i="100"/>
  <c r="HTD18" i="100"/>
  <c r="HTE18" i="100"/>
  <c r="HTF18" i="100"/>
  <c r="HTG18" i="100"/>
  <c r="HTH18" i="100"/>
  <c r="HTI18" i="100"/>
  <c r="HTJ18" i="100"/>
  <c r="HTK18" i="100"/>
  <c r="HTL18" i="100"/>
  <c r="HTM18" i="100"/>
  <c r="HTN18" i="100"/>
  <c r="HTO18" i="100"/>
  <c r="HTP18" i="100"/>
  <c r="HTQ18" i="100"/>
  <c r="HTR18" i="100"/>
  <c r="HTS18" i="100"/>
  <c r="HTT18" i="100"/>
  <c r="HTU18" i="100"/>
  <c r="HTV18" i="100"/>
  <c r="HTW18" i="100"/>
  <c r="HTX18" i="100"/>
  <c r="HTY18" i="100"/>
  <c r="HTZ18" i="100"/>
  <c r="HUA18" i="100"/>
  <c r="HUB18" i="100"/>
  <c r="HUC18" i="100"/>
  <c r="HUD18" i="100"/>
  <c r="HUE18" i="100"/>
  <c r="HUF18" i="100"/>
  <c r="HUG18" i="100"/>
  <c r="HUH18" i="100"/>
  <c r="HUI18" i="100"/>
  <c r="HUJ18" i="100"/>
  <c r="HUK18" i="100"/>
  <c r="HUL18" i="100"/>
  <c r="HUM18" i="100"/>
  <c r="HUN18" i="100"/>
  <c r="HUO18" i="100"/>
  <c r="HUP18" i="100"/>
  <c r="HUQ18" i="100"/>
  <c r="HUR18" i="100"/>
  <c r="HUS18" i="100"/>
  <c r="HUT18" i="100"/>
  <c r="HUU18" i="100"/>
  <c r="HUV18" i="100"/>
  <c r="HUW18" i="100"/>
  <c r="HUX18" i="100"/>
  <c r="HUY18" i="100"/>
  <c r="HUZ18" i="100"/>
  <c r="HVA18" i="100"/>
  <c r="HVB18" i="100"/>
  <c r="HVC18" i="100"/>
  <c r="HVD18" i="100"/>
  <c r="HVE18" i="100"/>
  <c r="HVF18" i="100"/>
  <c r="HVG18" i="100"/>
  <c r="HVH18" i="100"/>
  <c r="HVI18" i="100"/>
  <c r="HVJ18" i="100"/>
  <c r="HVK18" i="100"/>
  <c r="HVL18" i="100"/>
  <c r="HVM18" i="100"/>
  <c r="HVN18" i="100"/>
  <c r="HVO18" i="100"/>
  <c r="HVP18" i="100"/>
  <c r="HVQ18" i="100"/>
  <c r="HVR18" i="100"/>
  <c r="HVS18" i="100"/>
  <c r="HVT18" i="100"/>
  <c r="HVU18" i="100"/>
  <c r="HVV18" i="100"/>
  <c r="HVW18" i="100"/>
  <c r="HVX18" i="100"/>
  <c r="HVY18" i="100"/>
  <c r="HVZ18" i="100"/>
  <c r="HWA18" i="100"/>
  <c r="HWB18" i="100"/>
  <c r="HWC18" i="100"/>
  <c r="HWD18" i="100"/>
  <c r="HWE18" i="100"/>
  <c r="HWF18" i="100"/>
  <c r="HWG18" i="100"/>
  <c r="HWH18" i="100"/>
  <c r="HWI18" i="100"/>
  <c r="HWJ18" i="100"/>
  <c r="HWK18" i="100"/>
  <c r="HWL18" i="100"/>
  <c r="HWM18" i="100"/>
  <c r="HWN18" i="100"/>
  <c r="HWO18" i="100"/>
  <c r="HWP18" i="100"/>
  <c r="HWQ18" i="100"/>
  <c r="HWR18" i="100"/>
  <c r="HWS18" i="100"/>
  <c r="HWT18" i="100"/>
  <c r="HWU18" i="100"/>
  <c r="HWV18" i="100"/>
  <c r="HWW18" i="100"/>
  <c r="HWX18" i="100"/>
  <c r="HWY18" i="100"/>
  <c r="HWZ18" i="100"/>
  <c r="HXA18" i="100"/>
  <c r="HXB18" i="100"/>
  <c r="HXC18" i="100"/>
  <c r="HXD18" i="100"/>
  <c r="HXE18" i="100"/>
  <c r="HXF18" i="100"/>
  <c r="HXG18" i="100"/>
  <c r="HXH18" i="100"/>
  <c r="HXI18" i="100"/>
  <c r="HXJ18" i="100"/>
  <c r="HXK18" i="100"/>
  <c r="HXL18" i="100"/>
  <c r="HXM18" i="100"/>
  <c r="HXN18" i="100"/>
  <c r="HXO18" i="100"/>
  <c r="HXP18" i="100"/>
  <c r="HXQ18" i="100"/>
  <c r="HXR18" i="100"/>
  <c r="HXS18" i="100"/>
  <c r="HXT18" i="100"/>
  <c r="HXU18" i="100"/>
  <c r="HXV18" i="100"/>
  <c r="HXW18" i="100"/>
  <c r="HXX18" i="100"/>
  <c r="HXY18" i="100"/>
  <c r="HXZ18" i="100"/>
  <c r="HYA18" i="100"/>
  <c r="HYB18" i="100"/>
  <c r="HYC18" i="100"/>
  <c r="HYD18" i="100"/>
  <c r="HYE18" i="100"/>
  <c r="HYF18" i="100"/>
  <c r="HYG18" i="100"/>
  <c r="HYH18" i="100"/>
  <c r="HYI18" i="100"/>
  <c r="HYJ18" i="100"/>
  <c r="HYK18" i="100"/>
  <c r="HYL18" i="100"/>
  <c r="HYM18" i="100"/>
  <c r="HYN18" i="100"/>
  <c r="HYO18" i="100"/>
  <c r="HYP18" i="100"/>
  <c r="HYQ18" i="100"/>
  <c r="HYR18" i="100"/>
  <c r="HYS18" i="100"/>
  <c r="HYT18" i="100"/>
  <c r="HYU18" i="100"/>
  <c r="HYV18" i="100"/>
  <c r="HYW18" i="100"/>
  <c r="HYX18" i="100"/>
  <c r="HYY18" i="100"/>
  <c r="HYZ18" i="100"/>
  <c r="HZA18" i="100"/>
  <c r="HZB18" i="100"/>
  <c r="HZC18" i="100"/>
  <c r="HZD18" i="100"/>
  <c r="HZE18" i="100"/>
  <c r="HZF18" i="100"/>
  <c r="HZG18" i="100"/>
  <c r="HZH18" i="100"/>
  <c r="HZI18" i="100"/>
  <c r="HZJ18" i="100"/>
  <c r="HZK18" i="100"/>
  <c r="HZL18" i="100"/>
  <c r="HZM18" i="100"/>
  <c r="HZN18" i="100"/>
  <c r="HZO18" i="100"/>
  <c r="HZP18" i="100"/>
  <c r="HZQ18" i="100"/>
  <c r="HZR18" i="100"/>
  <c r="HZS18" i="100"/>
  <c r="HZT18" i="100"/>
  <c r="HZU18" i="100"/>
  <c r="HZV18" i="100"/>
  <c r="HZW18" i="100"/>
  <c r="HZX18" i="100"/>
  <c r="HZY18" i="100"/>
  <c r="HZZ18" i="100"/>
  <c r="IAA18" i="100"/>
  <c r="IAB18" i="100"/>
  <c r="IAC18" i="100"/>
  <c r="IAD18" i="100"/>
  <c r="IAE18" i="100"/>
  <c r="IAF18" i="100"/>
  <c r="IAG18" i="100"/>
  <c r="IAH18" i="100"/>
  <c r="IAI18" i="100"/>
  <c r="IAJ18" i="100"/>
  <c r="IAK18" i="100"/>
  <c r="IAL18" i="100"/>
  <c r="IAM18" i="100"/>
  <c r="IAN18" i="100"/>
  <c r="IAO18" i="100"/>
  <c r="IAP18" i="100"/>
  <c r="IAQ18" i="100"/>
  <c r="IAR18" i="100"/>
  <c r="IAS18" i="100"/>
  <c r="IAT18" i="100"/>
  <c r="IAU18" i="100"/>
  <c r="IAV18" i="100"/>
  <c r="IAW18" i="100"/>
  <c r="IAX18" i="100"/>
  <c r="IAY18" i="100"/>
  <c r="IAZ18" i="100"/>
  <c r="IBA18" i="100"/>
  <c r="IBB18" i="100"/>
  <c r="IBC18" i="100"/>
  <c r="IBD18" i="100"/>
  <c r="IBE18" i="100"/>
  <c r="IBF18" i="100"/>
  <c r="IBG18" i="100"/>
  <c r="IBH18" i="100"/>
  <c r="IBI18" i="100"/>
  <c r="IBJ18" i="100"/>
  <c r="IBK18" i="100"/>
  <c r="IBL18" i="100"/>
  <c r="IBM18" i="100"/>
  <c r="IBN18" i="100"/>
  <c r="IBO18" i="100"/>
  <c r="IBP18" i="100"/>
  <c r="IBQ18" i="100"/>
  <c r="IBR18" i="100"/>
  <c r="IBS18" i="100"/>
  <c r="IBT18" i="100"/>
  <c r="IBU18" i="100"/>
  <c r="IBV18" i="100"/>
  <c r="IBW18" i="100"/>
  <c r="IBX18" i="100"/>
  <c r="IBY18" i="100"/>
  <c r="IBZ18" i="100"/>
  <c r="ICA18" i="100"/>
  <c r="ICB18" i="100"/>
  <c r="ICC18" i="100"/>
  <c r="ICD18" i="100"/>
  <c r="ICE18" i="100"/>
  <c r="ICF18" i="100"/>
  <c r="ICG18" i="100"/>
  <c r="ICH18" i="100"/>
  <c r="ICI18" i="100"/>
  <c r="ICJ18" i="100"/>
  <c r="ICK18" i="100"/>
  <c r="ICL18" i="100"/>
  <c r="ICM18" i="100"/>
  <c r="ICN18" i="100"/>
  <c r="ICO18" i="100"/>
  <c r="ICP18" i="100"/>
  <c r="ICQ18" i="100"/>
  <c r="ICR18" i="100"/>
  <c r="ICS18" i="100"/>
  <c r="ICT18" i="100"/>
  <c r="ICU18" i="100"/>
  <c r="ICV18" i="100"/>
  <c r="ICW18" i="100"/>
  <c r="ICX18" i="100"/>
  <c r="ICY18" i="100"/>
  <c r="ICZ18" i="100"/>
  <c r="IDA18" i="100"/>
  <c r="IDB18" i="100"/>
  <c r="IDC18" i="100"/>
  <c r="IDD18" i="100"/>
  <c r="IDE18" i="100"/>
  <c r="IDF18" i="100"/>
  <c r="IDG18" i="100"/>
  <c r="IDH18" i="100"/>
  <c r="IDI18" i="100"/>
  <c r="IDJ18" i="100"/>
  <c r="IDK18" i="100"/>
  <c r="IDL18" i="100"/>
  <c r="IDM18" i="100"/>
  <c r="IDN18" i="100"/>
  <c r="IDO18" i="100"/>
  <c r="IDP18" i="100"/>
  <c r="IDQ18" i="100"/>
  <c r="IDR18" i="100"/>
  <c r="IDS18" i="100"/>
  <c r="IDT18" i="100"/>
  <c r="IDU18" i="100"/>
  <c r="IDV18" i="100"/>
  <c r="IDW18" i="100"/>
  <c r="IDX18" i="100"/>
  <c r="IDY18" i="100"/>
  <c r="IDZ18" i="100"/>
  <c r="IEA18" i="100"/>
  <c r="IEB18" i="100"/>
  <c r="IEC18" i="100"/>
  <c r="IED18" i="100"/>
  <c r="IEE18" i="100"/>
  <c r="IEF18" i="100"/>
  <c r="IEG18" i="100"/>
  <c r="IEH18" i="100"/>
  <c r="IEI18" i="100"/>
  <c r="IEJ18" i="100"/>
  <c r="IEK18" i="100"/>
  <c r="IEL18" i="100"/>
  <c r="IEM18" i="100"/>
  <c r="IEN18" i="100"/>
  <c r="IEO18" i="100"/>
  <c r="IEP18" i="100"/>
  <c r="IEQ18" i="100"/>
  <c r="IER18" i="100"/>
  <c r="IES18" i="100"/>
  <c r="IET18" i="100"/>
  <c r="IEU18" i="100"/>
  <c r="IEV18" i="100"/>
  <c r="IEW18" i="100"/>
  <c r="IEX18" i="100"/>
  <c r="IEY18" i="100"/>
  <c r="IEZ18" i="100"/>
  <c r="IFA18" i="100"/>
  <c r="IFB18" i="100"/>
  <c r="IFC18" i="100"/>
  <c r="IFD18" i="100"/>
  <c r="IFE18" i="100"/>
  <c r="IFF18" i="100"/>
  <c r="IFG18" i="100"/>
  <c r="IFH18" i="100"/>
  <c r="IFI18" i="100"/>
  <c r="IFJ18" i="100"/>
  <c r="IFK18" i="100"/>
  <c r="IFL18" i="100"/>
  <c r="IFM18" i="100"/>
  <c r="IFN18" i="100"/>
  <c r="IFO18" i="100"/>
  <c r="IFP18" i="100"/>
  <c r="IFQ18" i="100"/>
  <c r="IFR18" i="100"/>
  <c r="IFS18" i="100"/>
  <c r="IFT18" i="100"/>
  <c r="IFU18" i="100"/>
  <c r="IFV18" i="100"/>
  <c r="IFW18" i="100"/>
  <c r="IFX18" i="100"/>
  <c r="IFY18" i="100"/>
  <c r="IFZ18" i="100"/>
  <c r="IGA18" i="100"/>
  <c r="IGB18" i="100"/>
  <c r="IGC18" i="100"/>
  <c r="IGD18" i="100"/>
  <c r="IGE18" i="100"/>
  <c r="IGF18" i="100"/>
  <c r="IGG18" i="100"/>
  <c r="IGH18" i="100"/>
  <c r="IGI18" i="100"/>
  <c r="IGJ18" i="100"/>
  <c r="IGK18" i="100"/>
  <c r="IGL18" i="100"/>
  <c r="IGM18" i="100"/>
  <c r="IGN18" i="100"/>
  <c r="IGO18" i="100"/>
  <c r="IGP18" i="100"/>
  <c r="IGQ18" i="100"/>
  <c r="IGR18" i="100"/>
  <c r="IGS18" i="100"/>
  <c r="IGT18" i="100"/>
  <c r="IGU18" i="100"/>
  <c r="IGV18" i="100"/>
  <c r="IGW18" i="100"/>
  <c r="IGX18" i="100"/>
  <c r="IGY18" i="100"/>
  <c r="IGZ18" i="100"/>
  <c r="IHA18" i="100"/>
  <c r="IHB18" i="100"/>
  <c r="IHC18" i="100"/>
  <c r="IHD18" i="100"/>
  <c r="IHE18" i="100"/>
  <c r="IHF18" i="100"/>
  <c r="IHG18" i="100"/>
  <c r="IHH18" i="100"/>
  <c r="IHI18" i="100"/>
  <c r="IHJ18" i="100"/>
  <c r="IHK18" i="100"/>
  <c r="IHL18" i="100"/>
  <c r="IHM18" i="100"/>
  <c r="IHN18" i="100"/>
  <c r="IHO18" i="100"/>
  <c r="IHP18" i="100"/>
  <c r="IHQ18" i="100"/>
  <c r="IHR18" i="100"/>
  <c r="IHS18" i="100"/>
  <c r="IHT18" i="100"/>
  <c r="IHU18" i="100"/>
  <c r="IHV18" i="100"/>
  <c r="IHW18" i="100"/>
  <c r="IHX18" i="100"/>
  <c r="IHY18" i="100"/>
  <c r="IHZ18" i="100"/>
  <c r="IIA18" i="100"/>
  <c r="IIB18" i="100"/>
  <c r="IIC18" i="100"/>
  <c r="IID18" i="100"/>
  <c r="IIE18" i="100"/>
  <c r="IIF18" i="100"/>
  <c r="IIG18" i="100"/>
  <c r="IIH18" i="100"/>
  <c r="III18" i="100"/>
  <c r="IIJ18" i="100"/>
  <c r="IIK18" i="100"/>
  <c r="IIL18" i="100"/>
  <c r="IIM18" i="100"/>
  <c r="IIN18" i="100"/>
  <c r="IIO18" i="100"/>
  <c r="IIP18" i="100"/>
  <c r="IIQ18" i="100"/>
  <c r="IIR18" i="100"/>
  <c r="IIS18" i="100"/>
  <c r="IIT18" i="100"/>
  <c r="IIU18" i="100"/>
  <c r="IIV18" i="100"/>
  <c r="IIW18" i="100"/>
  <c r="IIX18" i="100"/>
  <c r="IIY18" i="100"/>
  <c r="IIZ18" i="100"/>
  <c r="IJA18" i="100"/>
  <c r="IJB18" i="100"/>
  <c r="IJC18" i="100"/>
  <c r="IJD18" i="100"/>
  <c r="IJE18" i="100"/>
  <c r="IJF18" i="100"/>
  <c r="IJG18" i="100"/>
  <c r="IJH18" i="100"/>
  <c r="IJI18" i="100"/>
  <c r="IJJ18" i="100"/>
  <c r="IJK18" i="100"/>
  <c r="IJL18" i="100"/>
  <c r="IJM18" i="100"/>
  <c r="IJN18" i="100"/>
  <c r="IJO18" i="100"/>
  <c r="IJP18" i="100"/>
  <c r="IJQ18" i="100"/>
  <c r="IJR18" i="100"/>
  <c r="IJS18" i="100"/>
  <c r="IJT18" i="100"/>
  <c r="IJU18" i="100"/>
  <c r="IJV18" i="100"/>
  <c r="IJW18" i="100"/>
  <c r="IJX18" i="100"/>
  <c r="IJY18" i="100"/>
  <c r="IJZ18" i="100"/>
  <c r="IKA18" i="100"/>
  <c r="IKB18" i="100"/>
  <c r="IKC18" i="100"/>
  <c r="IKD18" i="100"/>
  <c r="IKE18" i="100"/>
  <c r="IKF18" i="100"/>
  <c r="IKG18" i="100"/>
  <c r="IKH18" i="100"/>
  <c r="IKI18" i="100"/>
  <c r="IKJ18" i="100"/>
  <c r="IKK18" i="100"/>
  <c r="IKL18" i="100"/>
  <c r="IKM18" i="100"/>
  <c r="IKN18" i="100"/>
  <c r="IKO18" i="100"/>
  <c r="IKP18" i="100"/>
  <c r="IKQ18" i="100"/>
  <c r="IKR18" i="100"/>
  <c r="IKS18" i="100"/>
  <c r="IKT18" i="100"/>
  <c r="IKU18" i="100"/>
  <c r="IKV18" i="100"/>
  <c r="IKW18" i="100"/>
  <c r="IKX18" i="100"/>
  <c r="IKY18" i="100"/>
  <c r="IKZ18" i="100"/>
  <c r="ILA18" i="100"/>
  <c r="ILB18" i="100"/>
  <c r="ILC18" i="100"/>
  <c r="ILD18" i="100"/>
  <c r="ILE18" i="100"/>
  <c r="ILF18" i="100"/>
  <c r="ILG18" i="100"/>
  <c r="ILH18" i="100"/>
  <c r="ILI18" i="100"/>
  <c r="ILJ18" i="100"/>
  <c r="ILK18" i="100"/>
  <c r="ILL18" i="100"/>
  <c r="ILM18" i="100"/>
  <c r="ILN18" i="100"/>
  <c r="ILO18" i="100"/>
  <c r="ILP18" i="100"/>
  <c r="ILQ18" i="100"/>
  <c r="ILR18" i="100"/>
  <c r="ILS18" i="100"/>
  <c r="ILT18" i="100"/>
  <c r="ILU18" i="100"/>
  <c r="ILV18" i="100"/>
  <c r="ILW18" i="100"/>
  <c r="ILX18" i="100"/>
  <c r="ILY18" i="100"/>
  <c r="ILZ18" i="100"/>
  <c r="IMA18" i="100"/>
  <c r="IMB18" i="100"/>
  <c r="IMC18" i="100"/>
  <c r="IMD18" i="100"/>
  <c r="IME18" i="100"/>
  <c r="IMF18" i="100"/>
  <c r="IMG18" i="100"/>
  <c r="IMH18" i="100"/>
  <c r="IMI18" i="100"/>
  <c r="IMJ18" i="100"/>
  <c r="IMK18" i="100"/>
  <c r="IML18" i="100"/>
  <c r="IMM18" i="100"/>
  <c r="IMN18" i="100"/>
  <c r="IMO18" i="100"/>
  <c r="IMP18" i="100"/>
  <c r="IMQ18" i="100"/>
  <c r="IMR18" i="100"/>
  <c r="IMS18" i="100"/>
  <c r="IMT18" i="100"/>
  <c r="IMU18" i="100"/>
  <c r="IMV18" i="100"/>
  <c r="IMW18" i="100"/>
  <c r="IMX18" i="100"/>
  <c r="IMY18" i="100"/>
  <c r="IMZ18" i="100"/>
  <c r="INA18" i="100"/>
  <c r="INB18" i="100"/>
  <c r="INC18" i="100"/>
  <c r="IND18" i="100"/>
  <c r="INE18" i="100"/>
  <c r="INF18" i="100"/>
  <c r="ING18" i="100"/>
  <c r="INH18" i="100"/>
  <c r="INI18" i="100"/>
  <c r="INJ18" i="100"/>
  <c r="INK18" i="100"/>
  <c r="INL18" i="100"/>
  <c r="INM18" i="100"/>
  <c r="INN18" i="100"/>
  <c r="INO18" i="100"/>
  <c r="INP18" i="100"/>
  <c r="INQ18" i="100"/>
  <c r="INR18" i="100"/>
  <c r="INS18" i="100"/>
  <c r="INT18" i="100"/>
  <c r="INU18" i="100"/>
  <c r="INV18" i="100"/>
  <c r="INW18" i="100"/>
  <c r="INX18" i="100"/>
  <c r="INY18" i="100"/>
  <c r="INZ18" i="100"/>
  <c r="IOA18" i="100"/>
  <c r="IOB18" i="100"/>
  <c r="IOC18" i="100"/>
  <c r="IOD18" i="100"/>
  <c r="IOE18" i="100"/>
  <c r="IOF18" i="100"/>
  <c r="IOG18" i="100"/>
  <c r="IOH18" i="100"/>
  <c r="IOI18" i="100"/>
  <c r="IOJ18" i="100"/>
  <c r="IOK18" i="100"/>
  <c r="IOL18" i="100"/>
  <c r="IOM18" i="100"/>
  <c r="ION18" i="100"/>
  <c r="IOO18" i="100"/>
  <c r="IOP18" i="100"/>
  <c r="IOQ18" i="100"/>
  <c r="IOR18" i="100"/>
  <c r="IOS18" i="100"/>
  <c r="IOT18" i="100"/>
  <c r="IOU18" i="100"/>
  <c r="IOV18" i="100"/>
  <c r="IOW18" i="100"/>
  <c r="IOX18" i="100"/>
  <c r="IOY18" i="100"/>
  <c r="IOZ18" i="100"/>
  <c r="IPA18" i="100"/>
  <c r="IPB18" i="100"/>
  <c r="IPC18" i="100"/>
  <c r="IPD18" i="100"/>
  <c r="IPE18" i="100"/>
  <c r="IPF18" i="100"/>
  <c r="IPG18" i="100"/>
  <c r="IPH18" i="100"/>
  <c r="IPI18" i="100"/>
  <c r="IPJ18" i="100"/>
  <c r="IPK18" i="100"/>
  <c r="IPL18" i="100"/>
  <c r="IPM18" i="100"/>
  <c r="IPN18" i="100"/>
  <c r="IPO18" i="100"/>
  <c r="IPP18" i="100"/>
  <c r="IPQ18" i="100"/>
  <c r="IPR18" i="100"/>
  <c r="IPS18" i="100"/>
  <c r="IPT18" i="100"/>
  <c r="IPU18" i="100"/>
  <c r="IPV18" i="100"/>
  <c r="IPW18" i="100"/>
  <c r="IPX18" i="100"/>
  <c r="IPY18" i="100"/>
  <c r="IPZ18" i="100"/>
  <c r="IQA18" i="100"/>
  <c r="IQB18" i="100"/>
  <c r="IQC18" i="100"/>
  <c r="IQD18" i="100"/>
  <c r="IQE18" i="100"/>
  <c r="IQF18" i="100"/>
  <c r="IQG18" i="100"/>
  <c r="IQH18" i="100"/>
  <c r="IQI18" i="100"/>
  <c r="IQJ18" i="100"/>
  <c r="IQK18" i="100"/>
  <c r="IQL18" i="100"/>
  <c r="IQM18" i="100"/>
  <c r="IQN18" i="100"/>
  <c r="IQO18" i="100"/>
  <c r="IQP18" i="100"/>
  <c r="IQQ18" i="100"/>
  <c r="IQR18" i="100"/>
  <c r="IQS18" i="100"/>
  <c r="IQT18" i="100"/>
  <c r="IQU18" i="100"/>
  <c r="IQV18" i="100"/>
  <c r="IQW18" i="100"/>
  <c r="IQX18" i="100"/>
  <c r="IQY18" i="100"/>
  <c r="IQZ18" i="100"/>
  <c r="IRA18" i="100"/>
  <c r="IRB18" i="100"/>
  <c r="IRC18" i="100"/>
  <c r="IRD18" i="100"/>
  <c r="IRE18" i="100"/>
  <c r="IRF18" i="100"/>
  <c r="IRG18" i="100"/>
  <c r="IRH18" i="100"/>
  <c r="IRI18" i="100"/>
  <c r="IRJ18" i="100"/>
  <c r="IRK18" i="100"/>
  <c r="IRL18" i="100"/>
  <c r="IRM18" i="100"/>
  <c r="IRN18" i="100"/>
  <c r="IRO18" i="100"/>
  <c r="IRP18" i="100"/>
  <c r="IRQ18" i="100"/>
  <c r="IRR18" i="100"/>
  <c r="IRS18" i="100"/>
  <c r="IRT18" i="100"/>
  <c r="IRU18" i="100"/>
  <c r="IRV18" i="100"/>
  <c r="IRW18" i="100"/>
  <c r="IRX18" i="100"/>
  <c r="IRY18" i="100"/>
  <c r="IRZ18" i="100"/>
  <c r="ISA18" i="100"/>
  <c r="ISB18" i="100"/>
  <c r="ISC18" i="100"/>
  <c r="ISD18" i="100"/>
  <c r="ISE18" i="100"/>
  <c r="ISF18" i="100"/>
  <c r="ISG18" i="100"/>
  <c r="ISH18" i="100"/>
  <c r="ISI18" i="100"/>
  <c r="ISJ18" i="100"/>
  <c r="ISK18" i="100"/>
  <c r="ISL18" i="100"/>
  <c r="ISM18" i="100"/>
  <c r="ISN18" i="100"/>
  <c r="ISO18" i="100"/>
  <c r="ISP18" i="100"/>
  <c r="ISQ18" i="100"/>
  <c r="ISR18" i="100"/>
  <c r="ISS18" i="100"/>
  <c r="IST18" i="100"/>
  <c r="ISU18" i="100"/>
  <c r="ISV18" i="100"/>
  <c r="ISW18" i="100"/>
  <c r="ISX18" i="100"/>
  <c r="ISY18" i="100"/>
  <c r="ISZ18" i="100"/>
  <c r="ITA18" i="100"/>
  <c r="ITB18" i="100"/>
  <c r="ITC18" i="100"/>
  <c r="ITD18" i="100"/>
  <c r="ITE18" i="100"/>
  <c r="ITF18" i="100"/>
  <c r="ITG18" i="100"/>
  <c r="ITH18" i="100"/>
  <c r="ITI18" i="100"/>
  <c r="ITJ18" i="100"/>
  <c r="ITK18" i="100"/>
  <c r="ITL18" i="100"/>
  <c r="ITM18" i="100"/>
  <c r="ITN18" i="100"/>
  <c r="ITO18" i="100"/>
  <c r="ITP18" i="100"/>
  <c r="ITQ18" i="100"/>
  <c r="ITR18" i="100"/>
  <c r="ITS18" i="100"/>
  <c r="ITT18" i="100"/>
  <c r="ITU18" i="100"/>
  <c r="ITV18" i="100"/>
  <c r="ITW18" i="100"/>
  <c r="ITX18" i="100"/>
  <c r="ITY18" i="100"/>
  <c r="ITZ18" i="100"/>
  <c r="IUA18" i="100"/>
  <c r="IUB18" i="100"/>
  <c r="IUC18" i="100"/>
  <c r="IUD18" i="100"/>
  <c r="IUE18" i="100"/>
  <c r="IUF18" i="100"/>
  <c r="IUG18" i="100"/>
  <c r="IUH18" i="100"/>
  <c r="IUI18" i="100"/>
  <c r="IUJ18" i="100"/>
  <c r="IUK18" i="100"/>
  <c r="IUL18" i="100"/>
  <c r="IUM18" i="100"/>
  <c r="IUN18" i="100"/>
  <c r="IUO18" i="100"/>
  <c r="IUP18" i="100"/>
  <c r="IUQ18" i="100"/>
  <c r="IUR18" i="100"/>
  <c r="IUS18" i="100"/>
  <c r="IUT18" i="100"/>
  <c r="IUU18" i="100"/>
  <c r="IUV18" i="100"/>
  <c r="IUW18" i="100"/>
  <c r="IUX18" i="100"/>
  <c r="IUY18" i="100"/>
  <c r="IUZ18" i="100"/>
  <c r="IVA18" i="100"/>
  <c r="IVB18" i="100"/>
  <c r="IVC18" i="100"/>
  <c r="IVD18" i="100"/>
  <c r="IVE18" i="100"/>
  <c r="IVF18" i="100"/>
  <c r="IVG18" i="100"/>
  <c r="IVH18" i="100"/>
  <c r="IVI18" i="100"/>
  <c r="IVJ18" i="100"/>
  <c r="IVK18" i="100"/>
  <c r="IVL18" i="100"/>
  <c r="IVM18" i="100"/>
  <c r="IVN18" i="100"/>
  <c r="IVO18" i="100"/>
  <c r="IVP18" i="100"/>
  <c r="IVQ18" i="100"/>
  <c r="IVR18" i="100"/>
  <c r="IVS18" i="100"/>
  <c r="IVT18" i="100"/>
  <c r="IVU18" i="100"/>
  <c r="IVV18" i="100"/>
  <c r="IVW18" i="100"/>
  <c r="IVX18" i="100"/>
  <c r="IVY18" i="100"/>
  <c r="IVZ18" i="100"/>
  <c r="IWA18" i="100"/>
  <c r="IWB18" i="100"/>
  <c r="IWC18" i="100"/>
  <c r="IWD18" i="100"/>
  <c r="IWE18" i="100"/>
  <c r="IWF18" i="100"/>
  <c r="IWG18" i="100"/>
  <c r="IWH18" i="100"/>
  <c r="IWI18" i="100"/>
  <c r="IWJ18" i="100"/>
  <c r="IWK18" i="100"/>
  <c r="IWL18" i="100"/>
  <c r="IWM18" i="100"/>
  <c r="IWN18" i="100"/>
  <c r="IWO18" i="100"/>
  <c r="IWP18" i="100"/>
  <c r="IWQ18" i="100"/>
  <c r="IWR18" i="100"/>
  <c r="IWS18" i="100"/>
  <c r="IWT18" i="100"/>
  <c r="IWU18" i="100"/>
  <c r="IWV18" i="100"/>
  <c r="IWW18" i="100"/>
  <c r="IWX18" i="100"/>
  <c r="IWY18" i="100"/>
  <c r="IWZ18" i="100"/>
  <c r="IXA18" i="100"/>
  <c r="IXB18" i="100"/>
  <c r="IXC18" i="100"/>
  <c r="IXD18" i="100"/>
  <c r="IXE18" i="100"/>
  <c r="IXF18" i="100"/>
  <c r="IXG18" i="100"/>
  <c r="IXH18" i="100"/>
  <c r="IXI18" i="100"/>
  <c r="IXJ18" i="100"/>
  <c r="IXK18" i="100"/>
  <c r="IXL18" i="100"/>
  <c r="IXM18" i="100"/>
  <c r="IXN18" i="100"/>
  <c r="IXO18" i="100"/>
  <c r="IXP18" i="100"/>
  <c r="IXQ18" i="100"/>
  <c r="IXR18" i="100"/>
  <c r="IXS18" i="100"/>
  <c r="IXT18" i="100"/>
  <c r="IXU18" i="100"/>
  <c r="IXV18" i="100"/>
  <c r="IXW18" i="100"/>
  <c r="IXX18" i="100"/>
  <c r="IXY18" i="100"/>
  <c r="IXZ18" i="100"/>
  <c r="IYA18" i="100"/>
  <c r="IYB18" i="100"/>
  <c r="IYC18" i="100"/>
  <c r="IYD18" i="100"/>
  <c r="IYE18" i="100"/>
  <c r="IYF18" i="100"/>
  <c r="IYG18" i="100"/>
  <c r="IYH18" i="100"/>
  <c r="IYI18" i="100"/>
  <c r="IYJ18" i="100"/>
  <c r="IYK18" i="100"/>
  <c r="IYL18" i="100"/>
  <c r="IYM18" i="100"/>
  <c r="IYN18" i="100"/>
  <c r="IYO18" i="100"/>
  <c r="IYP18" i="100"/>
  <c r="IYQ18" i="100"/>
  <c r="IYR18" i="100"/>
  <c r="IYS18" i="100"/>
  <c r="IYT18" i="100"/>
  <c r="IYU18" i="100"/>
  <c r="IYV18" i="100"/>
  <c r="IYW18" i="100"/>
  <c r="IYX18" i="100"/>
  <c r="IYY18" i="100"/>
  <c r="IYZ18" i="100"/>
  <c r="IZA18" i="100"/>
  <c r="IZB18" i="100"/>
  <c r="IZC18" i="100"/>
  <c r="IZD18" i="100"/>
  <c r="IZE18" i="100"/>
  <c r="IZF18" i="100"/>
  <c r="IZG18" i="100"/>
  <c r="IZH18" i="100"/>
  <c r="IZI18" i="100"/>
  <c r="IZJ18" i="100"/>
  <c r="IZK18" i="100"/>
  <c r="IZL18" i="100"/>
  <c r="IZM18" i="100"/>
  <c r="IZN18" i="100"/>
  <c r="IZO18" i="100"/>
  <c r="IZP18" i="100"/>
  <c r="IZQ18" i="100"/>
  <c r="IZR18" i="100"/>
  <c r="IZS18" i="100"/>
  <c r="IZT18" i="100"/>
  <c r="IZU18" i="100"/>
  <c r="IZV18" i="100"/>
  <c r="IZW18" i="100"/>
  <c r="IZX18" i="100"/>
  <c r="IZY18" i="100"/>
  <c r="IZZ18" i="100"/>
  <c r="JAA18" i="100"/>
  <c r="JAB18" i="100"/>
  <c r="JAC18" i="100"/>
  <c r="JAD18" i="100"/>
  <c r="JAE18" i="100"/>
  <c r="JAF18" i="100"/>
  <c r="JAG18" i="100"/>
  <c r="JAH18" i="100"/>
  <c r="JAI18" i="100"/>
  <c r="JAJ18" i="100"/>
  <c r="JAK18" i="100"/>
  <c r="JAL18" i="100"/>
  <c r="JAM18" i="100"/>
  <c r="JAN18" i="100"/>
  <c r="JAO18" i="100"/>
  <c r="JAP18" i="100"/>
  <c r="JAQ18" i="100"/>
  <c r="JAR18" i="100"/>
  <c r="JAS18" i="100"/>
  <c r="JAT18" i="100"/>
  <c r="JAU18" i="100"/>
  <c r="JAV18" i="100"/>
  <c r="JAW18" i="100"/>
  <c r="JAX18" i="100"/>
  <c r="JAY18" i="100"/>
  <c r="JAZ18" i="100"/>
  <c r="JBA18" i="100"/>
  <c r="JBB18" i="100"/>
  <c r="JBC18" i="100"/>
  <c r="JBD18" i="100"/>
  <c r="JBE18" i="100"/>
  <c r="JBF18" i="100"/>
  <c r="JBG18" i="100"/>
  <c r="JBH18" i="100"/>
  <c r="JBI18" i="100"/>
  <c r="JBJ18" i="100"/>
  <c r="JBK18" i="100"/>
  <c r="JBL18" i="100"/>
  <c r="JBM18" i="100"/>
  <c r="JBN18" i="100"/>
  <c r="JBO18" i="100"/>
  <c r="JBP18" i="100"/>
  <c r="JBQ18" i="100"/>
  <c r="JBR18" i="100"/>
  <c r="JBS18" i="100"/>
  <c r="JBT18" i="100"/>
  <c r="JBU18" i="100"/>
  <c r="JBV18" i="100"/>
  <c r="JBW18" i="100"/>
  <c r="JBX18" i="100"/>
  <c r="JBY18" i="100"/>
  <c r="JBZ18" i="100"/>
  <c r="JCA18" i="100"/>
  <c r="JCB18" i="100"/>
  <c r="JCC18" i="100"/>
  <c r="JCD18" i="100"/>
  <c r="JCE18" i="100"/>
  <c r="JCF18" i="100"/>
  <c r="JCG18" i="100"/>
  <c r="JCH18" i="100"/>
  <c r="JCI18" i="100"/>
  <c r="JCJ18" i="100"/>
  <c r="JCK18" i="100"/>
  <c r="JCL18" i="100"/>
  <c r="JCM18" i="100"/>
  <c r="JCN18" i="100"/>
  <c r="JCO18" i="100"/>
  <c r="JCP18" i="100"/>
  <c r="JCQ18" i="100"/>
  <c r="JCR18" i="100"/>
  <c r="JCS18" i="100"/>
  <c r="JCT18" i="100"/>
  <c r="JCU18" i="100"/>
  <c r="JCV18" i="100"/>
  <c r="JCW18" i="100"/>
  <c r="JCX18" i="100"/>
  <c r="JCY18" i="100"/>
  <c r="JCZ18" i="100"/>
  <c r="JDA18" i="100"/>
  <c r="JDB18" i="100"/>
  <c r="JDC18" i="100"/>
  <c r="JDD18" i="100"/>
  <c r="JDE18" i="100"/>
  <c r="JDF18" i="100"/>
  <c r="JDG18" i="100"/>
  <c r="JDH18" i="100"/>
  <c r="JDI18" i="100"/>
  <c r="JDJ18" i="100"/>
  <c r="JDK18" i="100"/>
  <c r="JDL18" i="100"/>
  <c r="JDM18" i="100"/>
  <c r="JDN18" i="100"/>
  <c r="JDO18" i="100"/>
  <c r="JDP18" i="100"/>
  <c r="JDQ18" i="100"/>
  <c r="JDR18" i="100"/>
  <c r="JDS18" i="100"/>
  <c r="JDT18" i="100"/>
  <c r="JDU18" i="100"/>
  <c r="JDV18" i="100"/>
  <c r="JDW18" i="100"/>
  <c r="JDX18" i="100"/>
  <c r="JDY18" i="100"/>
  <c r="JDZ18" i="100"/>
  <c r="JEA18" i="100"/>
  <c r="JEB18" i="100"/>
  <c r="JEC18" i="100"/>
  <c r="JED18" i="100"/>
  <c r="JEE18" i="100"/>
  <c r="JEF18" i="100"/>
  <c r="JEG18" i="100"/>
  <c r="JEH18" i="100"/>
  <c r="JEI18" i="100"/>
  <c r="JEJ18" i="100"/>
  <c r="JEK18" i="100"/>
  <c r="JEL18" i="100"/>
  <c r="JEM18" i="100"/>
  <c r="JEN18" i="100"/>
  <c r="JEO18" i="100"/>
  <c r="JEP18" i="100"/>
  <c r="JEQ18" i="100"/>
  <c r="JER18" i="100"/>
  <c r="JES18" i="100"/>
  <c r="JET18" i="100"/>
  <c r="JEU18" i="100"/>
  <c r="JEV18" i="100"/>
  <c r="JEW18" i="100"/>
  <c r="JEX18" i="100"/>
  <c r="JEY18" i="100"/>
  <c r="JEZ18" i="100"/>
  <c r="JFA18" i="100"/>
  <c r="JFB18" i="100"/>
  <c r="JFC18" i="100"/>
  <c r="JFD18" i="100"/>
  <c r="JFE18" i="100"/>
  <c r="JFF18" i="100"/>
  <c r="JFG18" i="100"/>
  <c r="JFH18" i="100"/>
  <c r="JFI18" i="100"/>
  <c r="JFJ18" i="100"/>
  <c r="JFK18" i="100"/>
  <c r="JFL18" i="100"/>
  <c r="JFM18" i="100"/>
  <c r="JFN18" i="100"/>
  <c r="JFO18" i="100"/>
  <c r="JFP18" i="100"/>
  <c r="JFQ18" i="100"/>
  <c r="JFR18" i="100"/>
  <c r="JFS18" i="100"/>
  <c r="JFT18" i="100"/>
  <c r="JFU18" i="100"/>
  <c r="JFV18" i="100"/>
  <c r="JFW18" i="100"/>
  <c r="JFX18" i="100"/>
  <c r="JFY18" i="100"/>
  <c r="JFZ18" i="100"/>
  <c r="JGA18" i="100"/>
  <c r="JGB18" i="100"/>
  <c r="JGC18" i="100"/>
  <c r="JGD18" i="100"/>
  <c r="JGE18" i="100"/>
  <c r="JGF18" i="100"/>
  <c r="JGG18" i="100"/>
  <c r="JGH18" i="100"/>
  <c r="JGI18" i="100"/>
  <c r="JGJ18" i="100"/>
  <c r="JGK18" i="100"/>
  <c r="JGL18" i="100"/>
  <c r="JGM18" i="100"/>
  <c r="JGN18" i="100"/>
  <c r="JGO18" i="100"/>
  <c r="JGP18" i="100"/>
  <c r="JGQ18" i="100"/>
  <c r="JGR18" i="100"/>
  <c r="JGS18" i="100"/>
  <c r="JGT18" i="100"/>
  <c r="JGU18" i="100"/>
  <c r="JGV18" i="100"/>
  <c r="JGW18" i="100"/>
  <c r="JGX18" i="100"/>
  <c r="JGY18" i="100"/>
  <c r="JGZ18" i="100"/>
  <c r="JHA18" i="100"/>
  <c r="JHB18" i="100"/>
  <c r="JHC18" i="100"/>
  <c r="JHD18" i="100"/>
  <c r="JHE18" i="100"/>
  <c r="JHF18" i="100"/>
  <c r="JHG18" i="100"/>
  <c r="JHH18" i="100"/>
  <c r="JHI18" i="100"/>
  <c r="JHJ18" i="100"/>
  <c r="JHK18" i="100"/>
  <c r="JHL18" i="100"/>
  <c r="JHM18" i="100"/>
  <c r="JHN18" i="100"/>
  <c r="JHO18" i="100"/>
  <c r="JHP18" i="100"/>
  <c r="JHQ18" i="100"/>
  <c r="JHR18" i="100"/>
  <c r="JHS18" i="100"/>
  <c r="JHT18" i="100"/>
  <c r="JHU18" i="100"/>
  <c r="JHV18" i="100"/>
  <c r="JHW18" i="100"/>
  <c r="JHX18" i="100"/>
  <c r="JHY18" i="100"/>
  <c r="JHZ18" i="100"/>
  <c r="JIA18" i="100"/>
  <c r="JIB18" i="100"/>
  <c r="JIC18" i="100"/>
  <c r="JID18" i="100"/>
  <c r="JIE18" i="100"/>
  <c r="JIF18" i="100"/>
  <c r="JIG18" i="100"/>
  <c r="JIH18" i="100"/>
  <c r="JII18" i="100"/>
  <c r="JIJ18" i="100"/>
  <c r="JIK18" i="100"/>
  <c r="JIL18" i="100"/>
  <c r="JIM18" i="100"/>
  <c r="JIN18" i="100"/>
  <c r="JIO18" i="100"/>
  <c r="JIP18" i="100"/>
  <c r="JIQ18" i="100"/>
  <c r="JIR18" i="100"/>
  <c r="JIS18" i="100"/>
  <c r="JIT18" i="100"/>
  <c r="JIU18" i="100"/>
  <c r="JIV18" i="100"/>
  <c r="JIW18" i="100"/>
  <c r="JIX18" i="100"/>
  <c r="JIY18" i="100"/>
  <c r="JIZ18" i="100"/>
  <c r="JJA18" i="100"/>
  <c r="JJB18" i="100"/>
  <c r="JJC18" i="100"/>
  <c r="JJD18" i="100"/>
  <c r="JJE18" i="100"/>
  <c r="JJF18" i="100"/>
  <c r="JJG18" i="100"/>
  <c r="JJH18" i="100"/>
  <c r="JJI18" i="100"/>
  <c r="JJJ18" i="100"/>
  <c r="JJK18" i="100"/>
  <c r="JJL18" i="100"/>
  <c r="JJM18" i="100"/>
  <c r="JJN18" i="100"/>
  <c r="JJO18" i="100"/>
  <c r="JJP18" i="100"/>
  <c r="JJQ18" i="100"/>
  <c r="JJR18" i="100"/>
  <c r="JJS18" i="100"/>
  <c r="JJT18" i="100"/>
  <c r="JJU18" i="100"/>
  <c r="JJV18" i="100"/>
  <c r="JJW18" i="100"/>
  <c r="JJX18" i="100"/>
  <c r="JJY18" i="100"/>
  <c r="JJZ18" i="100"/>
  <c r="JKA18" i="100"/>
  <c r="JKB18" i="100"/>
  <c r="JKC18" i="100"/>
  <c r="JKD18" i="100"/>
  <c r="JKE18" i="100"/>
  <c r="JKF18" i="100"/>
  <c r="JKG18" i="100"/>
  <c r="JKH18" i="100"/>
  <c r="JKI18" i="100"/>
  <c r="JKJ18" i="100"/>
  <c r="JKK18" i="100"/>
  <c r="JKL18" i="100"/>
  <c r="JKM18" i="100"/>
  <c r="JKN18" i="100"/>
  <c r="JKO18" i="100"/>
  <c r="JKP18" i="100"/>
  <c r="JKQ18" i="100"/>
  <c r="JKR18" i="100"/>
  <c r="JKS18" i="100"/>
  <c r="JKT18" i="100"/>
  <c r="JKU18" i="100"/>
  <c r="JKV18" i="100"/>
  <c r="JKW18" i="100"/>
  <c r="JKX18" i="100"/>
  <c r="JKY18" i="100"/>
  <c r="JKZ18" i="100"/>
  <c r="JLA18" i="100"/>
  <c r="JLB18" i="100"/>
  <c r="JLC18" i="100"/>
  <c r="JLD18" i="100"/>
  <c r="JLE18" i="100"/>
  <c r="JLF18" i="100"/>
  <c r="JLG18" i="100"/>
  <c r="JLH18" i="100"/>
  <c r="JLI18" i="100"/>
  <c r="JLJ18" i="100"/>
  <c r="JLK18" i="100"/>
  <c r="JLL18" i="100"/>
  <c r="JLM18" i="100"/>
  <c r="JLN18" i="100"/>
  <c r="JLO18" i="100"/>
  <c r="JLP18" i="100"/>
  <c r="JLQ18" i="100"/>
  <c r="JLR18" i="100"/>
  <c r="JLS18" i="100"/>
  <c r="JLT18" i="100"/>
  <c r="JLU18" i="100"/>
  <c r="JLV18" i="100"/>
  <c r="JLW18" i="100"/>
  <c r="JLX18" i="100"/>
  <c r="JLY18" i="100"/>
  <c r="JLZ18" i="100"/>
  <c r="JMA18" i="100"/>
  <c r="JMB18" i="100"/>
  <c r="JMC18" i="100"/>
  <c r="JMD18" i="100"/>
  <c r="JME18" i="100"/>
  <c r="JMF18" i="100"/>
  <c r="JMG18" i="100"/>
  <c r="JMH18" i="100"/>
  <c r="JMI18" i="100"/>
  <c r="JMJ18" i="100"/>
  <c r="JMK18" i="100"/>
  <c r="JML18" i="100"/>
  <c r="JMM18" i="100"/>
  <c r="JMN18" i="100"/>
  <c r="JMO18" i="100"/>
  <c r="JMP18" i="100"/>
  <c r="JMQ18" i="100"/>
  <c r="JMR18" i="100"/>
  <c r="JMS18" i="100"/>
  <c r="JMT18" i="100"/>
  <c r="JMU18" i="100"/>
  <c r="JMV18" i="100"/>
  <c r="JMW18" i="100"/>
  <c r="JMX18" i="100"/>
  <c r="JMY18" i="100"/>
  <c r="JMZ18" i="100"/>
  <c r="JNA18" i="100"/>
  <c r="JNB18" i="100"/>
  <c r="JNC18" i="100"/>
  <c r="JND18" i="100"/>
  <c r="JNE18" i="100"/>
  <c r="JNF18" i="100"/>
  <c r="JNG18" i="100"/>
  <c r="JNH18" i="100"/>
  <c r="JNI18" i="100"/>
  <c r="JNJ18" i="100"/>
  <c r="JNK18" i="100"/>
  <c r="JNL18" i="100"/>
  <c r="JNM18" i="100"/>
  <c r="JNN18" i="100"/>
  <c r="JNO18" i="100"/>
  <c r="JNP18" i="100"/>
  <c r="JNQ18" i="100"/>
  <c r="JNR18" i="100"/>
  <c r="JNS18" i="100"/>
  <c r="JNT18" i="100"/>
  <c r="JNU18" i="100"/>
  <c r="JNV18" i="100"/>
  <c r="JNW18" i="100"/>
  <c r="JNX18" i="100"/>
  <c r="JNY18" i="100"/>
  <c r="JNZ18" i="100"/>
  <c r="JOA18" i="100"/>
  <c r="JOB18" i="100"/>
  <c r="JOC18" i="100"/>
  <c r="JOD18" i="100"/>
  <c r="JOE18" i="100"/>
  <c r="JOF18" i="100"/>
  <c r="JOG18" i="100"/>
  <c r="JOH18" i="100"/>
  <c r="JOI18" i="100"/>
  <c r="JOJ18" i="100"/>
  <c r="JOK18" i="100"/>
  <c r="JOL18" i="100"/>
  <c r="JOM18" i="100"/>
  <c r="JON18" i="100"/>
  <c r="JOO18" i="100"/>
  <c r="JOP18" i="100"/>
  <c r="JOQ18" i="100"/>
  <c r="JOR18" i="100"/>
  <c r="JOS18" i="100"/>
  <c r="JOT18" i="100"/>
  <c r="JOU18" i="100"/>
  <c r="JOV18" i="100"/>
  <c r="JOW18" i="100"/>
  <c r="JOX18" i="100"/>
  <c r="JOY18" i="100"/>
  <c r="JOZ18" i="100"/>
  <c r="JPA18" i="100"/>
  <c r="JPB18" i="100"/>
  <c r="JPC18" i="100"/>
  <c r="JPD18" i="100"/>
  <c r="JPE18" i="100"/>
  <c r="JPF18" i="100"/>
  <c r="JPG18" i="100"/>
  <c r="JPH18" i="100"/>
  <c r="JPI18" i="100"/>
  <c r="JPJ18" i="100"/>
  <c r="JPK18" i="100"/>
  <c r="JPL18" i="100"/>
  <c r="JPM18" i="100"/>
  <c r="JPN18" i="100"/>
  <c r="JPO18" i="100"/>
  <c r="JPP18" i="100"/>
  <c r="JPQ18" i="100"/>
  <c r="JPR18" i="100"/>
  <c r="JPS18" i="100"/>
  <c r="JPT18" i="100"/>
  <c r="JPU18" i="100"/>
  <c r="JPV18" i="100"/>
  <c r="JPW18" i="100"/>
  <c r="JPX18" i="100"/>
  <c r="JPY18" i="100"/>
  <c r="JPZ18" i="100"/>
  <c r="JQA18" i="100"/>
  <c r="JQB18" i="100"/>
  <c r="JQC18" i="100"/>
  <c r="JQD18" i="100"/>
  <c r="JQE18" i="100"/>
  <c r="JQF18" i="100"/>
  <c r="JQG18" i="100"/>
  <c r="JQH18" i="100"/>
  <c r="JQI18" i="100"/>
  <c r="JQJ18" i="100"/>
  <c r="JQK18" i="100"/>
  <c r="JQL18" i="100"/>
  <c r="JQM18" i="100"/>
  <c r="JQN18" i="100"/>
  <c r="JQO18" i="100"/>
  <c r="JQP18" i="100"/>
  <c r="JQQ18" i="100"/>
  <c r="JQR18" i="100"/>
  <c r="JQS18" i="100"/>
  <c r="JQT18" i="100"/>
  <c r="JQU18" i="100"/>
  <c r="JQV18" i="100"/>
  <c r="JQW18" i="100"/>
  <c r="JQX18" i="100"/>
  <c r="JQY18" i="100"/>
  <c r="JQZ18" i="100"/>
  <c r="JRA18" i="100"/>
  <c r="JRB18" i="100"/>
  <c r="JRC18" i="100"/>
  <c r="JRD18" i="100"/>
  <c r="JRE18" i="100"/>
  <c r="JRF18" i="100"/>
  <c r="JRG18" i="100"/>
  <c r="JRH18" i="100"/>
  <c r="JRI18" i="100"/>
  <c r="JRJ18" i="100"/>
  <c r="JRK18" i="100"/>
  <c r="JRL18" i="100"/>
  <c r="JRM18" i="100"/>
  <c r="JRN18" i="100"/>
  <c r="JRO18" i="100"/>
  <c r="JRP18" i="100"/>
  <c r="JRQ18" i="100"/>
  <c r="JRR18" i="100"/>
  <c r="JRS18" i="100"/>
  <c r="JRT18" i="100"/>
  <c r="JRU18" i="100"/>
  <c r="JRV18" i="100"/>
  <c r="JRW18" i="100"/>
  <c r="JRX18" i="100"/>
  <c r="JRY18" i="100"/>
  <c r="JRZ18" i="100"/>
  <c r="JSA18" i="100"/>
  <c r="JSB18" i="100"/>
  <c r="JSC18" i="100"/>
  <c r="JSD18" i="100"/>
  <c r="JSE18" i="100"/>
  <c r="JSF18" i="100"/>
  <c r="JSG18" i="100"/>
  <c r="JSH18" i="100"/>
  <c r="JSI18" i="100"/>
  <c r="JSJ18" i="100"/>
  <c r="JSK18" i="100"/>
  <c r="JSL18" i="100"/>
  <c r="JSM18" i="100"/>
  <c r="JSN18" i="100"/>
  <c r="JSO18" i="100"/>
  <c r="JSP18" i="100"/>
  <c r="JSQ18" i="100"/>
  <c r="JSR18" i="100"/>
  <c r="JSS18" i="100"/>
  <c r="JST18" i="100"/>
  <c r="JSU18" i="100"/>
  <c r="JSV18" i="100"/>
  <c r="JSW18" i="100"/>
  <c r="JSX18" i="100"/>
  <c r="JSY18" i="100"/>
  <c r="JSZ18" i="100"/>
  <c r="JTA18" i="100"/>
  <c r="JTB18" i="100"/>
  <c r="JTC18" i="100"/>
  <c r="JTD18" i="100"/>
  <c r="JTE18" i="100"/>
  <c r="JTF18" i="100"/>
  <c r="JTG18" i="100"/>
  <c r="JTH18" i="100"/>
  <c r="JTI18" i="100"/>
  <c r="JTJ18" i="100"/>
  <c r="JTK18" i="100"/>
  <c r="JTL18" i="100"/>
  <c r="JTM18" i="100"/>
  <c r="JTN18" i="100"/>
  <c r="JTO18" i="100"/>
  <c r="JTP18" i="100"/>
  <c r="JTQ18" i="100"/>
  <c r="JTR18" i="100"/>
  <c r="JTS18" i="100"/>
  <c r="JTT18" i="100"/>
  <c r="JTU18" i="100"/>
  <c r="JTV18" i="100"/>
  <c r="JTW18" i="100"/>
  <c r="JTX18" i="100"/>
  <c r="JTY18" i="100"/>
  <c r="JTZ18" i="100"/>
  <c r="JUA18" i="100"/>
  <c r="JUB18" i="100"/>
  <c r="JUC18" i="100"/>
  <c r="JUD18" i="100"/>
  <c r="JUE18" i="100"/>
  <c r="JUF18" i="100"/>
  <c r="JUG18" i="100"/>
  <c r="JUH18" i="100"/>
  <c r="JUI18" i="100"/>
  <c r="JUJ18" i="100"/>
  <c r="JUK18" i="100"/>
  <c r="JUL18" i="100"/>
  <c r="JUM18" i="100"/>
  <c r="JUN18" i="100"/>
  <c r="JUO18" i="100"/>
  <c r="JUP18" i="100"/>
  <c r="JUQ18" i="100"/>
  <c r="JUR18" i="100"/>
  <c r="JUS18" i="100"/>
  <c r="JUT18" i="100"/>
  <c r="JUU18" i="100"/>
  <c r="JUV18" i="100"/>
  <c r="JUW18" i="100"/>
  <c r="JUX18" i="100"/>
  <c r="JUY18" i="100"/>
  <c r="JUZ18" i="100"/>
  <c r="JVA18" i="100"/>
  <c r="JVB18" i="100"/>
  <c r="JVC18" i="100"/>
  <c r="JVD18" i="100"/>
  <c r="JVE18" i="100"/>
  <c r="JVF18" i="100"/>
  <c r="JVG18" i="100"/>
  <c r="JVH18" i="100"/>
  <c r="JVI18" i="100"/>
  <c r="JVJ18" i="100"/>
  <c r="JVK18" i="100"/>
  <c r="JVL18" i="100"/>
  <c r="JVM18" i="100"/>
  <c r="JVN18" i="100"/>
  <c r="JVO18" i="100"/>
  <c r="JVP18" i="100"/>
  <c r="JVQ18" i="100"/>
  <c r="JVR18" i="100"/>
  <c r="JVS18" i="100"/>
  <c r="JVT18" i="100"/>
  <c r="JVU18" i="100"/>
  <c r="JVV18" i="100"/>
  <c r="JVW18" i="100"/>
  <c r="JVX18" i="100"/>
  <c r="JVY18" i="100"/>
  <c r="JVZ18" i="100"/>
  <c r="JWA18" i="100"/>
  <c r="JWB18" i="100"/>
  <c r="JWC18" i="100"/>
  <c r="JWD18" i="100"/>
  <c r="JWE18" i="100"/>
  <c r="JWF18" i="100"/>
  <c r="JWG18" i="100"/>
  <c r="JWH18" i="100"/>
  <c r="JWI18" i="100"/>
  <c r="JWJ18" i="100"/>
  <c r="JWK18" i="100"/>
  <c r="JWL18" i="100"/>
  <c r="JWM18" i="100"/>
  <c r="JWN18" i="100"/>
  <c r="JWO18" i="100"/>
  <c r="JWP18" i="100"/>
  <c r="JWQ18" i="100"/>
  <c r="JWR18" i="100"/>
  <c r="JWS18" i="100"/>
  <c r="JWT18" i="100"/>
  <c r="JWU18" i="100"/>
  <c r="JWV18" i="100"/>
  <c r="JWW18" i="100"/>
  <c r="JWX18" i="100"/>
  <c r="JWY18" i="100"/>
  <c r="JWZ18" i="100"/>
  <c r="JXA18" i="100"/>
  <c r="JXB18" i="100"/>
  <c r="JXC18" i="100"/>
  <c r="JXD18" i="100"/>
  <c r="JXE18" i="100"/>
  <c r="JXF18" i="100"/>
  <c r="JXG18" i="100"/>
  <c r="JXH18" i="100"/>
  <c r="JXI18" i="100"/>
  <c r="JXJ18" i="100"/>
  <c r="JXK18" i="100"/>
  <c r="JXL18" i="100"/>
  <c r="JXM18" i="100"/>
  <c r="JXN18" i="100"/>
  <c r="JXO18" i="100"/>
  <c r="JXP18" i="100"/>
  <c r="JXQ18" i="100"/>
  <c r="JXR18" i="100"/>
  <c r="JXS18" i="100"/>
  <c r="JXT18" i="100"/>
  <c r="JXU18" i="100"/>
  <c r="JXV18" i="100"/>
  <c r="JXW18" i="100"/>
  <c r="JXX18" i="100"/>
  <c r="JXY18" i="100"/>
  <c r="JXZ18" i="100"/>
  <c r="JYA18" i="100"/>
  <c r="JYB18" i="100"/>
  <c r="JYC18" i="100"/>
  <c r="JYD18" i="100"/>
  <c r="JYE18" i="100"/>
  <c r="JYF18" i="100"/>
  <c r="JYG18" i="100"/>
  <c r="JYH18" i="100"/>
  <c r="JYI18" i="100"/>
  <c r="JYJ18" i="100"/>
  <c r="JYK18" i="100"/>
  <c r="JYL18" i="100"/>
  <c r="JYM18" i="100"/>
  <c r="JYN18" i="100"/>
  <c r="JYO18" i="100"/>
  <c r="JYP18" i="100"/>
  <c r="JYQ18" i="100"/>
  <c r="JYR18" i="100"/>
  <c r="JYS18" i="100"/>
  <c r="JYT18" i="100"/>
  <c r="JYU18" i="100"/>
  <c r="JYV18" i="100"/>
  <c r="JYW18" i="100"/>
  <c r="JYX18" i="100"/>
  <c r="JYY18" i="100"/>
  <c r="JYZ18" i="100"/>
  <c r="JZA18" i="100"/>
  <c r="JZB18" i="100"/>
  <c r="JZC18" i="100"/>
  <c r="JZD18" i="100"/>
  <c r="JZE18" i="100"/>
  <c r="JZF18" i="100"/>
  <c r="JZG18" i="100"/>
  <c r="JZH18" i="100"/>
  <c r="JZI18" i="100"/>
  <c r="JZJ18" i="100"/>
  <c r="JZK18" i="100"/>
  <c r="JZL18" i="100"/>
  <c r="JZM18" i="100"/>
  <c r="JZN18" i="100"/>
  <c r="JZO18" i="100"/>
  <c r="JZP18" i="100"/>
  <c r="JZQ18" i="100"/>
  <c r="JZR18" i="100"/>
  <c r="JZS18" i="100"/>
  <c r="JZT18" i="100"/>
  <c r="JZU18" i="100"/>
  <c r="JZV18" i="100"/>
  <c r="JZW18" i="100"/>
  <c r="JZX18" i="100"/>
  <c r="JZY18" i="100"/>
  <c r="JZZ18" i="100"/>
  <c r="KAA18" i="100"/>
  <c r="KAB18" i="100"/>
  <c r="KAC18" i="100"/>
  <c r="KAD18" i="100"/>
  <c r="KAE18" i="100"/>
  <c r="KAF18" i="100"/>
  <c r="KAG18" i="100"/>
  <c r="KAH18" i="100"/>
  <c r="KAI18" i="100"/>
  <c r="KAJ18" i="100"/>
  <c r="KAK18" i="100"/>
  <c r="KAL18" i="100"/>
  <c r="KAM18" i="100"/>
  <c r="KAN18" i="100"/>
  <c r="KAO18" i="100"/>
  <c r="KAP18" i="100"/>
  <c r="KAQ18" i="100"/>
  <c r="KAR18" i="100"/>
  <c r="KAS18" i="100"/>
  <c r="KAT18" i="100"/>
  <c r="KAU18" i="100"/>
  <c r="KAV18" i="100"/>
  <c r="KAW18" i="100"/>
  <c r="KAX18" i="100"/>
  <c r="KAY18" i="100"/>
  <c r="KAZ18" i="100"/>
  <c r="KBA18" i="100"/>
  <c r="KBB18" i="100"/>
  <c r="KBC18" i="100"/>
  <c r="KBD18" i="100"/>
  <c r="KBE18" i="100"/>
  <c r="KBF18" i="100"/>
  <c r="KBG18" i="100"/>
  <c r="KBH18" i="100"/>
  <c r="KBI18" i="100"/>
  <c r="KBJ18" i="100"/>
  <c r="KBK18" i="100"/>
  <c r="KBL18" i="100"/>
  <c r="KBM18" i="100"/>
  <c r="KBN18" i="100"/>
  <c r="KBO18" i="100"/>
  <c r="KBP18" i="100"/>
  <c r="KBQ18" i="100"/>
  <c r="KBR18" i="100"/>
  <c r="KBS18" i="100"/>
  <c r="KBT18" i="100"/>
  <c r="KBU18" i="100"/>
  <c r="KBV18" i="100"/>
  <c r="KBW18" i="100"/>
  <c r="KBX18" i="100"/>
  <c r="KBY18" i="100"/>
  <c r="KBZ18" i="100"/>
  <c r="KCA18" i="100"/>
  <c r="KCB18" i="100"/>
  <c r="KCC18" i="100"/>
  <c r="KCD18" i="100"/>
  <c r="KCE18" i="100"/>
  <c r="KCF18" i="100"/>
  <c r="KCG18" i="100"/>
  <c r="KCH18" i="100"/>
  <c r="KCI18" i="100"/>
  <c r="KCJ18" i="100"/>
  <c r="KCK18" i="100"/>
  <c r="KCL18" i="100"/>
  <c r="KCM18" i="100"/>
  <c r="KCN18" i="100"/>
  <c r="KCO18" i="100"/>
  <c r="KCP18" i="100"/>
  <c r="KCQ18" i="100"/>
  <c r="KCR18" i="100"/>
  <c r="KCS18" i="100"/>
  <c r="KCT18" i="100"/>
  <c r="KCU18" i="100"/>
  <c r="KCV18" i="100"/>
  <c r="KCW18" i="100"/>
  <c r="KCX18" i="100"/>
  <c r="KCY18" i="100"/>
  <c r="KCZ18" i="100"/>
  <c r="KDA18" i="100"/>
  <c r="KDB18" i="100"/>
  <c r="KDC18" i="100"/>
  <c r="KDD18" i="100"/>
  <c r="KDE18" i="100"/>
  <c r="KDF18" i="100"/>
  <c r="KDG18" i="100"/>
  <c r="KDH18" i="100"/>
  <c r="KDI18" i="100"/>
  <c r="KDJ18" i="100"/>
  <c r="KDK18" i="100"/>
  <c r="KDL18" i="100"/>
  <c r="KDM18" i="100"/>
  <c r="KDN18" i="100"/>
  <c r="KDO18" i="100"/>
  <c r="KDP18" i="100"/>
  <c r="KDQ18" i="100"/>
  <c r="KDR18" i="100"/>
  <c r="KDS18" i="100"/>
  <c r="KDT18" i="100"/>
  <c r="KDU18" i="100"/>
  <c r="KDV18" i="100"/>
  <c r="KDW18" i="100"/>
  <c r="KDX18" i="100"/>
  <c r="KDY18" i="100"/>
  <c r="KDZ18" i="100"/>
  <c r="KEA18" i="100"/>
  <c r="KEB18" i="100"/>
  <c r="KEC18" i="100"/>
  <c r="KED18" i="100"/>
  <c r="KEE18" i="100"/>
  <c r="KEF18" i="100"/>
  <c r="KEG18" i="100"/>
  <c r="KEH18" i="100"/>
  <c r="KEI18" i="100"/>
  <c r="KEJ18" i="100"/>
  <c r="KEK18" i="100"/>
  <c r="KEL18" i="100"/>
  <c r="KEM18" i="100"/>
  <c r="KEN18" i="100"/>
  <c r="KEO18" i="100"/>
  <c r="KEP18" i="100"/>
  <c r="KEQ18" i="100"/>
  <c r="KER18" i="100"/>
  <c r="KES18" i="100"/>
  <c r="KET18" i="100"/>
  <c r="KEU18" i="100"/>
  <c r="KEV18" i="100"/>
  <c r="KEW18" i="100"/>
  <c r="KEX18" i="100"/>
  <c r="KEY18" i="100"/>
  <c r="KEZ18" i="100"/>
  <c r="KFA18" i="100"/>
  <c r="KFB18" i="100"/>
  <c r="KFC18" i="100"/>
  <c r="KFD18" i="100"/>
  <c r="KFE18" i="100"/>
  <c r="KFF18" i="100"/>
  <c r="KFG18" i="100"/>
  <c r="KFH18" i="100"/>
  <c r="KFI18" i="100"/>
  <c r="KFJ18" i="100"/>
  <c r="KFK18" i="100"/>
  <c r="KFL18" i="100"/>
  <c r="KFM18" i="100"/>
  <c r="KFN18" i="100"/>
  <c r="KFO18" i="100"/>
  <c r="KFP18" i="100"/>
  <c r="KFQ18" i="100"/>
  <c r="KFR18" i="100"/>
  <c r="KFS18" i="100"/>
  <c r="KFT18" i="100"/>
  <c r="KFU18" i="100"/>
  <c r="KFV18" i="100"/>
  <c r="KFW18" i="100"/>
  <c r="KFX18" i="100"/>
  <c r="KFY18" i="100"/>
  <c r="KFZ18" i="100"/>
  <c r="KGA18" i="100"/>
  <c r="KGB18" i="100"/>
  <c r="KGC18" i="100"/>
  <c r="KGD18" i="100"/>
  <c r="KGE18" i="100"/>
  <c r="KGF18" i="100"/>
  <c r="KGG18" i="100"/>
  <c r="KGH18" i="100"/>
  <c r="KGI18" i="100"/>
  <c r="KGJ18" i="100"/>
  <c r="KGK18" i="100"/>
  <c r="KGL18" i="100"/>
  <c r="KGM18" i="100"/>
  <c r="KGN18" i="100"/>
  <c r="KGO18" i="100"/>
  <c r="KGP18" i="100"/>
  <c r="KGQ18" i="100"/>
  <c r="KGR18" i="100"/>
  <c r="KGS18" i="100"/>
  <c r="KGT18" i="100"/>
  <c r="KGU18" i="100"/>
  <c r="KGV18" i="100"/>
  <c r="KGW18" i="100"/>
  <c r="KGX18" i="100"/>
  <c r="KGY18" i="100"/>
  <c r="KGZ18" i="100"/>
  <c r="KHA18" i="100"/>
  <c r="KHB18" i="100"/>
  <c r="KHC18" i="100"/>
  <c r="KHD18" i="100"/>
  <c r="KHE18" i="100"/>
  <c r="KHF18" i="100"/>
  <c r="KHG18" i="100"/>
  <c r="KHH18" i="100"/>
  <c r="KHI18" i="100"/>
  <c r="KHJ18" i="100"/>
  <c r="KHK18" i="100"/>
  <c r="KHL18" i="100"/>
  <c r="KHM18" i="100"/>
  <c r="KHN18" i="100"/>
  <c r="KHO18" i="100"/>
  <c r="KHP18" i="100"/>
  <c r="KHQ18" i="100"/>
  <c r="KHR18" i="100"/>
  <c r="KHS18" i="100"/>
  <c r="KHT18" i="100"/>
  <c r="KHU18" i="100"/>
  <c r="KHV18" i="100"/>
  <c r="KHW18" i="100"/>
  <c r="KHX18" i="100"/>
  <c r="KHY18" i="100"/>
  <c r="KHZ18" i="100"/>
  <c r="KIA18" i="100"/>
  <c r="KIB18" i="100"/>
  <c r="KIC18" i="100"/>
  <c r="KID18" i="100"/>
  <c r="KIE18" i="100"/>
  <c r="KIF18" i="100"/>
  <c r="KIG18" i="100"/>
  <c r="KIH18" i="100"/>
  <c r="KII18" i="100"/>
  <c r="KIJ18" i="100"/>
  <c r="KIK18" i="100"/>
  <c r="KIL18" i="100"/>
  <c r="KIM18" i="100"/>
  <c r="KIN18" i="100"/>
  <c r="KIO18" i="100"/>
  <c r="KIP18" i="100"/>
  <c r="KIQ18" i="100"/>
  <c r="KIR18" i="100"/>
  <c r="KIS18" i="100"/>
  <c r="KIT18" i="100"/>
  <c r="KIU18" i="100"/>
  <c r="KIV18" i="100"/>
  <c r="KIW18" i="100"/>
  <c r="KIX18" i="100"/>
  <c r="KIY18" i="100"/>
  <c r="KIZ18" i="100"/>
  <c r="KJA18" i="100"/>
  <c r="KJB18" i="100"/>
  <c r="KJC18" i="100"/>
  <c r="KJD18" i="100"/>
  <c r="KJE18" i="100"/>
  <c r="KJF18" i="100"/>
  <c r="KJG18" i="100"/>
  <c r="KJH18" i="100"/>
  <c r="KJI18" i="100"/>
  <c r="KJJ18" i="100"/>
  <c r="KJK18" i="100"/>
  <c r="KJL18" i="100"/>
  <c r="KJM18" i="100"/>
  <c r="KJN18" i="100"/>
  <c r="KJO18" i="100"/>
  <c r="KJP18" i="100"/>
  <c r="KJQ18" i="100"/>
  <c r="KJR18" i="100"/>
  <c r="KJS18" i="100"/>
  <c r="KJT18" i="100"/>
  <c r="KJU18" i="100"/>
  <c r="KJV18" i="100"/>
  <c r="KJW18" i="100"/>
  <c r="KJX18" i="100"/>
  <c r="KJY18" i="100"/>
  <c r="KJZ18" i="100"/>
  <c r="KKA18" i="100"/>
  <c r="KKB18" i="100"/>
  <c r="KKC18" i="100"/>
  <c r="KKD18" i="100"/>
  <c r="KKE18" i="100"/>
  <c r="KKF18" i="100"/>
  <c r="KKG18" i="100"/>
  <c r="KKH18" i="100"/>
  <c r="KKI18" i="100"/>
  <c r="KKJ18" i="100"/>
  <c r="KKK18" i="100"/>
  <c r="KKL18" i="100"/>
  <c r="KKM18" i="100"/>
  <c r="KKN18" i="100"/>
  <c r="KKO18" i="100"/>
  <c r="KKP18" i="100"/>
  <c r="KKQ18" i="100"/>
  <c r="KKR18" i="100"/>
  <c r="KKS18" i="100"/>
  <c r="KKT18" i="100"/>
  <c r="KKU18" i="100"/>
  <c r="KKV18" i="100"/>
  <c r="KKW18" i="100"/>
  <c r="KKX18" i="100"/>
  <c r="KKY18" i="100"/>
  <c r="KKZ18" i="100"/>
  <c r="KLA18" i="100"/>
  <c r="KLB18" i="100"/>
  <c r="KLC18" i="100"/>
  <c r="KLD18" i="100"/>
  <c r="KLE18" i="100"/>
  <c r="KLF18" i="100"/>
  <c r="KLG18" i="100"/>
  <c r="KLH18" i="100"/>
  <c r="KLI18" i="100"/>
  <c r="KLJ18" i="100"/>
  <c r="KLK18" i="100"/>
  <c r="KLL18" i="100"/>
  <c r="KLM18" i="100"/>
  <c r="KLN18" i="100"/>
  <c r="KLO18" i="100"/>
  <c r="KLP18" i="100"/>
  <c r="KLQ18" i="100"/>
  <c r="KLR18" i="100"/>
  <c r="KLS18" i="100"/>
  <c r="KLT18" i="100"/>
  <c r="KLU18" i="100"/>
  <c r="KLV18" i="100"/>
  <c r="KLW18" i="100"/>
  <c r="KLX18" i="100"/>
  <c r="KLY18" i="100"/>
  <c r="KLZ18" i="100"/>
  <c r="KMA18" i="100"/>
  <c r="KMB18" i="100"/>
  <c r="KMC18" i="100"/>
  <c r="KMD18" i="100"/>
  <c r="KME18" i="100"/>
  <c r="KMF18" i="100"/>
  <c r="KMG18" i="100"/>
  <c r="KMH18" i="100"/>
  <c r="KMI18" i="100"/>
  <c r="KMJ18" i="100"/>
  <c r="KMK18" i="100"/>
  <c r="KML18" i="100"/>
  <c r="KMM18" i="100"/>
  <c r="KMN18" i="100"/>
  <c r="KMO18" i="100"/>
  <c r="KMP18" i="100"/>
  <c r="KMQ18" i="100"/>
  <c r="KMR18" i="100"/>
  <c r="KMS18" i="100"/>
  <c r="KMT18" i="100"/>
  <c r="KMU18" i="100"/>
  <c r="KMV18" i="100"/>
  <c r="KMW18" i="100"/>
  <c r="KMX18" i="100"/>
  <c r="KMY18" i="100"/>
  <c r="KMZ18" i="100"/>
  <c r="KNA18" i="100"/>
  <c r="KNB18" i="100"/>
  <c r="KNC18" i="100"/>
  <c r="KND18" i="100"/>
  <c r="KNE18" i="100"/>
  <c r="KNF18" i="100"/>
  <c r="KNG18" i="100"/>
  <c r="KNH18" i="100"/>
  <c r="KNI18" i="100"/>
  <c r="KNJ18" i="100"/>
  <c r="KNK18" i="100"/>
  <c r="KNL18" i="100"/>
  <c r="KNM18" i="100"/>
  <c r="KNN18" i="100"/>
  <c r="KNO18" i="100"/>
  <c r="KNP18" i="100"/>
  <c r="KNQ18" i="100"/>
  <c r="KNR18" i="100"/>
  <c r="KNS18" i="100"/>
  <c r="KNT18" i="100"/>
  <c r="KNU18" i="100"/>
  <c r="KNV18" i="100"/>
  <c r="KNW18" i="100"/>
  <c r="KNX18" i="100"/>
  <c r="KNY18" i="100"/>
  <c r="KNZ18" i="100"/>
  <c r="KOA18" i="100"/>
  <c r="KOB18" i="100"/>
  <c r="KOC18" i="100"/>
  <c r="KOD18" i="100"/>
  <c r="KOE18" i="100"/>
  <c r="KOF18" i="100"/>
  <c r="KOG18" i="100"/>
  <c r="KOH18" i="100"/>
  <c r="KOI18" i="100"/>
  <c r="KOJ18" i="100"/>
  <c r="KOK18" i="100"/>
  <c r="KOL18" i="100"/>
  <c r="KOM18" i="100"/>
  <c r="KON18" i="100"/>
  <c r="KOO18" i="100"/>
  <c r="KOP18" i="100"/>
  <c r="KOQ18" i="100"/>
  <c r="KOR18" i="100"/>
  <c r="KOS18" i="100"/>
  <c r="KOT18" i="100"/>
  <c r="KOU18" i="100"/>
  <c r="KOV18" i="100"/>
  <c r="KOW18" i="100"/>
  <c r="KOX18" i="100"/>
  <c r="KOY18" i="100"/>
  <c r="KOZ18" i="100"/>
  <c r="KPA18" i="100"/>
  <c r="KPB18" i="100"/>
  <c r="KPC18" i="100"/>
  <c r="KPD18" i="100"/>
  <c r="KPE18" i="100"/>
  <c r="KPF18" i="100"/>
  <c r="KPG18" i="100"/>
  <c r="KPH18" i="100"/>
  <c r="KPI18" i="100"/>
  <c r="KPJ18" i="100"/>
  <c r="KPK18" i="100"/>
  <c r="KPL18" i="100"/>
  <c r="KPM18" i="100"/>
  <c r="KPN18" i="100"/>
  <c r="KPO18" i="100"/>
  <c r="KPP18" i="100"/>
  <c r="KPQ18" i="100"/>
  <c r="KPR18" i="100"/>
  <c r="KPS18" i="100"/>
  <c r="KPT18" i="100"/>
  <c r="KPU18" i="100"/>
  <c r="KPV18" i="100"/>
  <c r="KPW18" i="100"/>
  <c r="KPX18" i="100"/>
  <c r="KPY18" i="100"/>
  <c r="KPZ18" i="100"/>
  <c r="KQA18" i="100"/>
  <c r="KQB18" i="100"/>
  <c r="KQC18" i="100"/>
  <c r="KQD18" i="100"/>
  <c r="KQE18" i="100"/>
  <c r="KQF18" i="100"/>
  <c r="KQG18" i="100"/>
  <c r="KQH18" i="100"/>
  <c r="KQI18" i="100"/>
  <c r="KQJ18" i="100"/>
  <c r="KQK18" i="100"/>
  <c r="KQL18" i="100"/>
  <c r="KQM18" i="100"/>
  <c r="KQN18" i="100"/>
  <c r="KQO18" i="100"/>
  <c r="KQP18" i="100"/>
  <c r="KQQ18" i="100"/>
  <c r="KQR18" i="100"/>
  <c r="KQS18" i="100"/>
  <c r="KQT18" i="100"/>
  <c r="KQU18" i="100"/>
  <c r="KQV18" i="100"/>
  <c r="KQW18" i="100"/>
  <c r="KQX18" i="100"/>
  <c r="KQY18" i="100"/>
  <c r="KQZ18" i="100"/>
  <c r="KRA18" i="100"/>
  <c r="KRB18" i="100"/>
  <c r="KRC18" i="100"/>
  <c r="KRD18" i="100"/>
  <c r="KRE18" i="100"/>
  <c r="KRF18" i="100"/>
  <c r="KRG18" i="100"/>
  <c r="KRH18" i="100"/>
  <c r="KRI18" i="100"/>
  <c r="KRJ18" i="100"/>
  <c r="KRK18" i="100"/>
  <c r="KRL18" i="100"/>
  <c r="KRM18" i="100"/>
  <c r="KRN18" i="100"/>
  <c r="KRO18" i="100"/>
  <c r="KRP18" i="100"/>
  <c r="KRQ18" i="100"/>
  <c r="KRR18" i="100"/>
  <c r="KRS18" i="100"/>
  <c r="KRT18" i="100"/>
  <c r="KRU18" i="100"/>
  <c r="KRV18" i="100"/>
  <c r="KRW18" i="100"/>
  <c r="KRX18" i="100"/>
  <c r="KRY18" i="100"/>
  <c r="KRZ18" i="100"/>
  <c r="KSA18" i="100"/>
  <c r="KSB18" i="100"/>
  <c r="KSC18" i="100"/>
  <c r="KSD18" i="100"/>
  <c r="KSE18" i="100"/>
  <c r="KSF18" i="100"/>
  <c r="KSG18" i="100"/>
  <c r="KSH18" i="100"/>
  <c r="KSI18" i="100"/>
  <c r="KSJ18" i="100"/>
  <c r="KSK18" i="100"/>
  <c r="KSL18" i="100"/>
  <c r="KSM18" i="100"/>
  <c r="KSN18" i="100"/>
  <c r="KSO18" i="100"/>
  <c r="KSP18" i="100"/>
  <c r="KSQ18" i="100"/>
  <c r="KSR18" i="100"/>
  <c r="KSS18" i="100"/>
  <c r="KST18" i="100"/>
  <c r="KSU18" i="100"/>
  <c r="KSV18" i="100"/>
  <c r="KSW18" i="100"/>
  <c r="KSX18" i="100"/>
  <c r="KSY18" i="100"/>
  <c r="KSZ18" i="100"/>
  <c r="KTA18" i="100"/>
  <c r="KTB18" i="100"/>
  <c r="KTC18" i="100"/>
  <c r="KTD18" i="100"/>
  <c r="KTE18" i="100"/>
  <c r="KTF18" i="100"/>
  <c r="KTG18" i="100"/>
  <c r="KTH18" i="100"/>
  <c r="KTI18" i="100"/>
  <c r="KTJ18" i="100"/>
  <c r="KTK18" i="100"/>
  <c r="KTL18" i="100"/>
  <c r="KTM18" i="100"/>
  <c r="KTN18" i="100"/>
  <c r="KTO18" i="100"/>
  <c r="KTP18" i="100"/>
  <c r="KTQ18" i="100"/>
  <c r="KTR18" i="100"/>
  <c r="KTS18" i="100"/>
  <c r="KTT18" i="100"/>
  <c r="KTU18" i="100"/>
  <c r="KTV18" i="100"/>
  <c r="KTW18" i="100"/>
  <c r="KTX18" i="100"/>
  <c r="KTY18" i="100"/>
  <c r="KTZ18" i="100"/>
  <c r="KUA18" i="100"/>
  <c r="KUB18" i="100"/>
  <c r="KUC18" i="100"/>
  <c r="KUD18" i="100"/>
  <c r="KUE18" i="100"/>
  <c r="KUF18" i="100"/>
  <c r="KUG18" i="100"/>
  <c r="KUH18" i="100"/>
  <c r="KUI18" i="100"/>
  <c r="KUJ18" i="100"/>
  <c r="KUK18" i="100"/>
  <c r="KUL18" i="100"/>
  <c r="KUM18" i="100"/>
  <c r="KUN18" i="100"/>
  <c r="KUO18" i="100"/>
  <c r="KUP18" i="100"/>
  <c r="KUQ18" i="100"/>
  <c r="KUR18" i="100"/>
  <c r="KUS18" i="100"/>
  <c r="KUT18" i="100"/>
  <c r="KUU18" i="100"/>
  <c r="KUV18" i="100"/>
  <c r="KUW18" i="100"/>
  <c r="KUX18" i="100"/>
  <c r="KUY18" i="100"/>
  <c r="KUZ18" i="100"/>
  <c r="KVA18" i="100"/>
  <c r="KVB18" i="100"/>
  <c r="KVC18" i="100"/>
  <c r="KVD18" i="100"/>
  <c r="KVE18" i="100"/>
  <c r="KVF18" i="100"/>
  <c r="KVG18" i="100"/>
  <c r="KVH18" i="100"/>
  <c r="KVI18" i="100"/>
  <c r="KVJ18" i="100"/>
  <c r="KVK18" i="100"/>
  <c r="KVL18" i="100"/>
  <c r="KVM18" i="100"/>
  <c r="KVN18" i="100"/>
  <c r="KVO18" i="100"/>
  <c r="KVP18" i="100"/>
  <c r="KVQ18" i="100"/>
  <c r="KVR18" i="100"/>
  <c r="KVS18" i="100"/>
  <c r="KVT18" i="100"/>
  <c r="KVU18" i="100"/>
  <c r="KVV18" i="100"/>
  <c r="KVW18" i="100"/>
  <c r="KVX18" i="100"/>
  <c r="KVY18" i="100"/>
  <c r="KVZ18" i="100"/>
  <c r="KWA18" i="100"/>
  <c r="KWB18" i="100"/>
  <c r="KWC18" i="100"/>
  <c r="KWD18" i="100"/>
  <c r="KWE18" i="100"/>
  <c r="KWF18" i="100"/>
  <c r="KWG18" i="100"/>
  <c r="KWH18" i="100"/>
  <c r="KWI18" i="100"/>
  <c r="KWJ18" i="100"/>
  <c r="KWK18" i="100"/>
  <c r="KWL18" i="100"/>
  <c r="KWM18" i="100"/>
  <c r="KWN18" i="100"/>
  <c r="KWO18" i="100"/>
  <c r="KWP18" i="100"/>
  <c r="KWQ18" i="100"/>
  <c r="KWR18" i="100"/>
  <c r="KWS18" i="100"/>
  <c r="KWT18" i="100"/>
  <c r="KWU18" i="100"/>
  <c r="KWV18" i="100"/>
  <c r="KWW18" i="100"/>
  <c r="KWX18" i="100"/>
  <c r="KWY18" i="100"/>
  <c r="KWZ18" i="100"/>
  <c r="KXA18" i="100"/>
  <c r="KXB18" i="100"/>
  <c r="KXC18" i="100"/>
  <c r="KXD18" i="100"/>
  <c r="KXE18" i="100"/>
  <c r="KXF18" i="100"/>
  <c r="KXG18" i="100"/>
  <c r="KXH18" i="100"/>
  <c r="KXI18" i="100"/>
  <c r="KXJ18" i="100"/>
  <c r="KXK18" i="100"/>
  <c r="KXL18" i="100"/>
  <c r="KXM18" i="100"/>
  <c r="KXN18" i="100"/>
  <c r="KXO18" i="100"/>
  <c r="KXP18" i="100"/>
  <c r="KXQ18" i="100"/>
  <c r="KXR18" i="100"/>
  <c r="KXS18" i="100"/>
  <c r="KXT18" i="100"/>
  <c r="KXU18" i="100"/>
  <c r="KXV18" i="100"/>
  <c r="KXW18" i="100"/>
  <c r="KXX18" i="100"/>
  <c r="KXY18" i="100"/>
  <c r="KXZ18" i="100"/>
  <c r="KYA18" i="100"/>
  <c r="KYB18" i="100"/>
  <c r="KYC18" i="100"/>
  <c r="KYD18" i="100"/>
  <c r="KYE18" i="100"/>
  <c r="KYF18" i="100"/>
  <c r="KYG18" i="100"/>
  <c r="KYH18" i="100"/>
  <c r="KYI18" i="100"/>
  <c r="KYJ18" i="100"/>
  <c r="KYK18" i="100"/>
  <c r="KYL18" i="100"/>
  <c r="KYM18" i="100"/>
  <c r="KYN18" i="100"/>
  <c r="KYO18" i="100"/>
  <c r="KYP18" i="100"/>
  <c r="KYQ18" i="100"/>
  <c r="KYR18" i="100"/>
  <c r="KYS18" i="100"/>
  <c r="KYT18" i="100"/>
  <c r="KYU18" i="100"/>
  <c r="KYV18" i="100"/>
  <c r="KYW18" i="100"/>
  <c r="KYX18" i="100"/>
  <c r="KYY18" i="100"/>
  <c r="KYZ18" i="100"/>
  <c r="KZA18" i="100"/>
  <c r="KZB18" i="100"/>
  <c r="KZC18" i="100"/>
  <c r="KZD18" i="100"/>
  <c r="KZE18" i="100"/>
  <c r="KZF18" i="100"/>
  <c r="KZG18" i="100"/>
  <c r="KZH18" i="100"/>
  <c r="KZI18" i="100"/>
  <c r="KZJ18" i="100"/>
  <c r="KZK18" i="100"/>
  <c r="KZL18" i="100"/>
  <c r="KZM18" i="100"/>
  <c r="KZN18" i="100"/>
  <c r="KZO18" i="100"/>
  <c r="KZP18" i="100"/>
  <c r="KZQ18" i="100"/>
  <c r="KZR18" i="100"/>
  <c r="KZS18" i="100"/>
  <c r="KZT18" i="100"/>
  <c r="KZU18" i="100"/>
  <c r="KZV18" i="100"/>
  <c r="KZW18" i="100"/>
  <c r="KZX18" i="100"/>
  <c r="KZY18" i="100"/>
  <c r="KZZ18" i="100"/>
  <c r="LAA18" i="100"/>
  <c r="LAB18" i="100"/>
  <c r="LAC18" i="100"/>
  <c r="LAD18" i="100"/>
  <c r="LAE18" i="100"/>
  <c r="LAF18" i="100"/>
  <c r="LAG18" i="100"/>
  <c r="LAH18" i="100"/>
  <c r="LAI18" i="100"/>
  <c r="LAJ18" i="100"/>
  <c r="LAK18" i="100"/>
  <c r="LAL18" i="100"/>
  <c r="LAM18" i="100"/>
  <c r="LAN18" i="100"/>
  <c r="LAO18" i="100"/>
  <c r="LAP18" i="100"/>
  <c r="LAQ18" i="100"/>
  <c r="LAR18" i="100"/>
  <c r="LAS18" i="100"/>
  <c r="LAT18" i="100"/>
  <c r="LAU18" i="100"/>
  <c r="LAV18" i="100"/>
  <c r="LAW18" i="100"/>
  <c r="LAX18" i="100"/>
  <c r="LAY18" i="100"/>
  <c r="LAZ18" i="100"/>
  <c r="LBA18" i="100"/>
  <c r="LBB18" i="100"/>
  <c r="LBC18" i="100"/>
  <c r="LBD18" i="100"/>
  <c r="LBE18" i="100"/>
  <c r="LBF18" i="100"/>
  <c r="LBG18" i="100"/>
  <c r="LBH18" i="100"/>
  <c r="LBI18" i="100"/>
  <c r="LBJ18" i="100"/>
  <c r="LBK18" i="100"/>
  <c r="LBL18" i="100"/>
  <c r="LBM18" i="100"/>
  <c r="LBN18" i="100"/>
  <c r="LBO18" i="100"/>
  <c r="LBP18" i="100"/>
  <c r="LBQ18" i="100"/>
  <c r="LBR18" i="100"/>
  <c r="LBS18" i="100"/>
  <c r="LBT18" i="100"/>
  <c r="LBU18" i="100"/>
  <c r="LBV18" i="100"/>
  <c r="LBW18" i="100"/>
  <c r="LBX18" i="100"/>
  <c r="LBY18" i="100"/>
  <c r="LBZ18" i="100"/>
  <c r="LCA18" i="100"/>
  <c r="LCB18" i="100"/>
  <c r="LCC18" i="100"/>
  <c r="LCD18" i="100"/>
  <c r="LCE18" i="100"/>
  <c r="LCF18" i="100"/>
  <c r="LCG18" i="100"/>
  <c r="LCH18" i="100"/>
  <c r="LCI18" i="100"/>
  <c r="LCJ18" i="100"/>
  <c r="LCK18" i="100"/>
  <c r="LCL18" i="100"/>
  <c r="LCM18" i="100"/>
  <c r="LCN18" i="100"/>
  <c r="LCO18" i="100"/>
  <c r="LCP18" i="100"/>
  <c r="LCQ18" i="100"/>
  <c r="LCR18" i="100"/>
  <c r="LCS18" i="100"/>
  <c r="LCT18" i="100"/>
  <c r="LCU18" i="100"/>
  <c r="LCV18" i="100"/>
  <c r="LCW18" i="100"/>
  <c r="LCX18" i="100"/>
  <c r="LCY18" i="100"/>
  <c r="LCZ18" i="100"/>
  <c r="LDA18" i="100"/>
  <c r="LDB18" i="100"/>
  <c r="LDC18" i="100"/>
  <c r="LDD18" i="100"/>
  <c r="LDE18" i="100"/>
  <c r="LDF18" i="100"/>
  <c r="LDG18" i="100"/>
  <c r="LDH18" i="100"/>
  <c r="LDI18" i="100"/>
  <c r="LDJ18" i="100"/>
  <c r="LDK18" i="100"/>
  <c r="LDL18" i="100"/>
  <c r="LDM18" i="100"/>
  <c r="LDN18" i="100"/>
  <c r="LDO18" i="100"/>
  <c r="LDP18" i="100"/>
  <c r="LDQ18" i="100"/>
  <c r="LDR18" i="100"/>
  <c r="LDS18" i="100"/>
  <c r="LDT18" i="100"/>
  <c r="LDU18" i="100"/>
  <c r="LDV18" i="100"/>
  <c r="LDW18" i="100"/>
  <c r="LDX18" i="100"/>
  <c r="LDY18" i="100"/>
  <c r="LDZ18" i="100"/>
  <c r="LEA18" i="100"/>
  <c r="LEB18" i="100"/>
  <c r="LEC18" i="100"/>
  <c r="LED18" i="100"/>
  <c r="LEE18" i="100"/>
  <c r="LEF18" i="100"/>
  <c r="LEG18" i="100"/>
  <c r="LEH18" i="100"/>
  <c r="LEI18" i="100"/>
  <c r="LEJ18" i="100"/>
  <c r="LEK18" i="100"/>
  <c r="LEL18" i="100"/>
  <c r="LEM18" i="100"/>
  <c r="LEN18" i="100"/>
  <c r="LEO18" i="100"/>
  <c r="LEP18" i="100"/>
  <c r="LEQ18" i="100"/>
  <c r="LER18" i="100"/>
  <c r="LES18" i="100"/>
  <c r="LET18" i="100"/>
  <c r="LEU18" i="100"/>
  <c r="LEV18" i="100"/>
  <c r="LEW18" i="100"/>
  <c r="LEX18" i="100"/>
  <c r="LEY18" i="100"/>
  <c r="LEZ18" i="100"/>
  <c r="LFA18" i="100"/>
  <c r="LFB18" i="100"/>
  <c r="LFC18" i="100"/>
  <c r="LFD18" i="100"/>
  <c r="LFE18" i="100"/>
  <c r="LFF18" i="100"/>
  <c r="LFG18" i="100"/>
  <c r="LFH18" i="100"/>
  <c r="LFI18" i="100"/>
  <c r="LFJ18" i="100"/>
  <c r="LFK18" i="100"/>
  <c r="LFL18" i="100"/>
  <c r="LFM18" i="100"/>
  <c r="LFN18" i="100"/>
  <c r="LFO18" i="100"/>
  <c r="LFP18" i="100"/>
  <c r="LFQ18" i="100"/>
  <c r="LFR18" i="100"/>
  <c r="LFS18" i="100"/>
  <c r="LFT18" i="100"/>
  <c r="LFU18" i="100"/>
  <c r="LFV18" i="100"/>
  <c r="LFW18" i="100"/>
  <c r="LFX18" i="100"/>
  <c r="LFY18" i="100"/>
  <c r="LFZ18" i="100"/>
  <c r="LGA18" i="100"/>
  <c r="LGB18" i="100"/>
  <c r="LGC18" i="100"/>
  <c r="LGD18" i="100"/>
  <c r="LGE18" i="100"/>
  <c r="LGF18" i="100"/>
  <c r="LGG18" i="100"/>
  <c r="LGH18" i="100"/>
  <c r="LGI18" i="100"/>
  <c r="LGJ18" i="100"/>
  <c r="LGK18" i="100"/>
  <c r="LGL18" i="100"/>
  <c r="LGM18" i="100"/>
  <c r="LGN18" i="100"/>
  <c r="LGO18" i="100"/>
  <c r="LGP18" i="100"/>
  <c r="LGQ18" i="100"/>
  <c r="LGR18" i="100"/>
  <c r="LGS18" i="100"/>
  <c r="LGT18" i="100"/>
  <c r="LGU18" i="100"/>
  <c r="LGV18" i="100"/>
  <c r="LGW18" i="100"/>
  <c r="LGX18" i="100"/>
  <c r="LGY18" i="100"/>
  <c r="LGZ18" i="100"/>
  <c r="LHA18" i="100"/>
  <c r="LHB18" i="100"/>
  <c r="LHC18" i="100"/>
  <c r="LHD18" i="100"/>
  <c r="LHE18" i="100"/>
  <c r="LHF18" i="100"/>
  <c r="LHG18" i="100"/>
  <c r="LHH18" i="100"/>
  <c r="LHI18" i="100"/>
  <c r="LHJ18" i="100"/>
  <c r="LHK18" i="100"/>
  <c r="LHL18" i="100"/>
  <c r="LHM18" i="100"/>
  <c r="LHN18" i="100"/>
  <c r="LHO18" i="100"/>
  <c r="LHP18" i="100"/>
  <c r="LHQ18" i="100"/>
  <c r="LHR18" i="100"/>
  <c r="LHS18" i="100"/>
  <c r="LHT18" i="100"/>
  <c r="LHU18" i="100"/>
  <c r="LHV18" i="100"/>
  <c r="LHW18" i="100"/>
  <c r="LHX18" i="100"/>
  <c r="LHY18" i="100"/>
  <c r="LHZ18" i="100"/>
  <c r="LIA18" i="100"/>
  <c r="LIB18" i="100"/>
  <c r="LIC18" i="100"/>
  <c r="LID18" i="100"/>
  <c r="LIE18" i="100"/>
  <c r="LIF18" i="100"/>
  <c r="LIG18" i="100"/>
  <c r="LIH18" i="100"/>
  <c r="LII18" i="100"/>
  <c r="LIJ18" i="100"/>
  <c r="LIK18" i="100"/>
  <c r="LIL18" i="100"/>
  <c r="LIM18" i="100"/>
  <c r="LIN18" i="100"/>
  <c r="LIO18" i="100"/>
  <c r="LIP18" i="100"/>
  <c r="LIQ18" i="100"/>
  <c r="LIR18" i="100"/>
  <c r="LIS18" i="100"/>
  <c r="LIT18" i="100"/>
  <c r="LIU18" i="100"/>
  <c r="LIV18" i="100"/>
  <c r="LIW18" i="100"/>
  <c r="LIX18" i="100"/>
  <c r="LIY18" i="100"/>
  <c r="LIZ18" i="100"/>
  <c r="LJA18" i="100"/>
  <c r="LJB18" i="100"/>
  <c r="LJC18" i="100"/>
  <c r="LJD18" i="100"/>
  <c r="LJE18" i="100"/>
  <c r="LJF18" i="100"/>
  <c r="LJG18" i="100"/>
  <c r="LJH18" i="100"/>
  <c r="LJI18" i="100"/>
  <c r="LJJ18" i="100"/>
  <c r="LJK18" i="100"/>
  <c r="LJL18" i="100"/>
  <c r="LJM18" i="100"/>
  <c r="LJN18" i="100"/>
  <c r="LJO18" i="100"/>
  <c r="LJP18" i="100"/>
  <c r="LJQ18" i="100"/>
  <c r="LJR18" i="100"/>
  <c r="LJS18" i="100"/>
  <c r="LJT18" i="100"/>
  <c r="LJU18" i="100"/>
  <c r="LJV18" i="100"/>
  <c r="LJW18" i="100"/>
  <c r="LJX18" i="100"/>
  <c r="LJY18" i="100"/>
  <c r="LJZ18" i="100"/>
  <c r="LKA18" i="100"/>
  <c r="LKB18" i="100"/>
  <c r="LKC18" i="100"/>
  <c r="LKD18" i="100"/>
  <c r="LKE18" i="100"/>
  <c r="LKF18" i="100"/>
  <c r="LKG18" i="100"/>
  <c r="LKH18" i="100"/>
  <c r="LKI18" i="100"/>
  <c r="LKJ18" i="100"/>
  <c r="LKK18" i="100"/>
  <c r="LKL18" i="100"/>
  <c r="LKM18" i="100"/>
  <c r="LKN18" i="100"/>
  <c r="LKO18" i="100"/>
  <c r="LKP18" i="100"/>
  <c r="LKQ18" i="100"/>
  <c r="LKR18" i="100"/>
  <c r="LKS18" i="100"/>
  <c r="LKT18" i="100"/>
  <c r="LKU18" i="100"/>
  <c r="LKV18" i="100"/>
  <c r="LKW18" i="100"/>
  <c r="LKX18" i="100"/>
  <c r="LKY18" i="100"/>
  <c r="LKZ18" i="100"/>
  <c r="LLA18" i="100"/>
  <c r="LLB18" i="100"/>
  <c r="LLC18" i="100"/>
  <c r="LLD18" i="100"/>
  <c r="LLE18" i="100"/>
  <c r="LLF18" i="100"/>
  <c r="LLG18" i="100"/>
  <c r="LLH18" i="100"/>
  <c r="LLI18" i="100"/>
  <c r="LLJ18" i="100"/>
  <c r="LLK18" i="100"/>
  <c r="LLL18" i="100"/>
  <c r="LLM18" i="100"/>
  <c r="LLN18" i="100"/>
  <c r="LLO18" i="100"/>
  <c r="LLP18" i="100"/>
  <c r="LLQ18" i="100"/>
  <c r="LLR18" i="100"/>
  <c r="LLS18" i="100"/>
  <c r="LLT18" i="100"/>
  <c r="LLU18" i="100"/>
  <c r="LLV18" i="100"/>
  <c r="LLW18" i="100"/>
  <c r="LLX18" i="100"/>
  <c r="LLY18" i="100"/>
  <c r="LLZ18" i="100"/>
  <c r="LMA18" i="100"/>
  <c r="LMB18" i="100"/>
  <c r="LMC18" i="100"/>
  <c r="LMD18" i="100"/>
  <c r="LME18" i="100"/>
  <c r="LMF18" i="100"/>
  <c r="LMG18" i="100"/>
  <c r="LMH18" i="100"/>
  <c r="LMI18" i="100"/>
  <c r="LMJ18" i="100"/>
  <c r="LMK18" i="100"/>
  <c r="LML18" i="100"/>
  <c r="LMM18" i="100"/>
  <c r="LMN18" i="100"/>
  <c r="LMO18" i="100"/>
  <c r="LMP18" i="100"/>
  <c r="LMQ18" i="100"/>
  <c r="LMR18" i="100"/>
  <c r="LMS18" i="100"/>
  <c r="LMT18" i="100"/>
  <c r="LMU18" i="100"/>
  <c r="LMV18" i="100"/>
  <c r="LMW18" i="100"/>
  <c r="LMX18" i="100"/>
  <c r="LMY18" i="100"/>
  <c r="LMZ18" i="100"/>
  <c r="LNA18" i="100"/>
  <c r="LNB18" i="100"/>
  <c r="LNC18" i="100"/>
  <c r="LND18" i="100"/>
  <c r="LNE18" i="100"/>
  <c r="LNF18" i="100"/>
  <c r="LNG18" i="100"/>
  <c r="LNH18" i="100"/>
  <c r="LNI18" i="100"/>
  <c r="LNJ18" i="100"/>
  <c r="LNK18" i="100"/>
  <c r="LNL18" i="100"/>
  <c r="LNM18" i="100"/>
  <c r="LNN18" i="100"/>
  <c r="LNO18" i="100"/>
  <c r="LNP18" i="100"/>
  <c r="LNQ18" i="100"/>
  <c r="LNR18" i="100"/>
  <c r="LNS18" i="100"/>
  <c r="LNT18" i="100"/>
  <c r="LNU18" i="100"/>
  <c r="LNV18" i="100"/>
  <c r="LNW18" i="100"/>
  <c r="LNX18" i="100"/>
  <c r="LNY18" i="100"/>
  <c r="LNZ18" i="100"/>
  <c r="LOA18" i="100"/>
  <c r="LOB18" i="100"/>
  <c r="LOC18" i="100"/>
  <c r="LOD18" i="100"/>
  <c r="LOE18" i="100"/>
  <c r="LOF18" i="100"/>
  <c r="LOG18" i="100"/>
  <c r="LOH18" i="100"/>
  <c r="LOI18" i="100"/>
  <c r="LOJ18" i="100"/>
  <c r="LOK18" i="100"/>
  <c r="LOL18" i="100"/>
  <c r="LOM18" i="100"/>
  <c r="LON18" i="100"/>
  <c r="LOO18" i="100"/>
  <c r="LOP18" i="100"/>
  <c r="LOQ18" i="100"/>
  <c r="LOR18" i="100"/>
  <c r="LOS18" i="100"/>
  <c r="LOT18" i="100"/>
  <c r="LOU18" i="100"/>
  <c r="LOV18" i="100"/>
  <c r="LOW18" i="100"/>
  <c r="LOX18" i="100"/>
  <c r="LOY18" i="100"/>
  <c r="LOZ18" i="100"/>
  <c r="LPA18" i="100"/>
  <c r="LPB18" i="100"/>
  <c r="LPC18" i="100"/>
  <c r="LPD18" i="100"/>
  <c r="LPE18" i="100"/>
  <c r="LPF18" i="100"/>
  <c r="LPG18" i="100"/>
  <c r="LPH18" i="100"/>
  <c r="LPI18" i="100"/>
  <c r="LPJ18" i="100"/>
  <c r="LPK18" i="100"/>
  <c r="LPL18" i="100"/>
  <c r="LPM18" i="100"/>
  <c r="LPN18" i="100"/>
  <c r="LPO18" i="100"/>
  <c r="LPP18" i="100"/>
  <c r="LPQ18" i="100"/>
  <c r="LPR18" i="100"/>
  <c r="LPS18" i="100"/>
  <c r="LPT18" i="100"/>
  <c r="LPU18" i="100"/>
  <c r="LPV18" i="100"/>
  <c r="LPW18" i="100"/>
  <c r="LPX18" i="100"/>
  <c r="LPY18" i="100"/>
  <c r="LPZ18" i="100"/>
  <c r="LQA18" i="100"/>
  <c r="LQB18" i="100"/>
  <c r="LQC18" i="100"/>
  <c r="LQD18" i="100"/>
  <c r="LQE18" i="100"/>
  <c r="LQF18" i="100"/>
  <c r="LQG18" i="100"/>
  <c r="LQH18" i="100"/>
  <c r="LQI18" i="100"/>
  <c r="LQJ18" i="100"/>
  <c r="LQK18" i="100"/>
  <c r="LQL18" i="100"/>
  <c r="LQM18" i="100"/>
  <c r="LQN18" i="100"/>
  <c r="LQO18" i="100"/>
  <c r="LQP18" i="100"/>
  <c r="LQQ18" i="100"/>
  <c r="LQR18" i="100"/>
  <c r="LQS18" i="100"/>
  <c r="LQT18" i="100"/>
  <c r="LQU18" i="100"/>
  <c r="LQV18" i="100"/>
  <c r="LQW18" i="100"/>
  <c r="LQX18" i="100"/>
  <c r="LQY18" i="100"/>
  <c r="LQZ18" i="100"/>
  <c r="LRA18" i="100"/>
  <c r="LRB18" i="100"/>
  <c r="LRC18" i="100"/>
  <c r="LRD18" i="100"/>
  <c r="LRE18" i="100"/>
  <c r="LRF18" i="100"/>
  <c r="LRG18" i="100"/>
  <c r="LRH18" i="100"/>
  <c r="LRI18" i="100"/>
  <c r="LRJ18" i="100"/>
  <c r="LRK18" i="100"/>
  <c r="LRL18" i="100"/>
  <c r="LRM18" i="100"/>
  <c r="LRN18" i="100"/>
  <c r="LRO18" i="100"/>
  <c r="LRP18" i="100"/>
  <c r="LRQ18" i="100"/>
  <c r="LRR18" i="100"/>
  <c r="LRS18" i="100"/>
  <c r="LRT18" i="100"/>
  <c r="LRU18" i="100"/>
  <c r="LRV18" i="100"/>
  <c r="LRW18" i="100"/>
  <c r="LRX18" i="100"/>
  <c r="LRY18" i="100"/>
  <c r="LRZ18" i="100"/>
  <c r="LSA18" i="100"/>
  <c r="LSB18" i="100"/>
  <c r="LSC18" i="100"/>
  <c r="LSD18" i="100"/>
  <c r="LSE18" i="100"/>
  <c r="LSF18" i="100"/>
  <c r="LSG18" i="100"/>
  <c r="LSH18" i="100"/>
  <c r="LSI18" i="100"/>
  <c r="LSJ18" i="100"/>
  <c r="LSK18" i="100"/>
  <c r="LSL18" i="100"/>
  <c r="LSM18" i="100"/>
  <c r="LSN18" i="100"/>
  <c r="LSO18" i="100"/>
  <c r="LSP18" i="100"/>
  <c r="LSQ18" i="100"/>
  <c r="LSR18" i="100"/>
  <c r="LSS18" i="100"/>
  <c r="LST18" i="100"/>
  <c r="LSU18" i="100"/>
  <c r="LSV18" i="100"/>
  <c r="LSW18" i="100"/>
  <c r="LSX18" i="100"/>
  <c r="LSY18" i="100"/>
  <c r="LSZ18" i="100"/>
  <c r="LTA18" i="100"/>
  <c r="LTB18" i="100"/>
  <c r="LTC18" i="100"/>
  <c r="LTD18" i="100"/>
  <c r="LTE18" i="100"/>
  <c r="LTF18" i="100"/>
  <c r="LTG18" i="100"/>
  <c r="LTH18" i="100"/>
  <c r="LTI18" i="100"/>
  <c r="LTJ18" i="100"/>
  <c r="LTK18" i="100"/>
  <c r="LTL18" i="100"/>
  <c r="LTM18" i="100"/>
  <c r="LTN18" i="100"/>
  <c r="LTO18" i="100"/>
  <c r="LTP18" i="100"/>
  <c r="LTQ18" i="100"/>
  <c r="LTR18" i="100"/>
  <c r="LTS18" i="100"/>
  <c r="LTT18" i="100"/>
  <c r="LTU18" i="100"/>
  <c r="LTV18" i="100"/>
  <c r="LTW18" i="100"/>
  <c r="LTX18" i="100"/>
  <c r="LTY18" i="100"/>
  <c r="LTZ18" i="100"/>
  <c r="LUA18" i="100"/>
  <c r="LUB18" i="100"/>
  <c r="LUC18" i="100"/>
  <c r="LUD18" i="100"/>
  <c r="LUE18" i="100"/>
  <c r="LUF18" i="100"/>
  <c r="LUG18" i="100"/>
  <c r="LUH18" i="100"/>
  <c r="LUI18" i="100"/>
  <c r="LUJ18" i="100"/>
  <c r="LUK18" i="100"/>
  <c r="LUL18" i="100"/>
  <c r="LUM18" i="100"/>
  <c r="LUN18" i="100"/>
  <c r="LUO18" i="100"/>
  <c r="LUP18" i="100"/>
  <c r="LUQ18" i="100"/>
  <c r="LUR18" i="100"/>
  <c r="LUS18" i="100"/>
  <c r="LUT18" i="100"/>
  <c r="LUU18" i="100"/>
  <c r="LUV18" i="100"/>
  <c r="LUW18" i="100"/>
  <c r="LUX18" i="100"/>
  <c r="LUY18" i="100"/>
  <c r="LUZ18" i="100"/>
  <c r="LVA18" i="100"/>
  <c r="LVB18" i="100"/>
  <c r="LVC18" i="100"/>
  <c r="LVD18" i="100"/>
  <c r="LVE18" i="100"/>
  <c r="LVF18" i="100"/>
  <c r="LVG18" i="100"/>
  <c r="LVH18" i="100"/>
  <c r="LVI18" i="100"/>
  <c r="LVJ18" i="100"/>
  <c r="LVK18" i="100"/>
  <c r="LVL18" i="100"/>
  <c r="LVM18" i="100"/>
  <c r="LVN18" i="100"/>
  <c r="LVO18" i="100"/>
  <c r="LVP18" i="100"/>
  <c r="LVQ18" i="100"/>
  <c r="LVR18" i="100"/>
  <c r="LVS18" i="100"/>
  <c r="LVT18" i="100"/>
  <c r="LVU18" i="100"/>
  <c r="LVV18" i="100"/>
  <c r="LVW18" i="100"/>
  <c r="LVX18" i="100"/>
  <c r="LVY18" i="100"/>
  <c r="LVZ18" i="100"/>
  <c r="LWA18" i="100"/>
  <c r="LWB18" i="100"/>
  <c r="LWC18" i="100"/>
  <c r="LWD18" i="100"/>
  <c r="LWE18" i="100"/>
  <c r="LWF18" i="100"/>
  <c r="LWG18" i="100"/>
  <c r="LWH18" i="100"/>
  <c r="LWI18" i="100"/>
  <c r="LWJ18" i="100"/>
  <c r="LWK18" i="100"/>
  <c r="LWL18" i="100"/>
  <c r="LWM18" i="100"/>
  <c r="LWN18" i="100"/>
  <c r="LWO18" i="100"/>
  <c r="LWP18" i="100"/>
  <c r="LWQ18" i="100"/>
  <c r="LWR18" i="100"/>
  <c r="LWS18" i="100"/>
  <c r="LWT18" i="100"/>
  <c r="LWU18" i="100"/>
  <c r="LWV18" i="100"/>
  <c r="LWW18" i="100"/>
  <c r="LWX18" i="100"/>
  <c r="LWY18" i="100"/>
  <c r="LWZ18" i="100"/>
  <c r="LXA18" i="100"/>
  <c r="LXB18" i="100"/>
  <c r="LXC18" i="100"/>
  <c r="LXD18" i="100"/>
  <c r="LXE18" i="100"/>
  <c r="LXF18" i="100"/>
  <c r="LXG18" i="100"/>
  <c r="LXH18" i="100"/>
  <c r="LXI18" i="100"/>
  <c r="LXJ18" i="100"/>
  <c r="LXK18" i="100"/>
  <c r="LXL18" i="100"/>
  <c r="LXM18" i="100"/>
  <c r="LXN18" i="100"/>
  <c r="LXO18" i="100"/>
  <c r="LXP18" i="100"/>
  <c r="LXQ18" i="100"/>
  <c r="LXR18" i="100"/>
  <c r="LXS18" i="100"/>
  <c r="LXT18" i="100"/>
  <c r="LXU18" i="100"/>
  <c r="LXV18" i="100"/>
  <c r="LXW18" i="100"/>
  <c r="LXX18" i="100"/>
  <c r="LXY18" i="100"/>
  <c r="LXZ18" i="100"/>
  <c r="LYA18" i="100"/>
  <c r="LYB18" i="100"/>
  <c r="LYC18" i="100"/>
  <c r="LYD18" i="100"/>
  <c r="LYE18" i="100"/>
  <c r="LYF18" i="100"/>
  <c r="LYG18" i="100"/>
  <c r="LYH18" i="100"/>
  <c r="LYI18" i="100"/>
  <c r="LYJ18" i="100"/>
  <c r="LYK18" i="100"/>
  <c r="LYL18" i="100"/>
  <c r="LYM18" i="100"/>
  <c r="LYN18" i="100"/>
  <c r="LYO18" i="100"/>
  <c r="LYP18" i="100"/>
  <c r="LYQ18" i="100"/>
  <c r="LYR18" i="100"/>
  <c r="LYS18" i="100"/>
  <c r="LYT18" i="100"/>
  <c r="LYU18" i="100"/>
  <c r="LYV18" i="100"/>
  <c r="LYW18" i="100"/>
  <c r="LYX18" i="100"/>
  <c r="LYY18" i="100"/>
  <c r="LYZ18" i="100"/>
  <c r="LZA18" i="100"/>
  <c r="LZB18" i="100"/>
  <c r="LZC18" i="100"/>
  <c r="LZD18" i="100"/>
  <c r="LZE18" i="100"/>
  <c r="LZF18" i="100"/>
  <c r="LZG18" i="100"/>
  <c r="LZH18" i="100"/>
  <c r="LZI18" i="100"/>
  <c r="LZJ18" i="100"/>
  <c r="LZK18" i="100"/>
  <c r="LZL18" i="100"/>
  <c r="LZM18" i="100"/>
  <c r="LZN18" i="100"/>
  <c r="LZO18" i="100"/>
  <c r="LZP18" i="100"/>
  <c r="LZQ18" i="100"/>
  <c r="LZR18" i="100"/>
  <c r="LZS18" i="100"/>
  <c r="LZT18" i="100"/>
  <c r="LZU18" i="100"/>
  <c r="LZV18" i="100"/>
  <c r="LZW18" i="100"/>
  <c r="LZX18" i="100"/>
  <c r="LZY18" i="100"/>
  <c r="LZZ18" i="100"/>
  <c r="MAA18" i="100"/>
  <c r="MAB18" i="100"/>
  <c r="MAC18" i="100"/>
  <c r="MAD18" i="100"/>
  <c r="MAE18" i="100"/>
  <c r="MAF18" i="100"/>
  <c r="MAG18" i="100"/>
  <c r="MAH18" i="100"/>
  <c r="MAI18" i="100"/>
  <c r="MAJ18" i="100"/>
  <c r="MAK18" i="100"/>
  <c r="MAL18" i="100"/>
  <c r="MAM18" i="100"/>
  <c r="MAN18" i="100"/>
  <c r="MAO18" i="100"/>
  <c r="MAP18" i="100"/>
  <c r="MAQ18" i="100"/>
  <c r="MAR18" i="100"/>
  <c r="MAS18" i="100"/>
  <c r="MAT18" i="100"/>
  <c r="MAU18" i="100"/>
  <c r="MAV18" i="100"/>
  <c r="MAW18" i="100"/>
  <c r="MAX18" i="100"/>
  <c r="MAY18" i="100"/>
  <c r="MAZ18" i="100"/>
  <c r="MBA18" i="100"/>
  <c r="MBB18" i="100"/>
  <c r="MBC18" i="100"/>
  <c r="MBD18" i="100"/>
  <c r="MBE18" i="100"/>
  <c r="MBF18" i="100"/>
  <c r="MBG18" i="100"/>
  <c r="MBH18" i="100"/>
  <c r="MBI18" i="100"/>
  <c r="MBJ18" i="100"/>
  <c r="MBK18" i="100"/>
  <c r="MBL18" i="100"/>
  <c r="MBM18" i="100"/>
  <c r="MBN18" i="100"/>
  <c r="MBO18" i="100"/>
  <c r="MBP18" i="100"/>
  <c r="MBQ18" i="100"/>
  <c r="MBR18" i="100"/>
  <c r="MBS18" i="100"/>
  <c r="MBT18" i="100"/>
  <c r="MBU18" i="100"/>
  <c r="MBV18" i="100"/>
  <c r="MBW18" i="100"/>
  <c r="MBX18" i="100"/>
  <c r="MBY18" i="100"/>
  <c r="MBZ18" i="100"/>
  <c r="MCA18" i="100"/>
  <c r="MCB18" i="100"/>
  <c r="MCC18" i="100"/>
  <c r="MCD18" i="100"/>
  <c r="MCE18" i="100"/>
  <c r="MCF18" i="100"/>
  <c r="MCG18" i="100"/>
  <c r="MCH18" i="100"/>
  <c r="MCI18" i="100"/>
  <c r="MCJ18" i="100"/>
  <c r="MCK18" i="100"/>
  <c r="MCL18" i="100"/>
  <c r="MCM18" i="100"/>
  <c r="MCN18" i="100"/>
  <c r="MCO18" i="100"/>
  <c r="MCP18" i="100"/>
  <c r="MCQ18" i="100"/>
  <c r="MCR18" i="100"/>
  <c r="MCS18" i="100"/>
  <c r="MCT18" i="100"/>
  <c r="MCU18" i="100"/>
  <c r="MCV18" i="100"/>
  <c r="MCW18" i="100"/>
  <c r="MCX18" i="100"/>
  <c r="MCY18" i="100"/>
  <c r="MCZ18" i="100"/>
  <c r="MDA18" i="100"/>
  <c r="MDB18" i="100"/>
  <c r="MDC18" i="100"/>
  <c r="MDD18" i="100"/>
  <c r="MDE18" i="100"/>
  <c r="MDF18" i="100"/>
  <c r="MDG18" i="100"/>
  <c r="MDH18" i="100"/>
  <c r="MDI18" i="100"/>
  <c r="MDJ18" i="100"/>
  <c r="MDK18" i="100"/>
  <c r="MDL18" i="100"/>
  <c r="MDM18" i="100"/>
  <c r="MDN18" i="100"/>
  <c r="MDO18" i="100"/>
  <c r="MDP18" i="100"/>
  <c r="MDQ18" i="100"/>
  <c r="MDR18" i="100"/>
  <c r="MDS18" i="100"/>
  <c r="MDT18" i="100"/>
  <c r="MDU18" i="100"/>
  <c r="MDV18" i="100"/>
  <c r="MDW18" i="100"/>
  <c r="MDX18" i="100"/>
  <c r="MDY18" i="100"/>
  <c r="MDZ18" i="100"/>
  <c r="MEA18" i="100"/>
  <c r="MEB18" i="100"/>
  <c r="MEC18" i="100"/>
  <c r="MED18" i="100"/>
  <c r="MEE18" i="100"/>
  <c r="MEF18" i="100"/>
  <c r="MEG18" i="100"/>
  <c r="MEH18" i="100"/>
  <c r="MEI18" i="100"/>
  <c r="MEJ18" i="100"/>
  <c r="MEK18" i="100"/>
  <c r="MEL18" i="100"/>
  <c r="MEM18" i="100"/>
  <c r="MEN18" i="100"/>
  <c r="MEO18" i="100"/>
  <c r="MEP18" i="100"/>
  <c r="MEQ18" i="100"/>
  <c r="MER18" i="100"/>
  <c r="MES18" i="100"/>
  <c r="MET18" i="100"/>
  <c r="MEU18" i="100"/>
  <c r="MEV18" i="100"/>
  <c r="MEW18" i="100"/>
  <c r="MEX18" i="100"/>
  <c r="MEY18" i="100"/>
  <c r="MEZ18" i="100"/>
  <c r="MFA18" i="100"/>
  <c r="MFB18" i="100"/>
  <c r="MFC18" i="100"/>
  <c r="MFD18" i="100"/>
  <c r="MFE18" i="100"/>
  <c r="MFF18" i="100"/>
  <c r="MFG18" i="100"/>
  <c r="MFH18" i="100"/>
  <c r="MFI18" i="100"/>
  <c r="MFJ18" i="100"/>
  <c r="MFK18" i="100"/>
  <c r="MFL18" i="100"/>
  <c r="MFM18" i="100"/>
  <c r="MFN18" i="100"/>
  <c r="MFO18" i="100"/>
  <c r="MFP18" i="100"/>
  <c r="MFQ18" i="100"/>
  <c r="MFR18" i="100"/>
  <c r="MFS18" i="100"/>
  <c r="MFT18" i="100"/>
  <c r="MFU18" i="100"/>
  <c r="MFV18" i="100"/>
  <c r="MFW18" i="100"/>
  <c r="MFX18" i="100"/>
  <c r="MFY18" i="100"/>
  <c r="MFZ18" i="100"/>
  <c r="MGA18" i="100"/>
  <c r="MGB18" i="100"/>
  <c r="MGC18" i="100"/>
  <c r="MGD18" i="100"/>
  <c r="MGE18" i="100"/>
  <c r="MGF18" i="100"/>
  <c r="MGG18" i="100"/>
  <c r="MGH18" i="100"/>
  <c r="MGI18" i="100"/>
  <c r="MGJ18" i="100"/>
  <c r="MGK18" i="100"/>
  <c r="MGL18" i="100"/>
  <c r="MGM18" i="100"/>
  <c r="MGN18" i="100"/>
  <c r="MGO18" i="100"/>
  <c r="MGP18" i="100"/>
  <c r="MGQ18" i="100"/>
  <c r="MGR18" i="100"/>
  <c r="MGS18" i="100"/>
  <c r="MGT18" i="100"/>
  <c r="MGU18" i="100"/>
  <c r="MGV18" i="100"/>
  <c r="MGW18" i="100"/>
  <c r="MGX18" i="100"/>
  <c r="MGY18" i="100"/>
  <c r="MGZ18" i="100"/>
  <c r="MHA18" i="100"/>
  <c r="MHB18" i="100"/>
  <c r="MHC18" i="100"/>
  <c r="MHD18" i="100"/>
  <c r="MHE18" i="100"/>
  <c r="MHF18" i="100"/>
  <c r="MHG18" i="100"/>
  <c r="MHH18" i="100"/>
  <c r="MHI18" i="100"/>
  <c r="MHJ18" i="100"/>
  <c r="MHK18" i="100"/>
  <c r="MHL18" i="100"/>
  <c r="MHM18" i="100"/>
  <c r="MHN18" i="100"/>
  <c r="MHO18" i="100"/>
  <c r="MHP18" i="100"/>
  <c r="MHQ18" i="100"/>
  <c r="MHR18" i="100"/>
  <c r="MHS18" i="100"/>
  <c r="MHT18" i="100"/>
  <c r="MHU18" i="100"/>
  <c r="MHV18" i="100"/>
  <c r="MHW18" i="100"/>
  <c r="MHX18" i="100"/>
  <c r="MHY18" i="100"/>
  <c r="MHZ18" i="100"/>
  <c r="MIA18" i="100"/>
  <c r="MIB18" i="100"/>
  <c r="MIC18" i="100"/>
  <c r="MID18" i="100"/>
  <c r="MIE18" i="100"/>
  <c r="MIF18" i="100"/>
  <c r="MIG18" i="100"/>
  <c r="MIH18" i="100"/>
  <c r="MII18" i="100"/>
  <c r="MIJ18" i="100"/>
  <c r="MIK18" i="100"/>
  <c r="MIL18" i="100"/>
  <c r="MIM18" i="100"/>
  <c r="MIN18" i="100"/>
  <c r="MIO18" i="100"/>
  <c r="MIP18" i="100"/>
  <c r="MIQ18" i="100"/>
  <c r="MIR18" i="100"/>
  <c r="MIS18" i="100"/>
  <c r="MIT18" i="100"/>
  <c r="MIU18" i="100"/>
  <c r="MIV18" i="100"/>
  <c r="MIW18" i="100"/>
  <c r="MIX18" i="100"/>
  <c r="MIY18" i="100"/>
  <c r="MIZ18" i="100"/>
  <c r="MJA18" i="100"/>
  <c r="MJB18" i="100"/>
  <c r="MJC18" i="100"/>
  <c r="MJD18" i="100"/>
  <c r="MJE18" i="100"/>
  <c r="MJF18" i="100"/>
  <c r="MJG18" i="100"/>
  <c r="MJH18" i="100"/>
  <c r="MJI18" i="100"/>
  <c r="MJJ18" i="100"/>
  <c r="MJK18" i="100"/>
  <c r="MJL18" i="100"/>
  <c r="MJM18" i="100"/>
  <c r="MJN18" i="100"/>
  <c r="MJO18" i="100"/>
  <c r="MJP18" i="100"/>
  <c r="MJQ18" i="100"/>
  <c r="MJR18" i="100"/>
  <c r="MJS18" i="100"/>
  <c r="MJT18" i="100"/>
  <c r="MJU18" i="100"/>
  <c r="MJV18" i="100"/>
  <c r="MJW18" i="100"/>
  <c r="MJX18" i="100"/>
  <c r="MJY18" i="100"/>
  <c r="MJZ18" i="100"/>
  <c r="MKA18" i="100"/>
  <c r="MKB18" i="100"/>
  <c r="MKC18" i="100"/>
  <c r="MKD18" i="100"/>
  <c r="MKE18" i="100"/>
  <c r="MKF18" i="100"/>
  <c r="MKG18" i="100"/>
  <c r="MKH18" i="100"/>
  <c r="MKI18" i="100"/>
  <c r="MKJ18" i="100"/>
  <c r="MKK18" i="100"/>
  <c r="MKL18" i="100"/>
  <c r="MKM18" i="100"/>
  <c r="MKN18" i="100"/>
  <c r="MKO18" i="100"/>
  <c r="MKP18" i="100"/>
  <c r="MKQ18" i="100"/>
  <c r="MKR18" i="100"/>
  <c r="MKS18" i="100"/>
  <c r="MKT18" i="100"/>
  <c r="MKU18" i="100"/>
  <c r="MKV18" i="100"/>
  <c r="MKW18" i="100"/>
  <c r="MKX18" i="100"/>
  <c r="MKY18" i="100"/>
  <c r="MKZ18" i="100"/>
  <c r="MLA18" i="100"/>
  <c r="MLB18" i="100"/>
  <c r="MLC18" i="100"/>
  <c r="MLD18" i="100"/>
  <c r="MLE18" i="100"/>
  <c r="MLF18" i="100"/>
  <c r="MLG18" i="100"/>
  <c r="MLH18" i="100"/>
  <c r="MLI18" i="100"/>
  <c r="MLJ18" i="100"/>
  <c r="MLK18" i="100"/>
  <c r="MLL18" i="100"/>
  <c r="MLM18" i="100"/>
  <c r="MLN18" i="100"/>
  <c r="MLO18" i="100"/>
  <c r="MLP18" i="100"/>
  <c r="MLQ18" i="100"/>
  <c r="MLR18" i="100"/>
  <c r="MLS18" i="100"/>
  <c r="MLT18" i="100"/>
  <c r="MLU18" i="100"/>
  <c r="MLV18" i="100"/>
  <c r="MLW18" i="100"/>
  <c r="MLX18" i="100"/>
  <c r="MLY18" i="100"/>
  <c r="MLZ18" i="100"/>
  <c r="MMA18" i="100"/>
  <c r="MMB18" i="100"/>
  <c r="MMC18" i="100"/>
  <c r="MMD18" i="100"/>
  <c r="MME18" i="100"/>
  <c r="MMF18" i="100"/>
  <c r="MMG18" i="100"/>
  <c r="MMH18" i="100"/>
  <c r="MMI18" i="100"/>
  <c r="MMJ18" i="100"/>
  <c r="MMK18" i="100"/>
  <c r="MML18" i="100"/>
  <c r="MMM18" i="100"/>
  <c r="MMN18" i="100"/>
  <c r="MMO18" i="100"/>
  <c r="MMP18" i="100"/>
  <c r="MMQ18" i="100"/>
  <c r="MMR18" i="100"/>
  <c r="MMS18" i="100"/>
  <c r="MMT18" i="100"/>
  <c r="MMU18" i="100"/>
  <c r="MMV18" i="100"/>
  <c r="MMW18" i="100"/>
  <c r="MMX18" i="100"/>
  <c r="MMY18" i="100"/>
  <c r="MMZ18" i="100"/>
  <c r="MNA18" i="100"/>
  <c r="MNB18" i="100"/>
  <c r="MNC18" i="100"/>
  <c r="MND18" i="100"/>
  <c r="MNE18" i="100"/>
  <c r="MNF18" i="100"/>
  <c r="MNG18" i="100"/>
  <c r="MNH18" i="100"/>
  <c r="MNI18" i="100"/>
  <c r="MNJ18" i="100"/>
  <c r="MNK18" i="100"/>
  <c r="MNL18" i="100"/>
  <c r="MNM18" i="100"/>
  <c r="MNN18" i="100"/>
  <c r="MNO18" i="100"/>
  <c r="MNP18" i="100"/>
  <c r="MNQ18" i="100"/>
  <c r="MNR18" i="100"/>
  <c r="MNS18" i="100"/>
  <c r="MNT18" i="100"/>
  <c r="MNU18" i="100"/>
  <c r="MNV18" i="100"/>
  <c r="MNW18" i="100"/>
  <c r="MNX18" i="100"/>
  <c r="MNY18" i="100"/>
  <c r="MNZ18" i="100"/>
  <c r="MOA18" i="100"/>
  <c r="MOB18" i="100"/>
  <c r="MOC18" i="100"/>
  <c r="MOD18" i="100"/>
  <c r="MOE18" i="100"/>
  <c r="MOF18" i="100"/>
  <c r="MOG18" i="100"/>
  <c r="MOH18" i="100"/>
  <c r="MOI18" i="100"/>
  <c r="MOJ18" i="100"/>
  <c r="MOK18" i="100"/>
  <c r="MOL18" i="100"/>
  <c r="MOM18" i="100"/>
  <c r="MON18" i="100"/>
  <c r="MOO18" i="100"/>
  <c r="MOP18" i="100"/>
  <c r="MOQ18" i="100"/>
  <c r="MOR18" i="100"/>
  <c r="MOS18" i="100"/>
  <c r="MOT18" i="100"/>
  <c r="MOU18" i="100"/>
  <c r="MOV18" i="100"/>
  <c r="MOW18" i="100"/>
  <c r="MOX18" i="100"/>
  <c r="MOY18" i="100"/>
  <c r="MOZ18" i="100"/>
  <c r="MPA18" i="100"/>
  <c r="MPB18" i="100"/>
  <c r="MPC18" i="100"/>
  <c r="MPD18" i="100"/>
  <c r="MPE18" i="100"/>
  <c r="MPF18" i="100"/>
  <c r="MPG18" i="100"/>
  <c r="MPH18" i="100"/>
  <c r="MPI18" i="100"/>
  <c r="MPJ18" i="100"/>
  <c r="MPK18" i="100"/>
  <c r="MPL18" i="100"/>
  <c r="MPM18" i="100"/>
  <c r="MPN18" i="100"/>
  <c r="MPO18" i="100"/>
  <c r="MPP18" i="100"/>
  <c r="MPQ18" i="100"/>
  <c r="MPR18" i="100"/>
  <c r="MPS18" i="100"/>
  <c r="MPT18" i="100"/>
  <c r="MPU18" i="100"/>
  <c r="MPV18" i="100"/>
  <c r="MPW18" i="100"/>
  <c r="MPX18" i="100"/>
  <c r="MPY18" i="100"/>
  <c r="MPZ18" i="100"/>
  <c r="MQA18" i="100"/>
  <c r="MQB18" i="100"/>
  <c r="MQC18" i="100"/>
  <c r="MQD18" i="100"/>
  <c r="MQE18" i="100"/>
  <c r="MQF18" i="100"/>
  <c r="MQG18" i="100"/>
  <c r="MQH18" i="100"/>
  <c r="MQI18" i="100"/>
  <c r="MQJ18" i="100"/>
  <c r="MQK18" i="100"/>
  <c r="MQL18" i="100"/>
  <c r="MQM18" i="100"/>
  <c r="MQN18" i="100"/>
  <c r="MQO18" i="100"/>
  <c r="MQP18" i="100"/>
  <c r="MQQ18" i="100"/>
  <c r="MQR18" i="100"/>
  <c r="MQS18" i="100"/>
  <c r="MQT18" i="100"/>
  <c r="MQU18" i="100"/>
  <c r="MQV18" i="100"/>
  <c r="MQW18" i="100"/>
  <c r="MQX18" i="100"/>
  <c r="MQY18" i="100"/>
  <c r="MQZ18" i="100"/>
  <c r="MRA18" i="100"/>
  <c r="MRB18" i="100"/>
  <c r="MRC18" i="100"/>
  <c r="MRD18" i="100"/>
  <c r="MRE18" i="100"/>
  <c r="MRF18" i="100"/>
  <c r="MRG18" i="100"/>
  <c r="MRH18" i="100"/>
  <c r="MRI18" i="100"/>
  <c r="MRJ18" i="100"/>
  <c r="MRK18" i="100"/>
  <c r="MRL18" i="100"/>
  <c r="MRM18" i="100"/>
  <c r="MRN18" i="100"/>
  <c r="MRO18" i="100"/>
  <c r="MRP18" i="100"/>
  <c r="MRQ18" i="100"/>
  <c r="MRR18" i="100"/>
  <c r="MRS18" i="100"/>
  <c r="MRT18" i="100"/>
  <c r="MRU18" i="100"/>
  <c r="MRV18" i="100"/>
  <c r="MRW18" i="100"/>
  <c r="MRX18" i="100"/>
  <c r="MRY18" i="100"/>
  <c r="MRZ18" i="100"/>
  <c r="MSA18" i="100"/>
  <c r="MSB18" i="100"/>
  <c r="MSC18" i="100"/>
  <c r="MSD18" i="100"/>
  <c r="MSE18" i="100"/>
  <c r="MSF18" i="100"/>
  <c r="MSG18" i="100"/>
  <c r="MSH18" i="100"/>
  <c r="MSI18" i="100"/>
  <c r="MSJ18" i="100"/>
  <c r="MSK18" i="100"/>
  <c r="MSL18" i="100"/>
  <c r="MSM18" i="100"/>
  <c r="MSN18" i="100"/>
  <c r="MSO18" i="100"/>
  <c r="MSP18" i="100"/>
  <c r="MSQ18" i="100"/>
  <c r="MSR18" i="100"/>
  <c r="MSS18" i="100"/>
  <c r="MST18" i="100"/>
  <c r="MSU18" i="100"/>
  <c r="MSV18" i="100"/>
  <c r="MSW18" i="100"/>
  <c r="MSX18" i="100"/>
  <c r="MSY18" i="100"/>
  <c r="MSZ18" i="100"/>
  <c r="MTA18" i="100"/>
  <c r="MTB18" i="100"/>
  <c r="MTC18" i="100"/>
  <c r="MTD18" i="100"/>
  <c r="MTE18" i="100"/>
  <c r="MTF18" i="100"/>
  <c r="MTG18" i="100"/>
  <c r="MTH18" i="100"/>
  <c r="MTI18" i="100"/>
  <c r="MTJ18" i="100"/>
  <c r="MTK18" i="100"/>
  <c r="MTL18" i="100"/>
  <c r="MTM18" i="100"/>
  <c r="MTN18" i="100"/>
  <c r="MTO18" i="100"/>
  <c r="MTP18" i="100"/>
  <c r="MTQ18" i="100"/>
  <c r="MTR18" i="100"/>
  <c r="MTS18" i="100"/>
  <c r="MTT18" i="100"/>
  <c r="MTU18" i="100"/>
  <c r="MTV18" i="100"/>
  <c r="MTW18" i="100"/>
  <c r="MTX18" i="100"/>
  <c r="MTY18" i="100"/>
  <c r="MTZ18" i="100"/>
  <c r="MUA18" i="100"/>
  <c r="MUB18" i="100"/>
  <c r="MUC18" i="100"/>
  <c r="MUD18" i="100"/>
  <c r="MUE18" i="100"/>
  <c r="MUF18" i="100"/>
  <c r="MUG18" i="100"/>
  <c r="MUH18" i="100"/>
  <c r="MUI18" i="100"/>
  <c r="MUJ18" i="100"/>
  <c r="MUK18" i="100"/>
  <c r="MUL18" i="100"/>
  <c r="MUM18" i="100"/>
  <c r="MUN18" i="100"/>
  <c r="MUO18" i="100"/>
  <c r="MUP18" i="100"/>
  <c r="MUQ18" i="100"/>
  <c r="MUR18" i="100"/>
  <c r="MUS18" i="100"/>
  <c r="MUT18" i="100"/>
  <c r="MUU18" i="100"/>
  <c r="MUV18" i="100"/>
  <c r="MUW18" i="100"/>
  <c r="MUX18" i="100"/>
  <c r="MUY18" i="100"/>
  <c r="MUZ18" i="100"/>
  <c r="MVA18" i="100"/>
  <c r="MVB18" i="100"/>
  <c r="MVC18" i="100"/>
  <c r="MVD18" i="100"/>
  <c r="MVE18" i="100"/>
  <c r="MVF18" i="100"/>
  <c r="MVG18" i="100"/>
  <c r="MVH18" i="100"/>
  <c r="MVI18" i="100"/>
  <c r="MVJ18" i="100"/>
  <c r="MVK18" i="100"/>
  <c r="MVL18" i="100"/>
  <c r="MVM18" i="100"/>
  <c r="MVN18" i="100"/>
  <c r="MVO18" i="100"/>
  <c r="MVP18" i="100"/>
  <c r="MVQ18" i="100"/>
  <c r="MVR18" i="100"/>
  <c r="MVS18" i="100"/>
  <c r="MVT18" i="100"/>
  <c r="MVU18" i="100"/>
  <c r="MVV18" i="100"/>
  <c r="MVW18" i="100"/>
  <c r="MVX18" i="100"/>
  <c r="MVY18" i="100"/>
  <c r="MVZ18" i="100"/>
  <c r="MWA18" i="100"/>
  <c r="MWB18" i="100"/>
  <c r="MWC18" i="100"/>
  <c r="MWD18" i="100"/>
  <c r="MWE18" i="100"/>
  <c r="MWF18" i="100"/>
  <c r="MWG18" i="100"/>
  <c r="MWH18" i="100"/>
  <c r="MWI18" i="100"/>
  <c r="MWJ18" i="100"/>
  <c r="MWK18" i="100"/>
  <c r="MWL18" i="100"/>
  <c r="MWM18" i="100"/>
  <c r="MWN18" i="100"/>
  <c r="MWO18" i="100"/>
  <c r="MWP18" i="100"/>
  <c r="MWQ18" i="100"/>
  <c r="MWR18" i="100"/>
  <c r="MWS18" i="100"/>
  <c r="MWT18" i="100"/>
  <c r="MWU18" i="100"/>
  <c r="MWV18" i="100"/>
  <c r="MWW18" i="100"/>
  <c r="MWX18" i="100"/>
  <c r="MWY18" i="100"/>
  <c r="MWZ18" i="100"/>
  <c r="MXA18" i="100"/>
  <c r="MXB18" i="100"/>
  <c r="MXC18" i="100"/>
  <c r="MXD18" i="100"/>
  <c r="MXE18" i="100"/>
  <c r="MXF18" i="100"/>
  <c r="MXG18" i="100"/>
  <c r="MXH18" i="100"/>
  <c r="MXI18" i="100"/>
  <c r="MXJ18" i="100"/>
  <c r="MXK18" i="100"/>
  <c r="MXL18" i="100"/>
  <c r="MXM18" i="100"/>
  <c r="MXN18" i="100"/>
  <c r="MXO18" i="100"/>
  <c r="MXP18" i="100"/>
  <c r="MXQ18" i="100"/>
  <c r="MXR18" i="100"/>
  <c r="MXS18" i="100"/>
  <c r="MXT18" i="100"/>
  <c r="MXU18" i="100"/>
  <c r="MXV18" i="100"/>
  <c r="MXW18" i="100"/>
  <c r="MXX18" i="100"/>
  <c r="MXY18" i="100"/>
  <c r="MXZ18" i="100"/>
  <c r="MYA18" i="100"/>
  <c r="MYB18" i="100"/>
  <c r="MYC18" i="100"/>
  <c r="MYD18" i="100"/>
  <c r="MYE18" i="100"/>
  <c r="MYF18" i="100"/>
  <c r="MYG18" i="100"/>
  <c r="MYH18" i="100"/>
  <c r="MYI18" i="100"/>
  <c r="MYJ18" i="100"/>
  <c r="MYK18" i="100"/>
  <c r="MYL18" i="100"/>
  <c r="MYM18" i="100"/>
  <c r="MYN18" i="100"/>
  <c r="MYO18" i="100"/>
  <c r="MYP18" i="100"/>
  <c r="MYQ18" i="100"/>
  <c r="MYR18" i="100"/>
  <c r="MYS18" i="100"/>
  <c r="MYT18" i="100"/>
  <c r="MYU18" i="100"/>
  <c r="MYV18" i="100"/>
  <c r="MYW18" i="100"/>
  <c r="MYX18" i="100"/>
  <c r="MYY18" i="100"/>
  <c r="MYZ18" i="100"/>
  <c r="MZA18" i="100"/>
  <c r="MZB18" i="100"/>
  <c r="MZC18" i="100"/>
  <c r="MZD18" i="100"/>
  <c r="MZE18" i="100"/>
  <c r="MZF18" i="100"/>
  <c r="MZG18" i="100"/>
  <c r="MZH18" i="100"/>
  <c r="MZI18" i="100"/>
  <c r="MZJ18" i="100"/>
  <c r="MZK18" i="100"/>
  <c r="MZL18" i="100"/>
  <c r="MZM18" i="100"/>
  <c r="MZN18" i="100"/>
  <c r="MZO18" i="100"/>
  <c r="MZP18" i="100"/>
  <c r="MZQ18" i="100"/>
  <c r="MZR18" i="100"/>
  <c r="MZS18" i="100"/>
  <c r="MZT18" i="100"/>
  <c r="MZU18" i="100"/>
  <c r="MZV18" i="100"/>
  <c r="MZW18" i="100"/>
  <c r="MZX18" i="100"/>
  <c r="MZY18" i="100"/>
  <c r="MZZ18" i="100"/>
  <c r="NAA18" i="100"/>
  <c r="NAB18" i="100"/>
  <c r="NAC18" i="100"/>
  <c r="NAD18" i="100"/>
  <c r="NAE18" i="100"/>
  <c r="NAF18" i="100"/>
  <c r="NAG18" i="100"/>
  <c r="NAH18" i="100"/>
  <c r="NAI18" i="100"/>
  <c r="NAJ18" i="100"/>
  <c r="NAK18" i="100"/>
  <c r="NAL18" i="100"/>
  <c r="NAM18" i="100"/>
  <c r="NAN18" i="100"/>
  <c r="NAO18" i="100"/>
  <c r="NAP18" i="100"/>
  <c r="NAQ18" i="100"/>
  <c r="NAR18" i="100"/>
  <c r="NAS18" i="100"/>
  <c r="NAT18" i="100"/>
  <c r="NAU18" i="100"/>
  <c r="NAV18" i="100"/>
  <c r="NAW18" i="100"/>
  <c r="NAX18" i="100"/>
  <c r="NAY18" i="100"/>
  <c r="NAZ18" i="100"/>
  <c r="NBA18" i="100"/>
  <c r="NBB18" i="100"/>
  <c r="NBC18" i="100"/>
  <c r="NBD18" i="100"/>
  <c r="NBE18" i="100"/>
  <c r="NBF18" i="100"/>
  <c r="NBG18" i="100"/>
  <c r="NBH18" i="100"/>
  <c r="NBI18" i="100"/>
  <c r="NBJ18" i="100"/>
  <c r="NBK18" i="100"/>
  <c r="NBL18" i="100"/>
  <c r="NBM18" i="100"/>
  <c r="NBN18" i="100"/>
  <c r="NBO18" i="100"/>
  <c r="NBP18" i="100"/>
  <c r="NBQ18" i="100"/>
  <c r="NBR18" i="100"/>
  <c r="NBS18" i="100"/>
  <c r="NBT18" i="100"/>
  <c r="NBU18" i="100"/>
  <c r="NBV18" i="100"/>
  <c r="NBW18" i="100"/>
  <c r="NBX18" i="100"/>
  <c r="NBY18" i="100"/>
  <c r="NBZ18" i="100"/>
  <c r="NCA18" i="100"/>
  <c r="NCB18" i="100"/>
  <c r="NCC18" i="100"/>
  <c r="NCD18" i="100"/>
  <c r="NCE18" i="100"/>
  <c r="NCF18" i="100"/>
  <c r="NCG18" i="100"/>
  <c r="NCH18" i="100"/>
  <c r="NCI18" i="100"/>
  <c r="NCJ18" i="100"/>
  <c r="NCK18" i="100"/>
  <c r="NCL18" i="100"/>
  <c r="NCM18" i="100"/>
  <c r="NCN18" i="100"/>
  <c r="NCO18" i="100"/>
  <c r="NCP18" i="100"/>
  <c r="NCQ18" i="100"/>
  <c r="NCR18" i="100"/>
  <c r="NCS18" i="100"/>
  <c r="NCT18" i="100"/>
  <c r="NCU18" i="100"/>
  <c r="NCV18" i="100"/>
  <c r="NCW18" i="100"/>
  <c r="NCX18" i="100"/>
  <c r="NCY18" i="100"/>
  <c r="NCZ18" i="100"/>
  <c r="NDA18" i="100"/>
  <c r="NDB18" i="100"/>
  <c r="NDC18" i="100"/>
  <c r="NDD18" i="100"/>
  <c r="NDE18" i="100"/>
  <c r="NDF18" i="100"/>
  <c r="NDG18" i="100"/>
  <c r="NDH18" i="100"/>
  <c r="NDI18" i="100"/>
  <c r="NDJ18" i="100"/>
  <c r="NDK18" i="100"/>
  <c r="NDL18" i="100"/>
  <c r="NDM18" i="100"/>
  <c r="NDN18" i="100"/>
  <c r="NDO18" i="100"/>
  <c r="NDP18" i="100"/>
  <c r="NDQ18" i="100"/>
  <c r="NDR18" i="100"/>
  <c r="NDS18" i="100"/>
  <c r="NDT18" i="100"/>
  <c r="NDU18" i="100"/>
  <c r="NDV18" i="100"/>
  <c r="NDW18" i="100"/>
  <c r="NDX18" i="100"/>
  <c r="NDY18" i="100"/>
  <c r="NDZ18" i="100"/>
  <c r="NEA18" i="100"/>
  <c r="NEB18" i="100"/>
  <c r="NEC18" i="100"/>
  <c r="NED18" i="100"/>
  <c r="NEE18" i="100"/>
  <c r="NEF18" i="100"/>
  <c r="NEG18" i="100"/>
  <c r="NEH18" i="100"/>
  <c r="NEI18" i="100"/>
  <c r="NEJ18" i="100"/>
  <c r="NEK18" i="100"/>
  <c r="NEL18" i="100"/>
  <c r="NEM18" i="100"/>
  <c r="NEN18" i="100"/>
  <c r="NEO18" i="100"/>
  <c r="NEP18" i="100"/>
  <c r="NEQ18" i="100"/>
  <c r="NER18" i="100"/>
  <c r="NES18" i="100"/>
  <c r="NET18" i="100"/>
  <c r="NEU18" i="100"/>
  <c r="NEV18" i="100"/>
  <c r="NEW18" i="100"/>
  <c r="NEX18" i="100"/>
  <c r="NEY18" i="100"/>
  <c r="NEZ18" i="100"/>
  <c r="NFA18" i="100"/>
  <c r="NFB18" i="100"/>
  <c r="NFC18" i="100"/>
  <c r="NFD18" i="100"/>
  <c r="NFE18" i="100"/>
  <c r="NFF18" i="100"/>
  <c r="NFG18" i="100"/>
  <c r="NFH18" i="100"/>
  <c r="NFI18" i="100"/>
  <c r="NFJ18" i="100"/>
  <c r="NFK18" i="100"/>
  <c r="NFL18" i="100"/>
  <c r="NFM18" i="100"/>
  <c r="NFN18" i="100"/>
  <c r="NFO18" i="100"/>
  <c r="NFP18" i="100"/>
  <c r="NFQ18" i="100"/>
  <c r="NFR18" i="100"/>
  <c r="NFS18" i="100"/>
  <c r="NFT18" i="100"/>
  <c r="NFU18" i="100"/>
  <c r="NFV18" i="100"/>
  <c r="NFW18" i="100"/>
  <c r="NFX18" i="100"/>
  <c r="NFY18" i="100"/>
  <c r="NFZ18" i="100"/>
  <c r="NGA18" i="100"/>
  <c r="NGB18" i="100"/>
  <c r="NGC18" i="100"/>
  <c r="NGD18" i="100"/>
  <c r="NGE18" i="100"/>
  <c r="NGF18" i="100"/>
  <c r="NGG18" i="100"/>
  <c r="NGH18" i="100"/>
  <c r="NGI18" i="100"/>
  <c r="NGJ18" i="100"/>
  <c r="NGK18" i="100"/>
  <c r="NGL18" i="100"/>
  <c r="NGM18" i="100"/>
  <c r="NGN18" i="100"/>
  <c r="NGO18" i="100"/>
  <c r="NGP18" i="100"/>
  <c r="NGQ18" i="100"/>
  <c r="NGR18" i="100"/>
  <c r="NGS18" i="100"/>
  <c r="NGT18" i="100"/>
  <c r="NGU18" i="100"/>
  <c r="NGV18" i="100"/>
  <c r="NGW18" i="100"/>
  <c r="NGX18" i="100"/>
  <c r="NGY18" i="100"/>
  <c r="NGZ18" i="100"/>
  <c r="NHA18" i="100"/>
  <c r="NHB18" i="100"/>
  <c r="NHC18" i="100"/>
  <c r="NHD18" i="100"/>
  <c r="NHE18" i="100"/>
  <c r="NHF18" i="100"/>
  <c r="NHG18" i="100"/>
  <c r="NHH18" i="100"/>
  <c r="NHI18" i="100"/>
  <c r="NHJ18" i="100"/>
  <c r="NHK18" i="100"/>
  <c r="NHL18" i="100"/>
  <c r="NHM18" i="100"/>
  <c r="NHN18" i="100"/>
  <c r="NHO18" i="100"/>
  <c r="NHP18" i="100"/>
  <c r="NHQ18" i="100"/>
  <c r="NHR18" i="100"/>
  <c r="NHS18" i="100"/>
  <c r="NHT18" i="100"/>
  <c r="NHU18" i="100"/>
  <c r="NHV18" i="100"/>
  <c r="NHW18" i="100"/>
  <c r="NHX18" i="100"/>
  <c r="NHY18" i="100"/>
  <c r="NHZ18" i="100"/>
  <c r="NIA18" i="100"/>
  <c r="NIB18" i="100"/>
  <c r="NIC18" i="100"/>
  <c r="NID18" i="100"/>
  <c r="NIE18" i="100"/>
  <c r="NIF18" i="100"/>
  <c r="NIG18" i="100"/>
  <c r="NIH18" i="100"/>
  <c r="NII18" i="100"/>
  <c r="NIJ18" i="100"/>
  <c r="NIK18" i="100"/>
  <c r="NIL18" i="100"/>
  <c r="NIM18" i="100"/>
  <c r="NIN18" i="100"/>
  <c r="NIO18" i="100"/>
  <c r="NIP18" i="100"/>
  <c r="NIQ18" i="100"/>
  <c r="NIR18" i="100"/>
  <c r="NIS18" i="100"/>
  <c r="NIT18" i="100"/>
  <c r="NIU18" i="100"/>
  <c r="NIV18" i="100"/>
  <c r="NIW18" i="100"/>
  <c r="NIX18" i="100"/>
  <c r="NIY18" i="100"/>
  <c r="NIZ18" i="100"/>
  <c r="NJA18" i="100"/>
  <c r="NJB18" i="100"/>
  <c r="NJC18" i="100"/>
  <c r="NJD18" i="100"/>
  <c r="NJE18" i="100"/>
  <c r="NJF18" i="100"/>
  <c r="NJG18" i="100"/>
  <c r="NJH18" i="100"/>
  <c r="NJI18" i="100"/>
  <c r="NJJ18" i="100"/>
  <c r="NJK18" i="100"/>
  <c r="NJL18" i="100"/>
  <c r="NJM18" i="100"/>
  <c r="NJN18" i="100"/>
  <c r="NJO18" i="100"/>
  <c r="NJP18" i="100"/>
  <c r="NJQ18" i="100"/>
  <c r="NJR18" i="100"/>
  <c r="NJS18" i="100"/>
  <c r="NJT18" i="100"/>
  <c r="NJU18" i="100"/>
  <c r="NJV18" i="100"/>
  <c r="NJW18" i="100"/>
  <c r="NJX18" i="100"/>
  <c r="NJY18" i="100"/>
  <c r="NJZ18" i="100"/>
  <c r="NKA18" i="100"/>
  <c r="NKB18" i="100"/>
  <c r="NKC18" i="100"/>
  <c r="NKD18" i="100"/>
  <c r="NKE18" i="100"/>
  <c r="NKF18" i="100"/>
  <c r="NKG18" i="100"/>
  <c r="NKH18" i="100"/>
  <c r="NKI18" i="100"/>
  <c r="NKJ18" i="100"/>
  <c r="NKK18" i="100"/>
  <c r="NKL18" i="100"/>
  <c r="NKM18" i="100"/>
  <c r="NKN18" i="100"/>
  <c r="NKO18" i="100"/>
  <c r="NKP18" i="100"/>
  <c r="NKQ18" i="100"/>
  <c r="NKR18" i="100"/>
  <c r="NKS18" i="100"/>
  <c r="NKT18" i="100"/>
  <c r="NKU18" i="100"/>
  <c r="NKV18" i="100"/>
  <c r="NKW18" i="100"/>
  <c r="NKX18" i="100"/>
  <c r="NKY18" i="100"/>
  <c r="NKZ18" i="100"/>
  <c r="NLA18" i="100"/>
  <c r="NLB18" i="100"/>
  <c r="NLC18" i="100"/>
  <c r="NLD18" i="100"/>
  <c r="NLE18" i="100"/>
  <c r="NLF18" i="100"/>
  <c r="NLG18" i="100"/>
  <c r="NLH18" i="100"/>
  <c r="NLI18" i="100"/>
  <c r="NLJ18" i="100"/>
  <c r="NLK18" i="100"/>
  <c r="NLL18" i="100"/>
  <c r="NLM18" i="100"/>
  <c r="NLN18" i="100"/>
  <c r="NLO18" i="100"/>
  <c r="NLP18" i="100"/>
  <c r="NLQ18" i="100"/>
  <c r="NLR18" i="100"/>
  <c r="NLS18" i="100"/>
  <c r="NLT18" i="100"/>
  <c r="NLU18" i="100"/>
  <c r="NLV18" i="100"/>
  <c r="NLW18" i="100"/>
  <c r="NLX18" i="100"/>
  <c r="NLY18" i="100"/>
  <c r="NLZ18" i="100"/>
  <c r="NMA18" i="100"/>
  <c r="NMB18" i="100"/>
  <c r="NMC18" i="100"/>
  <c r="NMD18" i="100"/>
  <c r="NME18" i="100"/>
  <c r="NMF18" i="100"/>
  <c r="NMG18" i="100"/>
  <c r="NMH18" i="100"/>
  <c r="NMI18" i="100"/>
  <c r="NMJ18" i="100"/>
  <c r="NMK18" i="100"/>
  <c r="NML18" i="100"/>
  <c r="NMM18" i="100"/>
  <c r="NMN18" i="100"/>
  <c r="NMO18" i="100"/>
  <c r="NMP18" i="100"/>
  <c r="NMQ18" i="100"/>
  <c r="NMR18" i="100"/>
  <c r="NMS18" i="100"/>
  <c r="NMT18" i="100"/>
  <c r="NMU18" i="100"/>
  <c r="NMV18" i="100"/>
  <c r="NMW18" i="100"/>
  <c r="NMX18" i="100"/>
  <c r="NMY18" i="100"/>
  <c r="NMZ18" i="100"/>
  <c r="NNA18" i="100"/>
  <c r="NNB18" i="100"/>
  <c r="NNC18" i="100"/>
  <c r="NND18" i="100"/>
  <c r="NNE18" i="100"/>
  <c r="NNF18" i="100"/>
  <c r="NNG18" i="100"/>
  <c r="NNH18" i="100"/>
  <c r="NNI18" i="100"/>
  <c r="NNJ18" i="100"/>
  <c r="NNK18" i="100"/>
  <c r="NNL18" i="100"/>
  <c r="NNM18" i="100"/>
  <c r="NNN18" i="100"/>
  <c r="NNO18" i="100"/>
  <c r="NNP18" i="100"/>
  <c r="NNQ18" i="100"/>
  <c r="NNR18" i="100"/>
  <c r="NNS18" i="100"/>
  <c r="NNT18" i="100"/>
  <c r="NNU18" i="100"/>
  <c r="NNV18" i="100"/>
  <c r="NNW18" i="100"/>
  <c r="NNX18" i="100"/>
  <c r="NNY18" i="100"/>
  <c r="NNZ18" i="100"/>
  <c r="NOA18" i="100"/>
  <c r="NOB18" i="100"/>
  <c r="NOC18" i="100"/>
  <c r="NOD18" i="100"/>
  <c r="NOE18" i="100"/>
  <c r="NOF18" i="100"/>
  <c r="NOG18" i="100"/>
  <c r="NOH18" i="100"/>
  <c r="NOI18" i="100"/>
  <c r="NOJ18" i="100"/>
  <c r="NOK18" i="100"/>
  <c r="NOL18" i="100"/>
  <c r="NOM18" i="100"/>
  <c r="NON18" i="100"/>
  <c r="NOO18" i="100"/>
  <c r="NOP18" i="100"/>
  <c r="NOQ18" i="100"/>
  <c r="NOR18" i="100"/>
  <c r="NOS18" i="100"/>
  <c r="NOT18" i="100"/>
  <c r="NOU18" i="100"/>
  <c r="NOV18" i="100"/>
  <c r="NOW18" i="100"/>
  <c r="NOX18" i="100"/>
  <c r="NOY18" i="100"/>
  <c r="NOZ18" i="100"/>
  <c r="NPA18" i="100"/>
  <c r="NPB18" i="100"/>
  <c r="NPC18" i="100"/>
  <c r="NPD18" i="100"/>
  <c r="NPE18" i="100"/>
  <c r="NPF18" i="100"/>
  <c r="NPG18" i="100"/>
  <c r="NPH18" i="100"/>
  <c r="NPI18" i="100"/>
  <c r="NPJ18" i="100"/>
  <c r="NPK18" i="100"/>
  <c r="NPL18" i="100"/>
  <c r="NPM18" i="100"/>
  <c r="NPN18" i="100"/>
  <c r="NPO18" i="100"/>
  <c r="NPP18" i="100"/>
  <c r="NPQ18" i="100"/>
  <c r="NPR18" i="100"/>
  <c r="NPS18" i="100"/>
  <c r="NPT18" i="100"/>
  <c r="NPU18" i="100"/>
  <c r="NPV18" i="100"/>
  <c r="NPW18" i="100"/>
  <c r="NPX18" i="100"/>
  <c r="NPY18" i="100"/>
  <c r="NPZ18" i="100"/>
  <c r="NQA18" i="100"/>
  <c r="NQB18" i="100"/>
  <c r="NQC18" i="100"/>
  <c r="NQD18" i="100"/>
  <c r="NQE18" i="100"/>
  <c r="NQF18" i="100"/>
  <c r="NQG18" i="100"/>
  <c r="NQH18" i="100"/>
  <c r="NQI18" i="100"/>
  <c r="NQJ18" i="100"/>
  <c r="NQK18" i="100"/>
  <c r="NQL18" i="100"/>
  <c r="NQM18" i="100"/>
  <c r="NQN18" i="100"/>
  <c r="NQO18" i="100"/>
  <c r="NQP18" i="100"/>
  <c r="NQQ18" i="100"/>
  <c r="NQR18" i="100"/>
  <c r="NQS18" i="100"/>
  <c r="NQT18" i="100"/>
  <c r="NQU18" i="100"/>
  <c r="NQV18" i="100"/>
  <c r="NQW18" i="100"/>
  <c r="NQX18" i="100"/>
  <c r="NQY18" i="100"/>
  <c r="NQZ18" i="100"/>
  <c r="NRA18" i="100"/>
  <c r="NRB18" i="100"/>
  <c r="NRC18" i="100"/>
  <c r="NRD18" i="100"/>
  <c r="NRE18" i="100"/>
  <c r="NRF18" i="100"/>
  <c r="NRG18" i="100"/>
  <c r="NRH18" i="100"/>
  <c r="NRI18" i="100"/>
  <c r="NRJ18" i="100"/>
  <c r="NRK18" i="100"/>
  <c r="NRL18" i="100"/>
  <c r="NRM18" i="100"/>
  <c r="NRN18" i="100"/>
  <c r="NRO18" i="100"/>
  <c r="NRP18" i="100"/>
  <c r="NRQ18" i="100"/>
  <c r="NRR18" i="100"/>
  <c r="NRS18" i="100"/>
  <c r="NRT18" i="100"/>
  <c r="NRU18" i="100"/>
  <c r="NRV18" i="100"/>
  <c r="NRW18" i="100"/>
  <c r="NRX18" i="100"/>
  <c r="NRY18" i="100"/>
  <c r="NRZ18" i="100"/>
  <c r="NSA18" i="100"/>
  <c r="NSB18" i="100"/>
  <c r="NSC18" i="100"/>
  <c r="NSD18" i="100"/>
  <c r="NSE18" i="100"/>
  <c r="NSF18" i="100"/>
  <c r="NSG18" i="100"/>
  <c r="NSH18" i="100"/>
  <c r="NSI18" i="100"/>
  <c r="NSJ18" i="100"/>
  <c r="NSK18" i="100"/>
  <c r="NSL18" i="100"/>
  <c r="NSM18" i="100"/>
  <c r="NSN18" i="100"/>
  <c r="NSO18" i="100"/>
  <c r="NSP18" i="100"/>
  <c r="NSQ18" i="100"/>
  <c r="NSR18" i="100"/>
  <c r="NSS18" i="100"/>
  <c r="NST18" i="100"/>
  <c r="NSU18" i="100"/>
  <c r="NSV18" i="100"/>
  <c r="NSW18" i="100"/>
  <c r="NSX18" i="100"/>
  <c r="NSY18" i="100"/>
  <c r="NSZ18" i="100"/>
  <c r="NTA18" i="100"/>
  <c r="NTB18" i="100"/>
  <c r="NTC18" i="100"/>
  <c r="NTD18" i="100"/>
  <c r="NTE18" i="100"/>
  <c r="NTF18" i="100"/>
  <c r="NTG18" i="100"/>
  <c r="NTH18" i="100"/>
  <c r="NTI18" i="100"/>
  <c r="NTJ18" i="100"/>
  <c r="NTK18" i="100"/>
  <c r="NTL18" i="100"/>
  <c r="NTM18" i="100"/>
  <c r="NTN18" i="100"/>
  <c r="NTO18" i="100"/>
  <c r="NTP18" i="100"/>
  <c r="NTQ18" i="100"/>
  <c r="NTR18" i="100"/>
  <c r="NTS18" i="100"/>
  <c r="NTT18" i="100"/>
  <c r="NTU18" i="100"/>
  <c r="NTV18" i="100"/>
  <c r="NTW18" i="100"/>
  <c r="NTX18" i="100"/>
  <c r="NTY18" i="100"/>
  <c r="NTZ18" i="100"/>
  <c r="NUA18" i="100"/>
  <c r="NUB18" i="100"/>
  <c r="NUC18" i="100"/>
  <c r="NUD18" i="100"/>
  <c r="NUE18" i="100"/>
  <c r="NUF18" i="100"/>
  <c r="NUG18" i="100"/>
  <c r="NUH18" i="100"/>
  <c r="NUI18" i="100"/>
  <c r="NUJ18" i="100"/>
  <c r="NUK18" i="100"/>
  <c r="NUL18" i="100"/>
  <c r="NUM18" i="100"/>
  <c r="NUN18" i="100"/>
  <c r="NUO18" i="100"/>
  <c r="NUP18" i="100"/>
  <c r="NUQ18" i="100"/>
  <c r="NUR18" i="100"/>
  <c r="NUS18" i="100"/>
  <c r="NUT18" i="100"/>
  <c r="NUU18" i="100"/>
  <c r="NUV18" i="100"/>
  <c r="NUW18" i="100"/>
  <c r="NUX18" i="100"/>
  <c r="NUY18" i="100"/>
  <c r="NUZ18" i="100"/>
  <c r="NVA18" i="100"/>
  <c r="NVB18" i="100"/>
  <c r="NVC18" i="100"/>
  <c r="NVD18" i="100"/>
  <c r="NVE18" i="100"/>
  <c r="NVF18" i="100"/>
  <c r="NVG18" i="100"/>
  <c r="NVH18" i="100"/>
  <c r="NVI18" i="100"/>
  <c r="NVJ18" i="100"/>
  <c r="NVK18" i="100"/>
  <c r="NVL18" i="100"/>
  <c r="NVM18" i="100"/>
  <c r="NVN18" i="100"/>
  <c r="NVO18" i="100"/>
  <c r="NVP18" i="100"/>
  <c r="NVQ18" i="100"/>
  <c r="NVR18" i="100"/>
  <c r="NVS18" i="100"/>
  <c r="NVT18" i="100"/>
  <c r="NVU18" i="100"/>
  <c r="NVV18" i="100"/>
  <c r="NVW18" i="100"/>
  <c r="NVX18" i="100"/>
  <c r="NVY18" i="100"/>
  <c r="NVZ18" i="100"/>
  <c r="NWA18" i="100"/>
  <c r="NWB18" i="100"/>
  <c r="NWC18" i="100"/>
  <c r="NWD18" i="100"/>
  <c r="NWE18" i="100"/>
  <c r="NWF18" i="100"/>
  <c r="NWG18" i="100"/>
  <c r="NWH18" i="100"/>
  <c r="NWI18" i="100"/>
  <c r="NWJ18" i="100"/>
  <c r="NWK18" i="100"/>
  <c r="NWL18" i="100"/>
  <c r="NWM18" i="100"/>
  <c r="NWN18" i="100"/>
  <c r="NWO18" i="100"/>
  <c r="NWP18" i="100"/>
  <c r="NWQ18" i="100"/>
  <c r="NWR18" i="100"/>
  <c r="NWS18" i="100"/>
  <c r="NWT18" i="100"/>
  <c r="NWU18" i="100"/>
  <c r="NWV18" i="100"/>
  <c r="NWW18" i="100"/>
  <c r="NWX18" i="100"/>
  <c r="NWY18" i="100"/>
  <c r="NWZ18" i="100"/>
  <c r="NXA18" i="100"/>
  <c r="NXB18" i="100"/>
  <c r="NXC18" i="100"/>
  <c r="NXD18" i="100"/>
  <c r="NXE18" i="100"/>
  <c r="NXF18" i="100"/>
  <c r="NXG18" i="100"/>
  <c r="NXH18" i="100"/>
  <c r="NXI18" i="100"/>
  <c r="NXJ18" i="100"/>
  <c r="NXK18" i="100"/>
  <c r="NXL18" i="100"/>
  <c r="NXM18" i="100"/>
  <c r="NXN18" i="100"/>
  <c r="NXO18" i="100"/>
  <c r="NXP18" i="100"/>
  <c r="NXQ18" i="100"/>
  <c r="NXR18" i="100"/>
  <c r="NXS18" i="100"/>
  <c r="NXT18" i="100"/>
  <c r="NXU18" i="100"/>
  <c r="NXV18" i="100"/>
  <c r="NXW18" i="100"/>
  <c r="NXX18" i="100"/>
  <c r="NXY18" i="100"/>
  <c r="NXZ18" i="100"/>
  <c r="NYA18" i="100"/>
  <c r="NYB18" i="100"/>
  <c r="NYC18" i="100"/>
  <c r="NYD18" i="100"/>
  <c r="NYE18" i="100"/>
  <c r="NYF18" i="100"/>
  <c r="NYG18" i="100"/>
  <c r="NYH18" i="100"/>
  <c r="NYI18" i="100"/>
  <c r="NYJ18" i="100"/>
  <c r="NYK18" i="100"/>
  <c r="NYL18" i="100"/>
  <c r="NYM18" i="100"/>
  <c r="NYN18" i="100"/>
  <c r="NYO18" i="100"/>
  <c r="NYP18" i="100"/>
  <c r="NYQ18" i="100"/>
  <c r="NYR18" i="100"/>
  <c r="NYS18" i="100"/>
  <c r="NYT18" i="100"/>
  <c r="NYU18" i="100"/>
  <c r="NYV18" i="100"/>
  <c r="NYW18" i="100"/>
  <c r="NYX18" i="100"/>
  <c r="NYY18" i="100"/>
  <c r="NYZ18" i="100"/>
  <c r="NZA18" i="100"/>
  <c r="NZB18" i="100"/>
  <c r="NZC18" i="100"/>
  <c r="NZD18" i="100"/>
  <c r="NZE18" i="100"/>
  <c r="NZF18" i="100"/>
  <c r="NZG18" i="100"/>
  <c r="NZH18" i="100"/>
  <c r="NZI18" i="100"/>
  <c r="NZJ18" i="100"/>
  <c r="NZK18" i="100"/>
  <c r="NZL18" i="100"/>
  <c r="NZM18" i="100"/>
  <c r="NZN18" i="100"/>
  <c r="NZO18" i="100"/>
  <c r="NZP18" i="100"/>
  <c r="NZQ18" i="100"/>
  <c r="NZR18" i="100"/>
  <c r="NZS18" i="100"/>
  <c r="NZT18" i="100"/>
  <c r="NZU18" i="100"/>
  <c r="NZV18" i="100"/>
  <c r="NZW18" i="100"/>
  <c r="NZX18" i="100"/>
  <c r="NZY18" i="100"/>
  <c r="NZZ18" i="100"/>
  <c r="OAA18" i="100"/>
  <c r="OAB18" i="100"/>
  <c r="OAC18" i="100"/>
  <c r="OAD18" i="100"/>
  <c r="OAE18" i="100"/>
  <c r="OAF18" i="100"/>
  <c r="OAG18" i="100"/>
  <c r="OAH18" i="100"/>
  <c r="OAI18" i="100"/>
  <c r="OAJ18" i="100"/>
  <c r="OAK18" i="100"/>
  <c r="OAL18" i="100"/>
  <c r="OAM18" i="100"/>
  <c r="OAN18" i="100"/>
  <c r="OAO18" i="100"/>
  <c r="OAP18" i="100"/>
  <c r="OAQ18" i="100"/>
  <c r="OAR18" i="100"/>
  <c r="OAS18" i="100"/>
  <c r="OAT18" i="100"/>
  <c r="OAU18" i="100"/>
  <c r="OAV18" i="100"/>
  <c r="OAW18" i="100"/>
  <c r="OAX18" i="100"/>
  <c r="OAY18" i="100"/>
  <c r="OAZ18" i="100"/>
  <c r="OBA18" i="100"/>
  <c r="OBB18" i="100"/>
  <c r="OBC18" i="100"/>
  <c r="OBD18" i="100"/>
  <c r="OBE18" i="100"/>
  <c r="OBF18" i="100"/>
  <c r="OBG18" i="100"/>
  <c r="OBH18" i="100"/>
  <c r="OBI18" i="100"/>
  <c r="OBJ18" i="100"/>
  <c r="OBK18" i="100"/>
  <c r="OBL18" i="100"/>
  <c r="OBM18" i="100"/>
  <c r="OBN18" i="100"/>
  <c r="OBO18" i="100"/>
  <c r="OBP18" i="100"/>
  <c r="OBQ18" i="100"/>
  <c r="OBR18" i="100"/>
  <c r="OBS18" i="100"/>
  <c r="OBT18" i="100"/>
  <c r="OBU18" i="100"/>
  <c r="OBV18" i="100"/>
  <c r="OBW18" i="100"/>
  <c r="OBX18" i="100"/>
  <c r="OBY18" i="100"/>
  <c r="OBZ18" i="100"/>
  <c r="OCA18" i="100"/>
  <c r="OCB18" i="100"/>
  <c r="OCC18" i="100"/>
  <c r="OCD18" i="100"/>
  <c r="OCE18" i="100"/>
  <c r="OCF18" i="100"/>
  <c r="OCG18" i="100"/>
  <c r="OCH18" i="100"/>
  <c r="OCI18" i="100"/>
  <c r="OCJ18" i="100"/>
  <c r="OCK18" i="100"/>
  <c r="OCL18" i="100"/>
  <c r="OCM18" i="100"/>
  <c r="OCN18" i="100"/>
  <c r="OCO18" i="100"/>
  <c r="OCP18" i="100"/>
  <c r="OCQ18" i="100"/>
  <c r="OCR18" i="100"/>
  <c r="OCS18" i="100"/>
  <c r="OCT18" i="100"/>
  <c r="OCU18" i="100"/>
  <c r="OCV18" i="100"/>
  <c r="OCW18" i="100"/>
  <c r="OCX18" i="100"/>
  <c r="OCY18" i="100"/>
  <c r="OCZ18" i="100"/>
  <c r="ODA18" i="100"/>
  <c r="ODB18" i="100"/>
  <c r="ODC18" i="100"/>
  <c r="ODD18" i="100"/>
  <c r="ODE18" i="100"/>
  <c r="ODF18" i="100"/>
  <c r="ODG18" i="100"/>
  <c r="ODH18" i="100"/>
  <c r="ODI18" i="100"/>
  <c r="ODJ18" i="100"/>
  <c r="ODK18" i="100"/>
  <c r="ODL18" i="100"/>
  <c r="ODM18" i="100"/>
  <c r="ODN18" i="100"/>
  <c r="ODO18" i="100"/>
  <c r="ODP18" i="100"/>
  <c r="ODQ18" i="100"/>
  <c r="ODR18" i="100"/>
  <c r="ODS18" i="100"/>
  <c r="ODT18" i="100"/>
  <c r="ODU18" i="100"/>
  <c r="ODV18" i="100"/>
  <c r="ODW18" i="100"/>
  <c r="ODX18" i="100"/>
  <c r="ODY18" i="100"/>
  <c r="ODZ18" i="100"/>
  <c r="OEA18" i="100"/>
  <c r="OEB18" i="100"/>
  <c r="OEC18" i="100"/>
  <c r="OED18" i="100"/>
  <c r="OEE18" i="100"/>
  <c r="OEF18" i="100"/>
  <c r="OEG18" i="100"/>
  <c r="OEH18" i="100"/>
  <c r="OEI18" i="100"/>
  <c r="OEJ18" i="100"/>
  <c r="OEK18" i="100"/>
  <c r="OEL18" i="100"/>
  <c r="OEM18" i="100"/>
  <c r="OEN18" i="100"/>
  <c r="OEO18" i="100"/>
  <c r="OEP18" i="100"/>
  <c r="OEQ18" i="100"/>
  <c r="OER18" i="100"/>
  <c r="OES18" i="100"/>
  <c r="OET18" i="100"/>
  <c r="OEU18" i="100"/>
  <c r="OEV18" i="100"/>
  <c r="OEW18" i="100"/>
  <c r="OEX18" i="100"/>
  <c r="OEY18" i="100"/>
  <c r="OEZ18" i="100"/>
  <c r="OFA18" i="100"/>
  <c r="OFB18" i="100"/>
  <c r="OFC18" i="100"/>
  <c r="OFD18" i="100"/>
  <c r="OFE18" i="100"/>
  <c r="OFF18" i="100"/>
  <c r="OFG18" i="100"/>
  <c r="OFH18" i="100"/>
  <c r="OFI18" i="100"/>
  <c r="OFJ18" i="100"/>
  <c r="OFK18" i="100"/>
  <c r="OFL18" i="100"/>
  <c r="OFM18" i="100"/>
  <c r="OFN18" i="100"/>
  <c r="OFO18" i="100"/>
  <c r="OFP18" i="100"/>
  <c r="OFQ18" i="100"/>
  <c r="OFR18" i="100"/>
  <c r="OFS18" i="100"/>
  <c r="OFT18" i="100"/>
  <c r="OFU18" i="100"/>
  <c r="OFV18" i="100"/>
  <c r="OFW18" i="100"/>
  <c r="OFX18" i="100"/>
  <c r="OFY18" i="100"/>
  <c r="OFZ18" i="100"/>
  <c r="OGA18" i="100"/>
  <c r="OGB18" i="100"/>
  <c r="OGC18" i="100"/>
  <c r="OGD18" i="100"/>
  <c r="OGE18" i="100"/>
  <c r="OGF18" i="100"/>
  <c r="OGG18" i="100"/>
  <c r="OGH18" i="100"/>
  <c r="OGI18" i="100"/>
  <c r="OGJ18" i="100"/>
  <c r="OGK18" i="100"/>
  <c r="OGL18" i="100"/>
  <c r="OGM18" i="100"/>
  <c r="OGN18" i="100"/>
  <c r="OGO18" i="100"/>
  <c r="OGP18" i="100"/>
  <c r="OGQ18" i="100"/>
  <c r="OGR18" i="100"/>
  <c r="OGS18" i="100"/>
  <c r="OGT18" i="100"/>
  <c r="OGU18" i="100"/>
  <c r="OGV18" i="100"/>
  <c r="OGW18" i="100"/>
  <c r="OGX18" i="100"/>
  <c r="OGY18" i="100"/>
  <c r="OGZ18" i="100"/>
  <c r="OHA18" i="100"/>
  <c r="OHB18" i="100"/>
  <c r="OHC18" i="100"/>
  <c r="OHD18" i="100"/>
  <c r="OHE18" i="100"/>
  <c r="OHF18" i="100"/>
  <c r="OHG18" i="100"/>
  <c r="OHH18" i="100"/>
  <c r="OHI18" i="100"/>
  <c r="OHJ18" i="100"/>
  <c r="OHK18" i="100"/>
  <c r="OHL18" i="100"/>
  <c r="OHM18" i="100"/>
  <c r="OHN18" i="100"/>
  <c r="OHO18" i="100"/>
  <c r="OHP18" i="100"/>
  <c r="OHQ18" i="100"/>
  <c r="OHR18" i="100"/>
  <c r="OHS18" i="100"/>
  <c r="OHT18" i="100"/>
  <c r="OHU18" i="100"/>
  <c r="OHV18" i="100"/>
  <c r="OHW18" i="100"/>
  <c r="OHX18" i="100"/>
  <c r="OHY18" i="100"/>
  <c r="OHZ18" i="100"/>
  <c r="OIA18" i="100"/>
  <c r="OIB18" i="100"/>
  <c r="OIC18" i="100"/>
  <c r="OID18" i="100"/>
  <c r="OIE18" i="100"/>
  <c r="OIF18" i="100"/>
  <c r="OIG18" i="100"/>
  <c r="OIH18" i="100"/>
  <c r="OII18" i="100"/>
  <c r="OIJ18" i="100"/>
  <c r="OIK18" i="100"/>
  <c r="OIL18" i="100"/>
  <c r="OIM18" i="100"/>
  <c r="OIN18" i="100"/>
  <c r="OIO18" i="100"/>
  <c r="OIP18" i="100"/>
  <c r="OIQ18" i="100"/>
  <c r="OIR18" i="100"/>
  <c r="OIS18" i="100"/>
  <c r="OIT18" i="100"/>
  <c r="OIU18" i="100"/>
  <c r="OIV18" i="100"/>
  <c r="OIW18" i="100"/>
  <c r="OIX18" i="100"/>
  <c r="OIY18" i="100"/>
  <c r="OIZ18" i="100"/>
  <c r="OJA18" i="100"/>
  <c r="OJB18" i="100"/>
  <c r="OJC18" i="100"/>
  <c r="OJD18" i="100"/>
  <c r="OJE18" i="100"/>
  <c r="OJF18" i="100"/>
  <c r="OJG18" i="100"/>
  <c r="OJH18" i="100"/>
  <c r="OJI18" i="100"/>
  <c r="OJJ18" i="100"/>
  <c r="OJK18" i="100"/>
  <c r="OJL18" i="100"/>
  <c r="OJM18" i="100"/>
  <c r="OJN18" i="100"/>
  <c r="OJO18" i="100"/>
  <c r="OJP18" i="100"/>
  <c r="OJQ18" i="100"/>
  <c r="OJR18" i="100"/>
  <c r="OJS18" i="100"/>
  <c r="OJT18" i="100"/>
  <c r="OJU18" i="100"/>
  <c r="OJV18" i="100"/>
  <c r="OJW18" i="100"/>
  <c r="OJX18" i="100"/>
  <c r="OJY18" i="100"/>
  <c r="OJZ18" i="100"/>
  <c r="OKA18" i="100"/>
  <c r="OKB18" i="100"/>
  <c r="OKC18" i="100"/>
  <c r="OKD18" i="100"/>
  <c r="OKE18" i="100"/>
  <c r="OKF18" i="100"/>
  <c r="OKG18" i="100"/>
  <c r="OKH18" i="100"/>
  <c r="OKI18" i="100"/>
  <c r="OKJ18" i="100"/>
  <c r="OKK18" i="100"/>
  <c r="OKL18" i="100"/>
  <c r="OKM18" i="100"/>
  <c r="OKN18" i="100"/>
  <c r="OKO18" i="100"/>
  <c r="OKP18" i="100"/>
  <c r="OKQ18" i="100"/>
  <c r="OKR18" i="100"/>
  <c r="OKS18" i="100"/>
  <c r="OKT18" i="100"/>
  <c r="OKU18" i="100"/>
  <c r="OKV18" i="100"/>
  <c r="OKW18" i="100"/>
  <c r="OKX18" i="100"/>
  <c r="OKY18" i="100"/>
  <c r="OKZ18" i="100"/>
  <c r="OLA18" i="100"/>
  <c r="OLB18" i="100"/>
  <c r="OLC18" i="100"/>
  <c r="OLD18" i="100"/>
  <c r="OLE18" i="100"/>
  <c r="OLF18" i="100"/>
  <c r="OLG18" i="100"/>
  <c r="OLH18" i="100"/>
  <c r="OLI18" i="100"/>
  <c r="OLJ18" i="100"/>
  <c r="OLK18" i="100"/>
  <c r="OLL18" i="100"/>
  <c r="OLM18" i="100"/>
  <c r="OLN18" i="100"/>
  <c r="OLO18" i="100"/>
  <c r="OLP18" i="100"/>
  <c r="OLQ18" i="100"/>
  <c r="OLR18" i="100"/>
  <c r="OLS18" i="100"/>
  <c r="OLT18" i="100"/>
  <c r="OLU18" i="100"/>
  <c r="OLV18" i="100"/>
  <c r="OLW18" i="100"/>
  <c r="OLX18" i="100"/>
  <c r="OLY18" i="100"/>
  <c r="OLZ18" i="100"/>
  <c r="OMA18" i="100"/>
  <c r="OMB18" i="100"/>
  <c r="OMC18" i="100"/>
  <c r="OMD18" i="100"/>
  <c r="OME18" i="100"/>
  <c r="OMF18" i="100"/>
  <c r="OMG18" i="100"/>
  <c r="OMH18" i="100"/>
  <c r="OMI18" i="100"/>
  <c r="OMJ18" i="100"/>
  <c r="OMK18" i="100"/>
  <c r="OML18" i="100"/>
  <c r="OMM18" i="100"/>
  <c r="OMN18" i="100"/>
  <c r="OMO18" i="100"/>
  <c r="OMP18" i="100"/>
  <c r="OMQ18" i="100"/>
  <c r="OMR18" i="100"/>
  <c r="OMS18" i="100"/>
  <c r="OMT18" i="100"/>
  <c r="OMU18" i="100"/>
  <c r="OMV18" i="100"/>
  <c r="OMW18" i="100"/>
  <c r="OMX18" i="100"/>
  <c r="OMY18" i="100"/>
  <c r="OMZ18" i="100"/>
  <c r="ONA18" i="100"/>
  <c r="ONB18" i="100"/>
  <c r="ONC18" i="100"/>
  <c r="OND18" i="100"/>
  <c r="ONE18" i="100"/>
  <c r="ONF18" i="100"/>
  <c r="ONG18" i="100"/>
  <c r="ONH18" i="100"/>
  <c r="ONI18" i="100"/>
  <c r="ONJ18" i="100"/>
  <c r="ONK18" i="100"/>
  <c r="ONL18" i="100"/>
  <c r="ONM18" i="100"/>
  <c r="ONN18" i="100"/>
  <c r="ONO18" i="100"/>
  <c r="ONP18" i="100"/>
  <c r="ONQ18" i="100"/>
  <c r="ONR18" i="100"/>
  <c r="ONS18" i="100"/>
  <c r="ONT18" i="100"/>
  <c r="ONU18" i="100"/>
  <c r="ONV18" i="100"/>
  <c r="ONW18" i="100"/>
  <c r="ONX18" i="100"/>
  <c r="ONY18" i="100"/>
  <c r="ONZ18" i="100"/>
  <c r="OOA18" i="100"/>
  <c r="OOB18" i="100"/>
  <c r="OOC18" i="100"/>
  <c r="OOD18" i="100"/>
  <c r="OOE18" i="100"/>
  <c r="OOF18" i="100"/>
  <c r="OOG18" i="100"/>
  <c r="OOH18" i="100"/>
  <c r="OOI18" i="100"/>
  <c r="OOJ18" i="100"/>
  <c r="OOK18" i="100"/>
  <c r="OOL18" i="100"/>
  <c r="OOM18" i="100"/>
  <c r="OON18" i="100"/>
  <c r="OOO18" i="100"/>
  <c r="OOP18" i="100"/>
  <c r="OOQ18" i="100"/>
  <c r="OOR18" i="100"/>
  <c r="OOS18" i="100"/>
  <c r="OOT18" i="100"/>
  <c r="OOU18" i="100"/>
  <c r="OOV18" i="100"/>
  <c r="OOW18" i="100"/>
  <c r="OOX18" i="100"/>
  <c r="OOY18" i="100"/>
  <c r="OOZ18" i="100"/>
  <c r="OPA18" i="100"/>
  <c r="OPB18" i="100"/>
  <c r="OPC18" i="100"/>
  <c r="OPD18" i="100"/>
  <c r="OPE18" i="100"/>
  <c r="OPF18" i="100"/>
  <c r="OPG18" i="100"/>
  <c r="OPH18" i="100"/>
  <c r="OPI18" i="100"/>
  <c r="OPJ18" i="100"/>
  <c r="OPK18" i="100"/>
  <c r="OPL18" i="100"/>
  <c r="OPM18" i="100"/>
  <c r="OPN18" i="100"/>
  <c r="OPO18" i="100"/>
  <c r="OPP18" i="100"/>
  <c r="OPQ18" i="100"/>
  <c r="OPR18" i="100"/>
  <c r="OPS18" i="100"/>
  <c r="OPT18" i="100"/>
  <c r="OPU18" i="100"/>
  <c r="OPV18" i="100"/>
  <c r="OPW18" i="100"/>
  <c r="OPX18" i="100"/>
  <c r="OPY18" i="100"/>
  <c r="OPZ18" i="100"/>
  <c r="OQA18" i="100"/>
  <c r="OQB18" i="100"/>
  <c r="OQC18" i="100"/>
  <c r="OQD18" i="100"/>
  <c r="OQE18" i="100"/>
  <c r="OQF18" i="100"/>
  <c r="OQG18" i="100"/>
  <c r="OQH18" i="100"/>
  <c r="OQI18" i="100"/>
  <c r="OQJ18" i="100"/>
  <c r="OQK18" i="100"/>
  <c r="OQL18" i="100"/>
  <c r="OQM18" i="100"/>
  <c r="OQN18" i="100"/>
  <c r="OQO18" i="100"/>
  <c r="OQP18" i="100"/>
  <c r="OQQ18" i="100"/>
  <c r="OQR18" i="100"/>
  <c r="OQS18" i="100"/>
  <c r="OQT18" i="100"/>
  <c r="OQU18" i="100"/>
  <c r="OQV18" i="100"/>
  <c r="OQW18" i="100"/>
  <c r="OQX18" i="100"/>
  <c r="OQY18" i="100"/>
  <c r="OQZ18" i="100"/>
  <c r="ORA18" i="100"/>
  <c r="ORB18" i="100"/>
  <c r="ORC18" i="100"/>
  <c r="ORD18" i="100"/>
  <c r="ORE18" i="100"/>
  <c r="ORF18" i="100"/>
  <c r="ORG18" i="100"/>
  <c r="ORH18" i="100"/>
  <c r="ORI18" i="100"/>
  <c r="ORJ18" i="100"/>
  <c r="ORK18" i="100"/>
  <c r="ORL18" i="100"/>
  <c r="ORM18" i="100"/>
  <c r="ORN18" i="100"/>
  <c r="ORO18" i="100"/>
  <c r="ORP18" i="100"/>
  <c r="ORQ18" i="100"/>
  <c r="ORR18" i="100"/>
  <c r="ORS18" i="100"/>
  <c r="ORT18" i="100"/>
  <c r="ORU18" i="100"/>
  <c r="ORV18" i="100"/>
  <c r="ORW18" i="100"/>
  <c r="ORX18" i="100"/>
  <c r="ORY18" i="100"/>
  <c r="ORZ18" i="100"/>
  <c r="OSA18" i="100"/>
  <c r="OSB18" i="100"/>
  <c r="OSC18" i="100"/>
  <c r="OSD18" i="100"/>
  <c r="OSE18" i="100"/>
  <c r="OSF18" i="100"/>
  <c r="OSG18" i="100"/>
  <c r="OSH18" i="100"/>
  <c r="OSI18" i="100"/>
  <c r="OSJ18" i="100"/>
  <c r="OSK18" i="100"/>
  <c r="OSL18" i="100"/>
  <c r="OSM18" i="100"/>
  <c r="OSN18" i="100"/>
  <c r="OSO18" i="100"/>
  <c r="OSP18" i="100"/>
  <c r="OSQ18" i="100"/>
  <c r="OSR18" i="100"/>
  <c r="OSS18" i="100"/>
  <c r="OST18" i="100"/>
  <c r="OSU18" i="100"/>
  <c r="OSV18" i="100"/>
  <c r="OSW18" i="100"/>
  <c r="OSX18" i="100"/>
  <c r="OSY18" i="100"/>
  <c r="OSZ18" i="100"/>
  <c r="OTA18" i="100"/>
  <c r="OTB18" i="100"/>
  <c r="OTC18" i="100"/>
  <c r="OTD18" i="100"/>
  <c r="OTE18" i="100"/>
  <c r="OTF18" i="100"/>
  <c r="OTG18" i="100"/>
  <c r="OTH18" i="100"/>
  <c r="OTI18" i="100"/>
  <c r="OTJ18" i="100"/>
  <c r="OTK18" i="100"/>
  <c r="OTL18" i="100"/>
  <c r="OTM18" i="100"/>
  <c r="OTN18" i="100"/>
  <c r="OTO18" i="100"/>
  <c r="OTP18" i="100"/>
  <c r="OTQ18" i="100"/>
  <c r="OTR18" i="100"/>
  <c r="OTS18" i="100"/>
  <c r="OTT18" i="100"/>
  <c r="OTU18" i="100"/>
  <c r="OTV18" i="100"/>
  <c r="OTW18" i="100"/>
  <c r="OTX18" i="100"/>
  <c r="OTY18" i="100"/>
  <c r="OTZ18" i="100"/>
  <c r="OUA18" i="100"/>
  <c r="OUB18" i="100"/>
  <c r="OUC18" i="100"/>
  <c r="OUD18" i="100"/>
  <c r="OUE18" i="100"/>
  <c r="OUF18" i="100"/>
  <c r="OUG18" i="100"/>
  <c r="OUH18" i="100"/>
  <c r="OUI18" i="100"/>
  <c r="OUJ18" i="100"/>
  <c r="OUK18" i="100"/>
  <c r="OUL18" i="100"/>
  <c r="OUM18" i="100"/>
  <c r="OUN18" i="100"/>
  <c r="OUO18" i="100"/>
  <c r="OUP18" i="100"/>
  <c r="OUQ18" i="100"/>
  <c r="OUR18" i="100"/>
  <c r="OUS18" i="100"/>
  <c r="OUT18" i="100"/>
  <c r="OUU18" i="100"/>
  <c r="OUV18" i="100"/>
  <c r="OUW18" i="100"/>
  <c r="OUX18" i="100"/>
  <c r="OUY18" i="100"/>
  <c r="OUZ18" i="100"/>
  <c r="OVA18" i="100"/>
  <c r="OVB18" i="100"/>
  <c r="OVC18" i="100"/>
  <c r="OVD18" i="100"/>
  <c r="OVE18" i="100"/>
  <c r="OVF18" i="100"/>
  <c r="OVG18" i="100"/>
  <c r="OVH18" i="100"/>
  <c r="OVI18" i="100"/>
  <c r="OVJ18" i="100"/>
  <c r="OVK18" i="100"/>
  <c r="OVL18" i="100"/>
  <c r="OVM18" i="100"/>
  <c r="OVN18" i="100"/>
  <c r="OVO18" i="100"/>
  <c r="OVP18" i="100"/>
  <c r="OVQ18" i="100"/>
  <c r="OVR18" i="100"/>
  <c r="OVS18" i="100"/>
  <c r="OVT18" i="100"/>
  <c r="OVU18" i="100"/>
  <c r="OVV18" i="100"/>
  <c r="OVW18" i="100"/>
  <c r="OVX18" i="100"/>
  <c r="OVY18" i="100"/>
  <c r="OVZ18" i="100"/>
  <c r="OWA18" i="100"/>
  <c r="OWB18" i="100"/>
  <c r="OWC18" i="100"/>
  <c r="OWD18" i="100"/>
  <c r="OWE18" i="100"/>
  <c r="OWF18" i="100"/>
  <c r="OWG18" i="100"/>
  <c r="OWH18" i="100"/>
  <c r="OWI18" i="100"/>
  <c r="OWJ18" i="100"/>
  <c r="OWK18" i="100"/>
  <c r="OWL18" i="100"/>
  <c r="OWM18" i="100"/>
  <c r="OWN18" i="100"/>
  <c r="OWO18" i="100"/>
  <c r="OWP18" i="100"/>
  <c r="OWQ18" i="100"/>
  <c r="OWR18" i="100"/>
  <c r="OWS18" i="100"/>
  <c r="OWT18" i="100"/>
  <c r="OWU18" i="100"/>
  <c r="OWV18" i="100"/>
  <c r="OWW18" i="100"/>
  <c r="OWX18" i="100"/>
  <c r="OWY18" i="100"/>
  <c r="OWZ18" i="100"/>
  <c r="OXA18" i="100"/>
  <c r="OXB18" i="100"/>
  <c r="OXC18" i="100"/>
  <c r="OXD18" i="100"/>
  <c r="OXE18" i="100"/>
  <c r="OXF18" i="100"/>
  <c r="OXG18" i="100"/>
  <c r="OXH18" i="100"/>
  <c r="OXI18" i="100"/>
  <c r="OXJ18" i="100"/>
  <c r="OXK18" i="100"/>
  <c r="OXL18" i="100"/>
  <c r="OXM18" i="100"/>
  <c r="OXN18" i="100"/>
  <c r="OXO18" i="100"/>
  <c r="OXP18" i="100"/>
  <c r="OXQ18" i="100"/>
  <c r="OXR18" i="100"/>
  <c r="OXS18" i="100"/>
  <c r="OXT18" i="100"/>
  <c r="OXU18" i="100"/>
  <c r="OXV18" i="100"/>
  <c r="OXW18" i="100"/>
  <c r="OXX18" i="100"/>
  <c r="OXY18" i="100"/>
  <c r="OXZ18" i="100"/>
  <c r="OYA18" i="100"/>
  <c r="OYB18" i="100"/>
  <c r="OYC18" i="100"/>
  <c r="OYD18" i="100"/>
  <c r="OYE18" i="100"/>
  <c r="OYF18" i="100"/>
  <c r="OYG18" i="100"/>
  <c r="OYH18" i="100"/>
  <c r="OYI18" i="100"/>
  <c r="OYJ18" i="100"/>
  <c r="OYK18" i="100"/>
  <c r="OYL18" i="100"/>
  <c r="OYM18" i="100"/>
  <c r="OYN18" i="100"/>
  <c r="OYO18" i="100"/>
  <c r="OYP18" i="100"/>
  <c r="OYQ18" i="100"/>
  <c r="OYR18" i="100"/>
  <c r="OYS18" i="100"/>
  <c r="OYT18" i="100"/>
  <c r="OYU18" i="100"/>
  <c r="OYV18" i="100"/>
  <c r="OYW18" i="100"/>
  <c r="OYX18" i="100"/>
  <c r="OYY18" i="100"/>
  <c r="OYZ18" i="100"/>
  <c r="OZA18" i="100"/>
  <c r="OZB18" i="100"/>
  <c r="OZC18" i="100"/>
  <c r="OZD18" i="100"/>
  <c r="OZE18" i="100"/>
  <c r="OZF18" i="100"/>
  <c r="OZG18" i="100"/>
  <c r="OZH18" i="100"/>
  <c r="OZI18" i="100"/>
  <c r="OZJ18" i="100"/>
  <c r="OZK18" i="100"/>
  <c r="OZL18" i="100"/>
  <c r="OZM18" i="100"/>
  <c r="OZN18" i="100"/>
  <c r="OZO18" i="100"/>
  <c r="OZP18" i="100"/>
  <c r="OZQ18" i="100"/>
  <c r="OZR18" i="100"/>
  <c r="OZS18" i="100"/>
  <c r="OZT18" i="100"/>
  <c r="OZU18" i="100"/>
  <c r="OZV18" i="100"/>
  <c r="OZW18" i="100"/>
  <c r="OZX18" i="100"/>
  <c r="OZY18" i="100"/>
  <c r="OZZ18" i="100"/>
  <c r="PAA18" i="100"/>
  <c r="PAB18" i="100"/>
  <c r="PAC18" i="100"/>
  <c r="PAD18" i="100"/>
  <c r="PAE18" i="100"/>
  <c r="PAF18" i="100"/>
  <c r="PAG18" i="100"/>
  <c r="PAH18" i="100"/>
  <c r="PAI18" i="100"/>
  <c r="PAJ18" i="100"/>
  <c r="PAK18" i="100"/>
  <c r="PAL18" i="100"/>
  <c r="PAM18" i="100"/>
  <c r="PAN18" i="100"/>
  <c r="PAO18" i="100"/>
  <c r="PAP18" i="100"/>
  <c r="PAQ18" i="100"/>
  <c r="PAR18" i="100"/>
  <c r="PAS18" i="100"/>
  <c r="PAT18" i="100"/>
  <c r="PAU18" i="100"/>
  <c r="PAV18" i="100"/>
  <c r="PAW18" i="100"/>
  <c r="PAX18" i="100"/>
  <c r="PAY18" i="100"/>
  <c r="PAZ18" i="100"/>
  <c r="PBA18" i="100"/>
  <c r="PBB18" i="100"/>
  <c r="PBC18" i="100"/>
  <c r="PBD18" i="100"/>
  <c r="PBE18" i="100"/>
  <c r="PBF18" i="100"/>
  <c r="PBG18" i="100"/>
  <c r="PBH18" i="100"/>
  <c r="PBI18" i="100"/>
  <c r="PBJ18" i="100"/>
  <c r="PBK18" i="100"/>
  <c r="PBL18" i="100"/>
  <c r="PBM18" i="100"/>
  <c r="PBN18" i="100"/>
  <c r="PBO18" i="100"/>
  <c r="PBP18" i="100"/>
  <c r="PBQ18" i="100"/>
  <c r="PBR18" i="100"/>
  <c r="PBS18" i="100"/>
  <c r="PBT18" i="100"/>
  <c r="PBU18" i="100"/>
  <c r="PBV18" i="100"/>
  <c r="PBW18" i="100"/>
  <c r="PBX18" i="100"/>
  <c r="PBY18" i="100"/>
  <c r="PBZ18" i="100"/>
  <c r="PCA18" i="100"/>
  <c r="PCB18" i="100"/>
  <c r="PCC18" i="100"/>
  <c r="PCD18" i="100"/>
  <c r="PCE18" i="100"/>
  <c r="PCF18" i="100"/>
  <c r="PCG18" i="100"/>
  <c r="PCH18" i="100"/>
  <c r="PCI18" i="100"/>
  <c r="PCJ18" i="100"/>
  <c r="PCK18" i="100"/>
  <c r="PCL18" i="100"/>
  <c r="PCM18" i="100"/>
  <c r="PCN18" i="100"/>
  <c r="PCO18" i="100"/>
  <c r="PCP18" i="100"/>
  <c r="PCQ18" i="100"/>
  <c r="PCR18" i="100"/>
  <c r="PCS18" i="100"/>
  <c r="PCT18" i="100"/>
  <c r="PCU18" i="100"/>
  <c r="PCV18" i="100"/>
  <c r="PCW18" i="100"/>
  <c r="PCX18" i="100"/>
  <c r="PCY18" i="100"/>
  <c r="PCZ18" i="100"/>
  <c r="PDA18" i="100"/>
  <c r="PDB18" i="100"/>
  <c r="PDC18" i="100"/>
  <c r="PDD18" i="100"/>
  <c r="PDE18" i="100"/>
  <c r="PDF18" i="100"/>
  <c r="PDG18" i="100"/>
  <c r="PDH18" i="100"/>
  <c r="PDI18" i="100"/>
  <c r="PDJ18" i="100"/>
  <c r="PDK18" i="100"/>
  <c r="PDL18" i="100"/>
  <c r="PDM18" i="100"/>
  <c r="PDN18" i="100"/>
  <c r="PDO18" i="100"/>
  <c r="PDP18" i="100"/>
  <c r="PDQ18" i="100"/>
  <c r="PDR18" i="100"/>
  <c r="PDS18" i="100"/>
  <c r="PDT18" i="100"/>
  <c r="PDU18" i="100"/>
  <c r="PDV18" i="100"/>
  <c r="PDW18" i="100"/>
  <c r="PDX18" i="100"/>
  <c r="PDY18" i="100"/>
  <c r="PDZ18" i="100"/>
  <c r="PEA18" i="100"/>
  <c r="PEB18" i="100"/>
  <c r="PEC18" i="100"/>
  <c r="PED18" i="100"/>
  <c r="PEE18" i="100"/>
  <c r="PEF18" i="100"/>
  <c r="PEG18" i="100"/>
  <c r="PEH18" i="100"/>
  <c r="PEI18" i="100"/>
  <c r="PEJ18" i="100"/>
  <c r="PEK18" i="100"/>
  <c r="PEL18" i="100"/>
  <c r="PEM18" i="100"/>
  <c r="PEN18" i="100"/>
  <c r="PEO18" i="100"/>
  <c r="PEP18" i="100"/>
  <c r="PEQ18" i="100"/>
  <c r="PER18" i="100"/>
  <c r="PES18" i="100"/>
  <c r="PET18" i="100"/>
  <c r="PEU18" i="100"/>
  <c r="PEV18" i="100"/>
  <c r="PEW18" i="100"/>
  <c r="PEX18" i="100"/>
  <c r="PEY18" i="100"/>
  <c r="PEZ18" i="100"/>
  <c r="PFA18" i="100"/>
  <c r="PFB18" i="100"/>
  <c r="PFC18" i="100"/>
  <c r="PFD18" i="100"/>
  <c r="PFE18" i="100"/>
  <c r="PFF18" i="100"/>
  <c r="PFG18" i="100"/>
  <c r="PFH18" i="100"/>
  <c r="PFI18" i="100"/>
  <c r="PFJ18" i="100"/>
  <c r="PFK18" i="100"/>
  <c r="PFL18" i="100"/>
  <c r="PFM18" i="100"/>
  <c r="PFN18" i="100"/>
  <c r="PFO18" i="100"/>
  <c r="PFP18" i="100"/>
  <c r="PFQ18" i="100"/>
  <c r="PFR18" i="100"/>
  <c r="PFS18" i="100"/>
  <c r="PFT18" i="100"/>
  <c r="PFU18" i="100"/>
  <c r="PFV18" i="100"/>
  <c r="PFW18" i="100"/>
  <c r="PFX18" i="100"/>
  <c r="PFY18" i="100"/>
  <c r="PFZ18" i="100"/>
  <c r="PGA18" i="100"/>
  <c r="PGB18" i="100"/>
  <c r="PGC18" i="100"/>
  <c r="PGD18" i="100"/>
  <c r="PGE18" i="100"/>
  <c r="PGF18" i="100"/>
  <c r="PGG18" i="100"/>
  <c r="PGH18" i="100"/>
  <c r="PGI18" i="100"/>
  <c r="PGJ18" i="100"/>
  <c r="PGK18" i="100"/>
  <c r="PGL18" i="100"/>
  <c r="PGM18" i="100"/>
  <c r="PGN18" i="100"/>
  <c r="PGO18" i="100"/>
  <c r="PGP18" i="100"/>
  <c r="PGQ18" i="100"/>
  <c r="PGR18" i="100"/>
  <c r="PGS18" i="100"/>
  <c r="PGT18" i="100"/>
  <c r="PGU18" i="100"/>
  <c r="PGV18" i="100"/>
  <c r="PGW18" i="100"/>
  <c r="PGX18" i="100"/>
  <c r="PGY18" i="100"/>
  <c r="PGZ18" i="100"/>
  <c r="PHA18" i="100"/>
  <c r="PHB18" i="100"/>
  <c r="PHC18" i="100"/>
  <c r="PHD18" i="100"/>
  <c r="PHE18" i="100"/>
  <c r="PHF18" i="100"/>
  <c r="PHG18" i="100"/>
  <c r="PHH18" i="100"/>
  <c r="PHI18" i="100"/>
  <c r="PHJ18" i="100"/>
  <c r="PHK18" i="100"/>
  <c r="PHL18" i="100"/>
  <c r="PHM18" i="100"/>
  <c r="PHN18" i="100"/>
  <c r="PHO18" i="100"/>
  <c r="PHP18" i="100"/>
  <c r="PHQ18" i="100"/>
  <c r="PHR18" i="100"/>
  <c r="PHS18" i="100"/>
  <c r="PHT18" i="100"/>
  <c r="PHU18" i="100"/>
  <c r="PHV18" i="100"/>
  <c r="PHW18" i="100"/>
  <c r="PHX18" i="100"/>
  <c r="PHY18" i="100"/>
  <c r="PHZ18" i="100"/>
  <c r="PIA18" i="100"/>
  <c r="PIB18" i="100"/>
  <c r="PIC18" i="100"/>
  <c r="PID18" i="100"/>
  <c r="PIE18" i="100"/>
  <c r="PIF18" i="100"/>
  <c r="PIG18" i="100"/>
  <c r="PIH18" i="100"/>
  <c r="PII18" i="100"/>
  <c r="PIJ18" i="100"/>
  <c r="PIK18" i="100"/>
  <c r="PIL18" i="100"/>
  <c r="PIM18" i="100"/>
  <c r="PIN18" i="100"/>
  <c r="PIO18" i="100"/>
  <c r="PIP18" i="100"/>
  <c r="PIQ18" i="100"/>
  <c r="PIR18" i="100"/>
  <c r="PIS18" i="100"/>
  <c r="PIT18" i="100"/>
  <c r="PIU18" i="100"/>
  <c r="PIV18" i="100"/>
  <c r="PIW18" i="100"/>
  <c r="PIX18" i="100"/>
  <c r="PIY18" i="100"/>
  <c r="PIZ18" i="100"/>
  <c r="PJA18" i="100"/>
  <c r="PJB18" i="100"/>
  <c r="PJC18" i="100"/>
  <c r="PJD18" i="100"/>
  <c r="PJE18" i="100"/>
  <c r="PJF18" i="100"/>
  <c r="PJG18" i="100"/>
  <c r="PJH18" i="100"/>
  <c r="PJI18" i="100"/>
  <c r="PJJ18" i="100"/>
  <c r="PJK18" i="100"/>
  <c r="PJL18" i="100"/>
  <c r="PJM18" i="100"/>
  <c r="PJN18" i="100"/>
  <c r="PJO18" i="100"/>
  <c r="PJP18" i="100"/>
  <c r="PJQ18" i="100"/>
  <c r="PJR18" i="100"/>
  <c r="PJS18" i="100"/>
  <c r="PJT18" i="100"/>
  <c r="PJU18" i="100"/>
  <c r="PJV18" i="100"/>
  <c r="PJW18" i="100"/>
  <c r="PJX18" i="100"/>
  <c r="PJY18" i="100"/>
  <c r="PJZ18" i="100"/>
  <c r="PKA18" i="100"/>
  <c r="PKB18" i="100"/>
  <c r="PKC18" i="100"/>
  <c r="PKD18" i="100"/>
  <c r="PKE18" i="100"/>
  <c r="PKF18" i="100"/>
  <c r="PKG18" i="100"/>
  <c r="PKH18" i="100"/>
  <c r="PKI18" i="100"/>
  <c r="PKJ18" i="100"/>
  <c r="PKK18" i="100"/>
  <c r="PKL18" i="100"/>
  <c r="PKM18" i="100"/>
  <c r="PKN18" i="100"/>
  <c r="PKO18" i="100"/>
  <c r="PKP18" i="100"/>
  <c r="PKQ18" i="100"/>
  <c r="PKR18" i="100"/>
  <c r="PKS18" i="100"/>
  <c r="PKT18" i="100"/>
  <c r="PKU18" i="100"/>
  <c r="PKV18" i="100"/>
  <c r="PKW18" i="100"/>
  <c r="PKX18" i="100"/>
  <c r="PKY18" i="100"/>
  <c r="PKZ18" i="100"/>
  <c r="PLA18" i="100"/>
  <c r="PLB18" i="100"/>
  <c r="PLC18" i="100"/>
  <c r="PLD18" i="100"/>
  <c r="PLE18" i="100"/>
  <c r="PLF18" i="100"/>
  <c r="PLG18" i="100"/>
  <c r="PLH18" i="100"/>
  <c r="PLI18" i="100"/>
  <c r="PLJ18" i="100"/>
  <c r="PLK18" i="100"/>
  <c r="PLL18" i="100"/>
  <c r="PLM18" i="100"/>
  <c r="PLN18" i="100"/>
  <c r="PLO18" i="100"/>
  <c r="PLP18" i="100"/>
  <c r="PLQ18" i="100"/>
  <c r="PLR18" i="100"/>
  <c r="PLS18" i="100"/>
  <c r="PLT18" i="100"/>
  <c r="PLU18" i="100"/>
  <c r="PLV18" i="100"/>
  <c r="PLW18" i="100"/>
  <c r="PLX18" i="100"/>
  <c r="PLY18" i="100"/>
  <c r="PLZ18" i="100"/>
  <c r="PMA18" i="100"/>
  <c r="PMB18" i="100"/>
  <c r="PMC18" i="100"/>
  <c r="PMD18" i="100"/>
  <c r="PME18" i="100"/>
  <c r="PMF18" i="100"/>
  <c r="PMG18" i="100"/>
  <c r="PMH18" i="100"/>
  <c r="PMI18" i="100"/>
  <c r="PMJ18" i="100"/>
  <c r="PMK18" i="100"/>
  <c r="PML18" i="100"/>
  <c r="PMM18" i="100"/>
  <c r="PMN18" i="100"/>
  <c r="PMO18" i="100"/>
  <c r="PMP18" i="100"/>
  <c r="PMQ18" i="100"/>
  <c r="PMR18" i="100"/>
  <c r="PMS18" i="100"/>
  <c r="PMT18" i="100"/>
  <c r="PMU18" i="100"/>
  <c r="PMV18" i="100"/>
  <c r="PMW18" i="100"/>
  <c r="PMX18" i="100"/>
  <c r="PMY18" i="100"/>
  <c r="PMZ18" i="100"/>
  <c r="PNA18" i="100"/>
  <c r="PNB18" i="100"/>
  <c r="PNC18" i="100"/>
  <c r="PND18" i="100"/>
  <c r="PNE18" i="100"/>
  <c r="PNF18" i="100"/>
  <c r="PNG18" i="100"/>
  <c r="PNH18" i="100"/>
  <c r="PNI18" i="100"/>
  <c r="PNJ18" i="100"/>
  <c r="PNK18" i="100"/>
  <c r="PNL18" i="100"/>
  <c r="PNM18" i="100"/>
  <c r="PNN18" i="100"/>
  <c r="PNO18" i="100"/>
  <c r="PNP18" i="100"/>
  <c r="PNQ18" i="100"/>
  <c r="PNR18" i="100"/>
  <c r="PNS18" i="100"/>
  <c r="PNT18" i="100"/>
  <c r="PNU18" i="100"/>
  <c r="PNV18" i="100"/>
  <c r="PNW18" i="100"/>
  <c r="PNX18" i="100"/>
  <c r="PNY18" i="100"/>
  <c r="PNZ18" i="100"/>
  <c r="POA18" i="100"/>
  <c r="POB18" i="100"/>
  <c r="POC18" i="100"/>
  <c r="POD18" i="100"/>
  <c r="POE18" i="100"/>
  <c r="POF18" i="100"/>
  <c r="POG18" i="100"/>
  <c r="POH18" i="100"/>
  <c r="POI18" i="100"/>
  <c r="POJ18" i="100"/>
  <c r="POK18" i="100"/>
  <c r="POL18" i="100"/>
  <c r="POM18" i="100"/>
  <c r="PON18" i="100"/>
  <c r="POO18" i="100"/>
  <c r="POP18" i="100"/>
  <c r="POQ18" i="100"/>
  <c r="POR18" i="100"/>
  <c r="POS18" i="100"/>
  <c r="POT18" i="100"/>
  <c r="POU18" i="100"/>
  <c r="POV18" i="100"/>
  <c r="POW18" i="100"/>
  <c r="POX18" i="100"/>
  <c r="POY18" i="100"/>
  <c r="POZ18" i="100"/>
  <c r="PPA18" i="100"/>
  <c r="PPB18" i="100"/>
  <c r="PPC18" i="100"/>
  <c r="PPD18" i="100"/>
  <c r="PPE18" i="100"/>
  <c r="PPF18" i="100"/>
  <c r="PPG18" i="100"/>
  <c r="PPH18" i="100"/>
  <c r="PPI18" i="100"/>
  <c r="PPJ18" i="100"/>
  <c r="PPK18" i="100"/>
  <c r="PPL18" i="100"/>
  <c r="PPM18" i="100"/>
  <c r="PPN18" i="100"/>
  <c r="PPO18" i="100"/>
  <c r="PPP18" i="100"/>
  <c r="PPQ18" i="100"/>
  <c r="PPR18" i="100"/>
  <c r="PPS18" i="100"/>
  <c r="PPT18" i="100"/>
  <c r="PPU18" i="100"/>
  <c r="PPV18" i="100"/>
  <c r="PPW18" i="100"/>
  <c r="PPX18" i="100"/>
  <c r="PPY18" i="100"/>
  <c r="PPZ18" i="100"/>
  <c r="PQA18" i="100"/>
  <c r="PQB18" i="100"/>
  <c r="PQC18" i="100"/>
  <c r="PQD18" i="100"/>
  <c r="PQE18" i="100"/>
  <c r="PQF18" i="100"/>
  <c r="PQG18" i="100"/>
  <c r="PQH18" i="100"/>
  <c r="PQI18" i="100"/>
  <c r="PQJ18" i="100"/>
  <c r="PQK18" i="100"/>
  <c r="PQL18" i="100"/>
  <c r="PQM18" i="100"/>
  <c r="PQN18" i="100"/>
  <c r="PQO18" i="100"/>
  <c r="PQP18" i="100"/>
  <c r="PQQ18" i="100"/>
  <c r="PQR18" i="100"/>
  <c r="PQS18" i="100"/>
  <c r="PQT18" i="100"/>
  <c r="PQU18" i="100"/>
  <c r="PQV18" i="100"/>
  <c r="PQW18" i="100"/>
  <c r="PQX18" i="100"/>
  <c r="PQY18" i="100"/>
  <c r="PQZ18" i="100"/>
  <c r="PRA18" i="100"/>
  <c r="PRB18" i="100"/>
  <c r="PRC18" i="100"/>
  <c r="PRD18" i="100"/>
  <c r="PRE18" i="100"/>
  <c r="PRF18" i="100"/>
  <c r="PRG18" i="100"/>
  <c r="PRH18" i="100"/>
  <c r="PRI18" i="100"/>
  <c r="PRJ18" i="100"/>
  <c r="PRK18" i="100"/>
  <c r="PRL18" i="100"/>
  <c r="PRM18" i="100"/>
  <c r="PRN18" i="100"/>
  <c r="PRO18" i="100"/>
  <c r="PRP18" i="100"/>
  <c r="PRQ18" i="100"/>
  <c r="PRR18" i="100"/>
  <c r="PRS18" i="100"/>
  <c r="PRT18" i="100"/>
  <c r="PRU18" i="100"/>
  <c r="PRV18" i="100"/>
  <c r="PRW18" i="100"/>
  <c r="PRX18" i="100"/>
  <c r="PRY18" i="100"/>
  <c r="PRZ18" i="100"/>
  <c r="PSA18" i="100"/>
  <c r="PSB18" i="100"/>
  <c r="PSC18" i="100"/>
  <c r="PSD18" i="100"/>
  <c r="PSE18" i="100"/>
  <c r="PSF18" i="100"/>
  <c r="PSG18" i="100"/>
  <c r="PSH18" i="100"/>
  <c r="PSI18" i="100"/>
  <c r="PSJ18" i="100"/>
  <c r="PSK18" i="100"/>
  <c r="PSL18" i="100"/>
  <c r="PSM18" i="100"/>
  <c r="PSN18" i="100"/>
  <c r="PSO18" i="100"/>
  <c r="PSP18" i="100"/>
  <c r="PSQ18" i="100"/>
  <c r="PSR18" i="100"/>
  <c r="PSS18" i="100"/>
  <c r="PST18" i="100"/>
  <c r="PSU18" i="100"/>
  <c r="PSV18" i="100"/>
  <c r="PSW18" i="100"/>
  <c r="PSX18" i="100"/>
  <c r="PSY18" i="100"/>
  <c r="PSZ18" i="100"/>
  <c r="PTA18" i="100"/>
  <c r="PTB18" i="100"/>
  <c r="PTC18" i="100"/>
  <c r="PTD18" i="100"/>
  <c r="PTE18" i="100"/>
  <c r="PTF18" i="100"/>
  <c r="PTG18" i="100"/>
  <c r="PTH18" i="100"/>
  <c r="PTI18" i="100"/>
  <c r="PTJ18" i="100"/>
  <c r="PTK18" i="100"/>
  <c r="PTL18" i="100"/>
  <c r="PTM18" i="100"/>
  <c r="PTN18" i="100"/>
  <c r="PTO18" i="100"/>
  <c r="PTP18" i="100"/>
  <c r="PTQ18" i="100"/>
  <c r="PTR18" i="100"/>
  <c r="PTS18" i="100"/>
  <c r="PTT18" i="100"/>
  <c r="PTU18" i="100"/>
  <c r="PTV18" i="100"/>
  <c r="PTW18" i="100"/>
  <c r="PTX18" i="100"/>
  <c r="PTY18" i="100"/>
  <c r="PTZ18" i="100"/>
  <c r="PUA18" i="100"/>
  <c r="PUB18" i="100"/>
  <c r="PUC18" i="100"/>
  <c r="PUD18" i="100"/>
  <c r="PUE18" i="100"/>
  <c r="PUF18" i="100"/>
  <c r="PUG18" i="100"/>
  <c r="PUH18" i="100"/>
  <c r="PUI18" i="100"/>
  <c r="PUJ18" i="100"/>
  <c r="PUK18" i="100"/>
  <c r="PUL18" i="100"/>
  <c r="PUM18" i="100"/>
  <c r="PUN18" i="100"/>
  <c r="PUO18" i="100"/>
  <c r="PUP18" i="100"/>
  <c r="PUQ18" i="100"/>
  <c r="PUR18" i="100"/>
  <c r="PUS18" i="100"/>
  <c r="PUT18" i="100"/>
  <c r="PUU18" i="100"/>
  <c r="PUV18" i="100"/>
  <c r="PUW18" i="100"/>
  <c r="PUX18" i="100"/>
  <c r="PUY18" i="100"/>
  <c r="PUZ18" i="100"/>
  <c r="PVA18" i="100"/>
  <c r="PVB18" i="100"/>
  <c r="PVC18" i="100"/>
  <c r="PVD18" i="100"/>
  <c r="PVE18" i="100"/>
  <c r="PVF18" i="100"/>
  <c r="PVG18" i="100"/>
  <c r="PVH18" i="100"/>
  <c r="PVI18" i="100"/>
  <c r="PVJ18" i="100"/>
  <c r="PVK18" i="100"/>
  <c r="PVL18" i="100"/>
  <c r="PVM18" i="100"/>
  <c r="PVN18" i="100"/>
  <c r="PVO18" i="100"/>
  <c r="PVP18" i="100"/>
  <c r="PVQ18" i="100"/>
  <c r="PVR18" i="100"/>
  <c r="PVS18" i="100"/>
  <c r="PVT18" i="100"/>
  <c r="PVU18" i="100"/>
  <c r="PVV18" i="100"/>
  <c r="PVW18" i="100"/>
  <c r="PVX18" i="100"/>
  <c r="PVY18" i="100"/>
  <c r="PVZ18" i="100"/>
  <c r="PWA18" i="100"/>
  <c r="PWB18" i="100"/>
  <c r="PWC18" i="100"/>
  <c r="PWD18" i="100"/>
  <c r="PWE18" i="100"/>
  <c r="PWF18" i="100"/>
  <c r="PWG18" i="100"/>
  <c r="PWH18" i="100"/>
  <c r="PWI18" i="100"/>
  <c r="PWJ18" i="100"/>
  <c r="PWK18" i="100"/>
  <c r="PWL18" i="100"/>
  <c r="PWM18" i="100"/>
  <c r="PWN18" i="100"/>
  <c r="PWO18" i="100"/>
  <c r="PWP18" i="100"/>
  <c r="PWQ18" i="100"/>
  <c r="PWR18" i="100"/>
  <c r="PWS18" i="100"/>
  <c r="PWT18" i="100"/>
  <c r="PWU18" i="100"/>
  <c r="PWV18" i="100"/>
  <c r="PWW18" i="100"/>
  <c r="PWX18" i="100"/>
  <c r="PWY18" i="100"/>
  <c r="PWZ18" i="100"/>
  <c r="PXA18" i="100"/>
  <c r="PXB18" i="100"/>
  <c r="PXC18" i="100"/>
  <c r="PXD18" i="100"/>
  <c r="PXE18" i="100"/>
  <c r="PXF18" i="100"/>
  <c r="PXG18" i="100"/>
  <c r="PXH18" i="100"/>
  <c r="PXI18" i="100"/>
  <c r="PXJ18" i="100"/>
  <c r="PXK18" i="100"/>
  <c r="PXL18" i="100"/>
  <c r="PXM18" i="100"/>
  <c r="PXN18" i="100"/>
  <c r="PXO18" i="100"/>
  <c r="PXP18" i="100"/>
  <c r="PXQ18" i="100"/>
  <c r="PXR18" i="100"/>
  <c r="PXS18" i="100"/>
  <c r="PXT18" i="100"/>
  <c r="PXU18" i="100"/>
  <c r="PXV18" i="100"/>
  <c r="PXW18" i="100"/>
  <c r="PXX18" i="100"/>
  <c r="PXY18" i="100"/>
  <c r="PXZ18" i="100"/>
  <c r="PYA18" i="100"/>
  <c r="PYB18" i="100"/>
  <c r="PYC18" i="100"/>
  <c r="PYD18" i="100"/>
  <c r="PYE18" i="100"/>
  <c r="PYF18" i="100"/>
  <c r="PYG18" i="100"/>
  <c r="PYH18" i="100"/>
  <c r="PYI18" i="100"/>
  <c r="PYJ18" i="100"/>
  <c r="PYK18" i="100"/>
  <c r="PYL18" i="100"/>
  <c r="PYM18" i="100"/>
  <c r="PYN18" i="100"/>
  <c r="PYO18" i="100"/>
  <c r="PYP18" i="100"/>
  <c r="PYQ18" i="100"/>
  <c r="PYR18" i="100"/>
  <c r="PYS18" i="100"/>
  <c r="PYT18" i="100"/>
  <c r="PYU18" i="100"/>
  <c r="PYV18" i="100"/>
  <c r="PYW18" i="100"/>
  <c r="PYX18" i="100"/>
  <c r="PYY18" i="100"/>
  <c r="PYZ18" i="100"/>
  <c r="PZA18" i="100"/>
  <c r="PZB18" i="100"/>
  <c r="PZC18" i="100"/>
  <c r="PZD18" i="100"/>
  <c r="PZE18" i="100"/>
  <c r="PZF18" i="100"/>
  <c r="PZG18" i="100"/>
  <c r="PZH18" i="100"/>
  <c r="PZI18" i="100"/>
  <c r="PZJ18" i="100"/>
  <c r="PZK18" i="100"/>
  <c r="PZL18" i="100"/>
  <c r="PZM18" i="100"/>
  <c r="PZN18" i="100"/>
  <c r="PZO18" i="100"/>
  <c r="PZP18" i="100"/>
  <c r="PZQ18" i="100"/>
  <c r="PZR18" i="100"/>
  <c r="PZS18" i="100"/>
  <c r="PZT18" i="100"/>
  <c r="PZU18" i="100"/>
  <c r="PZV18" i="100"/>
  <c r="PZW18" i="100"/>
  <c r="PZX18" i="100"/>
  <c r="PZY18" i="100"/>
  <c r="PZZ18" i="100"/>
  <c r="QAA18" i="100"/>
  <c r="QAB18" i="100"/>
  <c r="QAC18" i="100"/>
  <c r="QAD18" i="100"/>
  <c r="QAE18" i="100"/>
  <c r="QAF18" i="100"/>
  <c r="QAG18" i="100"/>
  <c r="QAH18" i="100"/>
  <c r="QAI18" i="100"/>
  <c r="QAJ18" i="100"/>
  <c r="QAK18" i="100"/>
  <c r="QAL18" i="100"/>
  <c r="QAM18" i="100"/>
  <c r="QAN18" i="100"/>
  <c r="QAO18" i="100"/>
  <c r="QAP18" i="100"/>
  <c r="QAQ18" i="100"/>
  <c r="QAR18" i="100"/>
  <c r="QAS18" i="100"/>
  <c r="QAT18" i="100"/>
  <c r="QAU18" i="100"/>
  <c r="QAV18" i="100"/>
  <c r="QAW18" i="100"/>
  <c r="QAX18" i="100"/>
  <c r="QAY18" i="100"/>
  <c r="QAZ18" i="100"/>
  <c r="QBA18" i="100"/>
  <c r="QBB18" i="100"/>
  <c r="QBC18" i="100"/>
  <c r="QBD18" i="100"/>
  <c r="QBE18" i="100"/>
  <c r="QBF18" i="100"/>
  <c r="QBG18" i="100"/>
  <c r="QBH18" i="100"/>
  <c r="QBI18" i="100"/>
  <c r="QBJ18" i="100"/>
  <c r="QBK18" i="100"/>
  <c r="QBL18" i="100"/>
  <c r="QBM18" i="100"/>
  <c r="QBN18" i="100"/>
  <c r="QBO18" i="100"/>
  <c r="QBP18" i="100"/>
  <c r="QBQ18" i="100"/>
  <c r="QBR18" i="100"/>
  <c r="QBS18" i="100"/>
  <c r="QBT18" i="100"/>
  <c r="QBU18" i="100"/>
  <c r="QBV18" i="100"/>
  <c r="QBW18" i="100"/>
  <c r="QBX18" i="100"/>
  <c r="QBY18" i="100"/>
  <c r="QBZ18" i="100"/>
  <c r="QCA18" i="100"/>
  <c r="QCB18" i="100"/>
  <c r="QCC18" i="100"/>
  <c r="QCD18" i="100"/>
  <c r="QCE18" i="100"/>
  <c r="QCF18" i="100"/>
  <c r="QCG18" i="100"/>
  <c r="QCH18" i="100"/>
  <c r="QCI18" i="100"/>
  <c r="QCJ18" i="100"/>
  <c r="QCK18" i="100"/>
  <c r="QCL18" i="100"/>
  <c r="QCM18" i="100"/>
  <c r="QCN18" i="100"/>
  <c r="QCO18" i="100"/>
  <c r="QCP18" i="100"/>
  <c r="QCQ18" i="100"/>
  <c r="QCR18" i="100"/>
  <c r="QCS18" i="100"/>
  <c r="QCT18" i="100"/>
  <c r="QCU18" i="100"/>
  <c r="QCV18" i="100"/>
  <c r="QCW18" i="100"/>
  <c r="QCX18" i="100"/>
  <c r="QCY18" i="100"/>
  <c r="QCZ18" i="100"/>
  <c r="QDA18" i="100"/>
  <c r="QDB18" i="100"/>
  <c r="QDC18" i="100"/>
  <c r="QDD18" i="100"/>
  <c r="QDE18" i="100"/>
  <c r="QDF18" i="100"/>
  <c r="QDG18" i="100"/>
  <c r="QDH18" i="100"/>
  <c r="QDI18" i="100"/>
  <c r="QDJ18" i="100"/>
  <c r="QDK18" i="100"/>
  <c r="QDL18" i="100"/>
  <c r="QDM18" i="100"/>
  <c r="QDN18" i="100"/>
  <c r="QDO18" i="100"/>
  <c r="QDP18" i="100"/>
  <c r="QDQ18" i="100"/>
  <c r="QDR18" i="100"/>
  <c r="QDS18" i="100"/>
  <c r="QDT18" i="100"/>
  <c r="QDU18" i="100"/>
  <c r="QDV18" i="100"/>
  <c r="QDW18" i="100"/>
  <c r="QDX18" i="100"/>
  <c r="QDY18" i="100"/>
  <c r="QDZ18" i="100"/>
  <c r="QEA18" i="100"/>
  <c r="QEB18" i="100"/>
  <c r="QEC18" i="100"/>
  <c r="QED18" i="100"/>
  <c r="QEE18" i="100"/>
  <c r="QEF18" i="100"/>
  <c r="QEG18" i="100"/>
  <c r="QEH18" i="100"/>
  <c r="QEI18" i="100"/>
  <c r="QEJ18" i="100"/>
  <c r="QEK18" i="100"/>
  <c r="QEL18" i="100"/>
  <c r="QEM18" i="100"/>
  <c r="QEN18" i="100"/>
  <c r="QEO18" i="100"/>
  <c r="QEP18" i="100"/>
  <c r="QEQ18" i="100"/>
  <c r="QER18" i="100"/>
  <c r="QES18" i="100"/>
  <c r="QET18" i="100"/>
  <c r="QEU18" i="100"/>
  <c r="QEV18" i="100"/>
  <c r="QEW18" i="100"/>
  <c r="QEX18" i="100"/>
  <c r="QEY18" i="100"/>
  <c r="QEZ18" i="100"/>
  <c r="QFA18" i="100"/>
  <c r="QFB18" i="100"/>
  <c r="QFC18" i="100"/>
  <c r="QFD18" i="100"/>
  <c r="QFE18" i="100"/>
  <c r="QFF18" i="100"/>
  <c r="QFG18" i="100"/>
  <c r="QFH18" i="100"/>
  <c r="QFI18" i="100"/>
  <c r="QFJ18" i="100"/>
  <c r="QFK18" i="100"/>
  <c r="QFL18" i="100"/>
  <c r="QFM18" i="100"/>
  <c r="QFN18" i="100"/>
  <c r="QFO18" i="100"/>
  <c r="QFP18" i="100"/>
  <c r="QFQ18" i="100"/>
  <c r="QFR18" i="100"/>
  <c r="QFS18" i="100"/>
  <c r="QFT18" i="100"/>
  <c r="QFU18" i="100"/>
  <c r="QFV18" i="100"/>
  <c r="QFW18" i="100"/>
  <c r="QFX18" i="100"/>
  <c r="QFY18" i="100"/>
  <c r="QFZ18" i="100"/>
  <c r="QGA18" i="100"/>
  <c r="QGB18" i="100"/>
  <c r="QGC18" i="100"/>
  <c r="QGD18" i="100"/>
  <c r="QGE18" i="100"/>
  <c r="QGF18" i="100"/>
  <c r="QGG18" i="100"/>
  <c r="QGH18" i="100"/>
  <c r="QGI18" i="100"/>
  <c r="QGJ18" i="100"/>
  <c r="QGK18" i="100"/>
  <c r="QGL18" i="100"/>
  <c r="QGM18" i="100"/>
  <c r="QGN18" i="100"/>
  <c r="QGO18" i="100"/>
  <c r="QGP18" i="100"/>
  <c r="QGQ18" i="100"/>
  <c r="QGR18" i="100"/>
  <c r="QGS18" i="100"/>
  <c r="QGT18" i="100"/>
  <c r="QGU18" i="100"/>
  <c r="QGV18" i="100"/>
  <c r="QGW18" i="100"/>
  <c r="QGX18" i="100"/>
  <c r="QGY18" i="100"/>
  <c r="QGZ18" i="100"/>
  <c r="QHA18" i="100"/>
  <c r="QHB18" i="100"/>
  <c r="QHC18" i="100"/>
  <c r="QHD18" i="100"/>
  <c r="QHE18" i="100"/>
  <c r="QHF18" i="100"/>
  <c r="QHG18" i="100"/>
  <c r="QHH18" i="100"/>
  <c r="QHI18" i="100"/>
  <c r="QHJ18" i="100"/>
  <c r="QHK18" i="100"/>
  <c r="QHL18" i="100"/>
  <c r="QHM18" i="100"/>
  <c r="QHN18" i="100"/>
  <c r="QHO18" i="100"/>
  <c r="QHP18" i="100"/>
  <c r="QHQ18" i="100"/>
  <c r="QHR18" i="100"/>
  <c r="QHS18" i="100"/>
  <c r="QHT18" i="100"/>
  <c r="QHU18" i="100"/>
  <c r="QHV18" i="100"/>
  <c r="QHW18" i="100"/>
  <c r="QHX18" i="100"/>
  <c r="QHY18" i="100"/>
  <c r="QHZ18" i="100"/>
  <c r="QIA18" i="100"/>
  <c r="QIB18" i="100"/>
  <c r="QIC18" i="100"/>
  <c r="QID18" i="100"/>
  <c r="QIE18" i="100"/>
  <c r="QIF18" i="100"/>
  <c r="QIG18" i="100"/>
  <c r="QIH18" i="100"/>
  <c r="QII18" i="100"/>
  <c r="QIJ18" i="100"/>
  <c r="QIK18" i="100"/>
  <c r="QIL18" i="100"/>
  <c r="QIM18" i="100"/>
  <c r="QIN18" i="100"/>
  <c r="QIO18" i="100"/>
  <c r="QIP18" i="100"/>
  <c r="QIQ18" i="100"/>
  <c r="QIR18" i="100"/>
  <c r="QIS18" i="100"/>
  <c r="QIT18" i="100"/>
  <c r="QIU18" i="100"/>
  <c r="QIV18" i="100"/>
  <c r="QIW18" i="100"/>
  <c r="QIX18" i="100"/>
  <c r="QIY18" i="100"/>
  <c r="QIZ18" i="100"/>
  <c r="QJA18" i="100"/>
  <c r="QJB18" i="100"/>
  <c r="QJC18" i="100"/>
  <c r="QJD18" i="100"/>
  <c r="QJE18" i="100"/>
  <c r="QJF18" i="100"/>
  <c r="QJG18" i="100"/>
  <c r="QJH18" i="100"/>
  <c r="QJI18" i="100"/>
  <c r="QJJ18" i="100"/>
  <c r="QJK18" i="100"/>
  <c r="QJL18" i="100"/>
  <c r="QJM18" i="100"/>
  <c r="QJN18" i="100"/>
  <c r="QJO18" i="100"/>
  <c r="QJP18" i="100"/>
  <c r="QJQ18" i="100"/>
  <c r="QJR18" i="100"/>
  <c r="QJS18" i="100"/>
  <c r="QJT18" i="100"/>
  <c r="QJU18" i="100"/>
  <c r="QJV18" i="100"/>
  <c r="QJW18" i="100"/>
  <c r="QJX18" i="100"/>
  <c r="QJY18" i="100"/>
  <c r="QJZ18" i="100"/>
  <c r="QKA18" i="100"/>
  <c r="QKB18" i="100"/>
  <c r="QKC18" i="100"/>
  <c r="QKD18" i="100"/>
  <c r="QKE18" i="100"/>
  <c r="QKF18" i="100"/>
  <c r="QKG18" i="100"/>
  <c r="QKH18" i="100"/>
  <c r="QKI18" i="100"/>
  <c r="QKJ18" i="100"/>
  <c r="QKK18" i="100"/>
  <c r="QKL18" i="100"/>
  <c r="QKM18" i="100"/>
  <c r="QKN18" i="100"/>
  <c r="QKO18" i="100"/>
  <c r="QKP18" i="100"/>
  <c r="QKQ18" i="100"/>
  <c r="QKR18" i="100"/>
  <c r="QKS18" i="100"/>
  <c r="QKT18" i="100"/>
  <c r="QKU18" i="100"/>
  <c r="QKV18" i="100"/>
  <c r="QKW18" i="100"/>
  <c r="QKX18" i="100"/>
  <c r="QKY18" i="100"/>
  <c r="QKZ18" i="100"/>
  <c r="QLA18" i="100"/>
  <c r="QLB18" i="100"/>
  <c r="QLC18" i="100"/>
  <c r="QLD18" i="100"/>
  <c r="QLE18" i="100"/>
  <c r="QLF18" i="100"/>
  <c r="QLG18" i="100"/>
  <c r="QLH18" i="100"/>
  <c r="QLI18" i="100"/>
  <c r="QLJ18" i="100"/>
  <c r="QLK18" i="100"/>
  <c r="QLL18" i="100"/>
  <c r="QLM18" i="100"/>
  <c r="QLN18" i="100"/>
  <c r="QLO18" i="100"/>
  <c r="QLP18" i="100"/>
  <c r="QLQ18" i="100"/>
  <c r="QLR18" i="100"/>
  <c r="QLS18" i="100"/>
  <c r="QLT18" i="100"/>
  <c r="QLU18" i="100"/>
  <c r="QLV18" i="100"/>
  <c r="QLW18" i="100"/>
  <c r="QLX18" i="100"/>
  <c r="QLY18" i="100"/>
  <c r="QLZ18" i="100"/>
  <c r="QMA18" i="100"/>
  <c r="QMB18" i="100"/>
  <c r="QMC18" i="100"/>
  <c r="QMD18" i="100"/>
  <c r="QME18" i="100"/>
  <c r="QMF18" i="100"/>
  <c r="QMG18" i="100"/>
  <c r="QMH18" i="100"/>
  <c r="QMI18" i="100"/>
  <c r="QMJ18" i="100"/>
  <c r="QMK18" i="100"/>
  <c r="QML18" i="100"/>
  <c r="QMM18" i="100"/>
  <c r="QMN18" i="100"/>
  <c r="QMO18" i="100"/>
  <c r="QMP18" i="100"/>
  <c r="QMQ18" i="100"/>
  <c r="QMR18" i="100"/>
  <c r="QMS18" i="100"/>
  <c r="QMT18" i="100"/>
  <c r="QMU18" i="100"/>
  <c r="QMV18" i="100"/>
  <c r="QMW18" i="100"/>
  <c r="QMX18" i="100"/>
  <c r="QMY18" i="100"/>
  <c r="QMZ18" i="100"/>
  <c r="QNA18" i="100"/>
  <c r="QNB18" i="100"/>
  <c r="QNC18" i="100"/>
  <c r="QND18" i="100"/>
  <c r="QNE18" i="100"/>
  <c r="QNF18" i="100"/>
  <c r="QNG18" i="100"/>
  <c r="QNH18" i="100"/>
  <c r="QNI18" i="100"/>
  <c r="QNJ18" i="100"/>
  <c r="QNK18" i="100"/>
  <c r="QNL18" i="100"/>
  <c r="QNM18" i="100"/>
  <c r="QNN18" i="100"/>
  <c r="QNO18" i="100"/>
  <c r="QNP18" i="100"/>
  <c r="QNQ18" i="100"/>
  <c r="QNR18" i="100"/>
  <c r="QNS18" i="100"/>
  <c r="QNT18" i="100"/>
  <c r="QNU18" i="100"/>
  <c r="QNV18" i="100"/>
  <c r="QNW18" i="100"/>
  <c r="QNX18" i="100"/>
  <c r="QNY18" i="100"/>
  <c r="QNZ18" i="100"/>
  <c r="QOA18" i="100"/>
  <c r="QOB18" i="100"/>
  <c r="QOC18" i="100"/>
  <c r="QOD18" i="100"/>
  <c r="QOE18" i="100"/>
  <c r="QOF18" i="100"/>
  <c r="QOG18" i="100"/>
  <c r="QOH18" i="100"/>
  <c r="QOI18" i="100"/>
  <c r="QOJ18" i="100"/>
  <c r="QOK18" i="100"/>
  <c r="QOL18" i="100"/>
  <c r="QOM18" i="100"/>
  <c r="QON18" i="100"/>
  <c r="QOO18" i="100"/>
  <c r="QOP18" i="100"/>
  <c r="QOQ18" i="100"/>
  <c r="QOR18" i="100"/>
  <c r="QOS18" i="100"/>
  <c r="QOT18" i="100"/>
  <c r="QOU18" i="100"/>
  <c r="QOV18" i="100"/>
  <c r="QOW18" i="100"/>
  <c r="QOX18" i="100"/>
  <c r="QOY18" i="100"/>
  <c r="QOZ18" i="100"/>
  <c r="QPA18" i="100"/>
  <c r="QPB18" i="100"/>
  <c r="QPC18" i="100"/>
  <c r="QPD18" i="100"/>
  <c r="QPE18" i="100"/>
  <c r="QPF18" i="100"/>
  <c r="QPG18" i="100"/>
  <c r="QPH18" i="100"/>
  <c r="QPI18" i="100"/>
  <c r="QPJ18" i="100"/>
  <c r="QPK18" i="100"/>
  <c r="QPL18" i="100"/>
  <c r="QPM18" i="100"/>
  <c r="QPN18" i="100"/>
  <c r="QPO18" i="100"/>
  <c r="QPP18" i="100"/>
  <c r="QPQ18" i="100"/>
  <c r="QPR18" i="100"/>
  <c r="QPS18" i="100"/>
  <c r="QPT18" i="100"/>
  <c r="QPU18" i="100"/>
  <c r="QPV18" i="100"/>
  <c r="QPW18" i="100"/>
  <c r="QPX18" i="100"/>
  <c r="QPY18" i="100"/>
  <c r="QPZ18" i="100"/>
  <c r="QQA18" i="100"/>
  <c r="QQB18" i="100"/>
  <c r="QQC18" i="100"/>
  <c r="QQD18" i="100"/>
  <c r="QQE18" i="100"/>
  <c r="QQF18" i="100"/>
  <c r="QQG18" i="100"/>
  <c r="QQH18" i="100"/>
  <c r="QQI18" i="100"/>
  <c r="QQJ18" i="100"/>
  <c r="QQK18" i="100"/>
  <c r="QQL18" i="100"/>
  <c r="QQM18" i="100"/>
  <c r="QQN18" i="100"/>
  <c r="QQO18" i="100"/>
  <c r="QQP18" i="100"/>
  <c r="QQQ18" i="100"/>
  <c r="QQR18" i="100"/>
  <c r="QQS18" i="100"/>
  <c r="QQT18" i="100"/>
  <c r="QQU18" i="100"/>
  <c r="QQV18" i="100"/>
  <c r="QQW18" i="100"/>
  <c r="QQX18" i="100"/>
  <c r="QQY18" i="100"/>
  <c r="QQZ18" i="100"/>
  <c r="QRA18" i="100"/>
  <c r="QRB18" i="100"/>
  <c r="QRC18" i="100"/>
  <c r="QRD18" i="100"/>
  <c r="QRE18" i="100"/>
  <c r="QRF18" i="100"/>
  <c r="QRG18" i="100"/>
  <c r="QRH18" i="100"/>
  <c r="QRI18" i="100"/>
  <c r="QRJ18" i="100"/>
  <c r="QRK18" i="100"/>
  <c r="QRL18" i="100"/>
  <c r="QRM18" i="100"/>
  <c r="QRN18" i="100"/>
  <c r="QRO18" i="100"/>
  <c r="QRP18" i="100"/>
  <c r="QRQ18" i="100"/>
  <c r="QRR18" i="100"/>
  <c r="QRS18" i="100"/>
  <c r="QRT18" i="100"/>
  <c r="QRU18" i="100"/>
  <c r="QRV18" i="100"/>
  <c r="QRW18" i="100"/>
  <c r="QRX18" i="100"/>
  <c r="QRY18" i="100"/>
  <c r="QRZ18" i="100"/>
  <c r="QSA18" i="100"/>
  <c r="QSB18" i="100"/>
  <c r="QSC18" i="100"/>
  <c r="QSD18" i="100"/>
  <c r="QSE18" i="100"/>
  <c r="QSF18" i="100"/>
  <c r="QSG18" i="100"/>
  <c r="QSH18" i="100"/>
  <c r="QSI18" i="100"/>
  <c r="QSJ18" i="100"/>
  <c r="QSK18" i="100"/>
  <c r="QSL18" i="100"/>
  <c r="QSM18" i="100"/>
  <c r="QSN18" i="100"/>
  <c r="QSO18" i="100"/>
  <c r="QSP18" i="100"/>
  <c r="QSQ18" i="100"/>
  <c r="QSR18" i="100"/>
  <c r="QSS18" i="100"/>
  <c r="QST18" i="100"/>
  <c r="QSU18" i="100"/>
  <c r="QSV18" i="100"/>
  <c r="QSW18" i="100"/>
  <c r="QSX18" i="100"/>
  <c r="QSY18" i="100"/>
  <c r="QSZ18" i="100"/>
  <c r="QTA18" i="100"/>
  <c r="QTB18" i="100"/>
  <c r="QTC18" i="100"/>
  <c r="QTD18" i="100"/>
  <c r="QTE18" i="100"/>
  <c r="QTF18" i="100"/>
  <c r="QTG18" i="100"/>
  <c r="QTH18" i="100"/>
  <c r="QTI18" i="100"/>
  <c r="QTJ18" i="100"/>
  <c r="QTK18" i="100"/>
  <c r="QTL18" i="100"/>
  <c r="QTM18" i="100"/>
  <c r="QTN18" i="100"/>
  <c r="QTO18" i="100"/>
  <c r="QTP18" i="100"/>
  <c r="QTQ18" i="100"/>
  <c r="QTR18" i="100"/>
  <c r="QTS18" i="100"/>
  <c r="QTT18" i="100"/>
  <c r="QTU18" i="100"/>
  <c r="QTV18" i="100"/>
  <c r="QTW18" i="100"/>
  <c r="QTX18" i="100"/>
  <c r="QTY18" i="100"/>
  <c r="QTZ18" i="100"/>
  <c r="QUA18" i="100"/>
  <c r="QUB18" i="100"/>
  <c r="QUC18" i="100"/>
  <c r="QUD18" i="100"/>
  <c r="QUE18" i="100"/>
  <c r="QUF18" i="100"/>
  <c r="QUG18" i="100"/>
  <c r="QUH18" i="100"/>
  <c r="QUI18" i="100"/>
  <c r="QUJ18" i="100"/>
  <c r="QUK18" i="100"/>
  <c r="QUL18" i="100"/>
  <c r="QUM18" i="100"/>
  <c r="QUN18" i="100"/>
  <c r="QUO18" i="100"/>
  <c r="QUP18" i="100"/>
  <c r="QUQ18" i="100"/>
  <c r="QUR18" i="100"/>
  <c r="QUS18" i="100"/>
  <c r="QUT18" i="100"/>
  <c r="QUU18" i="100"/>
  <c r="QUV18" i="100"/>
  <c r="QUW18" i="100"/>
  <c r="QUX18" i="100"/>
  <c r="QUY18" i="100"/>
  <c r="QUZ18" i="100"/>
  <c r="QVA18" i="100"/>
  <c r="QVB18" i="100"/>
  <c r="QVC18" i="100"/>
  <c r="QVD18" i="100"/>
  <c r="QVE18" i="100"/>
  <c r="QVF18" i="100"/>
  <c r="QVG18" i="100"/>
  <c r="QVH18" i="100"/>
  <c r="QVI18" i="100"/>
  <c r="QVJ18" i="100"/>
  <c r="QVK18" i="100"/>
  <c r="QVL18" i="100"/>
  <c r="QVM18" i="100"/>
  <c r="QVN18" i="100"/>
  <c r="QVO18" i="100"/>
  <c r="QVP18" i="100"/>
  <c r="QVQ18" i="100"/>
  <c r="QVR18" i="100"/>
  <c r="QVS18" i="100"/>
  <c r="QVT18" i="100"/>
  <c r="QVU18" i="100"/>
  <c r="QVV18" i="100"/>
  <c r="QVW18" i="100"/>
  <c r="QVX18" i="100"/>
  <c r="QVY18" i="100"/>
  <c r="QVZ18" i="100"/>
  <c r="QWA18" i="100"/>
  <c r="QWB18" i="100"/>
  <c r="QWC18" i="100"/>
  <c r="QWD18" i="100"/>
  <c r="QWE18" i="100"/>
  <c r="QWF18" i="100"/>
  <c r="QWG18" i="100"/>
  <c r="QWH18" i="100"/>
  <c r="QWI18" i="100"/>
  <c r="QWJ18" i="100"/>
  <c r="QWK18" i="100"/>
  <c r="QWL18" i="100"/>
  <c r="QWM18" i="100"/>
  <c r="QWN18" i="100"/>
  <c r="QWO18" i="100"/>
  <c r="QWP18" i="100"/>
  <c r="QWQ18" i="100"/>
  <c r="QWR18" i="100"/>
  <c r="QWS18" i="100"/>
  <c r="QWT18" i="100"/>
  <c r="QWU18" i="100"/>
  <c r="QWV18" i="100"/>
  <c r="QWW18" i="100"/>
  <c r="QWX18" i="100"/>
  <c r="QWY18" i="100"/>
  <c r="QWZ18" i="100"/>
  <c r="QXA18" i="100"/>
  <c r="QXB18" i="100"/>
  <c r="QXC18" i="100"/>
  <c r="QXD18" i="100"/>
  <c r="QXE18" i="100"/>
  <c r="QXF18" i="100"/>
  <c r="QXG18" i="100"/>
  <c r="QXH18" i="100"/>
  <c r="QXI18" i="100"/>
  <c r="QXJ18" i="100"/>
  <c r="QXK18" i="100"/>
  <c r="QXL18" i="100"/>
  <c r="QXM18" i="100"/>
  <c r="QXN18" i="100"/>
  <c r="QXO18" i="100"/>
  <c r="QXP18" i="100"/>
  <c r="QXQ18" i="100"/>
  <c r="QXR18" i="100"/>
  <c r="QXS18" i="100"/>
  <c r="QXT18" i="100"/>
  <c r="QXU18" i="100"/>
  <c r="QXV18" i="100"/>
  <c r="QXW18" i="100"/>
  <c r="QXX18" i="100"/>
  <c r="QXY18" i="100"/>
  <c r="QXZ18" i="100"/>
  <c r="QYA18" i="100"/>
  <c r="QYB18" i="100"/>
  <c r="QYC18" i="100"/>
  <c r="QYD18" i="100"/>
  <c r="QYE18" i="100"/>
  <c r="QYF18" i="100"/>
  <c r="QYG18" i="100"/>
  <c r="QYH18" i="100"/>
  <c r="QYI18" i="100"/>
  <c r="QYJ18" i="100"/>
  <c r="QYK18" i="100"/>
  <c r="QYL18" i="100"/>
  <c r="QYM18" i="100"/>
  <c r="QYN18" i="100"/>
  <c r="QYO18" i="100"/>
  <c r="QYP18" i="100"/>
  <c r="QYQ18" i="100"/>
  <c r="QYR18" i="100"/>
  <c r="QYS18" i="100"/>
  <c r="QYT18" i="100"/>
  <c r="QYU18" i="100"/>
  <c r="QYV18" i="100"/>
  <c r="QYW18" i="100"/>
  <c r="QYX18" i="100"/>
  <c r="QYY18" i="100"/>
  <c r="QYZ18" i="100"/>
  <c r="QZA18" i="100"/>
  <c r="QZB18" i="100"/>
  <c r="QZC18" i="100"/>
  <c r="QZD18" i="100"/>
  <c r="QZE18" i="100"/>
  <c r="QZF18" i="100"/>
  <c r="QZG18" i="100"/>
  <c r="QZH18" i="100"/>
  <c r="QZI18" i="100"/>
  <c r="QZJ18" i="100"/>
  <c r="QZK18" i="100"/>
  <c r="QZL18" i="100"/>
  <c r="QZM18" i="100"/>
  <c r="QZN18" i="100"/>
  <c r="QZO18" i="100"/>
  <c r="QZP18" i="100"/>
  <c r="QZQ18" i="100"/>
  <c r="QZR18" i="100"/>
  <c r="QZS18" i="100"/>
  <c r="QZT18" i="100"/>
  <c r="QZU18" i="100"/>
  <c r="QZV18" i="100"/>
  <c r="QZW18" i="100"/>
  <c r="QZX18" i="100"/>
  <c r="QZY18" i="100"/>
  <c r="QZZ18" i="100"/>
  <c r="RAA18" i="100"/>
  <c r="RAB18" i="100"/>
  <c r="RAC18" i="100"/>
  <c r="RAD18" i="100"/>
  <c r="RAE18" i="100"/>
  <c r="RAF18" i="100"/>
  <c r="RAG18" i="100"/>
  <c r="RAH18" i="100"/>
  <c r="RAI18" i="100"/>
  <c r="RAJ18" i="100"/>
  <c r="RAK18" i="100"/>
  <c r="RAL18" i="100"/>
  <c r="RAM18" i="100"/>
  <c r="RAN18" i="100"/>
  <c r="RAO18" i="100"/>
  <c r="RAP18" i="100"/>
  <c r="RAQ18" i="100"/>
  <c r="RAR18" i="100"/>
  <c r="RAS18" i="100"/>
  <c r="RAT18" i="100"/>
  <c r="RAU18" i="100"/>
  <c r="RAV18" i="100"/>
  <c r="RAW18" i="100"/>
  <c r="RAX18" i="100"/>
  <c r="RAY18" i="100"/>
  <c r="RAZ18" i="100"/>
  <c r="RBA18" i="100"/>
  <c r="RBB18" i="100"/>
  <c r="RBC18" i="100"/>
  <c r="RBD18" i="100"/>
  <c r="RBE18" i="100"/>
  <c r="RBF18" i="100"/>
  <c r="RBG18" i="100"/>
  <c r="RBH18" i="100"/>
  <c r="RBI18" i="100"/>
  <c r="RBJ18" i="100"/>
  <c r="RBK18" i="100"/>
  <c r="RBL18" i="100"/>
  <c r="RBM18" i="100"/>
  <c r="RBN18" i="100"/>
  <c r="RBO18" i="100"/>
  <c r="RBP18" i="100"/>
  <c r="RBQ18" i="100"/>
  <c r="RBR18" i="100"/>
  <c r="RBS18" i="100"/>
  <c r="RBT18" i="100"/>
  <c r="RBU18" i="100"/>
  <c r="RBV18" i="100"/>
  <c r="RBW18" i="100"/>
  <c r="RBX18" i="100"/>
  <c r="RBY18" i="100"/>
  <c r="RBZ18" i="100"/>
  <c r="RCA18" i="100"/>
  <c r="RCB18" i="100"/>
  <c r="RCC18" i="100"/>
  <c r="RCD18" i="100"/>
  <c r="RCE18" i="100"/>
  <c r="RCF18" i="100"/>
  <c r="RCG18" i="100"/>
  <c r="RCH18" i="100"/>
  <c r="RCI18" i="100"/>
  <c r="RCJ18" i="100"/>
  <c r="RCK18" i="100"/>
  <c r="RCL18" i="100"/>
  <c r="RCM18" i="100"/>
  <c r="RCN18" i="100"/>
  <c r="RCO18" i="100"/>
  <c r="RCP18" i="100"/>
  <c r="RCQ18" i="100"/>
  <c r="RCR18" i="100"/>
  <c r="RCS18" i="100"/>
  <c r="RCT18" i="100"/>
  <c r="RCU18" i="100"/>
  <c r="RCV18" i="100"/>
  <c r="RCW18" i="100"/>
  <c r="RCX18" i="100"/>
  <c r="RCY18" i="100"/>
  <c r="RCZ18" i="100"/>
  <c r="RDA18" i="100"/>
  <c r="RDB18" i="100"/>
  <c r="RDC18" i="100"/>
  <c r="RDD18" i="100"/>
  <c r="RDE18" i="100"/>
  <c r="RDF18" i="100"/>
  <c r="RDG18" i="100"/>
  <c r="RDH18" i="100"/>
  <c r="RDI18" i="100"/>
  <c r="RDJ18" i="100"/>
  <c r="RDK18" i="100"/>
  <c r="RDL18" i="100"/>
  <c r="RDM18" i="100"/>
  <c r="RDN18" i="100"/>
  <c r="RDO18" i="100"/>
  <c r="RDP18" i="100"/>
  <c r="RDQ18" i="100"/>
  <c r="RDR18" i="100"/>
  <c r="RDS18" i="100"/>
  <c r="RDT18" i="100"/>
  <c r="RDU18" i="100"/>
  <c r="RDV18" i="100"/>
  <c r="RDW18" i="100"/>
  <c r="RDX18" i="100"/>
  <c r="RDY18" i="100"/>
  <c r="RDZ18" i="100"/>
  <c r="REA18" i="100"/>
  <c r="REB18" i="100"/>
  <c r="REC18" i="100"/>
  <c r="RED18" i="100"/>
  <c r="REE18" i="100"/>
  <c r="REF18" i="100"/>
  <c r="REG18" i="100"/>
  <c r="REH18" i="100"/>
  <c r="REI18" i="100"/>
  <c r="REJ18" i="100"/>
  <c r="REK18" i="100"/>
  <c r="REL18" i="100"/>
  <c r="REM18" i="100"/>
  <c r="REN18" i="100"/>
  <c r="REO18" i="100"/>
  <c r="REP18" i="100"/>
  <c r="REQ18" i="100"/>
  <c r="RER18" i="100"/>
  <c r="RES18" i="100"/>
  <c r="RET18" i="100"/>
  <c r="REU18" i="100"/>
  <c r="REV18" i="100"/>
  <c r="REW18" i="100"/>
  <c r="REX18" i="100"/>
  <c r="REY18" i="100"/>
  <c r="REZ18" i="100"/>
  <c r="RFA18" i="100"/>
  <c r="RFB18" i="100"/>
  <c r="RFC18" i="100"/>
  <c r="RFD18" i="100"/>
  <c r="RFE18" i="100"/>
  <c r="RFF18" i="100"/>
  <c r="RFG18" i="100"/>
  <c r="RFH18" i="100"/>
  <c r="RFI18" i="100"/>
  <c r="RFJ18" i="100"/>
  <c r="RFK18" i="100"/>
  <c r="RFL18" i="100"/>
  <c r="RFM18" i="100"/>
  <c r="RFN18" i="100"/>
  <c r="RFO18" i="100"/>
  <c r="RFP18" i="100"/>
  <c r="RFQ18" i="100"/>
  <c r="RFR18" i="100"/>
  <c r="RFS18" i="100"/>
  <c r="RFT18" i="100"/>
  <c r="RFU18" i="100"/>
  <c r="RFV18" i="100"/>
  <c r="RFW18" i="100"/>
  <c r="RFX18" i="100"/>
  <c r="RFY18" i="100"/>
  <c r="RFZ18" i="100"/>
  <c r="RGA18" i="100"/>
  <c r="RGB18" i="100"/>
  <c r="RGC18" i="100"/>
  <c r="RGD18" i="100"/>
  <c r="RGE18" i="100"/>
  <c r="RGF18" i="100"/>
  <c r="RGG18" i="100"/>
  <c r="RGH18" i="100"/>
  <c r="RGI18" i="100"/>
  <c r="RGJ18" i="100"/>
  <c r="RGK18" i="100"/>
  <c r="RGL18" i="100"/>
  <c r="RGM18" i="100"/>
  <c r="RGN18" i="100"/>
  <c r="RGO18" i="100"/>
  <c r="RGP18" i="100"/>
  <c r="RGQ18" i="100"/>
  <c r="RGR18" i="100"/>
  <c r="RGS18" i="100"/>
  <c r="RGT18" i="100"/>
  <c r="RGU18" i="100"/>
  <c r="RGV18" i="100"/>
  <c r="RGW18" i="100"/>
  <c r="RGX18" i="100"/>
  <c r="RGY18" i="100"/>
  <c r="RGZ18" i="100"/>
  <c r="RHA18" i="100"/>
  <c r="RHB18" i="100"/>
  <c r="RHC18" i="100"/>
  <c r="RHD18" i="100"/>
  <c r="RHE18" i="100"/>
  <c r="RHF18" i="100"/>
  <c r="RHG18" i="100"/>
  <c r="RHH18" i="100"/>
  <c r="RHI18" i="100"/>
  <c r="RHJ18" i="100"/>
  <c r="RHK18" i="100"/>
  <c r="RHL18" i="100"/>
  <c r="RHM18" i="100"/>
  <c r="RHN18" i="100"/>
  <c r="RHO18" i="100"/>
  <c r="RHP18" i="100"/>
  <c r="RHQ18" i="100"/>
  <c r="RHR18" i="100"/>
  <c r="RHS18" i="100"/>
  <c r="RHT18" i="100"/>
  <c r="RHU18" i="100"/>
  <c r="RHV18" i="100"/>
  <c r="RHW18" i="100"/>
  <c r="RHX18" i="100"/>
  <c r="RHY18" i="100"/>
  <c r="RHZ18" i="100"/>
  <c r="RIA18" i="100"/>
  <c r="RIB18" i="100"/>
  <c r="RIC18" i="100"/>
  <c r="RID18" i="100"/>
  <c r="RIE18" i="100"/>
  <c r="RIF18" i="100"/>
  <c r="RIG18" i="100"/>
  <c r="RIH18" i="100"/>
  <c r="RII18" i="100"/>
  <c r="RIJ18" i="100"/>
  <c r="RIK18" i="100"/>
  <c r="RIL18" i="100"/>
  <c r="RIM18" i="100"/>
  <c r="RIN18" i="100"/>
  <c r="RIO18" i="100"/>
  <c r="RIP18" i="100"/>
  <c r="RIQ18" i="100"/>
  <c r="RIR18" i="100"/>
  <c r="RIS18" i="100"/>
  <c r="RIT18" i="100"/>
  <c r="RIU18" i="100"/>
  <c r="RIV18" i="100"/>
  <c r="RIW18" i="100"/>
  <c r="RIX18" i="100"/>
  <c r="RIY18" i="100"/>
  <c r="RIZ18" i="100"/>
  <c r="RJA18" i="100"/>
  <c r="RJB18" i="100"/>
  <c r="RJC18" i="100"/>
  <c r="RJD18" i="100"/>
  <c r="RJE18" i="100"/>
  <c r="RJF18" i="100"/>
  <c r="RJG18" i="100"/>
  <c r="RJH18" i="100"/>
  <c r="RJI18" i="100"/>
  <c r="RJJ18" i="100"/>
  <c r="RJK18" i="100"/>
  <c r="RJL18" i="100"/>
  <c r="RJM18" i="100"/>
  <c r="RJN18" i="100"/>
  <c r="RJO18" i="100"/>
  <c r="RJP18" i="100"/>
  <c r="RJQ18" i="100"/>
  <c r="RJR18" i="100"/>
  <c r="RJS18" i="100"/>
  <c r="RJT18" i="100"/>
  <c r="RJU18" i="100"/>
  <c r="RJV18" i="100"/>
  <c r="RJW18" i="100"/>
  <c r="RJX18" i="100"/>
  <c r="RJY18" i="100"/>
  <c r="RJZ18" i="100"/>
  <c r="RKA18" i="100"/>
  <c r="RKB18" i="100"/>
  <c r="RKC18" i="100"/>
  <c r="RKD18" i="100"/>
  <c r="RKE18" i="100"/>
  <c r="RKF18" i="100"/>
  <c r="RKG18" i="100"/>
  <c r="RKH18" i="100"/>
  <c r="RKI18" i="100"/>
  <c r="RKJ18" i="100"/>
  <c r="RKK18" i="100"/>
  <c r="RKL18" i="100"/>
  <c r="RKM18" i="100"/>
  <c r="RKN18" i="100"/>
  <c r="RKO18" i="100"/>
  <c r="RKP18" i="100"/>
  <c r="RKQ18" i="100"/>
  <c r="RKR18" i="100"/>
  <c r="RKS18" i="100"/>
  <c r="RKT18" i="100"/>
  <c r="RKU18" i="100"/>
  <c r="RKV18" i="100"/>
  <c r="RKW18" i="100"/>
  <c r="RKX18" i="100"/>
  <c r="RKY18" i="100"/>
  <c r="RKZ18" i="100"/>
  <c r="RLA18" i="100"/>
  <c r="RLB18" i="100"/>
  <c r="RLC18" i="100"/>
  <c r="RLD18" i="100"/>
  <c r="RLE18" i="100"/>
  <c r="RLF18" i="100"/>
  <c r="RLG18" i="100"/>
  <c r="RLH18" i="100"/>
  <c r="RLI18" i="100"/>
  <c r="RLJ18" i="100"/>
  <c r="RLK18" i="100"/>
  <c r="RLL18" i="100"/>
  <c r="RLM18" i="100"/>
  <c r="RLN18" i="100"/>
  <c r="RLO18" i="100"/>
  <c r="RLP18" i="100"/>
  <c r="RLQ18" i="100"/>
  <c r="RLR18" i="100"/>
  <c r="RLS18" i="100"/>
  <c r="RLT18" i="100"/>
  <c r="RLU18" i="100"/>
  <c r="RLV18" i="100"/>
  <c r="RLW18" i="100"/>
  <c r="RLX18" i="100"/>
  <c r="RLY18" i="100"/>
  <c r="RLZ18" i="100"/>
  <c r="RMA18" i="100"/>
  <c r="RMB18" i="100"/>
  <c r="RMC18" i="100"/>
  <c r="RMD18" i="100"/>
  <c r="RME18" i="100"/>
  <c r="RMF18" i="100"/>
  <c r="RMG18" i="100"/>
  <c r="RMH18" i="100"/>
  <c r="RMI18" i="100"/>
  <c r="RMJ18" i="100"/>
  <c r="RMK18" i="100"/>
  <c r="RML18" i="100"/>
  <c r="RMM18" i="100"/>
  <c r="RMN18" i="100"/>
  <c r="RMO18" i="100"/>
  <c r="RMP18" i="100"/>
  <c r="RMQ18" i="100"/>
  <c r="RMR18" i="100"/>
  <c r="RMS18" i="100"/>
  <c r="RMT18" i="100"/>
  <c r="RMU18" i="100"/>
  <c r="RMV18" i="100"/>
  <c r="RMW18" i="100"/>
  <c r="RMX18" i="100"/>
  <c r="RMY18" i="100"/>
  <c r="RMZ18" i="100"/>
  <c r="RNA18" i="100"/>
  <c r="RNB18" i="100"/>
  <c r="RNC18" i="100"/>
  <c r="RND18" i="100"/>
  <c r="RNE18" i="100"/>
  <c r="RNF18" i="100"/>
  <c r="RNG18" i="100"/>
  <c r="RNH18" i="100"/>
  <c r="RNI18" i="100"/>
  <c r="RNJ18" i="100"/>
  <c r="RNK18" i="100"/>
  <c r="RNL18" i="100"/>
  <c r="RNM18" i="100"/>
  <c r="RNN18" i="100"/>
  <c r="RNO18" i="100"/>
  <c r="RNP18" i="100"/>
  <c r="RNQ18" i="100"/>
  <c r="RNR18" i="100"/>
  <c r="RNS18" i="100"/>
  <c r="RNT18" i="100"/>
  <c r="RNU18" i="100"/>
  <c r="RNV18" i="100"/>
  <c r="RNW18" i="100"/>
  <c r="RNX18" i="100"/>
  <c r="RNY18" i="100"/>
  <c r="RNZ18" i="100"/>
  <c r="ROA18" i="100"/>
  <c r="ROB18" i="100"/>
  <c r="ROC18" i="100"/>
  <c r="ROD18" i="100"/>
  <c r="ROE18" i="100"/>
  <c r="ROF18" i="100"/>
  <c r="ROG18" i="100"/>
  <c r="ROH18" i="100"/>
  <c r="ROI18" i="100"/>
  <c r="ROJ18" i="100"/>
  <c r="ROK18" i="100"/>
  <c r="ROL18" i="100"/>
  <c r="ROM18" i="100"/>
  <c r="RON18" i="100"/>
  <c r="ROO18" i="100"/>
  <c r="ROP18" i="100"/>
  <c r="ROQ18" i="100"/>
  <c r="ROR18" i="100"/>
  <c r="ROS18" i="100"/>
  <c r="ROT18" i="100"/>
  <c r="ROU18" i="100"/>
  <c r="ROV18" i="100"/>
  <c r="ROW18" i="100"/>
  <c r="ROX18" i="100"/>
  <c r="ROY18" i="100"/>
  <c r="ROZ18" i="100"/>
  <c r="RPA18" i="100"/>
  <c r="RPB18" i="100"/>
  <c r="RPC18" i="100"/>
  <c r="RPD18" i="100"/>
  <c r="RPE18" i="100"/>
  <c r="RPF18" i="100"/>
  <c r="RPG18" i="100"/>
  <c r="RPH18" i="100"/>
  <c r="RPI18" i="100"/>
  <c r="RPJ18" i="100"/>
  <c r="RPK18" i="100"/>
  <c r="RPL18" i="100"/>
  <c r="RPM18" i="100"/>
  <c r="RPN18" i="100"/>
  <c r="RPO18" i="100"/>
  <c r="RPP18" i="100"/>
  <c r="RPQ18" i="100"/>
  <c r="RPR18" i="100"/>
  <c r="RPS18" i="100"/>
  <c r="RPT18" i="100"/>
  <c r="RPU18" i="100"/>
  <c r="RPV18" i="100"/>
  <c r="RPW18" i="100"/>
  <c r="RPX18" i="100"/>
  <c r="RPY18" i="100"/>
  <c r="RPZ18" i="100"/>
  <c r="RQA18" i="100"/>
  <c r="RQB18" i="100"/>
  <c r="RQC18" i="100"/>
  <c r="RQD18" i="100"/>
  <c r="RQE18" i="100"/>
  <c r="RQF18" i="100"/>
  <c r="RQG18" i="100"/>
  <c r="RQH18" i="100"/>
  <c r="RQI18" i="100"/>
  <c r="RQJ18" i="100"/>
  <c r="RQK18" i="100"/>
  <c r="RQL18" i="100"/>
  <c r="RQM18" i="100"/>
  <c r="RQN18" i="100"/>
  <c r="RQO18" i="100"/>
  <c r="RQP18" i="100"/>
  <c r="RQQ18" i="100"/>
  <c r="RQR18" i="100"/>
  <c r="RQS18" i="100"/>
  <c r="RQT18" i="100"/>
  <c r="RQU18" i="100"/>
  <c r="RQV18" i="100"/>
  <c r="RQW18" i="100"/>
  <c r="RQX18" i="100"/>
  <c r="RQY18" i="100"/>
  <c r="RQZ18" i="100"/>
  <c r="RRA18" i="100"/>
  <c r="RRB18" i="100"/>
  <c r="RRC18" i="100"/>
  <c r="RRD18" i="100"/>
  <c r="RRE18" i="100"/>
  <c r="RRF18" i="100"/>
  <c r="RRG18" i="100"/>
  <c r="RRH18" i="100"/>
  <c r="RRI18" i="100"/>
  <c r="RRJ18" i="100"/>
  <c r="RRK18" i="100"/>
  <c r="RRL18" i="100"/>
  <c r="RRM18" i="100"/>
  <c r="RRN18" i="100"/>
  <c r="RRO18" i="100"/>
  <c r="RRP18" i="100"/>
  <c r="RRQ18" i="100"/>
  <c r="RRR18" i="100"/>
  <c r="RRS18" i="100"/>
  <c r="RRT18" i="100"/>
  <c r="RRU18" i="100"/>
  <c r="RRV18" i="100"/>
  <c r="RRW18" i="100"/>
  <c r="RRX18" i="100"/>
  <c r="RRY18" i="100"/>
  <c r="RRZ18" i="100"/>
  <c r="RSA18" i="100"/>
  <c r="RSB18" i="100"/>
  <c r="RSC18" i="100"/>
  <c r="RSD18" i="100"/>
  <c r="RSE18" i="100"/>
  <c r="RSF18" i="100"/>
  <c r="RSG18" i="100"/>
  <c r="RSH18" i="100"/>
  <c r="RSI18" i="100"/>
  <c r="RSJ18" i="100"/>
  <c r="RSK18" i="100"/>
  <c r="RSL18" i="100"/>
  <c r="RSM18" i="100"/>
  <c r="RSN18" i="100"/>
  <c r="RSO18" i="100"/>
  <c r="RSP18" i="100"/>
  <c r="RSQ18" i="100"/>
  <c r="RSR18" i="100"/>
  <c r="RSS18" i="100"/>
  <c r="RST18" i="100"/>
  <c r="RSU18" i="100"/>
  <c r="RSV18" i="100"/>
  <c r="RSW18" i="100"/>
  <c r="RSX18" i="100"/>
  <c r="RSY18" i="100"/>
  <c r="RSZ18" i="100"/>
  <c r="RTA18" i="100"/>
  <c r="RTB18" i="100"/>
  <c r="RTC18" i="100"/>
  <c r="RTD18" i="100"/>
  <c r="RTE18" i="100"/>
  <c r="RTF18" i="100"/>
  <c r="RTG18" i="100"/>
  <c r="RTH18" i="100"/>
  <c r="RTI18" i="100"/>
  <c r="RTJ18" i="100"/>
  <c r="RTK18" i="100"/>
  <c r="RTL18" i="100"/>
  <c r="RTM18" i="100"/>
  <c r="RTN18" i="100"/>
  <c r="RTO18" i="100"/>
  <c r="RTP18" i="100"/>
  <c r="RTQ18" i="100"/>
  <c r="RTR18" i="100"/>
  <c r="RTS18" i="100"/>
  <c r="RTT18" i="100"/>
  <c r="RTU18" i="100"/>
  <c r="RTV18" i="100"/>
  <c r="RTW18" i="100"/>
  <c r="RTX18" i="100"/>
  <c r="RTY18" i="100"/>
  <c r="RTZ18" i="100"/>
  <c r="RUA18" i="100"/>
  <c r="RUB18" i="100"/>
  <c r="RUC18" i="100"/>
  <c r="RUD18" i="100"/>
  <c r="RUE18" i="100"/>
  <c r="RUF18" i="100"/>
  <c r="RUG18" i="100"/>
  <c r="RUH18" i="100"/>
  <c r="RUI18" i="100"/>
  <c r="RUJ18" i="100"/>
  <c r="RUK18" i="100"/>
  <c r="RUL18" i="100"/>
  <c r="RUM18" i="100"/>
  <c r="RUN18" i="100"/>
  <c r="RUO18" i="100"/>
  <c r="RUP18" i="100"/>
  <c r="RUQ18" i="100"/>
  <c r="RUR18" i="100"/>
  <c r="RUS18" i="100"/>
  <c r="RUT18" i="100"/>
  <c r="RUU18" i="100"/>
  <c r="RUV18" i="100"/>
  <c r="RUW18" i="100"/>
  <c r="RUX18" i="100"/>
  <c r="RUY18" i="100"/>
  <c r="RUZ18" i="100"/>
  <c r="RVA18" i="100"/>
  <c r="RVB18" i="100"/>
  <c r="RVC18" i="100"/>
  <c r="RVD18" i="100"/>
  <c r="RVE18" i="100"/>
  <c r="RVF18" i="100"/>
  <c r="RVG18" i="100"/>
  <c r="RVH18" i="100"/>
  <c r="RVI18" i="100"/>
  <c r="RVJ18" i="100"/>
  <c r="RVK18" i="100"/>
  <c r="RVL18" i="100"/>
  <c r="RVM18" i="100"/>
  <c r="RVN18" i="100"/>
  <c r="RVO18" i="100"/>
  <c r="RVP18" i="100"/>
  <c r="RVQ18" i="100"/>
  <c r="RVR18" i="100"/>
  <c r="RVS18" i="100"/>
  <c r="RVT18" i="100"/>
  <c r="RVU18" i="100"/>
  <c r="RVV18" i="100"/>
  <c r="RVW18" i="100"/>
  <c r="RVX18" i="100"/>
  <c r="RVY18" i="100"/>
  <c r="RVZ18" i="100"/>
  <c r="RWA18" i="100"/>
  <c r="RWB18" i="100"/>
  <c r="RWC18" i="100"/>
  <c r="RWD18" i="100"/>
  <c r="RWE18" i="100"/>
  <c r="RWF18" i="100"/>
  <c r="RWG18" i="100"/>
  <c r="RWH18" i="100"/>
  <c r="RWI18" i="100"/>
  <c r="RWJ18" i="100"/>
  <c r="RWK18" i="100"/>
  <c r="RWL18" i="100"/>
  <c r="RWM18" i="100"/>
  <c r="RWN18" i="100"/>
  <c r="RWO18" i="100"/>
  <c r="RWP18" i="100"/>
  <c r="RWQ18" i="100"/>
  <c r="RWR18" i="100"/>
  <c r="RWS18" i="100"/>
  <c r="RWT18" i="100"/>
  <c r="RWU18" i="100"/>
  <c r="RWV18" i="100"/>
  <c r="RWW18" i="100"/>
  <c r="RWX18" i="100"/>
  <c r="RWY18" i="100"/>
  <c r="RWZ18" i="100"/>
  <c r="RXA18" i="100"/>
  <c r="RXB18" i="100"/>
  <c r="RXC18" i="100"/>
  <c r="RXD18" i="100"/>
  <c r="RXE18" i="100"/>
  <c r="RXF18" i="100"/>
  <c r="RXG18" i="100"/>
  <c r="RXH18" i="100"/>
  <c r="RXI18" i="100"/>
  <c r="RXJ18" i="100"/>
  <c r="RXK18" i="100"/>
  <c r="RXL18" i="100"/>
  <c r="RXM18" i="100"/>
  <c r="RXN18" i="100"/>
  <c r="RXO18" i="100"/>
  <c r="RXP18" i="100"/>
  <c r="RXQ18" i="100"/>
  <c r="RXR18" i="100"/>
  <c r="RXS18" i="100"/>
  <c r="RXT18" i="100"/>
  <c r="RXU18" i="100"/>
  <c r="RXV18" i="100"/>
  <c r="RXW18" i="100"/>
  <c r="RXX18" i="100"/>
  <c r="RXY18" i="100"/>
  <c r="RXZ18" i="100"/>
  <c r="RYA18" i="100"/>
  <c r="RYB18" i="100"/>
  <c r="RYC18" i="100"/>
  <c r="RYD18" i="100"/>
  <c r="RYE18" i="100"/>
  <c r="RYF18" i="100"/>
  <c r="RYG18" i="100"/>
  <c r="RYH18" i="100"/>
  <c r="RYI18" i="100"/>
  <c r="RYJ18" i="100"/>
  <c r="RYK18" i="100"/>
  <c r="RYL18" i="100"/>
  <c r="RYM18" i="100"/>
  <c r="RYN18" i="100"/>
  <c r="RYO18" i="100"/>
  <c r="RYP18" i="100"/>
  <c r="RYQ18" i="100"/>
  <c r="RYR18" i="100"/>
  <c r="RYS18" i="100"/>
  <c r="RYT18" i="100"/>
  <c r="RYU18" i="100"/>
  <c r="RYV18" i="100"/>
  <c r="RYW18" i="100"/>
  <c r="RYX18" i="100"/>
  <c r="RYY18" i="100"/>
  <c r="RYZ18" i="100"/>
  <c r="RZA18" i="100"/>
  <c r="RZB18" i="100"/>
  <c r="RZC18" i="100"/>
  <c r="RZD18" i="100"/>
  <c r="RZE18" i="100"/>
  <c r="RZF18" i="100"/>
  <c r="RZG18" i="100"/>
  <c r="RZH18" i="100"/>
  <c r="RZI18" i="100"/>
  <c r="RZJ18" i="100"/>
  <c r="RZK18" i="100"/>
  <c r="RZL18" i="100"/>
  <c r="RZM18" i="100"/>
  <c r="RZN18" i="100"/>
  <c r="RZO18" i="100"/>
  <c r="RZP18" i="100"/>
  <c r="RZQ18" i="100"/>
  <c r="RZR18" i="100"/>
  <c r="RZS18" i="100"/>
  <c r="RZT18" i="100"/>
  <c r="RZU18" i="100"/>
  <c r="RZV18" i="100"/>
  <c r="RZW18" i="100"/>
  <c r="RZX18" i="100"/>
  <c r="RZY18" i="100"/>
  <c r="RZZ18" i="100"/>
  <c r="SAA18" i="100"/>
  <c r="SAB18" i="100"/>
  <c r="SAC18" i="100"/>
  <c r="SAD18" i="100"/>
  <c r="SAE18" i="100"/>
  <c r="SAF18" i="100"/>
  <c r="SAG18" i="100"/>
  <c r="SAH18" i="100"/>
  <c r="SAI18" i="100"/>
  <c r="SAJ18" i="100"/>
  <c r="SAK18" i="100"/>
  <c r="SAL18" i="100"/>
  <c r="SAM18" i="100"/>
  <c r="SAN18" i="100"/>
  <c r="SAO18" i="100"/>
  <c r="SAP18" i="100"/>
  <c r="SAQ18" i="100"/>
  <c r="SAR18" i="100"/>
  <c r="SAS18" i="100"/>
  <c r="SAT18" i="100"/>
  <c r="SAU18" i="100"/>
  <c r="SAV18" i="100"/>
  <c r="SAW18" i="100"/>
  <c r="SAX18" i="100"/>
  <c r="SAY18" i="100"/>
  <c r="SAZ18" i="100"/>
  <c r="SBA18" i="100"/>
  <c r="SBB18" i="100"/>
  <c r="SBC18" i="100"/>
  <c r="SBD18" i="100"/>
  <c r="SBE18" i="100"/>
  <c r="SBF18" i="100"/>
  <c r="SBG18" i="100"/>
  <c r="SBH18" i="100"/>
  <c r="SBI18" i="100"/>
  <c r="SBJ18" i="100"/>
  <c r="SBK18" i="100"/>
  <c r="SBL18" i="100"/>
  <c r="SBM18" i="100"/>
  <c r="SBN18" i="100"/>
  <c r="SBO18" i="100"/>
  <c r="SBP18" i="100"/>
  <c r="SBQ18" i="100"/>
  <c r="SBR18" i="100"/>
  <c r="SBS18" i="100"/>
  <c r="SBT18" i="100"/>
  <c r="SBU18" i="100"/>
  <c r="SBV18" i="100"/>
  <c r="SBW18" i="100"/>
  <c r="SBX18" i="100"/>
  <c r="SBY18" i="100"/>
  <c r="SBZ18" i="100"/>
  <c r="SCA18" i="100"/>
  <c r="SCB18" i="100"/>
  <c r="SCC18" i="100"/>
  <c r="SCD18" i="100"/>
  <c r="SCE18" i="100"/>
  <c r="SCF18" i="100"/>
  <c r="SCG18" i="100"/>
  <c r="SCH18" i="100"/>
  <c r="SCI18" i="100"/>
  <c r="SCJ18" i="100"/>
  <c r="SCK18" i="100"/>
  <c r="SCL18" i="100"/>
  <c r="SCM18" i="100"/>
  <c r="SCN18" i="100"/>
  <c r="SCO18" i="100"/>
  <c r="SCP18" i="100"/>
  <c r="SCQ18" i="100"/>
  <c r="SCR18" i="100"/>
  <c r="SCS18" i="100"/>
  <c r="SCT18" i="100"/>
  <c r="SCU18" i="100"/>
  <c r="SCV18" i="100"/>
  <c r="SCW18" i="100"/>
  <c r="SCX18" i="100"/>
  <c r="SCY18" i="100"/>
  <c r="SCZ18" i="100"/>
  <c r="SDA18" i="100"/>
  <c r="SDB18" i="100"/>
  <c r="SDC18" i="100"/>
  <c r="SDD18" i="100"/>
  <c r="SDE18" i="100"/>
  <c r="SDF18" i="100"/>
  <c r="SDG18" i="100"/>
  <c r="SDH18" i="100"/>
  <c r="SDI18" i="100"/>
  <c r="SDJ18" i="100"/>
  <c r="SDK18" i="100"/>
  <c r="SDL18" i="100"/>
  <c r="SDM18" i="100"/>
  <c r="SDN18" i="100"/>
  <c r="SDO18" i="100"/>
  <c r="SDP18" i="100"/>
  <c r="SDQ18" i="100"/>
  <c r="SDR18" i="100"/>
  <c r="SDS18" i="100"/>
  <c r="SDT18" i="100"/>
  <c r="SDU18" i="100"/>
  <c r="SDV18" i="100"/>
  <c r="SDW18" i="100"/>
  <c r="SDX18" i="100"/>
  <c r="SDY18" i="100"/>
  <c r="SDZ18" i="100"/>
  <c r="SEA18" i="100"/>
  <c r="SEB18" i="100"/>
  <c r="SEC18" i="100"/>
  <c r="SED18" i="100"/>
  <c r="SEE18" i="100"/>
  <c r="SEF18" i="100"/>
  <c r="SEG18" i="100"/>
  <c r="SEH18" i="100"/>
  <c r="SEI18" i="100"/>
  <c r="SEJ18" i="100"/>
  <c r="SEK18" i="100"/>
  <c r="SEL18" i="100"/>
  <c r="SEM18" i="100"/>
  <c r="SEN18" i="100"/>
  <c r="SEO18" i="100"/>
  <c r="SEP18" i="100"/>
  <c r="SEQ18" i="100"/>
  <c r="SER18" i="100"/>
  <c r="SES18" i="100"/>
  <c r="SET18" i="100"/>
  <c r="SEU18" i="100"/>
  <c r="SEV18" i="100"/>
  <c r="SEW18" i="100"/>
  <c r="SEX18" i="100"/>
  <c r="SEY18" i="100"/>
  <c r="SEZ18" i="100"/>
  <c r="SFA18" i="100"/>
  <c r="SFB18" i="100"/>
  <c r="SFC18" i="100"/>
  <c r="SFD18" i="100"/>
  <c r="SFE18" i="100"/>
  <c r="SFF18" i="100"/>
  <c r="SFG18" i="100"/>
  <c r="SFH18" i="100"/>
  <c r="SFI18" i="100"/>
  <c r="SFJ18" i="100"/>
  <c r="SFK18" i="100"/>
  <c r="SFL18" i="100"/>
  <c r="SFM18" i="100"/>
  <c r="SFN18" i="100"/>
  <c r="SFO18" i="100"/>
  <c r="SFP18" i="100"/>
  <c r="SFQ18" i="100"/>
  <c r="SFR18" i="100"/>
  <c r="SFS18" i="100"/>
  <c r="SFT18" i="100"/>
  <c r="SFU18" i="100"/>
  <c r="SFV18" i="100"/>
  <c r="SFW18" i="100"/>
  <c r="SFX18" i="100"/>
  <c r="SFY18" i="100"/>
  <c r="SFZ18" i="100"/>
  <c r="SGA18" i="100"/>
  <c r="SGB18" i="100"/>
  <c r="SGC18" i="100"/>
  <c r="SGD18" i="100"/>
  <c r="SGE18" i="100"/>
  <c r="SGF18" i="100"/>
  <c r="SGG18" i="100"/>
  <c r="SGH18" i="100"/>
  <c r="SGI18" i="100"/>
  <c r="SGJ18" i="100"/>
  <c r="SGK18" i="100"/>
  <c r="SGL18" i="100"/>
  <c r="SGM18" i="100"/>
  <c r="SGN18" i="100"/>
  <c r="SGO18" i="100"/>
  <c r="SGP18" i="100"/>
  <c r="SGQ18" i="100"/>
  <c r="SGR18" i="100"/>
  <c r="SGS18" i="100"/>
  <c r="SGT18" i="100"/>
  <c r="SGU18" i="100"/>
  <c r="SGV18" i="100"/>
  <c r="SGW18" i="100"/>
  <c r="SGX18" i="100"/>
  <c r="SGY18" i="100"/>
  <c r="SGZ18" i="100"/>
  <c r="SHA18" i="100"/>
  <c r="SHB18" i="100"/>
  <c r="SHC18" i="100"/>
  <c r="SHD18" i="100"/>
  <c r="SHE18" i="100"/>
  <c r="SHF18" i="100"/>
  <c r="SHG18" i="100"/>
  <c r="SHH18" i="100"/>
  <c r="SHI18" i="100"/>
  <c r="SHJ18" i="100"/>
  <c r="SHK18" i="100"/>
  <c r="SHL18" i="100"/>
  <c r="SHM18" i="100"/>
  <c r="SHN18" i="100"/>
  <c r="SHO18" i="100"/>
  <c r="SHP18" i="100"/>
  <c r="SHQ18" i="100"/>
  <c r="SHR18" i="100"/>
  <c r="SHS18" i="100"/>
  <c r="SHT18" i="100"/>
  <c r="SHU18" i="100"/>
  <c r="SHV18" i="100"/>
  <c r="SHW18" i="100"/>
  <c r="SHX18" i="100"/>
  <c r="SHY18" i="100"/>
  <c r="SHZ18" i="100"/>
  <c r="SIA18" i="100"/>
  <c r="SIB18" i="100"/>
  <c r="SIC18" i="100"/>
  <c r="SID18" i="100"/>
  <c r="SIE18" i="100"/>
  <c r="SIF18" i="100"/>
  <c r="SIG18" i="100"/>
  <c r="SIH18" i="100"/>
  <c r="SII18" i="100"/>
  <c r="SIJ18" i="100"/>
  <c r="SIK18" i="100"/>
  <c r="SIL18" i="100"/>
  <c r="SIM18" i="100"/>
  <c r="SIN18" i="100"/>
  <c r="SIO18" i="100"/>
  <c r="SIP18" i="100"/>
  <c r="SIQ18" i="100"/>
  <c r="SIR18" i="100"/>
  <c r="SIS18" i="100"/>
  <c r="SIT18" i="100"/>
  <c r="SIU18" i="100"/>
  <c r="SIV18" i="100"/>
  <c r="SIW18" i="100"/>
  <c r="SIX18" i="100"/>
  <c r="SIY18" i="100"/>
  <c r="SIZ18" i="100"/>
  <c r="SJA18" i="100"/>
  <c r="SJB18" i="100"/>
  <c r="SJC18" i="100"/>
  <c r="SJD18" i="100"/>
  <c r="SJE18" i="100"/>
  <c r="SJF18" i="100"/>
  <c r="SJG18" i="100"/>
  <c r="SJH18" i="100"/>
  <c r="SJI18" i="100"/>
  <c r="SJJ18" i="100"/>
  <c r="SJK18" i="100"/>
  <c r="SJL18" i="100"/>
  <c r="SJM18" i="100"/>
  <c r="SJN18" i="100"/>
  <c r="SJO18" i="100"/>
  <c r="SJP18" i="100"/>
  <c r="SJQ18" i="100"/>
  <c r="SJR18" i="100"/>
  <c r="SJS18" i="100"/>
  <c r="SJT18" i="100"/>
  <c r="SJU18" i="100"/>
  <c r="SJV18" i="100"/>
  <c r="SJW18" i="100"/>
  <c r="SJX18" i="100"/>
  <c r="SJY18" i="100"/>
  <c r="SJZ18" i="100"/>
  <c r="SKA18" i="100"/>
  <c r="SKB18" i="100"/>
  <c r="SKC18" i="100"/>
  <c r="SKD18" i="100"/>
  <c r="SKE18" i="100"/>
  <c r="SKF18" i="100"/>
  <c r="SKG18" i="100"/>
  <c r="SKH18" i="100"/>
  <c r="SKI18" i="100"/>
  <c r="SKJ18" i="100"/>
  <c r="SKK18" i="100"/>
  <c r="SKL18" i="100"/>
  <c r="SKM18" i="100"/>
  <c r="SKN18" i="100"/>
  <c r="SKO18" i="100"/>
  <c r="SKP18" i="100"/>
  <c r="SKQ18" i="100"/>
  <c r="SKR18" i="100"/>
  <c r="SKS18" i="100"/>
  <c r="SKT18" i="100"/>
  <c r="SKU18" i="100"/>
  <c r="SKV18" i="100"/>
  <c r="SKW18" i="100"/>
  <c r="SKX18" i="100"/>
  <c r="SKY18" i="100"/>
  <c r="SKZ18" i="100"/>
  <c r="SLA18" i="100"/>
  <c r="SLB18" i="100"/>
  <c r="SLC18" i="100"/>
  <c r="SLD18" i="100"/>
  <c r="SLE18" i="100"/>
  <c r="SLF18" i="100"/>
  <c r="SLG18" i="100"/>
  <c r="SLH18" i="100"/>
  <c r="SLI18" i="100"/>
  <c r="SLJ18" i="100"/>
  <c r="SLK18" i="100"/>
  <c r="SLL18" i="100"/>
  <c r="SLM18" i="100"/>
  <c r="SLN18" i="100"/>
  <c r="SLO18" i="100"/>
  <c r="SLP18" i="100"/>
  <c r="SLQ18" i="100"/>
  <c r="SLR18" i="100"/>
  <c r="SLS18" i="100"/>
  <c r="SLT18" i="100"/>
  <c r="SLU18" i="100"/>
  <c r="SLV18" i="100"/>
  <c r="SLW18" i="100"/>
  <c r="SLX18" i="100"/>
  <c r="SLY18" i="100"/>
  <c r="SLZ18" i="100"/>
  <c r="SMA18" i="100"/>
  <c r="SMB18" i="100"/>
  <c r="SMC18" i="100"/>
  <c r="SMD18" i="100"/>
  <c r="SME18" i="100"/>
  <c r="SMF18" i="100"/>
  <c r="SMG18" i="100"/>
  <c r="SMH18" i="100"/>
  <c r="SMI18" i="100"/>
  <c r="SMJ18" i="100"/>
  <c r="SMK18" i="100"/>
  <c r="SML18" i="100"/>
  <c r="SMM18" i="100"/>
  <c r="SMN18" i="100"/>
  <c r="SMO18" i="100"/>
  <c r="SMP18" i="100"/>
  <c r="SMQ18" i="100"/>
  <c r="SMR18" i="100"/>
  <c r="SMS18" i="100"/>
  <c r="SMT18" i="100"/>
  <c r="SMU18" i="100"/>
  <c r="SMV18" i="100"/>
  <c r="SMW18" i="100"/>
  <c r="SMX18" i="100"/>
  <c r="SMY18" i="100"/>
  <c r="SMZ18" i="100"/>
  <c r="SNA18" i="100"/>
  <c r="SNB18" i="100"/>
  <c r="SNC18" i="100"/>
  <c r="SND18" i="100"/>
  <c r="SNE18" i="100"/>
  <c r="SNF18" i="100"/>
  <c r="SNG18" i="100"/>
  <c r="SNH18" i="100"/>
  <c r="SNI18" i="100"/>
  <c r="SNJ18" i="100"/>
  <c r="SNK18" i="100"/>
  <c r="SNL18" i="100"/>
  <c r="SNM18" i="100"/>
  <c r="SNN18" i="100"/>
  <c r="SNO18" i="100"/>
  <c r="SNP18" i="100"/>
  <c r="SNQ18" i="100"/>
  <c r="SNR18" i="100"/>
  <c r="SNS18" i="100"/>
  <c r="SNT18" i="100"/>
  <c r="SNU18" i="100"/>
  <c r="SNV18" i="100"/>
  <c r="SNW18" i="100"/>
  <c r="SNX18" i="100"/>
  <c r="SNY18" i="100"/>
  <c r="SNZ18" i="100"/>
  <c r="SOA18" i="100"/>
  <c r="SOB18" i="100"/>
  <c r="SOC18" i="100"/>
  <c r="SOD18" i="100"/>
  <c r="SOE18" i="100"/>
  <c r="SOF18" i="100"/>
  <c r="SOG18" i="100"/>
  <c r="SOH18" i="100"/>
  <c r="SOI18" i="100"/>
  <c r="SOJ18" i="100"/>
  <c r="SOK18" i="100"/>
  <c r="SOL18" i="100"/>
  <c r="SOM18" i="100"/>
  <c r="SON18" i="100"/>
  <c r="SOO18" i="100"/>
  <c r="SOP18" i="100"/>
  <c r="SOQ18" i="100"/>
  <c r="SOR18" i="100"/>
  <c r="SOS18" i="100"/>
  <c r="SOT18" i="100"/>
  <c r="SOU18" i="100"/>
  <c r="SOV18" i="100"/>
  <c r="SOW18" i="100"/>
  <c r="SOX18" i="100"/>
  <c r="SOY18" i="100"/>
  <c r="SOZ18" i="100"/>
  <c r="SPA18" i="100"/>
  <c r="SPB18" i="100"/>
  <c r="SPC18" i="100"/>
  <c r="SPD18" i="100"/>
  <c r="SPE18" i="100"/>
  <c r="SPF18" i="100"/>
  <c r="SPG18" i="100"/>
  <c r="SPH18" i="100"/>
  <c r="SPI18" i="100"/>
  <c r="SPJ18" i="100"/>
  <c r="SPK18" i="100"/>
  <c r="SPL18" i="100"/>
  <c r="SPM18" i="100"/>
  <c r="SPN18" i="100"/>
  <c r="SPO18" i="100"/>
  <c r="SPP18" i="100"/>
  <c r="SPQ18" i="100"/>
  <c r="SPR18" i="100"/>
  <c r="SPS18" i="100"/>
  <c r="SPT18" i="100"/>
  <c r="SPU18" i="100"/>
  <c r="SPV18" i="100"/>
  <c r="SPW18" i="100"/>
  <c r="SPX18" i="100"/>
  <c r="SPY18" i="100"/>
  <c r="SPZ18" i="100"/>
  <c r="SQA18" i="100"/>
  <c r="SQB18" i="100"/>
  <c r="SQC18" i="100"/>
  <c r="SQD18" i="100"/>
  <c r="SQE18" i="100"/>
  <c r="SQF18" i="100"/>
  <c r="SQG18" i="100"/>
  <c r="SQH18" i="100"/>
  <c r="SQI18" i="100"/>
  <c r="SQJ18" i="100"/>
  <c r="SQK18" i="100"/>
  <c r="SQL18" i="100"/>
  <c r="SQM18" i="100"/>
  <c r="SQN18" i="100"/>
  <c r="SQO18" i="100"/>
  <c r="SQP18" i="100"/>
  <c r="SQQ18" i="100"/>
  <c r="SQR18" i="100"/>
  <c r="SQS18" i="100"/>
  <c r="SQT18" i="100"/>
  <c r="SQU18" i="100"/>
  <c r="SQV18" i="100"/>
  <c r="SQW18" i="100"/>
  <c r="SQX18" i="100"/>
  <c r="SQY18" i="100"/>
  <c r="SQZ18" i="100"/>
  <c r="SRA18" i="100"/>
  <c r="SRB18" i="100"/>
  <c r="SRC18" i="100"/>
  <c r="SRD18" i="100"/>
  <c r="SRE18" i="100"/>
  <c r="SRF18" i="100"/>
  <c r="SRG18" i="100"/>
  <c r="SRH18" i="100"/>
  <c r="SRI18" i="100"/>
  <c r="SRJ18" i="100"/>
  <c r="SRK18" i="100"/>
  <c r="SRL18" i="100"/>
  <c r="SRM18" i="100"/>
  <c r="SRN18" i="100"/>
  <c r="SRO18" i="100"/>
  <c r="SRP18" i="100"/>
  <c r="SRQ18" i="100"/>
  <c r="SRR18" i="100"/>
  <c r="SRS18" i="100"/>
  <c r="SRT18" i="100"/>
  <c r="SRU18" i="100"/>
  <c r="SRV18" i="100"/>
  <c r="SRW18" i="100"/>
  <c r="SRX18" i="100"/>
  <c r="SRY18" i="100"/>
  <c r="SRZ18" i="100"/>
  <c r="SSA18" i="100"/>
  <c r="SSB18" i="100"/>
  <c r="SSC18" i="100"/>
  <c r="SSD18" i="100"/>
  <c r="SSE18" i="100"/>
  <c r="SSF18" i="100"/>
  <c r="SSG18" i="100"/>
  <c r="SSH18" i="100"/>
  <c r="SSI18" i="100"/>
  <c r="SSJ18" i="100"/>
  <c r="SSK18" i="100"/>
  <c r="SSL18" i="100"/>
  <c r="SSM18" i="100"/>
  <c r="SSN18" i="100"/>
  <c r="SSO18" i="100"/>
  <c r="SSP18" i="100"/>
  <c r="SSQ18" i="100"/>
  <c r="SSR18" i="100"/>
  <c r="SSS18" i="100"/>
  <c r="SST18" i="100"/>
  <c r="SSU18" i="100"/>
  <c r="SSV18" i="100"/>
  <c r="SSW18" i="100"/>
  <c r="SSX18" i="100"/>
  <c r="SSY18" i="100"/>
  <c r="SSZ18" i="100"/>
  <c r="STA18" i="100"/>
  <c r="STB18" i="100"/>
  <c r="STC18" i="100"/>
  <c r="STD18" i="100"/>
  <c r="STE18" i="100"/>
  <c r="STF18" i="100"/>
  <c r="STG18" i="100"/>
  <c r="STH18" i="100"/>
  <c r="STI18" i="100"/>
  <c r="STJ18" i="100"/>
  <c r="STK18" i="100"/>
  <c r="STL18" i="100"/>
  <c r="STM18" i="100"/>
  <c r="STN18" i="100"/>
  <c r="STO18" i="100"/>
  <c r="STP18" i="100"/>
  <c r="STQ18" i="100"/>
  <c r="STR18" i="100"/>
  <c r="STS18" i="100"/>
  <c r="STT18" i="100"/>
  <c r="STU18" i="100"/>
  <c r="STV18" i="100"/>
  <c r="STW18" i="100"/>
  <c r="STX18" i="100"/>
  <c r="STY18" i="100"/>
  <c r="STZ18" i="100"/>
  <c r="SUA18" i="100"/>
  <c r="SUB18" i="100"/>
  <c r="SUC18" i="100"/>
  <c r="SUD18" i="100"/>
  <c r="SUE18" i="100"/>
  <c r="SUF18" i="100"/>
  <c r="SUG18" i="100"/>
  <c r="SUH18" i="100"/>
  <c r="SUI18" i="100"/>
  <c r="SUJ18" i="100"/>
  <c r="SUK18" i="100"/>
  <c r="SUL18" i="100"/>
  <c r="SUM18" i="100"/>
  <c r="SUN18" i="100"/>
  <c r="SUO18" i="100"/>
  <c r="SUP18" i="100"/>
  <c r="SUQ18" i="100"/>
  <c r="SUR18" i="100"/>
  <c r="SUS18" i="100"/>
  <c r="SUT18" i="100"/>
  <c r="SUU18" i="100"/>
  <c r="SUV18" i="100"/>
  <c r="SUW18" i="100"/>
  <c r="SUX18" i="100"/>
  <c r="SUY18" i="100"/>
  <c r="SUZ18" i="100"/>
  <c r="SVA18" i="100"/>
  <c r="SVB18" i="100"/>
  <c r="SVC18" i="100"/>
  <c r="SVD18" i="100"/>
  <c r="SVE18" i="100"/>
  <c r="SVF18" i="100"/>
  <c r="SVG18" i="100"/>
  <c r="SVH18" i="100"/>
  <c r="SVI18" i="100"/>
  <c r="SVJ18" i="100"/>
  <c r="SVK18" i="100"/>
  <c r="SVL18" i="100"/>
  <c r="SVM18" i="100"/>
  <c r="SVN18" i="100"/>
  <c r="SVO18" i="100"/>
  <c r="SVP18" i="100"/>
  <c r="SVQ18" i="100"/>
  <c r="SVR18" i="100"/>
  <c r="SVS18" i="100"/>
  <c r="SVT18" i="100"/>
  <c r="SVU18" i="100"/>
  <c r="SVV18" i="100"/>
  <c r="SVW18" i="100"/>
  <c r="SVX18" i="100"/>
  <c r="SVY18" i="100"/>
  <c r="SVZ18" i="100"/>
  <c r="SWA18" i="100"/>
  <c r="SWB18" i="100"/>
  <c r="SWC18" i="100"/>
  <c r="SWD18" i="100"/>
  <c r="SWE18" i="100"/>
  <c r="SWF18" i="100"/>
  <c r="SWG18" i="100"/>
  <c r="SWH18" i="100"/>
  <c r="SWI18" i="100"/>
  <c r="SWJ18" i="100"/>
  <c r="SWK18" i="100"/>
  <c r="SWL18" i="100"/>
  <c r="SWM18" i="100"/>
  <c r="SWN18" i="100"/>
  <c r="SWO18" i="100"/>
  <c r="SWP18" i="100"/>
  <c r="SWQ18" i="100"/>
  <c r="SWR18" i="100"/>
  <c r="SWS18" i="100"/>
  <c r="SWT18" i="100"/>
  <c r="SWU18" i="100"/>
  <c r="SWV18" i="100"/>
  <c r="SWW18" i="100"/>
  <c r="SWX18" i="100"/>
  <c r="SWY18" i="100"/>
  <c r="SWZ18" i="100"/>
  <c r="SXA18" i="100"/>
  <c r="SXB18" i="100"/>
  <c r="SXC18" i="100"/>
  <c r="SXD18" i="100"/>
  <c r="SXE18" i="100"/>
  <c r="SXF18" i="100"/>
  <c r="SXG18" i="100"/>
  <c r="SXH18" i="100"/>
  <c r="SXI18" i="100"/>
  <c r="SXJ18" i="100"/>
  <c r="SXK18" i="100"/>
  <c r="SXL18" i="100"/>
  <c r="SXM18" i="100"/>
  <c r="SXN18" i="100"/>
  <c r="SXO18" i="100"/>
  <c r="SXP18" i="100"/>
  <c r="SXQ18" i="100"/>
  <c r="SXR18" i="100"/>
  <c r="SXS18" i="100"/>
  <c r="SXT18" i="100"/>
  <c r="SXU18" i="100"/>
  <c r="SXV18" i="100"/>
  <c r="SXW18" i="100"/>
  <c r="SXX18" i="100"/>
  <c r="SXY18" i="100"/>
  <c r="SXZ18" i="100"/>
  <c r="SYA18" i="100"/>
  <c r="SYB18" i="100"/>
  <c r="SYC18" i="100"/>
  <c r="SYD18" i="100"/>
  <c r="SYE18" i="100"/>
  <c r="SYF18" i="100"/>
  <c r="SYG18" i="100"/>
  <c r="SYH18" i="100"/>
  <c r="SYI18" i="100"/>
  <c r="SYJ18" i="100"/>
  <c r="SYK18" i="100"/>
  <c r="SYL18" i="100"/>
  <c r="SYM18" i="100"/>
  <c r="SYN18" i="100"/>
  <c r="SYO18" i="100"/>
  <c r="SYP18" i="100"/>
  <c r="SYQ18" i="100"/>
  <c r="SYR18" i="100"/>
  <c r="SYS18" i="100"/>
  <c r="SYT18" i="100"/>
  <c r="SYU18" i="100"/>
  <c r="SYV18" i="100"/>
  <c r="SYW18" i="100"/>
  <c r="SYX18" i="100"/>
  <c r="SYY18" i="100"/>
  <c r="SYZ18" i="100"/>
  <c r="SZA18" i="100"/>
  <c r="SZB18" i="100"/>
  <c r="SZC18" i="100"/>
  <c r="SZD18" i="100"/>
  <c r="SZE18" i="100"/>
  <c r="SZF18" i="100"/>
  <c r="SZG18" i="100"/>
  <c r="SZH18" i="100"/>
  <c r="SZI18" i="100"/>
  <c r="SZJ18" i="100"/>
  <c r="SZK18" i="100"/>
  <c r="SZL18" i="100"/>
  <c r="SZM18" i="100"/>
  <c r="SZN18" i="100"/>
  <c r="SZO18" i="100"/>
  <c r="SZP18" i="100"/>
  <c r="SZQ18" i="100"/>
  <c r="SZR18" i="100"/>
  <c r="SZS18" i="100"/>
  <c r="SZT18" i="100"/>
  <c r="SZU18" i="100"/>
  <c r="SZV18" i="100"/>
  <c r="SZW18" i="100"/>
  <c r="SZX18" i="100"/>
  <c r="SZY18" i="100"/>
  <c r="SZZ18" i="100"/>
  <c r="TAA18" i="100"/>
  <c r="TAB18" i="100"/>
  <c r="TAC18" i="100"/>
  <c r="TAD18" i="100"/>
  <c r="TAE18" i="100"/>
  <c r="TAF18" i="100"/>
  <c r="TAG18" i="100"/>
  <c r="TAH18" i="100"/>
  <c r="TAI18" i="100"/>
  <c r="TAJ18" i="100"/>
  <c r="TAK18" i="100"/>
  <c r="TAL18" i="100"/>
  <c r="TAM18" i="100"/>
  <c r="TAN18" i="100"/>
  <c r="TAO18" i="100"/>
  <c r="TAP18" i="100"/>
  <c r="TAQ18" i="100"/>
  <c r="TAR18" i="100"/>
  <c r="TAS18" i="100"/>
  <c r="TAT18" i="100"/>
  <c r="TAU18" i="100"/>
  <c r="TAV18" i="100"/>
  <c r="TAW18" i="100"/>
  <c r="TAX18" i="100"/>
  <c r="TAY18" i="100"/>
  <c r="TAZ18" i="100"/>
  <c r="TBA18" i="100"/>
  <c r="TBB18" i="100"/>
  <c r="TBC18" i="100"/>
  <c r="TBD18" i="100"/>
  <c r="TBE18" i="100"/>
  <c r="TBF18" i="100"/>
  <c r="TBG18" i="100"/>
  <c r="TBH18" i="100"/>
  <c r="TBI18" i="100"/>
  <c r="TBJ18" i="100"/>
  <c r="TBK18" i="100"/>
  <c r="TBL18" i="100"/>
  <c r="TBM18" i="100"/>
  <c r="TBN18" i="100"/>
  <c r="TBO18" i="100"/>
  <c r="TBP18" i="100"/>
  <c r="TBQ18" i="100"/>
  <c r="TBR18" i="100"/>
  <c r="TBS18" i="100"/>
  <c r="TBT18" i="100"/>
  <c r="TBU18" i="100"/>
  <c r="TBV18" i="100"/>
  <c r="TBW18" i="100"/>
  <c r="TBX18" i="100"/>
  <c r="TBY18" i="100"/>
  <c r="TBZ18" i="100"/>
  <c r="TCA18" i="100"/>
  <c r="TCB18" i="100"/>
  <c r="TCC18" i="100"/>
  <c r="TCD18" i="100"/>
  <c r="TCE18" i="100"/>
  <c r="TCF18" i="100"/>
  <c r="TCG18" i="100"/>
  <c r="TCH18" i="100"/>
  <c r="TCI18" i="100"/>
  <c r="TCJ18" i="100"/>
  <c r="TCK18" i="100"/>
  <c r="TCL18" i="100"/>
  <c r="TCM18" i="100"/>
  <c r="TCN18" i="100"/>
  <c r="TCO18" i="100"/>
  <c r="TCP18" i="100"/>
  <c r="TCQ18" i="100"/>
  <c r="TCR18" i="100"/>
  <c r="TCS18" i="100"/>
  <c r="TCT18" i="100"/>
  <c r="TCU18" i="100"/>
  <c r="TCV18" i="100"/>
  <c r="TCW18" i="100"/>
  <c r="TCX18" i="100"/>
  <c r="TCY18" i="100"/>
  <c r="TCZ18" i="100"/>
  <c r="TDA18" i="100"/>
  <c r="TDB18" i="100"/>
  <c r="TDC18" i="100"/>
  <c r="TDD18" i="100"/>
  <c r="TDE18" i="100"/>
  <c r="TDF18" i="100"/>
  <c r="TDG18" i="100"/>
  <c r="TDH18" i="100"/>
  <c r="TDI18" i="100"/>
  <c r="TDJ18" i="100"/>
  <c r="TDK18" i="100"/>
  <c r="TDL18" i="100"/>
  <c r="TDM18" i="100"/>
  <c r="TDN18" i="100"/>
  <c r="TDO18" i="100"/>
  <c r="TDP18" i="100"/>
  <c r="TDQ18" i="100"/>
  <c r="TDR18" i="100"/>
  <c r="TDS18" i="100"/>
  <c r="TDT18" i="100"/>
  <c r="TDU18" i="100"/>
  <c r="TDV18" i="100"/>
  <c r="TDW18" i="100"/>
  <c r="TDX18" i="100"/>
  <c r="TDY18" i="100"/>
  <c r="TDZ18" i="100"/>
  <c r="TEA18" i="100"/>
  <c r="TEB18" i="100"/>
  <c r="TEC18" i="100"/>
  <c r="TED18" i="100"/>
  <c r="TEE18" i="100"/>
  <c r="TEF18" i="100"/>
  <c r="TEG18" i="100"/>
  <c r="TEH18" i="100"/>
  <c r="TEI18" i="100"/>
  <c r="TEJ18" i="100"/>
  <c r="TEK18" i="100"/>
  <c r="TEL18" i="100"/>
  <c r="TEM18" i="100"/>
  <c r="TEN18" i="100"/>
  <c r="TEO18" i="100"/>
  <c r="TEP18" i="100"/>
  <c r="TEQ18" i="100"/>
  <c r="TER18" i="100"/>
  <c r="TES18" i="100"/>
  <c r="TET18" i="100"/>
  <c r="TEU18" i="100"/>
  <c r="TEV18" i="100"/>
  <c r="TEW18" i="100"/>
  <c r="TEX18" i="100"/>
  <c r="TEY18" i="100"/>
  <c r="TEZ18" i="100"/>
  <c r="TFA18" i="100"/>
  <c r="TFB18" i="100"/>
  <c r="TFC18" i="100"/>
  <c r="TFD18" i="100"/>
  <c r="TFE18" i="100"/>
  <c r="TFF18" i="100"/>
  <c r="TFG18" i="100"/>
  <c r="TFH18" i="100"/>
  <c r="TFI18" i="100"/>
  <c r="TFJ18" i="100"/>
  <c r="TFK18" i="100"/>
  <c r="TFL18" i="100"/>
  <c r="TFM18" i="100"/>
  <c r="TFN18" i="100"/>
  <c r="TFO18" i="100"/>
  <c r="TFP18" i="100"/>
  <c r="TFQ18" i="100"/>
  <c r="TFR18" i="100"/>
  <c r="TFS18" i="100"/>
  <c r="TFT18" i="100"/>
  <c r="TFU18" i="100"/>
  <c r="TFV18" i="100"/>
  <c r="TFW18" i="100"/>
  <c r="TFX18" i="100"/>
  <c r="TFY18" i="100"/>
  <c r="TFZ18" i="100"/>
  <c r="TGA18" i="100"/>
  <c r="TGB18" i="100"/>
  <c r="TGC18" i="100"/>
  <c r="TGD18" i="100"/>
  <c r="TGE18" i="100"/>
  <c r="TGF18" i="100"/>
  <c r="TGG18" i="100"/>
  <c r="TGH18" i="100"/>
  <c r="TGI18" i="100"/>
  <c r="TGJ18" i="100"/>
  <c r="TGK18" i="100"/>
  <c r="TGL18" i="100"/>
  <c r="TGM18" i="100"/>
  <c r="TGN18" i="100"/>
  <c r="TGO18" i="100"/>
  <c r="TGP18" i="100"/>
  <c r="TGQ18" i="100"/>
  <c r="TGR18" i="100"/>
  <c r="TGS18" i="100"/>
  <c r="TGT18" i="100"/>
  <c r="TGU18" i="100"/>
  <c r="TGV18" i="100"/>
  <c r="TGW18" i="100"/>
  <c r="TGX18" i="100"/>
  <c r="TGY18" i="100"/>
  <c r="TGZ18" i="100"/>
  <c r="THA18" i="100"/>
  <c r="THB18" i="100"/>
  <c r="THC18" i="100"/>
  <c r="THD18" i="100"/>
  <c r="THE18" i="100"/>
  <c r="THF18" i="100"/>
  <c r="THG18" i="100"/>
  <c r="THH18" i="100"/>
  <c r="THI18" i="100"/>
  <c r="THJ18" i="100"/>
  <c r="THK18" i="100"/>
  <c r="THL18" i="100"/>
  <c r="THM18" i="100"/>
  <c r="THN18" i="100"/>
  <c r="THO18" i="100"/>
  <c r="THP18" i="100"/>
  <c r="THQ18" i="100"/>
  <c r="THR18" i="100"/>
  <c r="THS18" i="100"/>
  <c r="THT18" i="100"/>
  <c r="THU18" i="100"/>
  <c r="THV18" i="100"/>
  <c r="THW18" i="100"/>
  <c r="THX18" i="100"/>
  <c r="THY18" i="100"/>
  <c r="THZ18" i="100"/>
  <c r="TIA18" i="100"/>
  <c r="TIB18" i="100"/>
  <c r="TIC18" i="100"/>
  <c r="TID18" i="100"/>
  <c r="TIE18" i="100"/>
  <c r="TIF18" i="100"/>
  <c r="TIG18" i="100"/>
  <c r="TIH18" i="100"/>
  <c r="TII18" i="100"/>
  <c r="TIJ18" i="100"/>
  <c r="TIK18" i="100"/>
  <c r="TIL18" i="100"/>
  <c r="TIM18" i="100"/>
  <c r="TIN18" i="100"/>
  <c r="TIO18" i="100"/>
  <c r="TIP18" i="100"/>
  <c r="TIQ18" i="100"/>
  <c r="TIR18" i="100"/>
  <c r="TIS18" i="100"/>
  <c r="TIT18" i="100"/>
  <c r="TIU18" i="100"/>
  <c r="TIV18" i="100"/>
  <c r="TIW18" i="100"/>
  <c r="TIX18" i="100"/>
  <c r="TIY18" i="100"/>
  <c r="TIZ18" i="100"/>
  <c r="TJA18" i="100"/>
  <c r="TJB18" i="100"/>
  <c r="TJC18" i="100"/>
  <c r="TJD18" i="100"/>
  <c r="TJE18" i="100"/>
  <c r="TJF18" i="100"/>
  <c r="TJG18" i="100"/>
  <c r="TJH18" i="100"/>
  <c r="TJI18" i="100"/>
  <c r="TJJ18" i="100"/>
  <c r="TJK18" i="100"/>
  <c r="TJL18" i="100"/>
  <c r="TJM18" i="100"/>
  <c r="TJN18" i="100"/>
  <c r="TJO18" i="100"/>
  <c r="TJP18" i="100"/>
  <c r="TJQ18" i="100"/>
  <c r="TJR18" i="100"/>
  <c r="TJS18" i="100"/>
  <c r="TJT18" i="100"/>
  <c r="TJU18" i="100"/>
  <c r="TJV18" i="100"/>
  <c r="TJW18" i="100"/>
  <c r="TJX18" i="100"/>
  <c r="TJY18" i="100"/>
  <c r="TJZ18" i="100"/>
  <c r="TKA18" i="100"/>
  <c r="TKB18" i="100"/>
  <c r="TKC18" i="100"/>
  <c r="TKD18" i="100"/>
  <c r="TKE18" i="100"/>
  <c r="TKF18" i="100"/>
  <c r="TKG18" i="100"/>
  <c r="TKH18" i="100"/>
  <c r="TKI18" i="100"/>
  <c r="TKJ18" i="100"/>
  <c r="TKK18" i="100"/>
  <c r="TKL18" i="100"/>
  <c r="TKM18" i="100"/>
  <c r="TKN18" i="100"/>
  <c r="TKO18" i="100"/>
  <c r="TKP18" i="100"/>
  <c r="TKQ18" i="100"/>
  <c r="TKR18" i="100"/>
  <c r="TKS18" i="100"/>
  <c r="TKT18" i="100"/>
  <c r="TKU18" i="100"/>
  <c r="TKV18" i="100"/>
  <c r="TKW18" i="100"/>
  <c r="TKX18" i="100"/>
  <c r="TKY18" i="100"/>
  <c r="TKZ18" i="100"/>
  <c r="TLA18" i="100"/>
  <c r="TLB18" i="100"/>
  <c r="TLC18" i="100"/>
  <c r="TLD18" i="100"/>
  <c r="TLE18" i="100"/>
  <c r="TLF18" i="100"/>
  <c r="TLG18" i="100"/>
  <c r="TLH18" i="100"/>
  <c r="TLI18" i="100"/>
  <c r="TLJ18" i="100"/>
  <c r="TLK18" i="100"/>
  <c r="TLL18" i="100"/>
  <c r="TLM18" i="100"/>
  <c r="TLN18" i="100"/>
  <c r="TLO18" i="100"/>
  <c r="TLP18" i="100"/>
  <c r="TLQ18" i="100"/>
  <c r="TLR18" i="100"/>
  <c r="TLS18" i="100"/>
  <c r="TLT18" i="100"/>
  <c r="TLU18" i="100"/>
  <c r="TLV18" i="100"/>
  <c r="TLW18" i="100"/>
  <c r="TLX18" i="100"/>
  <c r="TLY18" i="100"/>
  <c r="TLZ18" i="100"/>
  <c r="TMA18" i="100"/>
  <c r="TMB18" i="100"/>
  <c r="TMC18" i="100"/>
  <c r="TMD18" i="100"/>
  <c r="TME18" i="100"/>
  <c r="TMF18" i="100"/>
  <c r="TMG18" i="100"/>
  <c r="TMH18" i="100"/>
  <c r="TMI18" i="100"/>
  <c r="TMJ18" i="100"/>
  <c r="TMK18" i="100"/>
  <c r="TML18" i="100"/>
  <c r="TMM18" i="100"/>
  <c r="TMN18" i="100"/>
  <c r="TMO18" i="100"/>
  <c r="TMP18" i="100"/>
  <c r="TMQ18" i="100"/>
  <c r="TMR18" i="100"/>
  <c r="TMS18" i="100"/>
  <c r="TMT18" i="100"/>
  <c r="TMU18" i="100"/>
  <c r="TMV18" i="100"/>
  <c r="TMW18" i="100"/>
  <c r="TMX18" i="100"/>
  <c r="TMY18" i="100"/>
  <c r="TMZ18" i="100"/>
  <c r="TNA18" i="100"/>
  <c r="TNB18" i="100"/>
  <c r="TNC18" i="100"/>
  <c r="TND18" i="100"/>
  <c r="TNE18" i="100"/>
  <c r="TNF18" i="100"/>
  <c r="TNG18" i="100"/>
  <c r="TNH18" i="100"/>
  <c r="TNI18" i="100"/>
  <c r="TNJ18" i="100"/>
  <c r="TNK18" i="100"/>
  <c r="TNL18" i="100"/>
  <c r="TNM18" i="100"/>
  <c r="TNN18" i="100"/>
  <c r="TNO18" i="100"/>
  <c r="TNP18" i="100"/>
  <c r="TNQ18" i="100"/>
  <c r="TNR18" i="100"/>
  <c r="TNS18" i="100"/>
  <c r="TNT18" i="100"/>
  <c r="TNU18" i="100"/>
  <c r="TNV18" i="100"/>
  <c r="TNW18" i="100"/>
  <c r="TNX18" i="100"/>
  <c r="TNY18" i="100"/>
  <c r="TNZ18" i="100"/>
  <c r="TOA18" i="100"/>
  <c r="TOB18" i="100"/>
  <c r="TOC18" i="100"/>
  <c r="TOD18" i="100"/>
  <c r="TOE18" i="100"/>
  <c r="TOF18" i="100"/>
  <c r="TOG18" i="100"/>
  <c r="TOH18" i="100"/>
  <c r="TOI18" i="100"/>
  <c r="TOJ18" i="100"/>
  <c r="TOK18" i="100"/>
  <c r="TOL18" i="100"/>
  <c r="TOM18" i="100"/>
  <c r="TON18" i="100"/>
  <c r="TOO18" i="100"/>
  <c r="TOP18" i="100"/>
  <c r="TOQ18" i="100"/>
  <c r="TOR18" i="100"/>
  <c r="TOS18" i="100"/>
  <c r="TOT18" i="100"/>
  <c r="TOU18" i="100"/>
  <c r="TOV18" i="100"/>
  <c r="TOW18" i="100"/>
  <c r="TOX18" i="100"/>
  <c r="TOY18" i="100"/>
  <c r="TOZ18" i="100"/>
  <c r="TPA18" i="100"/>
  <c r="TPB18" i="100"/>
  <c r="TPC18" i="100"/>
  <c r="TPD18" i="100"/>
  <c r="TPE18" i="100"/>
  <c r="TPF18" i="100"/>
  <c r="TPG18" i="100"/>
  <c r="TPH18" i="100"/>
  <c r="TPI18" i="100"/>
  <c r="TPJ18" i="100"/>
  <c r="TPK18" i="100"/>
  <c r="TPL18" i="100"/>
  <c r="TPM18" i="100"/>
  <c r="TPN18" i="100"/>
  <c r="TPO18" i="100"/>
  <c r="TPP18" i="100"/>
  <c r="TPQ18" i="100"/>
  <c r="TPR18" i="100"/>
  <c r="TPS18" i="100"/>
  <c r="TPT18" i="100"/>
  <c r="TPU18" i="100"/>
  <c r="TPV18" i="100"/>
  <c r="TPW18" i="100"/>
  <c r="TPX18" i="100"/>
  <c r="TPY18" i="100"/>
  <c r="TPZ18" i="100"/>
  <c r="TQA18" i="100"/>
  <c r="TQB18" i="100"/>
  <c r="TQC18" i="100"/>
  <c r="TQD18" i="100"/>
  <c r="TQE18" i="100"/>
  <c r="TQF18" i="100"/>
  <c r="TQG18" i="100"/>
  <c r="TQH18" i="100"/>
  <c r="TQI18" i="100"/>
  <c r="TQJ18" i="100"/>
  <c r="TQK18" i="100"/>
  <c r="TQL18" i="100"/>
  <c r="TQM18" i="100"/>
  <c r="TQN18" i="100"/>
  <c r="TQO18" i="100"/>
  <c r="TQP18" i="100"/>
  <c r="TQQ18" i="100"/>
  <c r="TQR18" i="100"/>
  <c r="TQS18" i="100"/>
  <c r="TQT18" i="100"/>
  <c r="TQU18" i="100"/>
  <c r="TQV18" i="100"/>
  <c r="TQW18" i="100"/>
  <c r="TQX18" i="100"/>
  <c r="TQY18" i="100"/>
  <c r="TQZ18" i="100"/>
  <c r="TRA18" i="100"/>
  <c r="TRB18" i="100"/>
  <c r="TRC18" i="100"/>
  <c r="TRD18" i="100"/>
  <c r="TRE18" i="100"/>
  <c r="TRF18" i="100"/>
  <c r="TRG18" i="100"/>
  <c r="TRH18" i="100"/>
  <c r="TRI18" i="100"/>
  <c r="TRJ18" i="100"/>
  <c r="TRK18" i="100"/>
  <c r="TRL18" i="100"/>
  <c r="TRM18" i="100"/>
  <c r="TRN18" i="100"/>
  <c r="TRO18" i="100"/>
  <c r="TRP18" i="100"/>
  <c r="TRQ18" i="100"/>
  <c r="TRR18" i="100"/>
  <c r="TRS18" i="100"/>
  <c r="TRT18" i="100"/>
  <c r="TRU18" i="100"/>
  <c r="TRV18" i="100"/>
  <c r="TRW18" i="100"/>
  <c r="TRX18" i="100"/>
  <c r="TRY18" i="100"/>
  <c r="TRZ18" i="100"/>
  <c r="TSA18" i="100"/>
  <c r="TSB18" i="100"/>
  <c r="TSC18" i="100"/>
  <c r="TSD18" i="100"/>
  <c r="TSE18" i="100"/>
  <c r="TSF18" i="100"/>
  <c r="TSG18" i="100"/>
  <c r="TSH18" i="100"/>
  <c r="TSI18" i="100"/>
  <c r="TSJ18" i="100"/>
  <c r="TSK18" i="100"/>
  <c r="TSL18" i="100"/>
  <c r="TSM18" i="100"/>
  <c r="TSN18" i="100"/>
  <c r="TSO18" i="100"/>
  <c r="TSP18" i="100"/>
  <c r="TSQ18" i="100"/>
  <c r="TSR18" i="100"/>
  <c r="TSS18" i="100"/>
  <c r="TST18" i="100"/>
  <c r="TSU18" i="100"/>
  <c r="TSV18" i="100"/>
  <c r="TSW18" i="100"/>
  <c r="TSX18" i="100"/>
  <c r="TSY18" i="100"/>
  <c r="TSZ18" i="100"/>
  <c r="TTA18" i="100"/>
  <c r="TTB18" i="100"/>
  <c r="TTC18" i="100"/>
  <c r="TTD18" i="100"/>
  <c r="TTE18" i="100"/>
  <c r="TTF18" i="100"/>
  <c r="TTG18" i="100"/>
  <c r="TTH18" i="100"/>
  <c r="TTI18" i="100"/>
  <c r="TTJ18" i="100"/>
  <c r="TTK18" i="100"/>
  <c r="TTL18" i="100"/>
  <c r="TTM18" i="100"/>
  <c r="TTN18" i="100"/>
  <c r="TTO18" i="100"/>
  <c r="TTP18" i="100"/>
  <c r="TTQ18" i="100"/>
  <c r="TTR18" i="100"/>
  <c r="TTS18" i="100"/>
  <c r="TTT18" i="100"/>
  <c r="TTU18" i="100"/>
  <c r="TTV18" i="100"/>
  <c r="TTW18" i="100"/>
  <c r="TTX18" i="100"/>
  <c r="TTY18" i="100"/>
  <c r="TTZ18" i="100"/>
  <c r="TUA18" i="100"/>
  <c r="TUB18" i="100"/>
  <c r="TUC18" i="100"/>
  <c r="TUD18" i="100"/>
  <c r="TUE18" i="100"/>
  <c r="TUF18" i="100"/>
  <c r="TUG18" i="100"/>
  <c r="TUH18" i="100"/>
  <c r="TUI18" i="100"/>
  <c r="TUJ18" i="100"/>
  <c r="TUK18" i="100"/>
  <c r="TUL18" i="100"/>
  <c r="TUM18" i="100"/>
  <c r="TUN18" i="100"/>
  <c r="TUO18" i="100"/>
  <c r="TUP18" i="100"/>
  <c r="TUQ18" i="100"/>
  <c r="TUR18" i="100"/>
  <c r="TUS18" i="100"/>
  <c r="TUT18" i="100"/>
  <c r="TUU18" i="100"/>
  <c r="TUV18" i="100"/>
  <c r="TUW18" i="100"/>
  <c r="TUX18" i="100"/>
  <c r="TUY18" i="100"/>
  <c r="TUZ18" i="100"/>
  <c r="TVA18" i="100"/>
  <c r="TVB18" i="100"/>
  <c r="TVC18" i="100"/>
  <c r="TVD18" i="100"/>
  <c r="TVE18" i="100"/>
  <c r="TVF18" i="100"/>
  <c r="TVG18" i="100"/>
  <c r="TVH18" i="100"/>
  <c r="TVI18" i="100"/>
  <c r="TVJ18" i="100"/>
  <c r="TVK18" i="100"/>
  <c r="TVL18" i="100"/>
  <c r="TVM18" i="100"/>
  <c r="TVN18" i="100"/>
  <c r="TVO18" i="100"/>
  <c r="TVP18" i="100"/>
  <c r="TVQ18" i="100"/>
  <c r="TVR18" i="100"/>
  <c r="TVS18" i="100"/>
  <c r="TVT18" i="100"/>
  <c r="TVU18" i="100"/>
  <c r="TVV18" i="100"/>
  <c r="TVW18" i="100"/>
  <c r="TVX18" i="100"/>
  <c r="TVY18" i="100"/>
  <c r="TVZ18" i="100"/>
  <c r="TWA18" i="100"/>
  <c r="TWB18" i="100"/>
  <c r="TWC18" i="100"/>
  <c r="TWD18" i="100"/>
  <c r="TWE18" i="100"/>
  <c r="TWF18" i="100"/>
  <c r="TWG18" i="100"/>
  <c r="TWH18" i="100"/>
  <c r="TWI18" i="100"/>
  <c r="TWJ18" i="100"/>
  <c r="TWK18" i="100"/>
  <c r="TWL18" i="100"/>
  <c r="TWM18" i="100"/>
  <c r="TWN18" i="100"/>
  <c r="TWO18" i="100"/>
  <c r="TWP18" i="100"/>
  <c r="TWQ18" i="100"/>
  <c r="TWR18" i="100"/>
  <c r="TWS18" i="100"/>
  <c r="TWT18" i="100"/>
  <c r="TWU18" i="100"/>
  <c r="TWV18" i="100"/>
  <c r="TWW18" i="100"/>
  <c r="TWX18" i="100"/>
  <c r="TWY18" i="100"/>
  <c r="TWZ18" i="100"/>
  <c r="TXA18" i="100"/>
  <c r="TXB18" i="100"/>
  <c r="TXC18" i="100"/>
  <c r="TXD18" i="100"/>
  <c r="TXE18" i="100"/>
  <c r="TXF18" i="100"/>
  <c r="TXG18" i="100"/>
  <c r="TXH18" i="100"/>
  <c r="TXI18" i="100"/>
  <c r="TXJ18" i="100"/>
  <c r="TXK18" i="100"/>
  <c r="TXL18" i="100"/>
  <c r="TXM18" i="100"/>
  <c r="TXN18" i="100"/>
  <c r="TXO18" i="100"/>
  <c r="TXP18" i="100"/>
  <c r="TXQ18" i="100"/>
  <c r="TXR18" i="100"/>
  <c r="TXS18" i="100"/>
  <c r="TXT18" i="100"/>
  <c r="TXU18" i="100"/>
  <c r="TXV18" i="100"/>
  <c r="TXW18" i="100"/>
  <c r="TXX18" i="100"/>
  <c r="TXY18" i="100"/>
  <c r="TXZ18" i="100"/>
  <c r="TYA18" i="100"/>
  <c r="TYB18" i="100"/>
  <c r="TYC18" i="100"/>
  <c r="TYD18" i="100"/>
  <c r="TYE18" i="100"/>
  <c r="TYF18" i="100"/>
  <c r="TYG18" i="100"/>
  <c r="TYH18" i="100"/>
  <c r="TYI18" i="100"/>
  <c r="TYJ18" i="100"/>
  <c r="TYK18" i="100"/>
  <c r="TYL18" i="100"/>
  <c r="TYM18" i="100"/>
  <c r="TYN18" i="100"/>
  <c r="TYO18" i="100"/>
  <c r="TYP18" i="100"/>
  <c r="TYQ18" i="100"/>
  <c r="TYR18" i="100"/>
  <c r="TYS18" i="100"/>
  <c r="TYT18" i="100"/>
  <c r="TYU18" i="100"/>
  <c r="TYV18" i="100"/>
  <c r="TYW18" i="100"/>
  <c r="TYX18" i="100"/>
  <c r="TYY18" i="100"/>
  <c r="TYZ18" i="100"/>
  <c r="TZA18" i="100"/>
  <c r="TZB18" i="100"/>
  <c r="TZC18" i="100"/>
  <c r="TZD18" i="100"/>
  <c r="TZE18" i="100"/>
  <c r="TZF18" i="100"/>
  <c r="TZG18" i="100"/>
  <c r="TZH18" i="100"/>
  <c r="TZI18" i="100"/>
  <c r="TZJ18" i="100"/>
  <c r="TZK18" i="100"/>
  <c r="TZL18" i="100"/>
  <c r="TZM18" i="100"/>
  <c r="TZN18" i="100"/>
  <c r="TZO18" i="100"/>
  <c r="TZP18" i="100"/>
  <c r="TZQ18" i="100"/>
  <c r="TZR18" i="100"/>
  <c r="TZS18" i="100"/>
  <c r="TZT18" i="100"/>
  <c r="TZU18" i="100"/>
  <c r="TZV18" i="100"/>
  <c r="TZW18" i="100"/>
  <c r="TZX18" i="100"/>
  <c r="TZY18" i="100"/>
  <c r="TZZ18" i="100"/>
  <c r="UAA18" i="100"/>
  <c r="UAB18" i="100"/>
  <c r="UAC18" i="100"/>
  <c r="UAD18" i="100"/>
  <c r="UAE18" i="100"/>
  <c r="UAF18" i="100"/>
  <c r="UAG18" i="100"/>
  <c r="UAH18" i="100"/>
  <c r="UAI18" i="100"/>
  <c r="UAJ18" i="100"/>
  <c r="UAK18" i="100"/>
  <c r="UAL18" i="100"/>
  <c r="UAM18" i="100"/>
  <c r="UAN18" i="100"/>
  <c r="UAO18" i="100"/>
  <c r="UAP18" i="100"/>
  <c r="UAQ18" i="100"/>
  <c r="UAR18" i="100"/>
  <c r="UAS18" i="100"/>
  <c r="UAT18" i="100"/>
  <c r="UAU18" i="100"/>
  <c r="UAV18" i="100"/>
  <c r="UAW18" i="100"/>
  <c r="UAX18" i="100"/>
  <c r="UAY18" i="100"/>
  <c r="UAZ18" i="100"/>
  <c r="UBA18" i="100"/>
  <c r="UBB18" i="100"/>
  <c r="UBC18" i="100"/>
  <c r="UBD18" i="100"/>
  <c r="UBE18" i="100"/>
  <c r="UBF18" i="100"/>
  <c r="UBG18" i="100"/>
  <c r="UBH18" i="100"/>
  <c r="UBI18" i="100"/>
  <c r="UBJ18" i="100"/>
  <c r="UBK18" i="100"/>
  <c r="UBL18" i="100"/>
  <c r="UBM18" i="100"/>
  <c r="UBN18" i="100"/>
  <c r="UBO18" i="100"/>
  <c r="UBP18" i="100"/>
  <c r="UBQ18" i="100"/>
  <c r="UBR18" i="100"/>
  <c r="UBS18" i="100"/>
  <c r="UBT18" i="100"/>
  <c r="UBU18" i="100"/>
  <c r="UBV18" i="100"/>
  <c r="UBW18" i="100"/>
  <c r="UBX18" i="100"/>
  <c r="UBY18" i="100"/>
  <c r="UBZ18" i="100"/>
  <c r="UCA18" i="100"/>
  <c r="UCB18" i="100"/>
  <c r="UCC18" i="100"/>
  <c r="UCD18" i="100"/>
  <c r="UCE18" i="100"/>
  <c r="UCF18" i="100"/>
  <c r="UCG18" i="100"/>
  <c r="UCH18" i="100"/>
  <c r="UCI18" i="100"/>
  <c r="UCJ18" i="100"/>
  <c r="UCK18" i="100"/>
  <c r="UCL18" i="100"/>
  <c r="UCM18" i="100"/>
  <c r="UCN18" i="100"/>
  <c r="UCO18" i="100"/>
  <c r="UCP18" i="100"/>
  <c r="UCQ18" i="100"/>
  <c r="UCR18" i="100"/>
  <c r="UCS18" i="100"/>
  <c r="UCT18" i="100"/>
  <c r="UCU18" i="100"/>
  <c r="UCV18" i="100"/>
  <c r="UCW18" i="100"/>
  <c r="UCX18" i="100"/>
  <c r="UCY18" i="100"/>
  <c r="UCZ18" i="100"/>
  <c r="UDA18" i="100"/>
  <c r="UDB18" i="100"/>
  <c r="UDC18" i="100"/>
  <c r="UDD18" i="100"/>
  <c r="UDE18" i="100"/>
  <c r="UDF18" i="100"/>
  <c r="UDG18" i="100"/>
  <c r="UDH18" i="100"/>
  <c r="UDI18" i="100"/>
  <c r="UDJ18" i="100"/>
  <c r="UDK18" i="100"/>
  <c r="UDL18" i="100"/>
  <c r="UDM18" i="100"/>
  <c r="UDN18" i="100"/>
  <c r="UDO18" i="100"/>
  <c r="UDP18" i="100"/>
  <c r="UDQ18" i="100"/>
  <c r="UDR18" i="100"/>
  <c r="UDS18" i="100"/>
  <c r="UDT18" i="100"/>
  <c r="UDU18" i="100"/>
  <c r="UDV18" i="100"/>
  <c r="UDW18" i="100"/>
  <c r="UDX18" i="100"/>
  <c r="UDY18" i="100"/>
  <c r="UDZ18" i="100"/>
  <c r="UEA18" i="100"/>
  <c r="UEB18" i="100"/>
  <c r="UEC18" i="100"/>
  <c r="UED18" i="100"/>
  <c r="UEE18" i="100"/>
  <c r="UEF18" i="100"/>
  <c r="UEG18" i="100"/>
  <c r="UEH18" i="100"/>
  <c r="UEI18" i="100"/>
  <c r="UEJ18" i="100"/>
  <c r="UEK18" i="100"/>
  <c r="UEL18" i="100"/>
  <c r="UEM18" i="100"/>
  <c r="UEN18" i="100"/>
  <c r="UEO18" i="100"/>
  <c r="UEP18" i="100"/>
  <c r="UEQ18" i="100"/>
  <c r="UER18" i="100"/>
  <c r="UES18" i="100"/>
  <c r="UET18" i="100"/>
  <c r="UEU18" i="100"/>
  <c r="UEV18" i="100"/>
  <c r="UEW18" i="100"/>
  <c r="UEX18" i="100"/>
  <c r="UEY18" i="100"/>
  <c r="UEZ18" i="100"/>
  <c r="UFA18" i="100"/>
  <c r="UFB18" i="100"/>
  <c r="UFC18" i="100"/>
  <c r="UFD18" i="100"/>
  <c r="UFE18" i="100"/>
  <c r="UFF18" i="100"/>
  <c r="UFG18" i="100"/>
  <c r="UFH18" i="100"/>
  <c r="UFI18" i="100"/>
  <c r="UFJ18" i="100"/>
  <c r="UFK18" i="100"/>
  <c r="UFL18" i="100"/>
  <c r="UFM18" i="100"/>
  <c r="UFN18" i="100"/>
  <c r="UFO18" i="100"/>
  <c r="UFP18" i="100"/>
  <c r="UFQ18" i="100"/>
  <c r="UFR18" i="100"/>
  <c r="UFS18" i="100"/>
  <c r="UFT18" i="100"/>
  <c r="UFU18" i="100"/>
  <c r="UFV18" i="100"/>
  <c r="UFW18" i="100"/>
  <c r="UFX18" i="100"/>
  <c r="UFY18" i="100"/>
  <c r="UFZ18" i="100"/>
  <c r="UGA18" i="100"/>
  <c r="UGB18" i="100"/>
  <c r="UGC18" i="100"/>
  <c r="UGD18" i="100"/>
  <c r="UGE18" i="100"/>
  <c r="UGF18" i="100"/>
  <c r="UGG18" i="100"/>
  <c r="UGH18" i="100"/>
  <c r="UGI18" i="100"/>
  <c r="UGJ18" i="100"/>
  <c r="UGK18" i="100"/>
  <c r="UGL18" i="100"/>
  <c r="UGM18" i="100"/>
  <c r="UGN18" i="100"/>
  <c r="UGO18" i="100"/>
  <c r="UGP18" i="100"/>
  <c r="UGQ18" i="100"/>
  <c r="UGR18" i="100"/>
  <c r="UGS18" i="100"/>
  <c r="UGT18" i="100"/>
  <c r="UGU18" i="100"/>
  <c r="UGV18" i="100"/>
  <c r="UGW18" i="100"/>
  <c r="UGX18" i="100"/>
  <c r="UGY18" i="100"/>
  <c r="UGZ18" i="100"/>
  <c r="UHA18" i="100"/>
  <c r="UHB18" i="100"/>
  <c r="UHC18" i="100"/>
  <c r="UHD18" i="100"/>
  <c r="UHE18" i="100"/>
  <c r="UHF18" i="100"/>
  <c r="UHG18" i="100"/>
  <c r="UHH18" i="100"/>
  <c r="UHI18" i="100"/>
  <c r="UHJ18" i="100"/>
  <c r="UHK18" i="100"/>
  <c r="UHL18" i="100"/>
  <c r="UHM18" i="100"/>
  <c r="UHN18" i="100"/>
  <c r="UHO18" i="100"/>
  <c r="UHP18" i="100"/>
  <c r="UHQ18" i="100"/>
  <c r="UHR18" i="100"/>
  <c r="UHS18" i="100"/>
  <c r="UHT18" i="100"/>
  <c r="UHU18" i="100"/>
  <c r="UHV18" i="100"/>
  <c r="UHW18" i="100"/>
  <c r="UHX18" i="100"/>
  <c r="UHY18" i="100"/>
  <c r="UHZ18" i="100"/>
  <c r="UIA18" i="100"/>
  <c r="UIB18" i="100"/>
  <c r="UIC18" i="100"/>
  <c r="UID18" i="100"/>
  <c r="UIE18" i="100"/>
  <c r="UIF18" i="100"/>
  <c r="UIG18" i="100"/>
  <c r="UIH18" i="100"/>
  <c r="UII18" i="100"/>
  <c r="UIJ18" i="100"/>
  <c r="UIK18" i="100"/>
  <c r="UIL18" i="100"/>
  <c r="UIM18" i="100"/>
  <c r="UIN18" i="100"/>
  <c r="UIO18" i="100"/>
  <c r="UIP18" i="100"/>
  <c r="UIQ18" i="100"/>
  <c r="UIR18" i="100"/>
  <c r="UIS18" i="100"/>
  <c r="UIT18" i="100"/>
  <c r="UIU18" i="100"/>
  <c r="UIV18" i="100"/>
  <c r="UIW18" i="100"/>
  <c r="UIX18" i="100"/>
  <c r="UIY18" i="100"/>
  <c r="UIZ18" i="100"/>
  <c r="UJA18" i="100"/>
  <c r="UJB18" i="100"/>
  <c r="UJC18" i="100"/>
  <c r="UJD18" i="100"/>
  <c r="UJE18" i="100"/>
  <c r="UJF18" i="100"/>
  <c r="UJG18" i="100"/>
  <c r="UJH18" i="100"/>
  <c r="UJI18" i="100"/>
  <c r="UJJ18" i="100"/>
  <c r="UJK18" i="100"/>
  <c r="UJL18" i="100"/>
  <c r="UJM18" i="100"/>
  <c r="UJN18" i="100"/>
  <c r="UJO18" i="100"/>
  <c r="UJP18" i="100"/>
  <c r="UJQ18" i="100"/>
  <c r="UJR18" i="100"/>
  <c r="UJS18" i="100"/>
  <c r="UJT18" i="100"/>
  <c r="UJU18" i="100"/>
  <c r="UJV18" i="100"/>
  <c r="UJW18" i="100"/>
  <c r="UJX18" i="100"/>
  <c r="UJY18" i="100"/>
  <c r="UJZ18" i="100"/>
  <c r="UKA18" i="100"/>
  <c r="UKB18" i="100"/>
  <c r="UKC18" i="100"/>
  <c r="UKD18" i="100"/>
  <c r="UKE18" i="100"/>
  <c r="UKF18" i="100"/>
  <c r="UKG18" i="100"/>
  <c r="UKH18" i="100"/>
  <c r="UKI18" i="100"/>
  <c r="UKJ18" i="100"/>
  <c r="UKK18" i="100"/>
  <c r="UKL18" i="100"/>
  <c r="UKM18" i="100"/>
  <c r="UKN18" i="100"/>
  <c r="UKO18" i="100"/>
  <c r="UKP18" i="100"/>
  <c r="UKQ18" i="100"/>
  <c r="UKR18" i="100"/>
  <c r="UKS18" i="100"/>
  <c r="UKT18" i="100"/>
  <c r="UKU18" i="100"/>
  <c r="UKV18" i="100"/>
  <c r="UKW18" i="100"/>
  <c r="UKX18" i="100"/>
  <c r="UKY18" i="100"/>
  <c r="UKZ18" i="100"/>
  <c r="ULA18" i="100"/>
  <c r="ULB18" i="100"/>
  <c r="ULC18" i="100"/>
  <c r="ULD18" i="100"/>
  <c r="ULE18" i="100"/>
  <c r="ULF18" i="100"/>
  <c r="ULG18" i="100"/>
  <c r="ULH18" i="100"/>
  <c r="ULI18" i="100"/>
  <c r="ULJ18" i="100"/>
  <c r="ULK18" i="100"/>
  <c r="ULL18" i="100"/>
  <c r="ULM18" i="100"/>
  <c r="ULN18" i="100"/>
  <c r="ULO18" i="100"/>
  <c r="ULP18" i="100"/>
  <c r="ULQ18" i="100"/>
  <c r="ULR18" i="100"/>
  <c r="ULS18" i="100"/>
  <c r="ULT18" i="100"/>
  <c r="ULU18" i="100"/>
  <c r="ULV18" i="100"/>
  <c r="ULW18" i="100"/>
  <c r="ULX18" i="100"/>
  <c r="ULY18" i="100"/>
  <c r="ULZ18" i="100"/>
  <c r="UMA18" i="100"/>
  <c r="UMB18" i="100"/>
  <c r="UMC18" i="100"/>
  <c r="UMD18" i="100"/>
  <c r="UME18" i="100"/>
  <c r="UMF18" i="100"/>
  <c r="UMG18" i="100"/>
  <c r="UMH18" i="100"/>
  <c r="UMI18" i="100"/>
  <c r="UMJ18" i="100"/>
  <c r="UMK18" i="100"/>
  <c r="UML18" i="100"/>
  <c r="UMM18" i="100"/>
  <c r="UMN18" i="100"/>
  <c r="UMO18" i="100"/>
  <c r="UMP18" i="100"/>
  <c r="UMQ18" i="100"/>
  <c r="UMR18" i="100"/>
  <c r="UMS18" i="100"/>
  <c r="UMT18" i="100"/>
  <c r="UMU18" i="100"/>
  <c r="UMV18" i="100"/>
  <c r="UMW18" i="100"/>
  <c r="UMX18" i="100"/>
  <c r="UMY18" i="100"/>
  <c r="UMZ18" i="100"/>
  <c r="UNA18" i="100"/>
  <c r="UNB18" i="100"/>
  <c r="UNC18" i="100"/>
  <c r="UND18" i="100"/>
  <c r="UNE18" i="100"/>
  <c r="UNF18" i="100"/>
  <c r="UNG18" i="100"/>
  <c r="UNH18" i="100"/>
  <c r="UNI18" i="100"/>
  <c r="UNJ18" i="100"/>
  <c r="UNK18" i="100"/>
  <c r="UNL18" i="100"/>
  <c r="UNM18" i="100"/>
  <c r="UNN18" i="100"/>
  <c r="UNO18" i="100"/>
  <c r="UNP18" i="100"/>
  <c r="UNQ18" i="100"/>
  <c r="UNR18" i="100"/>
  <c r="UNS18" i="100"/>
  <c r="UNT18" i="100"/>
  <c r="UNU18" i="100"/>
  <c r="UNV18" i="100"/>
  <c r="UNW18" i="100"/>
  <c r="UNX18" i="100"/>
  <c r="UNY18" i="100"/>
  <c r="UNZ18" i="100"/>
  <c r="UOA18" i="100"/>
  <c r="UOB18" i="100"/>
  <c r="UOC18" i="100"/>
  <c r="UOD18" i="100"/>
  <c r="UOE18" i="100"/>
  <c r="UOF18" i="100"/>
  <c r="UOG18" i="100"/>
  <c r="UOH18" i="100"/>
  <c r="UOI18" i="100"/>
  <c r="UOJ18" i="100"/>
  <c r="UOK18" i="100"/>
  <c r="UOL18" i="100"/>
  <c r="UOM18" i="100"/>
  <c r="UON18" i="100"/>
  <c r="UOO18" i="100"/>
  <c r="UOP18" i="100"/>
  <c r="UOQ18" i="100"/>
  <c r="UOR18" i="100"/>
  <c r="UOS18" i="100"/>
  <c r="UOT18" i="100"/>
  <c r="UOU18" i="100"/>
  <c r="UOV18" i="100"/>
  <c r="UOW18" i="100"/>
  <c r="UOX18" i="100"/>
  <c r="UOY18" i="100"/>
  <c r="UOZ18" i="100"/>
  <c r="UPA18" i="100"/>
  <c r="UPB18" i="100"/>
  <c r="UPC18" i="100"/>
  <c r="UPD18" i="100"/>
  <c r="UPE18" i="100"/>
  <c r="UPF18" i="100"/>
  <c r="UPG18" i="100"/>
  <c r="UPH18" i="100"/>
  <c r="UPI18" i="100"/>
  <c r="UPJ18" i="100"/>
  <c r="UPK18" i="100"/>
  <c r="UPL18" i="100"/>
  <c r="UPM18" i="100"/>
  <c r="UPN18" i="100"/>
  <c r="UPO18" i="100"/>
  <c r="UPP18" i="100"/>
  <c r="UPQ18" i="100"/>
  <c r="UPR18" i="100"/>
  <c r="UPS18" i="100"/>
  <c r="UPT18" i="100"/>
  <c r="UPU18" i="100"/>
  <c r="UPV18" i="100"/>
  <c r="UPW18" i="100"/>
  <c r="UPX18" i="100"/>
  <c r="UPY18" i="100"/>
  <c r="UPZ18" i="100"/>
  <c r="UQA18" i="100"/>
  <c r="UQB18" i="100"/>
  <c r="UQC18" i="100"/>
  <c r="UQD18" i="100"/>
  <c r="UQE18" i="100"/>
  <c r="UQF18" i="100"/>
  <c r="UQG18" i="100"/>
  <c r="UQH18" i="100"/>
  <c r="UQI18" i="100"/>
  <c r="UQJ18" i="100"/>
  <c r="UQK18" i="100"/>
  <c r="UQL18" i="100"/>
  <c r="UQM18" i="100"/>
  <c r="UQN18" i="100"/>
  <c r="UQO18" i="100"/>
  <c r="UQP18" i="100"/>
  <c r="UQQ18" i="100"/>
  <c r="UQR18" i="100"/>
  <c r="UQS18" i="100"/>
  <c r="UQT18" i="100"/>
  <c r="UQU18" i="100"/>
  <c r="UQV18" i="100"/>
  <c r="UQW18" i="100"/>
  <c r="UQX18" i="100"/>
  <c r="UQY18" i="100"/>
  <c r="UQZ18" i="100"/>
  <c r="URA18" i="100"/>
  <c r="URB18" i="100"/>
  <c r="URC18" i="100"/>
  <c r="URD18" i="100"/>
  <c r="URE18" i="100"/>
  <c r="URF18" i="100"/>
  <c r="URG18" i="100"/>
  <c r="URH18" i="100"/>
  <c r="URI18" i="100"/>
  <c r="URJ18" i="100"/>
  <c r="URK18" i="100"/>
  <c r="URL18" i="100"/>
  <c r="URM18" i="100"/>
  <c r="URN18" i="100"/>
  <c r="URO18" i="100"/>
  <c r="URP18" i="100"/>
  <c r="URQ18" i="100"/>
  <c r="URR18" i="100"/>
  <c r="URS18" i="100"/>
  <c r="URT18" i="100"/>
  <c r="URU18" i="100"/>
  <c r="URV18" i="100"/>
  <c r="URW18" i="100"/>
  <c r="URX18" i="100"/>
  <c r="URY18" i="100"/>
  <c r="URZ18" i="100"/>
  <c r="USA18" i="100"/>
  <c r="USB18" i="100"/>
  <c r="USC18" i="100"/>
  <c r="USD18" i="100"/>
  <c r="USE18" i="100"/>
  <c r="USF18" i="100"/>
  <c r="USG18" i="100"/>
  <c r="USH18" i="100"/>
  <c r="USI18" i="100"/>
  <c r="USJ18" i="100"/>
  <c r="USK18" i="100"/>
  <c r="USL18" i="100"/>
  <c r="USM18" i="100"/>
  <c r="USN18" i="100"/>
  <c r="USO18" i="100"/>
  <c r="USP18" i="100"/>
  <c r="USQ18" i="100"/>
  <c r="USR18" i="100"/>
  <c r="USS18" i="100"/>
  <c r="UST18" i="100"/>
  <c r="USU18" i="100"/>
  <c r="USV18" i="100"/>
  <c r="USW18" i="100"/>
  <c r="USX18" i="100"/>
  <c r="USY18" i="100"/>
  <c r="USZ18" i="100"/>
  <c r="UTA18" i="100"/>
  <c r="UTB18" i="100"/>
  <c r="UTC18" i="100"/>
  <c r="UTD18" i="100"/>
  <c r="UTE18" i="100"/>
  <c r="UTF18" i="100"/>
  <c r="UTG18" i="100"/>
  <c r="UTH18" i="100"/>
  <c r="UTI18" i="100"/>
  <c r="UTJ18" i="100"/>
  <c r="UTK18" i="100"/>
  <c r="UTL18" i="100"/>
  <c r="UTM18" i="100"/>
  <c r="UTN18" i="100"/>
  <c r="UTO18" i="100"/>
  <c r="UTP18" i="100"/>
  <c r="UTQ18" i="100"/>
  <c r="UTR18" i="100"/>
  <c r="UTS18" i="100"/>
  <c r="UTT18" i="100"/>
  <c r="UTU18" i="100"/>
  <c r="UTV18" i="100"/>
  <c r="UTW18" i="100"/>
  <c r="UTX18" i="100"/>
  <c r="UTY18" i="100"/>
  <c r="UTZ18" i="100"/>
  <c r="UUA18" i="100"/>
  <c r="UUB18" i="100"/>
  <c r="UUC18" i="100"/>
  <c r="UUD18" i="100"/>
  <c r="UUE18" i="100"/>
  <c r="UUF18" i="100"/>
  <c r="UUG18" i="100"/>
  <c r="UUH18" i="100"/>
  <c r="UUI18" i="100"/>
  <c r="UUJ18" i="100"/>
  <c r="UUK18" i="100"/>
  <c r="UUL18" i="100"/>
  <c r="UUM18" i="100"/>
  <c r="UUN18" i="100"/>
  <c r="UUO18" i="100"/>
  <c r="UUP18" i="100"/>
  <c r="UUQ18" i="100"/>
  <c r="UUR18" i="100"/>
  <c r="UUS18" i="100"/>
  <c r="UUT18" i="100"/>
  <c r="UUU18" i="100"/>
  <c r="UUV18" i="100"/>
  <c r="UUW18" i="100"/>
  <c r="UUX18" i="100"/>
  <c r="UUY18" i="100"/>
  <c r="UUZ18" i="100"/>
  <c r="UVA18" i="100"/>
  <c r="UVB18" i="100"/>
  <c r="UVC18" i="100"/>
  <c r="UVD18" i="100"/>
  <c r="UVE18" i="100"/>
  <c r="UVF18" i="100"/>
  <c r="UVG18" i="100"/>
  <c r="UVH18" i="100"/>
  <c r="UVI18" i="100"/>
  <c r="UVJ18" i="100"/>
  <c r="UVK18" i="100"/>
  <c r="UVL18" i="100"/>
  <c r="UVM18" i="100"/>
  <c r="UVN18" i="100"/>
  <c r="UVO18" i="100"/>
  <c r="UVP18" i="100"/>
  <c r="UVQ18" i="100"/>
  <c r="UVR18" i="100"/>
  <c r="UVS18" i="100"/>
  <c r="UVT18" i="100"/>
  <c r="UVU18" i="100"/>
  <c r="UVV18" i="100"/>
  <c r="UVW18" i="100"/>
  <c r="UVX18" i="100"/>
  <c r="UVY18" i="100"/>
  <c r="UVZ18" i="100"/>
  <c r="UWA18" i="100"/>
  <c r="UWB18" i="100"/>
  <c r="UWC18" i="100"/>
  <c r="UWD18" i="100"/>
  <c r="UWE18" i="100"/>
  <c r="UWF18" i="100"/>
  <c r="UWG18" i="100"/>
  <c r="UWH18" i="100"/>
  <c r="UWI18" i="100"/>
  <c r="UWJ18" i="100"/>
  <c r="UWK18" i="100"/>
  <c r="UWL18" i="100"/>
  <c r="UWM18" i="100"/>
  <c r="UWN18" i="100"/>
  <c r="UWO18" i="100"/>
  <c r="UWP18" i="100"/>
  <c r="UWQ18" i="100"/>
  <c r="UWR18" i="100"/>
  <c r="UWS18" i="100"/>
  <c r="UWT18" i="100"/>
  <c r="UWU18" i="100"/>
  <c r="UWV18" i="100"/>
  <c r="UWW18" i="100"/>
  <c r="UWX18" i="100"/>
  <c r="UWY18" i="100"/>
  <c r="UWZ18" i="100"/>
  <c r="UXA18" i="100"/>
  <c r="UXB18" i="100"/>
  <c r="UXC18" i="100"/>
  <c r="UXD18" i="100"/>
  <c r="UXE18" i="100"/>
  <c r="UXF18" i="100"/>
  <c r="UXG18" i="100"/>
  <c r="UXH18" i="100"/>
  <c r="UXI18" i="100"/>
  <c r="UXJ18" i="100"/>
  <c r="UXK18" i="100"/>
  <c r="UXL18" i="100"/>
  <c r="UXM18" i="100"/>
  <c r="UXN18" i="100"/>
  <c r="UXO18" i="100"/>
  <c r="UXP18" i="100"/>
  <c r="UXQ18" i="100"/>
  <c r="UXR18" i="100"/>
  <c r="UXS18" i="100"/>
  <c r="UXT18" i="100"/>
  <c r="UXU18" i="100"/>
  <c r="UXV18" i="100"/>
  <c r="UXW18" i="100"/>
  <c r="UXX18" i="100"/>
  <c r="UXY18" i="100"/>
  <c r="UXZ18" i="100"/>
  <c r="UYA18" i="100"/>
  <c r="UYB18" i="100"/>
  <c r="UYC18" i="100"/>
  <c r="UYD18" i="100"/>
  <c r="UYE18" i="100"/>
  <c r="UYF18" i="100"/>
  <c r="UYG18" i="100"/>
  <c r="UYH18" i="100"/>
  <c r="UYI18" i="100"/>
  <c r="UYJ18" i="100"/>
  <c r="UYK18" i="100"/>
  <c r="UYL18" i="100"/>
  <c r="UYM18" i="100"/>
  <c r="UYN18" i="100"/>
  <c r="UYO18" i="100"/>
  <c r="UYP18" i="100"/>
  <c r="UYQ18" i="100"/>
  <c r="UYR18" i="100"/>
  <c r="UYS18" i="100"/>
  <c r="UYT18" i="100"/>
  <c r="UYU18" i="100"/>
  <c r="UYV18" i="100"/>
  <c r="UYW18" i="100"/>
  <c r="UYX18" i="100"/>
  <c r="UYY18" i="100"/>
  <c r="UYZ18" i="100"/>
  <c r="UZA18" i="100"/>
  <c r="UZB18" i="100"/>
  <c r="UZC18" i="100"/>
  <c r="UZD18" i="100"/>
  <c r="UZE18" i="100"/>
  <c r="UZF18" i="100"/>
  <c r="UZG18" i="100"/>
  <c r="UZH18" i="100"/>
  <c r="UZI18" i="100"/>
  <c r="UZJ18" i="100"/>
  <c r="UZK18" i="100"/>
  <c r="UZL18" i="100"/>
  <c r="UZM18" i="100"/>
  <c r="UZN18" i="100"/>
  <c r="UZO18" i="100"/>
  <c r="UZP18" i="100"/>
  <c r="UZQ18" i="100"/>
  <c r="UZR18" i="100"/>
  <c r="UZS18" i="100"/>
  <c r="UZT18" i="100"/>
  <c r="UZU18" i="100"/>
  <c r="UZV18" i="100"/>
  <c r="UZW18" i="100"/>
  <c r="UZX18" i="100"/>
  <c r="UZY18" i="100"/>
  <c r="UZZ18" i="100"/>
  <c r="VAA18" i="100"/>
  <c r="VAB18" i="100"/>
  <c r="VAC18" i="100"/>
  <c r="VAD18" i="100"/>
  <c r="VAE18" i="100"/>
  <c r="VAF18" i="100"/>
  <c r="VAG18" i="100"/>
  <c r="VAH18" i="100"/>
  <c r="VAI18" i="100"/>
  <c r="VAJ18" i="100"/>
  <c r="VAK18" i="100"/>
  <c r="VAL18" i="100"/>
  <c r="VAM18" i="100"/>
  <c r="VAN18" i="100"/>
  <c r="VAO18" i="100"/>
  <c r="VAP18" i="100"/>
  <c r="VAQ18" i="100"/>
  <c r="VAR18" i="100"/>
  <c r="VAS18" i="100"/>
  <c r="VAT18" i="100"/>
  <c r="VAU18" i="100"/>
  <c r="VAV18" i="100"/>
  <c r="VAW18" i="100"/>
  <c r="VAX18" i="100"/>
  <c r="VAY18" i="100"/>
  <c r="VAZ18" i="100"/>
  <c r="VBA18" i="100"/>
  <c r="VBB18" i="100"/>
  <c r="VBC18" i="100"/>
  <c r="VBD18" i="100"/>
  <c r="VBE18" i="100"/>
  <c r="VBF18" i="100"/>
  <c r="VBG18" i="100"/>
  <c r="VBH18" i="100"/>
  <c r="VBI18" i="100"/>
  <c r="VBJ18" i="100"/>
  <c r="VBK18" i="100"/>
  <c r="VBL18" i="100"/>
  <c r="VBM18" i="100"/>
  <c r="VBN18" i="100"/>
  <c r="VBO18" i="100"/>
  <c r="VBP18" i="100"/>
  <c r="VBQ18" i="100"/>
  <c r="VBR18" i="100"/>
  <c r="VBS18" i="100"/>
  <c r="VBT18" i="100"/>
  <c r="VBU18" i="100"/>
  <c r="VBV18" i="100"/>
  <c r="VBW18" i="100"/>
  <c r="VBX18" i="100"/>
  <c r="VBY18" i="100"/>
  <c r="VBZ18" i="100"/>
  <c r="VCA18" i="100"/>
  <c r="VCB18" i="100"/>
  <c r="VCC18" i="100"/>
  <c r="VCD18" i="100"/>
  <c r="VCE18" i="100"/>
  <c r="VCF18" i="100"/>
  <c r="VCG18" i="100"/>
  <c r="VCH18" i="100"/>
  <c r="VCI18" i="100"/>
  <c r="VCJ18" i="100"/>
  <c r="VCK18" i="100"/>
  <c r="VCL18" i="100"/>
  <c r="VCM18" i="100"/>
  <c r="VCN18" i="100"/>
  <c r="VCO18" i="100"/>
  <c r="VCP18" i="100"/>
  <c r="VCQ18" i="100"/>
  <c r="VCR18" i="100"/>
  <c r="VCS18" i="100"/>
  <c r="VCT18" i="100"/>
  <c r="VCU18" i="100"/>
  <c r="VCV18" i="100"/>
  <c r="VCW18" i="100"/>
  <c r="VCX18" i="100"/>
  <c r="VCY18" i="100"/>
  <c r="VCZ18" i="100"/>
  <c r="VDA18" i="100"/>
  <c r="VDB18" i="100"/>
  <c r="VDC18" i="100"/>
  <c r="VDD18" i="100"/>
  <c r="VDE18" i="100"/>
  <c r="VDF18" i="100"/>
  <c r="VDG18" i="100"/>
  <c r="VDH18" i="100"/>
  <c r="VDI18" i="100"/>
  <c r="VDJ18" i="100"/>
  <c r="VDK18" i="100"/>
  <c r="VDL18" i="100"/>
  <c r="VDM18" i="100"/>
  <c r="VDN18" i="100"/>
  <c r="VDO18" i="100"/>
  <c r="VDP18" i="100"/>
  <c r="VDQ18" i="100"/>
  <c r="VDR18" i="100"/>
  <c r="VDS18" i="100"/>
  <c r="VDT18" i="100"/>
  <c r="VDU18" i="100"/>
  <c r="VDV18" i="100"/>
  <c r="VDW18" i="100"/>
  <c r="VDX18" i="100"/>
  <c r="VDY18" i="100"/>
  <c r="VDZ18" i="100"/>
  <c r="VEA18" i="100"/>
  <c r="VEB18" i="100"/>
  <c r="VEC18" i="100"/>
  <c r="VED18" i="100"/>
  <c r="VEE18" i="100"/>
  <c r="VEF18" i="100"/>
  <c r="VEG18" i="100"/>
  <c r="VEH18" i="100"/>
  <c r="VEI18" i="100"/>
  <c r="VEJ18" i="100"/>
  <c r="VEK18" i="100"/>
  <c r="VEL18" i="100"/>
  <c r="VEM18" i="100"/>
  <c r="VEN18" i="100"/>
  <c r="VEO18" i="100"/>
  <c r="VEP18" i="100"/>
  <c r="VEQ18" i="100"/>
  <c r="VER18" i="100"/>
  <c r="VES18" i="100"/>
  <c r="VET18" i="100"/>
  <c r="VEU18" i="100"/>
  <c r="VEV18" i="100"/>
  <c r="VEW18" i="100"/>
  <c r="VEX18" i="100"/>
  <c r="VEY18" i="100"/>
  <c r="VEZ18" i="100"/>
  <c r="VFA18" i="100"/>
  <c r="VFB18" i="100"/>
  <c r="VFC18" i="100"/>
  <c r="VFD18" i="100"/>
  <c r="VFE18" i="100"/>
  <c r="VFF18" i="100"/>
  <c r="VFG18" i="100"/>
  <c r="VFH18" i="100"/>
  <c r="VFI18" i="100"/>
  <c r="VFJ18" i="100"/>
  <c r="VFK18" i="100"/>
  <c r="VFL18" i="100"/>
  <c r="VFM18" i="100"/>
  <c r="VFN18" i="100"/>
  <c r="VFO18" i="100"/>
  <c r="VFP18" i="100"/>
  <c r="VFQ18" i="100"/>
  <c r="VFR18" i="100"/>
  <c r="VFS18" i="100"/>
  <c r="VFT18" i="100"/>
  <c r="VFU18" i="100"/>
  <c r="VFV18" i="100"/>
  <c r="VFW18" i="100"/>
  <c r="VFX18" i="100"/>
  <c r="VFY18" i="100"/>
  <c r="VFZ18" i="100"/>
  <c r="VGA18" i="100"/>
  <c r="VGB18" i="100"/>
  <c r="VGC18" i="100"/>
  <c r="VGD18" i="100"/>
  <c r="VGE18" i="100"/>
  <c r="VGF18" i="100"/>
  <c r="VGG18" i="100"/>
  <c r="VGH18" i="100"/>
  <c r="VGI18" i="100"/>
  <c r="VGJ18" i="100"/>
  <c r="VGK18" i="100"/>
  <c r="VGL18" i="100"/>
  <c r="VGM18" i="100"/>
  <c r="VGN18" i="100"/>
  <c r="VGO18" i="100"/>
  <c r="VGP18" i="100"/>
  <c r="VGQ18" i="100"/>
  <c r="VGR18" i="100"/>
  <c r="VGS18" i="100"/>
  <c r="VGT18" i="100"/>
  <c r="VGU18" i="100"/>
  <c r="VGV18" i="100"/>
  <c r="VGW18" i="100"/>
  <c r="VGX18" i="100"/>
  <c r="VGY18" i="100"/>
  <c r="VGZ18" i="100"/>
  <c r="VHA18" i="100"/>
  <c r="VHB18" i="100"/>
  <c r="VHC18" i="100"/>
  <c r="VHD18" i="100"/>
  <c r="VHE18" i="100"/>
  <c r="VHF18" i="100"/>
  <c r="VHG18" i="100"/>
  <c r="VHH18" i="100"/>
  <c r="VHI18" i="100"/>
  <c r="VHJ18" i="100"/>
  <c r="VHK18" i="100"/>
  <c r="VHL18" i="100"/>
  <c r="VHM18" i="100"/>
  <c r="VHN18" i="100"/>
  <c r="VHO18" i="100"/>
  <c r="VHP18" i="100"/>
  <c r="VHQ18" i="100"/>
  <c r="VHR18" i="100"/>
  <c r="VHS18" i="100"/>
  <c r="VHT18" i="100"/>
  <c r="VHU18" i="100"/>
  <c r="VHV18" i="100"/>
  <c r="VHW18" i="100"/>
  <c r="VHX18" i="100"/>
  <c r="VHY18" i="100"/>
  <c r="VHZ18" i="100"/>
  <c r="VIA18" i="100"/>
  <c r="VIB18" i="100"/>
  <c r="VIC18" i="100"/>
  <c r="VID18" i="100"/>
  <c r="VIE18" i="100"/>
  <c r="VIF18" i="100"/>
  <c r="VIG18" i="100"/>
  <c r="VIH18" i="100"/>
  <c r="VII18" i="100"/>
  <c r="VIJ18" i="100"/>
  <c r="VIK18" i="100"/>
  <c r="VIL18" i="100"/>
  <c r="VIM18" i="100"/>
  <c r="VIN18" i="100"/>
  <c r="VIO18" i="100"/>
  <c r="VIP18" i="100"/>
  <c r="VIQ18" i="100"/>
  <c r="VIR18" i="100"/>
  <c r="VIS18" i="100"/>
  <c r="VIT18" i="100"/>
  <c r="VIU18" i="100"/>
  <c r="VIV18" i="100"/>
  <c r="VIW18" i="100"/>
  <c r="VIX18" i="100"/>
  <c r="VIY18" i="100"/>
  <c r="VIZ18" i="100"/>
  <c r="VJA18" i="100"/>
  <c r="VJB18" i="100"/>
  <c r="VJC18" i="100"/>
  <c r="VJD18" i="100"/>
  <c r="VJE18" i="100"/>
  <c r="VJF18" i="100"/>
  <c r="VJG18" i="100"/>
  <c r="VJH18" i="100"/>
  <c r="VJI18" i="100"/>
  <c r="VJJ18" i="100"/>
  <c r="VJK18" i="100"/>
  <c r="VJL18" i="100"/>
  <c r="VJM18" i="100"/>
  <c r="VJN18" i="100"/>
  <c r="VJO18" i="100"/>
  <c r="VJP18" i="100"/>
  <c r="VJQ18" i="100"/>
  <c r="VJR18" i="100"/>
  <c r="VJS18" i="100"/>
  <c r="VJT18" i="100"/>
  <c r="VJU18" i="100"/>
  <c r="VJV18" i="100"/>
  <c r="VJW18" i="100"/>
  <c r="VJX18" i="100"/>
  <c r="VJY18" i="100"/>
  <c r="VJZ18" i="100"/>
  <c r="VKA18" i="100"/>
  <c r="VKB18" i="100"/>
  <c r="VKC18" i="100"/>
  <c r="VKD18" i="100"/>
  <c r="VKE18" i="100"/>
  <c r="VKF18" i="100"/>
  <c r="VKG18" i="100"/>
  <c r="VKH18" i="100"/>
  <c r="VKI18" i="100"/>
  <c r="VKJ18" i="100"/>
  <c r="VKK18" i="100"/>
  <c r="VKL18" i="100"/>
  <c r="VKM18" i="100"/>
  <c r="VKN18" i="100"/>
  <c r="VKO18" i="100"/>
  <c r="VKP18" i="100"/>
  <c r="VKQ18" i="100"/>
  <c r="VKR18" i="100"/>
  <c r="VKS18" i="100"/>
  <c r="VKT18" i="100"/>
  <c r="VKU18" i="100"/>
  <c r="VKV18" i="100"/>
  <c r="VKW18" i="100"/>
  <c r="VKX18" i="100"/>
  <c r="VKY18" i="100"/>
  <c r="VKZ18" i="100"/>
  <c r="VLA18" i="100"/>
  <c r="VLB18" i="100"/>
  <c r="VLC18" i="100"/>
  <c r="VLD18" i="100"/>
  <c r="VLE18" i="100"/>
  <c r="VLF18" i="100"/>
  <c r="VLG18" i="100"/>
  <c r="VLH18" i="100"/>
  <c r="VLI18" i="100"/>
  <c r="VLJ18" i="100"/>
  <c r="VLK18" i="100"/>
  <c r="VLL18" i="100"/>
  <c r="VLM18" i="100"/>
  <c r="VLN18" i="100"/>
  <c r="VLO18" i="100"/>
  <c r="VLP18" i="100"/>
  <c r="VLQ18" i="100"/>
  <c r="VLR18" i="100"/>
  <c r="VLS18" i="100"/>
  <c r="VLT18" i="100"/>
  <c r="VLU18" i="100"/>
  <c r="VLV18" i="100"/>
  <c r="VLW18" i="100"/>
  <c r="VLX18" i="100"/>
  <c r="VLY18" i="100"/>
  <c r="VLZ18" i="100"/>
  <c r="VMA18" i="100"/>
  <c r="VMB18" i="100"/>
  <c r="VMC18" i="100"/>
  <c r="VMD18" i="100"/>
  <c r="VME18" i="100"/>
  <c r="VMF18" i="100"/>
  <c r="VMG18" i="100"/>
  <c r="VMH18" i="100"/>
  <c r="VMI18" i="100"/>
  <c r="VMJ18" i="100"/>
  <c r="VMK18" i="100"/>
  <c r="VML18" i="100"/>
  <c r="VMM18" i="100"/>
  <c r="VMN18" i="100"/>
  <c r="VMO18" i="100"/>
  <c r="VMP18" i="100"/>
  <c r="VMQ18" i="100"/>
  <c r="VMR18" i="100"/>
  <c r="VMS18" i="100"/>
  <c r="VMT18" i="100"/>
  <c r="VMU18" i="100"/>
  <c r="VMV18" i="100"/>
  <c r="VMW18" i="100"/>
  <c r="VMX18" i="100"/>
  <c r="VMY18" i="100"/>
  <c r="VMZ18" i="100"/>
  <c r="VNA18" i="100"/>
  <c r="VNB18" i="100"/>
  <c r="VNC18" i="100"/>
  <c r="VND18" i="100"/>
  <c r="VNE18" i="100"/>
  <c r="VNF18" i="100"/>
  <c r="VNG18" i="100"/>
  <c r="VNH18" i="100"/>
  <c r="VNI18" i="100"/>
  <c r="VNJ18" i="100"/>
  <c r="VNK18" i="100"/>
  <c r="VNL18" i="100"/>
  <c r="VNM18" i="100"/>
  <c r="VNN18" i="100"/>
  <c r="VNO18" i="100"/>
  <c r="VNP18" i="100"/>
  <c r="VNQ18" i="100"/>
  <c r="VNR18" i="100"/>
  <c r="VNS18" i="100"/>
  <c r="VNT18" i="100"/>
  <c r="VNU18" i="100"/>
  <c r="VNV18" i="100"/>
  <c r="VNW18" i="100"/>
  <c r="VNX18" i="100"/>
  <c r="VNY18" i="100"/>
  <c r="VNZ18" i="100"/>
  <c r="VOA18" i="100"/>
  <c r="VOB18" i="100"/>
  <c r="VOC18" i="100"/>
  <c r="VOD18" i="100"/>
  <c r="VOE18" i="100"/>
  <c r="VOF18" i="100"/>
  <c r="VOG18" i="100"/>
  <c r="VOH18" i="100"/>
  <c r="VOI18" i="100"/>
  <c r="VOJ18" i="100"/>
  <c r="VOK18" i="100"/>
  <c r="VOL18" i="100"/>
  <c r="VOM18" i="100"/>
  <c r="VON18" i="100"/>
  <c r="VOO18" i="100"/>
  <c r="VOP18" i="100"/>
  <c r="VOQ18" i="100"/>
  <c r="VOR18" i="100"/>
  <c r="VOS18" i="100"/>
  <c r="VOT18" i="100"/>
  <c r="VOU18" i="100"/>
  <c r="VOV18" i="100"/>
  <c r="VOW18" i="100"/>
  <c r="VOX18" i="100"/>
  <c r="VOY18" i="100"/>
  <c r="VOZ18" i="100"/>
  <c r="VPA18" i="100"/>
  <c r="VPB18" i="100"/>
  <c r="VPC18" i="100"/>
  <c r="VPD18" i="100"/>
  <c r="VPE18" i="100"/>
  <c r="VPF18" i="100"/>
  <c r="VPG18" i="100"/>
  <c r="VPH18" i="100"/>
  <c r="VPI18" i="100"/>
  <c r="VPJ18" i="100"/>
  <c r="VPK18" i="100"/>
  <c r="VPL18" i="100"/>
  <c r="VPM18" i="100"/>
  <c r="VPN18" i="100"/>
  <c r="VPO18" i="100"/>
  <c r="VPP18" i="100"/>
  <c r="VPQ18" i="100"/>
  <c r="VPR18" i="100"/>
  <c r="VPS18" i="100"/>
  <c r="VPT18" i="100"/>
  <c r="VPU18" i="100"/>
  <c r="VPV18" i="100"/>
  <c r="VPW18" i="100"/>
  <c r="VPX18" i="100"/>
  <c r="VPY18" i="100"/>
  <c r="VPZ18" i="100"/>
  <c r="VQA18" i="100"/>
  <c r="VQB18" i="100"/>
  <c r="VQC18" i="100"/>
  <c r="VQD18" i="100"/>
  <c r="VQE18" i="100"/>
  <c r="VQF18" i="100"/>
  <c r="VQG18" i="100"/>
  <c r="VQH18" i="100"/>
  <c r="VQI18" i="100"/>
  <c r="VQJ18" i="100"/>
  <c r="VQK18" i="100"/>
  <c r="VQL18" i="100"/>
  <c r="VQM18" i="100"/>
  <c r="VQN18" i="100"/>
  <c r="VQO18" i="100"/>
  <c r="VQP18" i="100"/>
  <c r="VQQ18" i="100"/>
  <c r="VQR18" i="100"/>
  <c r="VQS18" i="100"/>
  <c r="VQT18" i="100"/>
  <c r="VQU18" i="100"/>
  <c r="VQV18" i="100"/>
  <c r="VQW18" i="100"/>
  <c r="VQX18" i="100"/>
  <c r="VQY18" i="100"/>
  <c r="VQZ18" i="100"/>
  <c r="VRA18" i="100"/>
  <c r="VRB18" i="100"/>
  <c r="VRC18" i="100"/>
  <c r="VRD18" i="100"/>
  <c r="VRE18" i="100"/>
  <c r="VRF18" i="100"/>
  <c r="VRG18" i="100"/>
  <c r="VRH18" i="100"/>
  <c r="VRI18" i="100"/>
  <c r="VRJ18" i="100"/>
  <c r="VRK18" i="100"/>
  <c r="VRL18" i="100"/>
  <c r="VRM18" i="100"/>
  <c r="VRN18" i="100"/>
  <c r="VRO18" i="100"/>
  <c r="VRP18" i="100"/>
  <c r="VRQ18" i="100"/>
  <c r="VRR18" i="100"/>
  <c r="VRS18" i="100"/>
  <c r="VRT18" i="100"/>
  <c r="VRU18" i="100"/>
  <c r="VRV18" i="100"/>
  <c r="VRW18" i="100"/>
  <c r="VRX18" i="100"/>
  <c r="VRY18" i="100"/>
  <c r="VRZ18" i="100"/>
  <c r="VSA18" i="100"/>
  <c r="VSB18" i="100"/>
  <c r="VSC18" i="100"/>
  <c r="VSD18" i="100"/>
  <c r="VSE18" i="100"/>
  <c r="VSF18" i="100"/>
  <c r="VSG18" i="100"/>
  <c r="VSH18" i="100"/>
  <c r="VSI18" i="100"/>
  <c r="VSJ18" i="100"/>
  <c r="VSK18" i="100"/>
  <c r="VSL18" i="100"/>
  <c r="VSM18" i="100"/>
  <c r="VSN18" i="100"/>
  <c r="VSO18" i="100"/>
  <c r="VSP18" i="100"/>
  <c r="VSQ18" i="100"/>
  <c r="VSR18" i="100"/>
  <c r="VSS18" i="100"/>
  <c r="VST18" i="100"/>
  <c r="VSU18" i="100"/>
  <c r="VSV18" i="100"/>
  <c r="VSW18" i="100"/>
  <c r="VSX18" i="100"/>
  <c r="VSY18" i="100"/>
  <c r="VSZ18" i="100"/>
  <c r="VTA18" i="100"/>
  <c r="VTB18" i="100"/>
  <c r="VTC18" i="100"/>
  <c r="VTD18" i="100"/>
  <c r="VTE18" i="100"/>
  <c r="VTF18" i="100"/>
  <c r="VTG18" i="100"/>
  <c r="VTH18" i="100"/>
  <c r="VTI18" i="100"/>
  <c r="VTJ18" i="100"/>
  <c r="VTK18" i="100"/>
  <c r="VTL18" i="100"/>
  <c r="VTM18" i="100"/>
  <c r="VTN18" i="100"/>
  <c r="VTO18" i="100"/>
  <c r="VTP18" i="100"/>
  <c r="VTQ18" i="100"/>
  <c r="VTR18" i="100"/>
  <c r="VTS18" i="100"/>
  <c r="VTT18" i="100"/>
  <c r="VTU18" i="100"/>
  <c r="VTV18" i="100"/>
  <c r="VTW18" i="100"/>
  <c r="VTX18" i="100"/>
  <c r="VTY18" i="100"/>
  <c r="VTZ18" i="100"/>
  <c r="VUA18" i="100"/>
  <c r="VUB18" i="100"/>
  <c r="VUC18" i="100"/>
  <c r="VUD18" i="100"/>
  <c r="VUE18" i="100"/>
  <c r="VUF18" i="100"/>
  <c r="VUG18" i="100"/>
  <c r="VUH18" i="100"/>
  <c r="VUI18" i="100"/>
  <c r="VUJ18" i="100"/>
  <c r="VUK18" i="100"/>
  <c r="VUL18" i="100"/>
  <c r="VUM18" i="100"/>
  <c r="VUN18" i="100"/>
  <c r="VUO18" i="100"/>
  <c r="VUP18" i="100"/>
  <c r="VUQ18" i="100"/>
  <c r="VUR18" i="100"/>
  <c r="VUS18" i="100"/>
  <c r="VUT18" i="100"/>
  <c r="VUU18" i="100"/>
  <c r="VUV18" i="100"/>
  <c r="VUW18" i="100"/>
  <c r="VUX18" i="100"/>
  <c r="VUY18" i="100"/>
  <c r="VUZ18" i="100"/>
  <c r="VVA18" i="100"/>
  <c r="VVB18" i="100"/>
  <c r="VVC18" i="100"/>
  <c r="VVD18" i="100"/>
  <c r="VVE18" i="100"/>
  <c r="VVF18" i="100"/>
  <c r="VVG18" i="100"/>
  <c r="VVH18" i="100"/>
  <c r="VVI18" i="100"/>
  <c r="VVJ18" i="100"/>
  <c r="VVK18" i="100"/>
  <c r="VVL18" i="100"/>
  <c r="VVM18" i="100"/>
  <c r="VVN18" i="100"/>
  <c r="VVO18" i="100"/>
  <c r="VVP18" i="100"/>
  <c r="VVQ18" i="100"/>
  <c r="VVR18" i="100"/>
  <c r="VVS18" i="100"/>
  <c r="VVT18" i="100"/>
  <c r="VVU18" i="100"/>
  <c r="VVV18" i="100"/>
  <c r="VVW18" i="100"/>
  <c r="VVX18" i="100"/>
  <c r="VVY18" i="100"/>
  <c r="VVZ18" i="100"/>
  <c r="VWA18" i="100"/>
  <c r="VWB18" i="100"/>
  <c r="VWC18" i="100"/>
  <c r="VWD18" i="100"/>
  <c r="VWE18" i="100"/>
  <c r="VWF18" i="100"/>
  <c r="VWG18" i="100"/>
  <c r="VWH18" i="100"/>
  <c r="VWI18" i="100"/>
  <c r="VWJ18" i="100"/>
  <c r="VWK18" i="100"/>
  <c r="VWL18" i="100"/>
  <c r="VWM18" i="100"/>
  <c r="VWN18" i="100"/>
  <c r="VWO18" i="100"/>
  <c r="VWP18" i="100"/>
  <c r="VWQ18" i="100"/>
  <c r="VWR18" i="100"/>
  <c r="VWS18" i="100"/>
  <c r="VWT18" i="100"/>
  <c r="VWU18" i="100"/>
  <c r="VWV18" i="100"/>
  <c r="VWW18" i="100"/>
  <c r="VWX18" i="100"/>
  <c r="VWY18" i="100"/>
  <c r="VWZ18" i="100"/>
  <c r="VXA18" i="100"/>
  <c r="VXB18" i="100"/>
  <c r="VXC18" i="100"/>
  <c r="VXD18" i="100"/>
  <c r="VXE18" i="100"/>
  <c r="VXF18" i="100"/>
  <c r="VXG18" i="100"/>
  <c r="VXH18" i="100"/>
  <c r="VXI18" i="100"/>
  <c r="VXJ18" i="100"/>
  <c r="VXK18" i="100"/>
  <c r="VXL18" i="100"/>
  <c r="VXM18" i="100"/>
  <c r="VXN18" i="100"/>
  <c r="VXO18" i="100"/>
  <c r="VXP18" i="100"/>
  <c r="VXQ18" i="100"/>
  <c r="VXR18" i="100"/>
  <c r="VXS18" i="100"/>
  <c r="VXT18" i="100"/>
  <c r="VXU18" i="100"/>
  <c r="VXV18" i="100"/>
  <c r="VXW18" i="100"/>
  <c r="VXX18" i="100"/>
  <c r="VXY18" i="100"/>
  <c r="VXZ18" i="100"/>
  <c r="VYA18" i="100"/>
  <c r="VYB18" i="100"/>
  <c r="VYC18" i="100"/>
  <c r="VYD18" i="100"/>
  <c r="VYE18" i="100"/>
  <c r="VYF18" i="100"/>
  <c r="VYG18" i="100"/>
  <c r="VYH18" i="100"/>
  <c r="VYI18" i="100"/>
  <c r="VYJ18" i="100"/>
  <c r="VYK18" i="100"/>
  <c r="VYL18" i="100"/>
  <c r="VYM18" i="100"/>
  <c r="VYN18" i="100"/>
  <c r="VYO18" i="100"/>
  <c r="VYP18" i="100"/>
  <c r="VYQ18" i="100"/>
  <c r="VYR18" i="100"/>
  <c r="VYS18" i="100"/>
  <c r="VYT18" i="100"/>
  <c r="VYU18" i="100"/>
  <c r="VYV18" i="100"/>
  <c r="VYW18" i="100"/>
  <c r="VYX18" i="100"/>
  <c r="VYY18" i="100"/>
  <c r="VYZ18" i="100"/>
  <c r="VZA18" i="100"/>
  <c r="VZB18" i="100"/>
  <c r="VZC18" i="100"/>
  <c r="VZD18" i="100"/>
  <c r="VZE18" i="100"/>
  <c r="VZF18" i="100"/>
  <c r="VZG18" i="100"/>
  <c r="VZH18" i="100"/>
  <c r="VZI18" i="100"/>
  <c r="VZJ18" i="100"/>
  <c r="VZK18" i="100"/>
  <c r="VZL18" i="100"/>
  <c r="VZM18" i="100"/>
  <c r="VZN18" i="100"/>
  <c r="VZO18" i="100"/>
  <c r="VZP18" i="100"/>
  <c r="VZQ18" i="100"/>
  <c r="VZR18" i="100"/>
  <c r="VZS18" i="100"/>
  <c r="VZT18" i="100"/>
  <c r="VZU18" i="100"/>
  <c r="VZV18" i="100"/>
  <c r="VZW18" i="100"/>
  <c r="VZX18" i="100"/>
  <c r="VZY18" i="100"/>
  <c r="VZZ18" i="100"/>
  <c r="WAA18" i="100"/>
  <c r="WAB18" i="100"/>
  <c r="WAC18" i="100"/>
  <c r="WAD18" i="100"/>
  <c r="WAE18" i="100"/>
  <c r="WAF18" i="100"/>
  <c r="WAG18" i="100"/>
  <c r="WAH18" i="100"/>
  <c r="WAI18" i="100"/>
  <c r="WAJ18" i="100"/>
  <c r="WAK18" i="100"/>
  <c r="WAL18" i="100"/>
  <c r="WAM18" i="100"/>
  <c r="WAN18" i="100"/>
  <c r="WAO18" i="100"/>
  <c r="WAP18" i="100"/>
  <c r="WAQ18" i="100"/>
  <c r="WAR18" i="100"/>
  <c r="WAS18" i="100"/>
  <c r="WAT18" i="100"/>
  <c r="WAU18" i="100"/>
  <c r="WAV18" i="100"/>
  <c r="WAW18" i="100"/>
  <c r="WAX18" i="100"/>
  <c r="WAY18" i="100"/>
  <c r="WAZ18" i="100"/>
  <c r="WBA18" i="100"/>
  <c r="WBB18" i="100"/>
  <c r="WBC18" i="100"/>
  <c r="WBD18" i="100"/>
  <c r="WBE18" i="100"/>
  <c r="WBF18" i="100"/>
  <c r="WBG18" i="100"/>
  <c r="WBH18" i="100"/>
  <c r="WBI18" i="100"/>
  <c r="WBJ18" i="100"/>
  <c r="WBK18" i="100"/>
  <c r="WBL18" i="100"/>
  <c r="WBM18" i="100"/>
  <c r="WBN18" i="100"/>
  <c r="WBO18" i="100"/>
  <c r="WBP18" i="100"/>
  <c r="WBQ18" i="100"/>
  <c r="WBR18" i="100"/>
  <c r="WBS18" i="100"/>
  <c r="WBT18" i="100"/>
  <c r="WBU18" i="100"/>
  <c r="WBV18" i="100"/>
  <c r="WBW18" i="100"/>
  <c r="WBX18" i="100"/>
  <c r="WBY18" i="100"/>
  <c r="WBZ18" i="100"/>
  <c r="WCA18" i="100"/>
  <c r="WCB18" i="100"/>
  <c r="WCC18" i="100"/>
  <c r="WCD18" i="100"/>
  <c r="WCE18" i="100"/>
  <c r="WCF18" i="100"/>
  <c r="WCG18" i="100"/>
  <c r="WCH18" i="100"/>
  <c r="WCI18" i="100"/>
  <c r="WCJ18" i="100"/>
  <c r="WCK18" i="100"/>
  <c r="WCL18" i="100"/>
  <c r="WCM18" i="100"/>
  <c r="WCN18" i="100"/>
  <c r="WCO18" i="100"/>
  <c r="WCP18" i="100"/>
  <c r="WCQ18" i="100"/>
  <c r="WCR18" i="100"/>
  <c r="WCS18" i="100"/>
  <c r="WCT18" i="100"/>
  <c r="WCU18" i="100"/>
  <c r="WCV18" i="100"/>
  <c r="WCW18" i="100"/>
  <c r="WCX18" i="100"/>
  <c r="WCY18" i="100"/>
  <c r="WCZ18" i="100"/>
  <c r="WDA18" i="100"/>
  <c r="WDB18" i="100"/>
  <c r="WDC18" i="100"/>
  <c r="WDD18" i="100"/>
  <c r="WDE18" i="100"/>
  <c r="WDF18" i="100"/>
  <c r="WDG18" i="100"/>
  <c r="WDH18" i="100"/>
  <c r="WDI18" i="100"/>
  <c r="WDJ18" i="100"/>
  <c r="WDK18" i="100"/>
  <c r="WDL18" i="100"/>
  <c r="WDM18" i="100"/>
  <c r="WDN18" i="100"/>
  <c r="WDO18" i="100"/>
  <c r="WDP18" i="100"/>
  <c r="WDQ18" i="100"/>
  <c r="WDR18" i="100"/>
  <c r="WDS18" i="100"/>
  <c r="WDT18" i="100"/>
  <c r="WDU18" i="100"/>
  <c r="WDV18" i="100"/>
  <c r="WDW18" i="100"/>
  <c r="WDX18" i="100"/>
  <c r="WDY18" i="100"/>
  <c r="WDZ18" i="100"/>
  <c r="WEA18" i="100"/>
  <c r="WEB18" i="100"/>
  <c r="WEC18" i="100"/>
  <c r="WED18" i="100"/>
  <c r="WEE18" i="100"/>
  <c r="WEF18" i="100"/>
  <c r="WEG18" i="100"/>
  <c r="WEH18" i="100"/>
  <c r="WEI18" i="100"/>
  <c r="WEJ18" i="100"/>
  <c r="WEK18" i="100"/>
  <c r="WEL18" i="100"/>
  <c r="WEM18" i="100"/>
  <c r="WEN18" i="100"/>
  <c r="WEO18" i="100"/>
  <c r="WEP18" i="100"/>
  <c r="WEQ18" i="100"/>
  <c r="WER18" i="100"/>
  <c r="WES18" i="100"/>
  <c r="WET18" i="100"/>
  <c r="WEU18" i="100"/>
  <c r="WEV18" i="100"/>
  <c r="WEW18" i="100"/>
  <c r="WEX18" i="100"/>
  <c r="WEY18" i="100"/>
  <c r="WEZ18" i="100"/>
  <c r="WFA18" i="100"/>
  <c r="WFB18" i="100"/>
  <c r="WFC18" i="100"/>
  <c r="WFD18" i="100"/>
  <c r="WFE18" i="100"/>
  <c r="WFF18" i="100"/>
  <c r="WFG18" i="100"/>
  <c r="WFH18" i="100"/>
  <c r="WFI18" i="100"/>
  <c r="WFJ18" i="100"/>
  <c r="WFK18" i="100"/>
  <c r="WFL18" i="100"/>
  <c r="WFM18" i="100"/>
  <c r="WFN18" i="100"/>
  <c r="WFO18" i="100"/>
  <c r="WFP18" i="100"/>
  <c r="WFQ18" i="100"/>
  <c r="WFR18" i="100"/>
  <c r="WFS18" i="100"/>
  <c r="WFT18" i="100"/>
  <c r="WFU18" i="100"/>
  <c r="WFV18" i="100"/>
  <c r="WFW18" i="100"/>
  <c r="WFX18" i="100"/>
  <c r="WFY18" i="100"/>
  <c r="WFZ18" i="100"/>
  <c r="WGA18" i="100"/>
  <c r="WGB18" i="100"/>
  <c r="WGC18" i="100"/>
  <c r="WGD18" i="100"/>
  <c r="WGE18" i="100"/>
  <c r="WGF18" i="100"/>
  <c r="WGG18" i="100"/>
  <c r="WGH18" i="100"/>
  <c r="WGI18" i="100"/>
  <c r="WGJ18" i="100"/>
  <c r="WGK18" i="100"/>
  <c r="WGL18" i="100"/>
  <c r="WGM18" i="100"/>
  <c r="WGN18" i="100"/>
  <c r="WGO18" i="100"/>
  <c r="WGP18" i="100"/>
  <c r="WGQ18" i="100"/>
  <c r="WGR18" i="100"/>
  <c r="WGS18" i="100"/>
  <c r="WGT18" i="100"/>
  <c r="WGU18" i="100"/>
  <c r="WGV18" i="100"/>
  <c r="WGW18" i="100"/>
  <c r="WGX18" i="100"/>
  <c r="WGY18" i="100"/>
  <c r="WGZ18" i="100"/>
  <c r="WHA18" i="100"/>
  <c r="WHB18" i="100"/>
  <c r="WHC18" i="100"/>
  <c r="WHD18" i="100"/>
  <c r="WHE18" i="100"/>
  <c r="WHF18" i="100"/>
  <c r="WHG18" i="100"/>
  <c r="WHH18" i="100"/>
  <c r="WHI18" i="100"/>
  <c r="WHJ18" i="100"/>
  <c r="WHK18" i="100"/>
  <c r="WHL18" i="100"/>
  <c r="WHM18" i="100"/>
  <c r="WHN18" i="100"/>
  <c r="WHO18" i="100"/>
  <c r="WHP18" i="100"/>
  <c r="WHQ18" i="100"/>
  <c r="WHR18" i="100"/>
  <c r="WHS18" i="100"/>
  <c r="WHT18" i="100"/>
  <c r="WHU18" i="100"/>
  <c r="WHV18" i="100"/>
  <c r="WHW18" i="100"/>
  <c r="WHX18" i="100"/>
  <c r="WHY18" i="100"/>
  <c r="WHZ18" i="100"/>
  <c r="WIA18" i="100"/>
  <c r="WIB18" i="100"/>
  <c r="WIC18" i="100"/>
  <c r="WID18" i="100"/>
  <c r="WIE18" i="100"/>
  <c r="WIF18" i="100"/>
  <c r="WIG18" i="100"/>
  <c r="WIH18" i="100"/>
  <c r="WII18" i="100"/>
  <c r="WIJ18" i="100"/>
  <c r="WIK18" i="100"/>
  <c r="WIL18" i="100"/>
  <c r="WIM18" i="100"/>
  <c r="WIN18" i="100"/>
  <c r="WIO18" i="100"/>
  <c r="WIP18" i="100"/>
  <c r="WIQ18" i="100"/>
  <c r="WIR18" i="100"/>
  <c r="WIS18" i="100"/>
  <c r="WIT18" i="100"/>
  <c r="WIU18" i="100"/>
  <c r="WIV18" i="100"/>
  <c r="WIW18" i="100"/>
  <c r="WIX18" i="100"/>
  <c r="WIY18" i="100"/>
  <c r="WIZ18" i="100"/>
  <c r="WJA18" i="100"/>
  <c r="WJB18" i="100"/>
  <c r="WJC18" i="100"/>
  <c r="WJD18" i="100"/>
  <c r="WJE18" i="100"/>
  <c r="WJF18" i="100"/>
  <c r="WJG18" i="100"/>
  <c r="WJH18" i="100"/>
  <c r="WJI18" i="100"/>
  <c r="WJJ18" i="100"/>
  <c r="WJK18" i="100"/>
  <c r="WJL18" i="100"/>
  <c r="WJM18" i="100"/>
  <c r="WJN18" i="100"/>
  <c r="WJO18" i="100"/>
  <c r="WJP18" i="100"/>
  <c r="WJQ18" i="100"/>
  <c r="WJR18" i="100"/>
  <c r="WJS18" i="100"/>
  <c r="WJT18" i="100"/>
  <c r="WJU18" i="100"/>
  <c r="WJV18" i="100"/>
  <c r="WJW18" i="100"/>
  <c r="WJX18" i="100"/>
  <c r="WJY18" i="100"/>
  <c r="WJZ18" i="100"/>
  <c r="WKA18" i="100"/>
  <c r="WKB18" i="100"/>
  <c r="WKC18" i="100"/>
  <c r="WKD18" i="100"/>
  <c r="WKE18" i="100"/>
  <c r="WKF18" i="100"/>
  <c r="WKG18" i="100"/>
  <c r="WKH18" i="100"/>
  <c r="WKI18" i="100"/>
  <c r="WKJ18" i="100"/>
  <c r="WKK18" i="100"/>
  <c r="WKL18" i="100"/>
  <c r="WKM18" i="100"/>
  <c r="WKN18" i="100"/>
  <c r="WKO18" i="100"/>
  <c r="WKP18" i="100"/>
  <c r="WKQ18" i="100"/>
  <c r="WKR18" i="100"/>
  <c r="WKS18" i="100"/>
  <c r="WKT18" i="100"/>
  <c r="WKU18" i="100"/>
  <c r="WKV18" i="100"/>
  <c r="WKW18" i="100"/>
  <c r="WKX18" i="100"/>
  <c r="WKY18" i="100"/>
  <c r="WKZ18" i="100"/>
  <c r="WLA18" i="100"/>
  <c r="WLB18" i="100"/>
  <c r="WLC18" i="100"/>
  <c r="WLD18" i="100"/>
  <c r="WLE18" i="100"/>
  <c r="WLF18" i="100"/>
  <c r="WLG18" i="100"/>
  <c r="WLH18" i="100"/>
  <c r="WLI18" i="100"/>
  <c r="WLJ18" i="100"/>
  <c r="WLK18" i="100"/>
  <c r="WLL18" i="100"/>
  <c r="WLM18" i="100"/>
  <c r="WLN18" i="100"/>
  <c r="WLO18" i="100"/>
  <c r="WLP18" i="100"/>
  <c r="WLQ18" i="100"/>
  <c r="WLR18" i="100"/>
  <c r="WLS18" i="100"/>
  <c r="WLT18" i="100"/>
  <c r="WLU18" i="100"/>
  <c r="WLV18" i="100"/>
  <c r="WLW18" i="100"/>
  <c r="WLX18" i="100"/>
  <c r="WLY18" i="100"/>
  <c r="WLZ18" i="100"/>
  <c r="WMA18" i="100"/>
  <c r="WMB18" i="100"/>
  <c r="WMC18" i="100"/>
  <c r="WMD18" i="100"/>
  <c r="WME18" i="100"/>
  <c r="WMF18" i="100"/>
  <c r="WMG18" i="100"/>
  <c r="WMH18" i="100"/>
  <c r="WMI18" i="100"/>
  <c r="WMJ18" i="100"/>
  <c r="WMK18" i="100"/>
  <c r="WML18" i="100"/>
  <c r="WMM18" i="100"/>
  <c r="WMN18" i="100"/>
  <c r="WMO18" i="100"/>
  <c r="WMP18" i="100"/>
  <c r="WMQ18" i="100"/>
  <c r="WMR18" i="100"/>
  <c r="WMS18" i="100"/>
  <c r="WMT18" i="100"/>
  <c r="WMU18" i="100"/>
  <c r="WMV18" i="100"/>
  <c r="WMW18" i="100"/>
  <c r="WMX18" i="100"/>
  <c r="WMY18" i="100"/>
  <c r="WMZ18" i="100"/>
  <c r="WNA18" i="100"/>
  <c r="WNB18" i="100"/>
  <c r="WNC18" i="100"/>
  <c r="WND18" i="100"/>
  <c r="WNE18" i="100"/>
  <c r="WNF18" i="100"/>
  <c r="WNG18" i="100"/>
  <c r="WNH18" i="100"/>
  <c r="WNI18" i="100"/>
  <c r="WNJ18" i="100"/>
  <c r="WNK18" i="100"/>
  <c r="WNL18" i="100"/>
  <c r="WNM18" i="100"/>
  <c r="WNN18" i="100"/>
  <c r="WNO18" i="100"/>
  <c r="WNP18" i="100"/>
  <c r="WNQ18" i="100"/>
  <c r="WNR18" i="100"/>
  <c r="WNS18" i="100"/>
  <c r="WNT18" i="100"/>
  <c r="WNU18" i="100"/>
  <c r="WNV18" i="100"/>
  <c r="WNW18" i="100"/>
  <c r="WNX18" i="100"/>
  <c r="WNY18" i="100"/>
  <c r="WNZ18" i="100"/>
  <c r="WOA18" i="100"/>
  <c r="WOB18" i="100"/>
  <c r="WOC18" i="100"/>
  <c r="WOD18" i="100"/>
  <c r="WOE18" i="100"/>
  <c r="WOF18" i="100"/>
  <c r="WOG18" i="100"/>
  <c r="WOH18" i="100"/>
  <c r="WOI18" i="100"/>
  <c r="WOJ18" i="100"/>
  <c r="WOK18" i="100"/>
  <c r="WOL18" i="100"/>
  <c r="WOM18" i="100"/>
  <c r="WON18" i="100"/>
  <c r="WOO18" i="100"/>
  <c r="WOP18" i="100"/>
  <c r="WOQ18" i="100"/>
  <c r="WOR18" i="100"/>
  <c r="WOS18" i="100"/>
  <c r="WOT18" i="100"/>
  <c r="WOU18" i="100"/>
  <c r="WOV18" i="100"/>
  <c r="WOW18" i="100"/>
  <c r="WOX18" i="100"/>
  <c r="WOY18" i="100"/>
  <c r="WOZ18" i="100"/>
  <c r="WPA18" i="100"/>
  <c r="WPB18" i="100"/>
  <c r="WPC18" i="100"/>
  <c r="WPD18" i="100"/>
  <c r="WPE18" i="100"/>
  <c r="WPF18" i="100"/>
  <c r="WPG18" i="100"/>
  <c r="WPH18" i="100"/>
  <c r="WPI18" i="100"/>
  <c r="WPJ18" i="100"/>
  <c r="WPK18" i="100"/>
  <c r="WPL18" i="100"/>
  <c r="WPM18" i="100"/>
  <c r="WPN18" i="100"/>
  <c r="WPO18" i="100"/>
  <c r="WPP18" i="100"/>
  <c r="WPQ18" i="100"/>
  <c r="WPR18" i="100"/>
  <c r="WPS18" i="100"/>
  <c r="WPT18" i="100"/>
  <c r="WPU18" i="100"/>
  <c r="WPV18" i="100"/>
  <c r="WPW18" i="100"/>
  <c r="WPX18" i="100"/>
  <c r="WPY18" i="100"/>
  <c r="WPZ18" i="100"/>
  <c r="WQA18" i="100"/>
  <c r="WQB18" i="100"/>
  <c r="WQC18" i="100"/>
  <c r="WQD18" i="100"/>
  <c r="WQE18" i="100"/>
  <c r="WQF18" i="100"/>
  <c r="WQG18" i="100"/>
  <c r="WQH18" i="100"/>
  <c r="WQI18" i="100"/>
  <c r="WQJ18" i="100"/>
  <c r="WQK18" i="100"/>
  <c r="WQL18" i="100"/>
  <c r="WQM18" i="100"/>
  <c r="WQN18" i="100"/>
  <c r="WQO18" i="100"/>
  <c r="WQP18" i="100"/>
  <c r="WQQ18" i="100"/>
  <c r="WQR18" i="100"/>
  <c r="WQS18" i="100"/>
  <c r="WQT18" i="100"/>
  <c r="WQU18" i="100"/>
  <c r="WQV18" i="100"/>
  <c r="WQW18" i="100"/>
  <c r="WQX18" i="100"/>
  <c r="WQY18" i="100"/>
  <c r="WQZ18" i="100"/>
  <c r="WRA18" i="100"/>
  <c r="WRB18" i="100"/>
  <c r="WRC18" i="100"/>
  <c r="WRD18" i="100"/>
  <c r="WRE18" i="100"/>
  <c r="WRF18" i="100"/>
  <c r="WRG18" i="100"/>
  <c r="WRH18" i="100"/>
  <c r="WRI18" i="100"/>
  <c r="WRJ18" i="100"/>
  <c r="WRK18" i="100"/>
  <c r="WRL18" i="100"/>
  <c r="WRM18" i="100"/>
  <c r="WRN18" i="100"/>
  <c r="WRO18" i="100"/>
  <c r="WRP18" i="100"/>
  <c r="WRQ18" i="100"/>
  <c r="WRR18" i="100"/>
  <c r="WRS18" i="100"/>
  <c r="WRT18" i="100"/>
  <c r="WRU18" i="100"/>
  <c r="WRV18" i="100"/>
  <c r="WRW18" i="100"/>
  <c r="WRX18" i="100"/>
  <c r="WRY18" i="100"/>
  <c r="WRZ18" i="100"/>
  <c r="WSA18" i="100"/>
  <c r="WSB18" i="100"/>
  <c r="WSC18" i="100"/>
  <c r="WSD18" i="100"/>
  <c r="WSE18" i="100"/>
  <c r="WSF18" i="100"/>
  <c r="WSG18" i="100"/>
  <c r="WSH18" i="100"/>
  <c r="WSI18" i="100"/>
  <c r="WSJ18" i="100"/>
  <c r="WSK18" i="100"/>
  <c r="WSL18" i="100"/>
  <c r="WSM18" i="100"/>
  <c r="WSN18" i="100"/>
  <c r="WSO18" i="100"/>
  <c r="WSP18" i="100"/>
  <c r="WSQ18" i="100"/>
  <c r="WSR18" i="100"/>
  <c r="WSS18" i="100"/>
  <c r="WST18" i="100"/>
  <c r="WSU18" i="100"/>
  <c r="WSV18" i="100"/>
  <c r="WSW18" i="100"/>
  <c r="WSX18" i="100"/>
  <c r="WSY18" i="100"/>
  <c r="WSZ18" i="100"/>
  <c r="WTA18" i="100"/>
  <c r="WTB18" i="100"/>
  <c r="WTC18" i="100"/>
  <c r="WTD18" i="100"/>
  <c r="WTE18" i="100"/>
  <c r="WTF18" i="100"/>
  <c r="WTG18" i="100"/>
  <c r="WTH18" i="100"/>
  <c r="WTI18" i="100"/>
  <c r="WTJ18" i="100"/>
  <c r="WTK18" i="100"/>
  <c r="WTL18" i="100"/>
  <c r="WTM18" i="100"/>
  <c r="WTN18" i="100"/>
  <c r="WTO18" i="100"/>
  <c r="WTP18" i="100"/>
  <c r="WTQ18" i="100"/>
  <c r="WTR18" i="100"/>
  <c r="WTS18" i="100"/>
  <c r="WTT18" i="100"/>
  <c r="WTU18" i="100"/>
  <c r="WTV18" i="100"/>
  <c r="WTW18" i="100"/>
  <c r="WTX18" i="100"/>
  <c r="WTY18" i="100"/>
  <c r="WTZ18" i="100"/>
  <c r="WUA18" i="100"/>
  <c r="WUB18" i="100"/>
  <c r="WUC18" i="100"/>
  <c r="WUD18" i="100"/>
  <c r="WUE18" i="100"/>
  <c r="WUF18" i="100"/>
  <c r="WUG18" i="100"/>
  <c r="WUH18" i="100"/>
  <c r="WUI18" i="100"/>
  <c r="WUJ18" i="100"/>
  <c r="WUK18" i="100"/>
  <c r="WUL18" i="100"/>
  <c r="WUM18" i="100"/>
  <c r="WUN18" i="100"/>
  <c r="WUO18" i="100"/>
  <c r="WUP18" i="100"/>
  <c r="WUQ18" i="100"/>
  <c r="WUR18" i="100"/>
  <c r="WUS18" i="100"/>
  <c r="WUT18" i="100"/>
  <c r="WUU18" i="100"/>
  <c r="WUV18" i="100"/>
  <c r="WUW18" i="100"/>
  <c r="WUX18" i="100"/>
  <c r="WUY18" i="100"/>
  <c r="WUZ18" i="100"/>
  <c r="WVA18" i="100"/>
  <c r="WVB18" i="100"/>
  <c r="WVC18" i="100"/>
  <c r="WVD18" i="100"/>
  <c r="WVE18" i="100"/>
  <c r="WVF18" i="100"/>
  <c r="WVG18" i="100"/>
  <c r="WVH18" i="100"/>
  <c r="WVI18" i="100"/>
  <c r="WVJ18" i="100"/>
  <c r="WVK18" i="100"/>
  <c r="WVL18" i="100"/>
  <c r="WVM18" i="100"/>
  <c r="WVN18" i="100"/>
  <c r="WVO18" i="100"/>
  <c r="WVP18" i="100"/>
  <c r="WVQ18" i="100"/>
  <c r="WVR18" i="100"/>
  <c r="WVS18" i="100"/>
  <c r="WVT18" i="100"/>
  <c r="WVU18" i="100"/>
  <c r="WVV18" i="100"/>
  <c r="WVW18" i="100"/>
  <c r="WVX18" i="100"/>
  <c r="WVY18" i="100"/>
  <c r="WVZ18" i="100"/>
  <c r="WWA18" i="100"/>
  <c r="WWB18" i="100"/>
  <c r="WWC18" i="100"/>
  <c r="WWD18" i="100"/>
  <c r="WWE18" i="100"/>
  <c r="WWF18" i="100"/>
  <c r="WWG18" i="100"/>
  <c r="WWH18" i="100"/>
  <c r="WWI18" i="100"/>
  <c r="WWJ18" i="100"/>
  <c r="WWK18" i="100"/>
  <c r="WWL18" i="100"/>
  <c r="WWM18" i="100"/>
  <c r="WWN18" i="100"/>
  <c r="WWO18" i="100"/>
  <c r="WWP18" i="100"/>
  <c r="WWQ18" i="100"/>
  <c r="WWR18" i="100"/>
  <c r="WWS18" i="100"/>
  <c r="WWT18" i="100"/>
  <c r="WWU18" i="100"/>
  <c r="WWV18" i="100"/>
  <c r="WWW18" i="100"/>
  <c r="WWX18" i="100"/>
  <c r="WWY18" i="100"/>
  <c r="WWZ18" i="100"/>
  <c r="WXA18" i="100"/>
  <c r="WXB18" i="100"/>
  <c r="WXC18" i="100"/>
  <c r="WXD18" i="100"/>
  <c r="WXE18" i="100"/>
  <c r="WXF18" i="100"/>
  <c r="WXG18" i="100"/>
  <c r="WXH18" i="100"/>
  <c r="WXI18" i="100"/>
  <c r="WXJ18" i="100"/>
  <c r="WXK18" i="100"/>
  <c r="WXL18" i="100"/>
  <c r="WXM18" i="100"/>
  <c r="WXN18" i="100"/>
  <c r="WXO18" i="100"/>
  <c r="WXP18" i="100"/>
  <c r="WXQ18" i="100"/>
  <c r="WXR18" i="100"/>
  <c r="WXS18" i="100"/>
  <c r="WXT18" i="100"/>
  <c r="WXU18" i="100"/>
  <c r="WXV18" i="100"/>
  <c r="WXW18" i="100"/>
  <c r="WXX18" i="100"/>
  <c r="WXY18" i="100"/>
  <c r="WXZ18" i="100"/>
  <c r="WYA18" i="100"/>
  <c r="WYB18" i="100"/>
  <c r="WYC18" i="100"/>
  <c r="WYD18" i="100"/>
  <c r="WYE18" i="100"/>
  <c r="WYF18" i="100"/>
  <c r="WYG18" i="100"/>
  <c r="WYH18" i="100"/>
  <c r="WYI18" i="100"/>
  <c r="WYJ18" i="100"/>
  <c r="WYK18" i="100"/>
  <c r="WYL18" i="100"/>
  <c r="WYM18" i="100"/>
  <c r="WYN18" i="100"/>
  <c r="WYO18" i="100"/>
  <c r="WYP18" i="100"/>
  <c r="WYQ18" i="100"/>
  <c r="WYR18" i="100"/>
  <c r="WYS18" i="100"/>
  <c r="WYT18" i="100"/>
  <c r="WYU18" i="100"/>
  <c r="WYV18" i="100"/>
  <c r="WYW18" i="100"/>
  <c r="WYX18" i="100"/>
  <c r="WYY18" i="100"/>
  <c r="WYZ18" i="100"/>
  <c r="WZA18" i="100"/>
  <c r="WZB18" i="100"/>
  <c r="WZC18" i="100"/>
  <c r="WZD18" i="100"/>
  <c r="WZE18" i="100"/>
  <c r="WZF18" i="100"/>
  <c r="WZG18" i="100"/>
  <c r="WZH18" i="100"/>
  <c r="WZI18" i="100"/>
  <c r="WZJ18" i="100"/>
  <c r="WZK18" i="100"/>
  <c r="WZL18" i="100"/>
  <c r="WZM18" i="100"/>
  <c r="WZN18" i="100"/>
  <c r="WZO18" i="100"/>
  <c r="WZP18" i="100"/>
  <c r="WZQ18" i="100"/>
  <c r="WZR18" i="100"/>
  <c r="WZS18" i="100"/>
  <c r="WZT18" i="100"/>
  <c r="WZU18" i="100"/>
  <c r="WZV18" i="100"/>
  <c r="WZW18" i="100"/>
  <c r="WZX18" i="100"/>
  <c r="WZY18" i="100"/>
  <c r="WZZ18" i="100"/>
  <c r="XAA18" i="100"/>
  <c r="XAB18" i="100"/>
  <c r="XAC18" i="100"/>
  <c r="XAD18" i="100"/>
  <c r="XAE18" i="100"/>
  <c r="XAF18" i="100"/>
  <c r="XAG18" i="100"/>
  <c r="XAH18" i="100"/>
  <c r="XAI18" i="100"/>
  <c r="XAJ18" i="100"/>
  <c r="XAK18" i="100"/>
  <c r="XAL18" i="100"/>
  <c r="XAM18" i="100"/>
  <c r="XAN18" i="100"/>
  <c r="XAO18" i="100"/>
  <c r="XAP18" i="100"/>
  <c r="XAQ18" i="100"/>
  <c r="XAR18" i="100"/>
  <c r="XAS18" i="100"/>
  <c r="XAT18" i="100"/>
  <c r="XAU18" i="100"/>
  <c r="XAV18" i="100"/>
  <c r="XAW18" i="100"/>
  <c r="XAX18" i="100"/>
  <c r="XAY18" i="100"/>
  <c r="XAZ18" i="100"/>
  <c r="XBA18" i="100"/>
  <c r="XBB18" i="100"/>
  <c r="XBC18" i="100"/>
  <c r="XBD18" i="100"/>
  <c r="XBE18" i="100"/>
  <c r="XBF18" i="100"/>
  <c r="XBG18" i="100"/>
  <c r="XBH18" i="100"/>
  <c r="XBI18" i="100"/>
  <c r="XBJ18" i="100"/>
  <c r="XBK18" i="100"/>
  <c r="XBL18" i="100"/>
  <c r="XBM18" i="100"/>
  <c r="XBN18" i="100"/>
  <c r="XBO18" i="100"/>
  <c r="XBP18" i="100"/>
  <c r="XBQ18" i="100"/>
  <c r="XBR18" i="100"/>
  <c r="XBS18" i="100"/>
  <c r="XBT18" i="100"/>
  <c r="XBU18" i="100"/>
  <c r="XBV18" i="100"/>
  <c r="XBW18" i="100"/>
  <c r="XBX18" i="100"/>
  <c r="XBY18" i="100"/>
  <c r="XBZ18" i="100"/>
  <c r="XCA18" i="100"/>
  <c r="XCB18" i="100"/>
  <c r="XCC18" i="100"/>
  <c r="XCD18" i="100"/>
  <c r="XCE18" i="100"/>
  <c r="XCF18" i="100"/>
  <c r="XCG18" i="100"/>
  <c r="XCH18" i="100"/>
  <c r="XCI18" i="100"/>
  <c r="XCJ18" i="100"/>
  <c r="XCK18" i="100"/>
  <c r="XCL18" i="100"/>
  <c r="XCM18" i="100"/>
  <c r="XCN18" i="100"/>
  <c r="XCO18" i="100"/>
  <c r="XCP18" i="100"/>
  <c r="XCQ18" i="100"/>
  <c r="XCR18" i="100"/>
  <c r="XCS18" i="100"/>
  <c r="XCT18" i="100"/>
  <c r="XCU18" i="100"/>
  <c r="XCV18" i="100"/>
  <c r="XCW18" i="100"/>
  <c r="XCX18" i="100"/>
  <c r="XCY18" i="100"/>
  <c r="XCZ18" i="100"/>
  <c r="XDA18" i="100"/>
  <c r="XDB18" i="100"/>
  <c r="XDC18" i="100"/>
  <c r="XDD18" i="100"/>
  <c r="XDE18" i="100"/>
  <c r="XDF18" i="100"/>
  <c r="XDG18" i="100"/>
  <c r="XDH18" i="100"/>
  <c r="XDI18" i="100"/>
  <c r="XDJ18" i="100"/>
  <c r="XDK18" i="100"/>
  <c r="XDL18" i="100"/>
  <c r="XDM18" i="100"/>
  <c r="XDN18" i="100"/>
  <c r="XDO18" i="100"/>
  <c r="XDP18" i="100"/>
  <c r="XDQ18" i="100"/>
  <c r="XDR18" i="100"/>
  <c r="XDS18" i="100"/>
  <c r="XDT18" i="100"/>
  <c r="XDU18" i="100"/>
  <c r="XDV18" i="100"/>
  <c r="XDW18" i="100"/>
  <c r="XDX18" i="100"/>
  <c r="XDY18" i="100"/>
  <c r="XDZ18" i="100"/>
  <c r="XEA18" i="100"/>
  <c r="XEB18" i="100"/>
  <c r="XEC18" i="100"/>
  <c r="XED18" i="100"/>
  <c r="XEE18" i="100"/>
  <c r="XEF18" i="100"/>
  <c r="XEG18" i="100"/>
  <c r="XEH18" i="100"/>
  <c r="XEI18" i="100"/>
  <c r="XEJ18" i="100"/>
  <c r="XEK18" i="100"/>
  <c r="XEL18" i="100"/>
  <c r="XEM18" i="100"/>
  <c r="XEN18" i="100"/>
  <c r="XEO18" i="100"/>
  <c r="XEP18" i="100"/>
  <c r="XEQ18" i="100"/>
  <c r="XER18" i="100"/>
  <c r="XES18" i="100"/>
  <c r="XET18" i="100"/>
  <c r="XEU18" i="100"/>
  <c r="XEV18" i="100"/>
  <c r="XEW18" i="100"/>
  <c r="XEX18" i="100"/>
  <c r="XEY18" i="100"/>
  <c r="XEZ18" i="100"/>
  <c r="XFA18" i="100"/>
  <c r="C72" i="98"/>
  <c r="C59" i="98"/>
  <c r="C52" i="98"/>
  <c r="C23" i="98"/>
  <c r="B37" i="99"/>
  <c r="C34" i="98"/>
  <c r="AL32" i="86"/>
  <c r="AL35" i="86" s="1"/>
  <c r="AL36" i="86" s="1"/>
  <c r="AL37" i="86" s="1"/>
  <c r="AL46" i="86" s="1"/>
  <c r="AL49" i="86" s="1"/>
  <c r="D34" i="76"/>
  <c r="BQ38" i="86"/>
  <c r="BQ39" i="86"/>
  <c r="BQ40" i="86"/>
  <c r="BQ41" i="86"/>
  <c r="BQ42" i="86"/>
  <c r="BQ43" i="86"/>
  <c r="BQ44" i="86"/>
  <c r="BQ45" i="86"/>
  <c r="BP32" i="86"/>
  <c r="BP36" i="86" s="1"/>
  <c r="BP37" i="86" s="1"/>
  <c r="BP46" i="86" s="1"/>
  <c r="BP49" i="86" s="1"/>
  <c r="BQ34" i="86"/>
  <c r="BM32" i="86"/>
  <c r="BM36" i="86" s="1"/>
  <c r="BM37" i="86" s="1"/>
  <c r="BM46" i="86" s="1"/>
  <c r="BN32" i="86"/>
  <c r="BO32" i="86"/>
  <c r="BO36" i="86" s="1"/>
  <c r="BO37" i="86" s="1"/>
  <c r="BO46" i="86" s="1"/>
  <c r="BO49" i="86" s="1"/>
  <c r="C44" i="76"/>
  <c r="C45" i="76" s="1"/>
  <c r="C46" i="76" s="1"/>
  <c r="C47" i="76" s="1"/>
  <c r="C48" i="76" s="1"/>
  <c r="C49" i="76" s="1"/>
  <c r="E87" i="45"/>
  <c r="D60" i="98"/>
  <c r="D23" i="98"/>
  <c r="D34" i="98"/>
  <c r="E76" i="45" l="1"/>
  <c r="G70" i="43"/>
  <c r="BK36" i="86"/>
  <c r="BK37" i="86" s="1"/>
  <c r="BK46" i="86" s="1"/>
  <c r="L26" i="108"/>
  <c r="E34" i="114"/>
  <c r="H318" i="122"/>
  <c r="C47" i="113"/>
  <c r="G47" i="113" s="1"/>
  <c r="I4" i="108"/>
  <c r="C35" i="98"/>
  <c r="J4" i="108"/>
  <c r="H4" i="108"/>
  <c r="F4" i="108"/>
  <c r="BQ47" i="86"/>
  <c r="BM49" i="86"/>
  <c r="BQ32" i="86"/>
  <c r="E51" i="45"/>
  <c r="AV36" i="86"/>
  <c r="AV37" i="86" s="1"/>
  <c r="AV46" i="86" s="1"/>
  <c r="AV49" i="86" s="1"/>
  <c r="BA77" i="86" s="1"/>
  <c r="K4" i="104"/>
  <c r="D4" i="101"/>
  <c r="BQ36" i="86"/>
  <c r="BL37" i="86"/>
  <c r="BL46" i="86" s="1"/>
  <c r="BL49" i="86" s="1"/>
  <c r="BK49" i="86"/>
  <c r="L19" i="108"/>
  <c r="D4" i="109"/>
  <c r="N4" i="109" s="1"/>
  <c r="D35" i="98"/>
  <c r="AT44" i="85"/>
  <c r="AF47" i="85" s="1"/>
  <c r="AS50" i="85" s="1"/>
  <c r="G39" i="43"/>
  <c r="E52" i="45" s="1"/>
  <c r="E42" i="76"/>
  <c r="I20" i="100"/>
  <c r="C60" i="98"/>
  <c r="C73" i="98" s="1"/>
  <c r="J20" i="100" l="1"/>
  <c r="C74" i="98"/>
  <c r="E53" i="45"/>
  <c r="E55" i="45" s="1"/>
  <c r="E57" i="45" s="1"/>
  <c r="L4" i="108"/>
  <c r="D72" i="98"/>
  <c r="D73" i="98" s="1"/>
  <c r="D74" i="98" s="1"/>
  <c r="G40" i="43"/>
  <c r="G41" i="43" s="1"/>
  <c r="G43" i="43" s="1"/>
  <c r="BQ46" i="86"/>
  <c r="BQ49" i="86"/>
  <c r="BQ52" i="86" s="1"/>
  <c r="BQ37" i="86"/>
  <c r="E58" i="45" l="1"/>
  <c r="E60" i="45" s="1"/>
  <c r="E54" i="43"/>
  <c r="E58" i="43" s="1"/>
  <c r="E89" i="45" l="1"/>
  <c r="F94" i="45" s="1"/>
  <c r="F102" i="45" s="1"/>
  <c r="G59" i="43"/>
  <c r="G67" i="43" s="1"/>
  <c r="H67" i="43" s="1"/>
  <c r="E67" i="43"/>
  <c r="E29" i="99" l="1"/>
  <c r="E31" i="99" l="1"/>
  <c r="I21" i="100" s="1"/>
  <c r="I26" i="100" l="1"/>
  <c r="J21" i="100"/>
  <c r="J26" i="10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Ganbolor</author>
  </authors>
  <commentList>
    <comment ref="BK32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НДТ-161,237,598-с эхчүүдийн 192,000*3 Ариунаагийн 192000</t>
        </r>
      </text>
    </comment>
    <comment ref="BL32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НДТ-114,146,528-с эхчүүдийн 192,000*3 Ариунаагийн 192000
</t>
        </r>
      </text>
    </comment>
    <comment ref="BM32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НДТ-118,612,319-с эхчүүдийн 192,000*3 
</t>
        </r>
      </text>
    </comment>
    <comment ref="BN32" authorId="0" shapeId="0" xr:uid="{00000000-0006-0000-0600-000004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НДТ-122,004,093-с эхчүүдийн 192,000*4 
</t>
        </r>
      </text>
    </comment>
    <comment ref="BO32" authorId="0" shapeId="0" xr:uid="{00000000-0006-0000-0600-000005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НДТ-129,795,677-с эхчүүдийн 192,000*4
</t>
        </r>
      </text>
    </comment>
    <comment ref="BP32" authorId="0" shapeId="0" xr:uid="{00000000-0006-0000-0600-000006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НДТ-113,191,703-с эхчүүдийн 192,000*4 Ариунаагийн 192000
</t>
        </r>
      </text>
    </comment>
    <comment ref="BP35" authorId="0" shapeId="0" xr:uid="{00000000-0006-0000-0600-000007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Ариунаа 19200</t>
        </r>
      </text>
    </comment>
    <comment ref="BP48" authorId="0" shapeId="0" xr:uid="{00000000-0006-0000-0600-000008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Энхмаа 52188
Түвшинбаяр 72375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 Ganbolor</author>
  </authors>
  <commentList>
    <comment ref="E34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ГВХаншийн бодит бус ашиг</t>
        </r>
      </text>
    </comment>
    <comment ref="E46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ҮА бус бусад орлого, ҮХ бор олз, Маркетинг дэмжлэг</t>
        </r>
      </text>
    </comment>
    <comment ref="E49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B Ganbolor:</t>
        </r>
        <r>
          <rPr>
            <sz val="9"/>
            <color indexed="81"/>
            <rFont val="Tahoma"/>
            <family val="2"/>
          </rPr>
          <t xml:space="preserve">
ҮА бус бусад зардал, ҮХ бор гарз, акт устгал, хандив тэтгэмж, торгууль алданги, ВХБодит бус гарз, ВХБодит гарз</t>
        </r>
      </text>
    </comment>
  </commentList>
</comments>
</file>

<file path=xl/sharedStrings.xml><?xml version="1.0" encoding="utf-8"?>
<sst xmlns="http://schemas.openxmlformats.org/spreadsheetml/2006/main" count="3223" uniqueCount="1786">
  <si>
    <t xml:space="preserve">5.1  Нэмэх нь: Сайн дурын даатгалын хэтрэлт                          </t>
  </si>
  <si>
    <t>5.2  Хасах нь: Шилжүүлэх алдагдлын дүн</t>
  </si>
  <si>
    <t>Татвар ногдуулах орлогын дүн</t>
  </si>
  <si>
    <t>9.1 Хүүгийн орлогын татвар   -татварын хувь 10%</t>
  </si>
  <si>
    <t>Сар, өдөр</t>
  </si>
  <si>
    <t>Гарын үсэг</t>
  </si>
  <si>
    <t>бодит байдлын тухай мэдэгдэл</t>
  </si>
  <si>
    <t>Дебет</t>
  </si>
  <si>
    <t>Кредит</t>
  </si>
  <si>
    <t>Үзүүлэлтүүд</t>
  </si>
  <si>
    <t>Мөр</t>
  </si>
  <si>
    <t>Тайлангийн эхний үлдэгдэл</t>
  </si>
  <si>
    <t>Илүү</t>
  </si>
  <si>
    <t>Дутуу</t>
  </si>
  <si>
    <t>Гүйцэтгэл</t>
  </si>
  <si>
    <t>Тайлангийн эцсийн үлдэгдэл</t>
  </si>
  <si>
    <t>Татварын Ерөнхий Газрын даргын 2011 оны 03 сарын</t>
  </si>
  <si>
    <t xml:space="preserve">   </t>
  </si>
  <si>
    <t>Татварын алба хүлээн авсан</t>
  </si>
  <si>
    <t xml:space="preserve">Аж ахуйн нэгжийн орлогын албан татварын тайлан </t>
  </si>
  <si>
    <t>Татвар төлөгчийн тодорхойл-сон</t>
  </si>
  <si>
    <t>үүнээс:</t>
  </si>
  <si>
    <t xml:space="preserve">Үндсэн үйлдвэрлэл, ажил үйлчилгээний борлуулалтын орлого </t>
  </si>
  <si>
    <t>Туслах үйлдвэрлэл, ажил үйлчилгээний борлуулалтын орлого</t>
  </si>
  <si>
    <t>Хувьцаа, үнэт цаас борлуулсны орлого</t>
  </si>
  <si>
    <t>Үнэ төлбөргүйгээр бусдаас авсан бараа, ажил, үйлчилгээ</t>
  </si>
  <si>
    <t>Биет бус хөрөнгө борлуулсны орлого</t>
  </si>
  <si>
    <t>Техникийн, удирдлагын зөвлөх болон бусад үйлчилгээний орлого</t>
  </si>
  <si>
    <t>Гэрээгээр хүлээсэн үүргээ биелүүлээгүй этгээдээс авсан хүү, анз /торгууль, алданги/, хохирлын нөхөн төлбөрийн орлого</t>
  </si>
  <si>
    <t>Албан татвар ногдох бусад орлого</t>
  </si>
  <si>
    <t>2. Борлуулсан бүтээгдэхүүний өртөг</t>
  </si>
  <si>
    <t xml:space="preserve">3. Удирдлагын болон борлуулалтын үйл ажиллагааны зардал </t>
  </si>
  <si>
    <t>6. Хуульд заасан татвар ногдох орлогоос хасагдахгүй зардлын дүн буюу “Санхүүгийн болон орлогын албан татварын тайлангийн үзүүлэлт хоорондын зөрүүг зохицуулах тайлан”-гийн А1, В3 мөрийн нийлбэр дүн /татварын өмнөх ашгийг нэмэгдүүлэх дүн/</t>
  </si>
  <si>
    <t>9. Сайн дурын даатгалын хураамжийн хэтрэлт (“Санхүүгийн болон орлогын албан татварын тайлангийн үзүүлэлт хоорондын зөрүүг зохицуулах тайлан”-гийн 5.1 дэх мөрийн дүн)</t>
  </si>
  <si>
    <t>Б. Тусгай хувь хэмжээгээр ногдуулах татварын тооцоолол:</t>
  </si>
  <si>
    <t>16. Эротик хэвлэл, ном зохиол, дүрс бичлэг худалдсан буюу төлбөртэй ашиглуулсан, эротик тоглолт явуулсан үйлчилгээний орлого</t>
  </si>
  <si>
    <t>Баримтаар нотлогдох зардал</t>
  </si>
  <si>
    <t>Хонжворт олгосон мөнгө болон барааны үнэ</t>
  </si>
  <si>
    <t>Тайлант хугацаанд дансаар төлсөн</t>
  </si>
  <si>
    <t>Өөрчлөлт /+,-/</t>
  </si>
  <si>
    <t>Татварын алба болон татвар төлөгч хоорондын тооцоогоор төлсөн</t>
  </si>
  <si>
    <t>Бусад татварын илүү төлөлтөөс суутган тооцсон</t>
  </si>
  <si>
    <t>Буцаан олгосон болон хүчингүй болгосон татвар</t>
  </si>
  <si>
    <t>Илүү төлөлтөөс бусад татварын өрөнд суутган тооцсон</t>
  </si>
  <si>
    <t>4. Үндсэн бус үйл ажиллагааны  алдагдал</t>
  </si>
  <si>
    <t>Тайланг үнэн зөв гаргасан:                                              Тайланг хүлээн авсан:</t>
  </si>
  <si>
    <t xml:space="preserve">   (оны эхнээс өссөн дүнгээр,   мянган төгрөг)      </t>
  </si>
  <si>
    <t xml:space="preserve">Дебет         </t>
  </si>
  <si>
    <t>Сангийн сайдын 2010 оны 121 дүгээр</t>
  </si>
  <si>
    <t>тушаалын 2 дугаар хавсралт</t>
  </si>
  <si>
    <t>САНХҮҮГИЙН БОЛОН ОРЛОГЫН АЛБАН ТАТВАРЫН ТАЙЛАНГИЙН</t>
  </si>
  <si>
    <t>ҮЗҮҮЛЭЛТ ХООРОНДЫН ЗӨРҮҮГ ЗОХИЦУУЛАХ ТАЙЛАН</t>
  </si>
  <si>
    <t>3. Татвар төлөгчийн одоогийн хаяг :          </t>
  </si>
  <si>
    <t>Санхүүгийн тайлангийн татварын өмнөх ашгийн дүн    </t>
  </si>
  <si>
    <t>Санхүүгийн тайлангийн татварын өмнөх ашгийн дүн</t>
  </si>
  <si>
    <t>А</t>
  </si>
  <si>
    <t>БАЙНГЫН ЗӨРҮҮ</t>
  </si>
  <si>
    <t>Нэмэгдүүлэх утга</t>
  </si>
  <si>
    <t>Дүн</t>
  </si>
  <si>
    <t>Бууруулах утга</t>
  </si>
  <si>
    <t>Хасагдахгүй зардал:</t>
  </si>
  <si>
    <t xml:space="preserve">Чөлөөлөгдөх орлого </t>
  </si>
  <si>
    <t>- албан татвар төлөгчийн буруутай үйл ажиллагааны улмаас төлсөн хүү, торгууль, нөхөн төлбөр</t>
  </si>
  <si>
    <t>-Засгийн газрын баталснаас бусад хэвийн хорогдол</t>
  </si>
  <si>
    <t xml:space="preserve">Хөнгөлөлт эдлэх орлого </t>
  </si>
  <si>
    <t>-Баримтаар нотлогдохгүй байгаа зардал</t>
  </si>
  <si>
    <t>Тусгайлсан хувь хэмжээтэй орлого</t>
  </si>
  <si>
    <t xml:space="preserve"> -Хандив, хувийн хэрэглээний зардал</t>
  </si>
  <si>
    <t xml:space="preserve">Татвар нь суутгагдсан  орлого </t>
  </si>
  <si>
    <t>Хязгаарлалтаас хэтэрсэн зардал</t>
  </si>
  <si>
    <t>Бусад</t>
  </si>
  <si>
    <t>Хүүгийн зардлаар хүлээн зөвшөөрөгдөхгүй зээлийн хүүгийн зардал</t>
  </si>
  <si>
    <t>Харилцан хамаарал бүхий ажил гүйлгээ</t>
  </si>
  <si>
    <t xml:space="preserve">Бусад </t>
  </si>
  <si>
    <t>А1</t>
  </si>
  <si>
    <t>А2</t>
  </si>
  <si>
    <t xml:space="preserve">Дүн </t>
  </si>
  <si>
    <t>Б</t>
  </si>
  <si>
    <t>Б1</t>
  </si>
  <si>
    <t>Б2</t>
  </si>
  <si>
    <t>Нэмэх нь: Суутган тооцоололтоор төлөгдсөн татварын зардал</t>
  </si>
  <si>
    <t>Б3</t>
  </si>
  <si>
    <t xml:space="preserve">Тайлант үеийн татварын зардал </t>
  </si>
  <si>
    <t>В</t>
  </si>
  <si>
    <t>ТҮР ЗӨРҮҮ</t>
  </si>
  <si>
    <t>Элэгдлийн зардал -Санхүүгийн тайлангийн</t>
  </si>
  <si>
    <t>Элэгдлийн зардал –Татварын тайлангийн</t>
  </si>
  <si>
    <t>Валютын ханшийн зөрүүгийн бодит бус алдагдал</t>
  </si>
  <si>
    <t>Валютын ханшийн зөрүүгийн бодит бус ашиг</t>
  </si>
  <si>
    <t>Капиталжуулсан үндсэн хөрөнгө</t>
  </si>
  <si>
    <t>В3</t>
  </si>
  <si>
    <t>Нийт дүн (3.1+3.2+3.3)</t>
  </si>
  <si>
    <t>В4</t>
  </si>
  <si>
    <t>ОАТатварын өглөг/Кт</t>
  </si>
  <si>
    <t>6. Татвар ногдуулах орлогын дүн (5+5.1-5.2)</t>
  </si>
  <si>
    <t> (0-3000000,0 бол 10%, 3000000,0-аас дээш дүнгийн 25% + 300000,0)</t>
  </si>
  <si>
    <t xml:space="preserve">8.Хөнгөлөгдөх татварын дүн </t>
  </si>
  <si>
    <t>ААНОАТ-ын хуулийн .... заалтын дагуу</t>
  </si>
  <si>
    <t> 9. Тусгайлсан хувь хэмжээгээр татвар ногдуулах орлого, ногдох татвар</t>
  </si>
  <si>
    <t>10.  Нийт дүн (Татвар ногдуулах орлого 6+9), (Төлбөл зохих татвар 7-8+9)</t>
  </si>
  <si>
    <t>Дт</t>
  </si>
  <si>
    <t>Кт</t>
  </si>
  <si>
    <t xml:space="preserve">11. Хойшлогдсон татварын хөрөнгө </t>
  </si>
  <si>
    <t xml:space="preserve">12. Хойшлогдсон татварын өглөг </t>
  </si>
  <si>
    <t>Тайланг үнэн зөв гаргасан:                                                                        Тайланг хүлээн авсан:</t>
  </si>
  <si>
    <t>Үзүүлэлт</t>
  </si>
  <si>
    <t>Найдваргүй авлагын зардал</t>
  </si>
  <si>
    <t>Найдваргүй авлагын нөөц</t>
  </si>
  <si>
    <t>Бараа материалын актлалт</t>
  </si>
  <si>
    <t>Томилолтын зардал</t>
  </si>
  <si>
    <t>9.2 Гадагшаа шилжүүлсэн ашгийн татвар-хувь .20%.</t>
  </si>
  <si>
    <t>1.4 Бусад орлогын дүн</t>
  </si>
  <si>
    <t>7. “Санхүүгийн болон орлогын албан татварын тайлангийн үзүүлэлт хоорондын зөрүүг зохицуулах тайлан”-гийн A2,В4 мөрийн дүн буюу татвар ногдуулах орлогыг бууруулах дүн</t>
  </si>
  <si>
    <t>Гадаад валютын ханшны зөрүүгийн бодит орлого</t>
  </si>
  <si>
    <t>Нийт дүн</t>
  </si>
  <si>
    <t xml:space="preserve">А. Нийтлэг хувь хэмжээгээр ногдуулах татварын тооцоолол:  </t>
  </si>
  <si>
    <t>Ногдол ашгийн орлого</t>
  </si>
  <si>
    <t xml:space="preserve">5. Татвар төлөгчийн одоогийн хаяг :         </t>
  </si>
  <si>
    <t xml:space="preserve">                                            Туслах:  код |__|__|__|__|__| ___________________________________________</t>
  </si>
  <si>
    <t>8. Салбар компанийн тоо |__|__|__|,  нэрс _____________________________________</t>
  </si>
  <si>
    <t>9. Гадаадын хөрөнгө оруулалтын эзлэх хувь |__|__|, хэмжээ _____________________</t>
  </si>
  <si>
    <t>Хөдлөх эд хөрөнгө борлуулсны орлого</t>
  </si>
  <si>
    <t>Хөдлөх болон үл хөдлөх эд хөрөнгийн түрээсийн орлого</t>
  </si>
  <si>
    <t>5. Татварын өмнөх ашиг +, алдагдал-   (мөр 1-18-19-20)</t>
  </si>
  <si>
    <t>8. Татвар ногдуулах орлогын дүн (мөр 21+22-23)</t>
  </si>
  <si>
    <t>12. Нийтлэг хувь хэмжээгээр татвар ногдуулах орлогын дүн (мөр 26-27)</t>
  </si>
  <si>
    <t>14. Хөнгөлөгдөх татварын дүн  (Маягт ТТ-02(б), Б хүснэгтийн дүн)</t>
  </si>
  <si>
    <t>17. Төлбөрт таавар, бооцоот тоглоом, эд мөнгөний хонжворт сугалааны орлого</t>
  </si>
  <si>
    <t>18. Хүүгийн орлого</t>
  </si>
  <si>
    <t>19. Давхар татварын гэрээтэй гадаад улсад олсон тухайн гэрээнд заасны дагуу Монгол Улсад татвар ногдуулах ногдол ашиг, хүүгийн орлого</t>
  </si>
  <si>
    <t>20. Гадаад улсад олсон ААНОАТ-ын хуульд заасан тусгайлсан хувь хэмжээгээр албан татвар ногдуулах орлого /суутгагч нь оршин суугч бус этгээд бол/</t>
  </si>
  <si>
    <t>В. Хуулийн дагуу бусдад суутгуулсан татварын тооцоолол:</t>
  </si>
  <si>
    <t>22. Ноогдол ашгийн орлого</t>
  </si>
  <si>
    <t>23. Эрхийн шимтгэлийн орлого</t>
  </si>
  <si>
    <t>24. Эрх борлуулсаны орлого</t>
  </si>
  <si>
    <t>Эрхийн шимтгэлийн орлогод суутгуулсан татвар (мөр 48 х 10 хувь)</t>
  </si>
  <si>
    <t>Ногдол ашгийн орлогод суутгуулсан татвар (мөр 46 х 10 хувь)</t>
  </si>
  <si>
    <t>Эрх борлуулсаны орлогод суутгуулсан татвар (мөр 50 х 30 хувь)</t>
  </si>
  <si>
    <t>25. Үл хөдлөх эд хөрөнгө борлуулсаны орлого</t>
  </si>
  <si>
    <t>Үл хөдлөх эд хөрөнгө борлуулсаны орлогод суутгуулсан татвар (мөр 52 х 2 хувь)</t>
  </si>
  <si>
    <t xml:space="preserve">                                                  </t>
  </si>
  <si>
    <t xml:space="preserve">26. ХУУЛИЙН ДАГУУ БУСДАД СУУТГУУЛСАН АЛБАН ТАТВАРЫН ДҮН                                                                                                                                                                      (мөр 47+49+51+53) </t>
  </si>
  <si>
    <t>27. НИЙТ ТӨЛБӨЛ ЗОХИХ ТАТВАРЫН ДҮН ( Хүснэгт А, мөр 31+ Хүснэгт Б, мөр 45+ Маягт ТТ-13, мөр 24)</t>
  </si>
  <si>
    <t>Тайлант хугацаанд ногдуулсан татвар /мөр 55/</t>
  </si>
  <si>
    <t xml:space="preserve"> ()Тухайн тайлант хугацаанд үйл ажиллагаа эрхлээгүй бол (x)-ээр тэмдэглэнэ.</t>
  </si>
  <si>
    <t>1. Нийт орлогын дүн (мөр 2+3+4+5+6)</t>
  </si>
  <si>
    <t xml:space="preserve">  </t>
  </si>
  <si>
    <t xml:space="preserve">Тэмдэг  </t>
  </si>
  <si>
    <t>1. ТТД:</t>
  </si>
  <si>
    <t xml:space="preserve">                 </t>
  </si>
  <si>
    <t>I</t>
  </si>
  <si>
    <t>II</t>
  </si>
  <si>
    <t>III</t>
  </si>
  <si>
    <t>IV</t>
  </si>
  <si>
    <t>4.1 Үл хөдлөх эд хөрөнгө борлуулсны орлого</t>
  </si>
  <si>
    <t>2.3.8</t>
  </si>
  <si>
    <t>2.3.7</t>
  </si>
  <si>
    <t>2.3.6</t>
  </si>
  <si>
    <t>2.3.5</t>
  </si>
  <si>
    <t>2.3.4</t>
  </si>
  <si>
    <t>2.3.3</t>
  </si>
  <si>
    <t>2.3.2</t>
  </si>
  <si>
    <t>2.3.1</t>
  </si>
  <si>
    <t>2.1.2.4</t>
  </si>
  <si>
    <t>2.1.2.3</t>
  </si>
  <si>
    <t>2.1.2.2</t>
  </si>
  <si>
    <t>2.1.2.1</t>
  </si>
  <si>
    <t>2.1.2</t>
  </si>
  <si>
    <t>2.1.1.11</t>
  </si>
  <si>
    <t>2.1.1.10</t>
  </si>
  <si>
    <t>2.1.1.9</t>
  </si>
  <si>
    <t>2.1.1.8</t>
  </si>
  <si>
    <t>2.1.1.7</t>
  </si>
  <si>
    <t>2.1.1.6</t>
  </si>
  <si>
    <t>2.1.1.5</t>
  </si>
  <si>
    <t>2.1.1.4</t>
  </si>
  <si>
    <t>2.1.1.3</t>
  </si>
  <si>
    <t>2.1.1.2</t>
  </si>
  <si>
    <t>2.1.1.1</t>
  </si>
  <si>
    <t>2.1.1</t>
  </si>
  <si>
    <t>2.1</t>
  </si>
  <si>
    <t>2</t>
  </si>
  <si>
    <t>1.2.8</t>
  </si>
  <si>
    <t>1.2.7</t>
  </si>
  <si>
    <t>1.2.6</t>
  </si>
  <si>
    <t>1.2.5</t>
  </si>
  <si>
    <t>1.2.4</t>
  </si>
  <si>
    <t>1.2.3</t>
  </si>
  <si>
    <t>1.2.2</t>
  </si>
  <si>
    <t>1.2.1</t>
  </si>
  <si>
    <t>1.1.9</t>
  </si>
  <si>
    <t>1.1.7</t>
  </si>
  <si>
    <t>1.1.6</t>
  </si>
  <si>
    <t>1.1.5</t>
  </si>
  <si>
    <t>1.1.4</t>
  </si>
  <si>
    <t>1.1.3</t>
  </si>
  <si>
    <t>1.1.2</t>
  </si>
  <si>
    <t>1.1.1</t>
  </si>
  <si>
    <t>1.1</t>
  </si>
  <si>
    <t>1</t>
  </si>
  <si>
    <t>Мөрийн дугаар</t>
  </si>
  <si>
    <t>/төгрөгөөр/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</si>
  <si>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</si>
  <si>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</si>
  <si>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</si>
  <si>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</si>
  <si>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</si>
  <si>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</si>
  <si>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</si>
  <si>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</si>
  <si>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</si>
  <si>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</si>
  <si>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</si>
  <si>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</si>
  <si>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</si>
  <si>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</si>
  <si>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</si>
  <si>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</si>
  <si>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</si>
  <si>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</si>
  <si>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</si>
  <si>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</si>
  <si>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</si>
  <si>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</si>
  <si>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Бусад дэлгэрэнгүй орлого</t>
  </si>
  <si>
    <t>Залруулсан үлдэгдэл</t>
  </si>
  <si>
    <t>Нягтлан бодох бүртгэлийн бодлогын өөрчлөлтийн нөлөө, алдааны залруулга</t>
  </si>
  <si>
    <t>Хуримтлагдсан ашиг</t>
  </si>
  <si>
    <t>Гадаад валютын хөрвүүлэлтийн нөөц</t>
  </si>
  <si>
    <t>Хөрөнгийн дахин үнэлгээний нэмэгдэл</t>
  </si>
  <si>
    <t>Нэмж төлөгдсөн капитал</t>
  </si>
  <si>
    <t>Халаасны хувьцаа</t>
  </si>
  <si>
    <t>Өмч</t>
  </si>
  <si>
    <t>3.1</t>
  </si>
  <si>
    <t>2.2.2</t>
  </si>
  <si>
    <t>2.2.1</t>
  </si>
  <si>
    <t>1.2.9</t>
  </si>
  <si>
    <t>5. Нийтлэг хувь хэмжээгээр татвар ногдуулах орлого               (Б + В3 - В4)</t>
  </si>
  <si>
    <t>1.1.8</t>
  </si>
  <si>
    <t>2.3.9</t>
  </si>
  <si>
    <t>Албан татвар төлөгч нь улирлын тайланг дараа улирлын эхний сарын 20-ны дотор, жилийн эцсийн тайланг дараа оны 2 сарын 10-ны 
дотор харъяалах татварын албанд тушаана.</t>
  </si>
  <si>
    <t>. . . . . . . . . . . . . . . . . .</t>
  </si>
  <si>
    <t>Ерөнхий нягтлан бодогч:</t>
  </si>
  <si>
    <t>Татварын улсын байцаагч: . . . . . . . . . . . . . . . . .</t>
  </si>
  <si>
    <t>Дарга /Захирал/:</t>
  </si>
  <si>
    <t>Тайланг хүлээн авсан:</t>
  </si>
  <si>
    <t>Тайланг үнэн зөв гаргасан:</t>
  </si>
  <si>
    <t>Төсөвт төлөх нийт төлбөрийн дүн /Дт/</t>
  </si>
  <si>
    <t>Тайлангийн эсийн илүү /Кт/, дутуу /Дт/</t>
  </si>
  <si>
    <t>Суутган тооцож төсөвт шилжүүлсэн татварын дүн /Кт/</t>
  </si>
  <si>
    <t>Урьд тайлангийн эцсийн илүү /Кт/, дутуу /Дт/</t>
  </si>
  <si>
    <t>Суутгавал зохих нийт татварын дүн</t>
  </si>
  <si>
    <t>II. ТАТВАР ТООЦООЛОЛ</t>
  </si>
  <si>
    <t xml:space="preserve">      Суутгасан нийт татварын дүн ( 1+3+5+7+9+11+13 )</t>
  </si>
  <si>
    <t>7.1</t>
  </si>
  <si>
    <t xml:space="preserve">          Тогтмол бус үйл ажиллагааны орлого</t>
  </si>
  <si>
    <t xml:space="preserve">      Тогтмол бус үйл ажиллагааны орлогод ногдуулсан татвар ( мөр 14*10 хувь)</t>
  </si>
  <si>
    <t>6.1</t>
  </si>
  <si>
    <t xml:space="preserve">          Хүүгийн орлого (Зээлийн болон хадгаламжийн хүү, харилцах дансны үлдэгдэл, батлан даалт гаргасны төлбөр, өрийн бичиг /бонд/, хууль болон гэрээний дагуу авч байгаа хүү, анзын орлого)</t>
  </si>
  <si>
    <t xml:space="preserve">      Хүүгийн орлогод ногдуулсан татвар ( мөр 12*10 хувь)</t>
  </si>
  <si>
    <t>5.1</t>
  </si>
  <si>
    <t xml:space="preserve">          Эрхийн шимтгэлийн орлого</t>
  </si>
  <si>
    <t xml:space="preserve">      Эрхийн шимтгэлийн орлогод ногдуулсан татвар ( мөр 10*10 хувь)</t>
  </si>
  <si>
    <t>4.1</t>
  </si>
  <si>
    <t xml:space="preserve">          Хувьцааны ногдол ашиг, хувь хүртгэчийн орлого</t>
  </si>
  <si>
    <t xml:space="preserve">      Ногдол ашгийн орлогод ногдуулсан татвар ( мөр 8*10 хувь)</t>
  </si>
  <si>
    <t xml:space="preserve">          Төлбөрт таавар, бооцоот тоглоом, эд мөнгөний хонжворт сугалааны орлого</t>
  </si>
  <si>
    <t xml:space="preserve">      Төлбөрт таавар, бооцоот тоглоом, эд мөнгөний хонжворт сугалааны орлогод ногдуулсан  татвар  ( мөр 6*40 хувь)</t>
  </si>
  <si>
    <t xml:space="preserve">          Шинжлэх ухаан, утга зохиол, урлагийн бүтээл туурвих, шинэ бүтээл, бүтээгдэхүүний болон  ашигтай загвар зохион  бүтээх , спортын тэмцээн, урлагийн тоглолтод оролцох замаар  олсон орлого, тэдгээртэй адилтгах бусад орлого</t>
  </si>
  <si>
    <t xml:space="preserve">      Шинжлэх ухаан, утга зохиол, урлагийн бүтээл туурвих, шинэ бүтээл, бүтээгдэхүүний болон  ашигтай загвар зохион  бүтээх , спортын тэмцээн, урлагийн тоглолтод оролцох замаар  олсон орлого, тэдгээртэй адилтгах бусад орлогод ногдуулсан татвар (4*5 хувь)</t>
  </si>
  <si>
    <t xml:space="preserve">          Урлагийн тоглолт, спортын тэмцээний шагнал, наадмын бай шагнал</t>
  </si>
  <si>
    <t xml:space="preserve">      Урлагийн тоглолт, спортын тэмцээний шагнал, наадмын бай шагналд ногдуулсан татвар (мөр 2*5 хувь )</t>
  </si>
  <si>
    <t>Татвар төлөгчийн тоо</t>
  </si>
  <si>
    <t>(мянган төгрөгөөр)</t>
  </si>
  <si>
    <t>I. ТАТВАР НОГДУУЛАЛТ</t>
  </si>
  <si>
    <t>он.сар.өдөр : ____.__.__</t>
  </si>
  <si>
    <t>(Тайлангийн үзүүлэлтүүдийг оны эхнээс өссөн дүнгээр бөглөнө)</t>
  </si>
  <si>
    <t>Хүлээн авсан</t>
  </si>
  <si>
    <t>Тэмдэг</t>
  </si>
  <si>
    <t xml:space="preserve">Татварын байцаагч : </t>
  </si>
  <si>
    <t xml:space="preserve"> улирал</t>
  </si>
  <si>
    <t>3. Тайлант хугацаа : он</t>
  </si>
  <si>
    <t>БТД :</t>
  </si>
  <si>
    <t>2. Нэр :</t>
  </si>
  <si>
    <t>1. ТТД :</t>
  </si>
  <si>
    <t>Зөвхөн татварын албан ажлын хэрэгцээнд</t>
  </si>
  <si>
    <t>Суутгагчийн хувь хүнд олгосон орлогоос суутгасан албан татварын тайлан</t>
  </si>
  <si>
    <t>Маягт ТТ-12</t>
  </si>
  <si>
    <t>ҮТЕГ-ын даргын 2007 оны 04 сарын 18-ны өдрийн 77 тоот тушаалын 4 дүгээр хавсралт</t>
  </si>
  <si>
    <t>ТЕГ-ын даргын 2009 оны 1 дүгээр сарын 5-ны өдрийн 02 тоот тушаалын 3 дугаар хавсралт</t>
  </si>
  <si>
    <t>Маягт ТТ-11</t>
  </si>
  <si>
    <t>Цалин, хөдөлмөрийн хөлс, тэдгээртэй</t>
  </si>
  <si>
    <t>адилтгах орлого болон шууд бус орлогоос суутгасан албан татварын тайлан</t>
  </si>
  <si>
    <t>ТТД:</t>
  </si>
  <si>
    <t>Нэр:</t>
  </si>
  <si>
    <t>БТД:</t>
  </si>
  <si>
    <t>Тайлант хугацаа:</t>
  </si>
  <si>
    <t>он</t>
  </si>
  <si>
    <t>улирал</t>
  </si>
  <si>
    <t>Татварын байцаагч:</t>
  </si>
  <si>
    <t>Хүлээн авсан он.сар.өдөр:</t>
  </si>
  <si>
    <t>_ _ . _ _ . _ _</t>
  </si>
  <si>
    <t>1. ШУУД ОРЛОГО</t>
  </si>
  <si>
    <t>Татвар Төлөгчийн тоо</t>
  </si>
  <si>
    <t xml:space="preserve">   Цалин, хөдөлмөрийн хөлс, шагнал, урамшуулал болон тэдгээртэй адилтгах хөдөлмөр эрхлэлтийн орлого (2+3)</t>
  </si>
  <si>
    <t xml:space="preserve">          Ажил олгогчтой байгуулсан хөдөлмөрийн гэрээнд заасны дагуу авч байгаа үндсэн цалин, нэмэгдэл хөлс, нэмэгдэл, шагнал, урамшуулал, амралтын нөхөн олговор, тэтгэвэр, тэтгэмж тэдгээртэй адилтгах орлого (мян.төг)</t>
  </si>
  <si>
    <t xml:space="preserve">          Үндсэн ажлын газраас бусад хуулийн этгээд болон хувь хүнтэй байгуулсан гэрээний үндсэн дээр ажил үүрэг гүйцэтгэж авсан хөдөлмөрийн хөлс, шагнал урамшуулал, тэдгээртэй адилтгах орлого (мян.төг)</t>
  </si>
  <si>
    <t xml:space="preserve">   Эрүүл мэндийн болон нийгмийн даатгалын шимтгэлийн дүн</t>
  </si>
  <si>
    <t xml:space="preserve">   Татвар ногдуулах орлогын дүн (1-4)</t>
  </si>
  <si>
    <t xml:space="preserve">   Ногдуулсан татвар (5*10 хувь)</t>
  </si>
  <si>
    <t xml:space="preserve">   Ажил олгогчоос ажилтан, түүний гэр бүлийн гишүүнд олгосон тэтгэмж болон түүнтэй адилтгах бусад орлогод ногдуулсан татвар (8*10 хувь)</t>
  </si>
  <si>
    <t xml:space="preserve">          Ажил алгогчоос ажилтан түүний гэр бүлийн гишүүнд олгосон тэтгэмж болон түүнтэй адилтгах бусад орлого</t>
  </si>
  <si>
    <t xml:space="preserve">   Ажил олгогчоос ажилтан, түүний гэр бүлийн гишүүнд өгсөн бэлгэнд ногдуулсан татвар (10*10 хувь)</t>
  </si>
  <si>
    <t xml:space="preserve">          Ажил олгогчоос ажилтан, түүний гэр бүлийн гишүүнд өгсөн бэлэг</t>
  </si>
  <si>
    <t xml:space="preserve">   Төлөөлөн удирдах зөвлөл, хяналтын зөвлөл, орон тооны бус зөвлөл болон бусад зөвлөл, хороо, ажлын хэсгийн гишүүний цалин хөлс, шагнал, урамшуулал, тэдгээртэй адилтгах орлогод ногдуулах татвар (12*10 хувь)</t>
  </si>
  <si>
    <t xml:space="preserve">          Төлөөлөн удирдах зөвлөл, хяналтын зөвлөл, орон тооны бус зөвлөл, хороо, ажлын хэсгийн гишүүний цалин хөлс, шагнал урамшуулал, тэдгээртэй адилтгах орлого</t>
  </si>
  <si>
    <t xml:space="preserve">   Гадаад, дотоодын аж ахуйн нэгж байгууллага, иргэн болон бусад этгээдээс өгсөн бүх төрлийн шагнал, урамшуулалд ногдуулсан татвар (14*10 хувь)</t>
  </si>
  <si>
    <t xml:space="preserve">          Гадаад, дотоодын аж ахуйн нэгж байгууллага, иргэн болон бусад этгээдээс өгсөн бүх төрлийн шагнал, урамшуулал</t>
  </si>
  <si>
    <t xml:space="preserve">   Ногдуулсан нийт татварын дүн (6+7+9+11+13)</t>
  </si>
  <si>
    <t xml:space="preserve">   Хөнгөлөгдөх татварын дүн:Хуулийн 24.1-д заасан татварын хөнгөлөлт үзүүлсний дараа татвар ногдохгүй иргэдийн тоо, хөнгөлөгдсөн татварын дүн</t>
  </si>
  <si>
    <t xml:space="preserve">   Суутгавал зохих татварын дүн</t>
  </si>
  <si>
    <t>II. ШУУД БУС ОРЛОГО</t>
  </si>
  <si>
    <t xml:space="preserve">   Шууд бус орлогын нийт дүн (20+28)</t>
  </si>
  <si>
    <t xml:space="preserve"> Татвар ногдох шууд бус орлогын нийт дүн (21+22+23+24+25+26+27) (татвар ногдох шууд бус орлогод цалин, хөдөлмөрийн хөлс, шагнал, урамшуулал дээр ажил олгогчоос нэмж олгож байгаа тухайн </t>
  </si>
  <si>
    <t xml:space="preserve">          Үнэ төлбөргүй, эсхүл хөнгөлөлттэй үнээр тээврийн хэрэгслээр үйлчлэх, түүнчлэн унааны мөнгийг бэлнээр олгох</t>
  </si>
  <si>
    <t xml:space="preserve">          Орон сууцны ашиглалтын зардлын төлбөр, байрны хөлс, түлшний мөнгийг бэлнээр олгох</t>
  </si>
  <si>
    <t xml:space="preserve">          Хоолны мөнгийг бэлнээр олгох, үзвэр үйлчилгээний олговор</t>
  </si>
  <si>
    <t xml:space="preserve">          Ахуйн үйлчлэгч, жолооч, цэцэрлэгчийн болон бусад үйлчилгээ үзүүлэх</t>
  </si>
  <si>
    <t xml:space="preserve">          Ажил олгогчид, эсхүл бусад этгээдэд төлөх өр барагдуулсны төлбөр</t>
  </si>
  <si>
    <t xml:space="preserve">          Арилжааны зээлийн хүүгээс доогуур хүүтэй олгосон хүүгийн зөрүү</t>
  </si>
  <si>
    <t>26</t>
  </si>
  <si>
    <t xml:space="preserve">          Адилтгах бусад орлого</t>
  </si>
  <si>
    <t>27</t>
  </si>
  <si>
    <t xml:space="preserve">      Татвар ногдуулах орлогод хамаарахгүй шууд бус орлогын нийт дүн (29+30+31+32) (ажил үүргээ биелүүлэх нөхцөлийг нь сайжруулах зорилгоор ажил олгогчоос ажилтанд олгож байгаа дараахь шууд бус орлогыг АТНО-д хамааруулахгүй)</t>
  </si>
  <si>
    <t>28</t>
  </si>
  <si>
    <t xml:space="preserve">          Тухайн ажлын байранд ажлын цагаар ажиллуулдаг цайны газар, кафе, амралтын өрөөнд бүх ажилтныг адил нөхцөлөөр хоолоор хангасан</t>
  </si>
  <si>
    <t>29</t>
  </si>
  <si>
    <t xml:space="preserve">          Суурин газраас алслагдсан ажлын байранд ажилладаг ажиллагсдын амрах байр бусад үйлчилгээгээр хангах, тухайн ажлын байранд ирэх, буцахад нэгдсэн журмаар унаагаар үйлчлэх</t>
  </si>
  <si>
    <t>30</t>
  </si>
  <si>
    <t xml:space="preserve">          Орон сууц худалдан авах барихад зориулж ажилтанд арилжааны зээлийн хүүгээс доогуур хүүтэй олгосон зээлийн хүүгийн зөрүү</t>
  </si>
  <si>
    <t>31</t>
  </si>
  <si>
    <t xml:space="preserve">          Эмчилгээний зардал</t>
  </si>
  <si>
    <t>32</t>
  </si>
  <si>
    <t xml:space="preserve">   Шууд бус орлогод ногдуулсан татвар (20*10 хувь)</t>
  </si>
  <si>
    <t>33</t>
  </si>
  <si>
    <t xml:space="preserve">   Суутгавал зохих нийт татварын дүн (18+33)</t>
  </si>
  <si>
    <t>34</t>
  </si>
  <si>
    <t xml:space="preserve">   Шинээр орон сууц барьсан, худалдан авсан ажиллагсдын ТНО-оос чөлөөлөгдөх орлогод ногдох тухайн жилийн татварын дүн</t>
  </si>
  <si>
    <t>35</t>
  </si>
  <si>
    <t xml:space="preserve">   Сургалтын төлбөр төлсөн ажиллагсдын ТНО-оос чөлөөлөгдөх орлогод ногдох тухайн жилийн татварын дүн</t>
  </si>
  <si>
    <t>36</t>
  </si>
  <si>
    <t xml:space="preserve">   Илүү төлөлтийн буцаан олголтыг суутгасны дараах төлбөл зохих татаварын дүн (34-35-36)</t>
  </si>
  <si>
    <t>37</t>
  </si>
  <si>
    <t>III. ТАТВАР ТООЦООЛОЛ</t>
  </si>
  <si>
    <t>Урьд тайлангийн эцсийн илүү /Кт/, дутуу</t>
  </si>
  <si>
    <t>Тайлангийн эцсийн илүү /Кт/, дутуу /Дт/</t>
  </si>
  <si>
    <t xml:space="preserve">Тайланг үнэн зөв гаргасан: </t>
  </si>
  <si>
    <t xml:space="preserve">Тайланг хүлээн авсан: </t>
  </si>
  <si>
    <t>Дарга  /Захирал/:           ..................................................</t>
  </si>
  <si>
    <t>Татварын улсын байцаагч:         ..........................................</t>
  </si>
  <si>
    <t>Ерөнхий нягтлан бодогч: ..............................................</t>
  </si>
  <si>
    <t>Бусад зардал</t>
  </si>
  <si>
    <t>Орлогын татварын зардал</t>
  </si>
  <si>
    <t>САНХҮҮГИЙН ТАЙЛАН</t>
  </si>
  <si>
    <t>II. Татвар тооцоолол</t>
  </si>
  <si>
    <t>Тайлан хожимдуулсан торгууль /Дт/</t>
  </si>
  <si>
    <r>
      <t xml:space="preserve">        </t>
    </r>
    <r>
      <rPr>
        <sz val="8"/>
        <color theme="1"/>
        <rFont val="Times New Roman"/>
        <family val="1"/>
      </rPr>
      <t>Татварын Ерөнхий Газрын даргын 2012 оны 05 сарын</t>
    </r>
  </si>
  <si>
    <t>10-ны өдрийн 492 дугаар тушаалын 4 дүгээр хавсралт</t>
  </si>
  <si>
    <t>6.5 Монгол Улсаас эх үүсвэртэйгээр шууд болон цахим хэлбэрээр гүйцэтгэсэн ажил, үйлчилгээний орлого</t>
  </si>
  <si>
    <t>Тайланг үнэн зөв гаргасан:                                                                        Тайланг хүлээн авсан:</t>
  </si>
  <si>
    <t>Зардлын төрөл</t>
  </si>
  <si>
    <t>III. Татвар тооцоолол</t>
  </si>
  <si>
    <t>Бусад орлого</t>
  </si>
  <si>
    <t xml:space="preserve"> </t>
  </si>
  <si>
    <t>Орлогын төрөл</t>
  </si>
  <si>
    <t>№</t>
  </si>
  <si>
    <t>Нэр</t>
  </si>
  <si>
    <t>Тээврийн зардал</t>
  </si>
  <si>
    <t>Эзэмшлийн хувь</t>
  </si>
  <si>
    <t>Зар сурталчилгааны зардал</t>
  </si>
  <si>
    <t>Орлогын нийт дүн</t>
  </si>
  <si>
    <t>13-р сарын цалин+НДШ</t>
  </si>
  <si>
    <t>Өмнөх тайлан хугацааны бодит бус алдагдал /төлөгдсөн өглөг/</t>
  </si>
  <si>
    <t>монголын татварын алба</t>
  </si>
  <si>
    <t>Зээлийн хүүгийн зардал</t>
  </si>
  <si>
    <t>Сангийн сайдын 2012оны 77 дугаар тушаалын  2 дугаар хавсралт</t>
  </si>
  <si>
    <t>Регистрийн дугаар:</t>
  </si>
  <si>
    <t xml:space="preserve">Хаяг: </t>
  </si>
  <si>
    <t xml:space="preserve">Шуудангийн хаяг: </t>
  </si>
  <si>
    <t>Утас:</t>
  </si>
  <si>
    <t>Факс:</t>
  </si>
  <si>
    <t>Өмчийн хэлбэр:</t>
  </si>
  <si>
    <t>Төрийн</t>
  </si>
  <si>
    <t>хувь</t>
  </si>
  <si>
    <t xml:space="preserve">хувийн </t>
  </si>
  <si>
    <t>Бүх ажил гүйлгээ бодитоор гарсан бөгөөд холбогдох анхан шатны баримтыг үндэслэн</t>
  </si>
  <si>
    <t>нягтлан бодох бүртгэл , санхүүгийн тайланд үнэн зөв тусгасан</t>
  </si>
  <si>
    <t>Санхүүгийн тайланд тусгагдсан бүх бүх тооцоолол үнэн хийгдсэн</t>
  </si>
  <si>
    <t>Аж ахуйн нэгжийн үйл ажиллагааны эдийн засаг , санхүүгийн бүхий л үйл явцыг иж</t>
  </si>
  <si>
    <t>бүрэн хамарсан</t>
  </si>
  <si>
    <t xml:space="preserve">Тайлант үеийн үр дүнд өмнөх оны ажил гүйлгээнээс шилжин тусгагдаагүй , мөн тайлант </t>
  </si>
  <si>
    <t>оны ажил гүйлгээнээс орхигдсон зүйл байхгүй</t>
  </si>
  <si>
    <t xml:space="preserve">Бүх хөрөнгө , авлага , өр төлбөр , орлого , зардлыг Санхүүгийн тайлагналын олон </t>
  </si>
  <si>
    <t>улсын стандартын дагуу үнэн зөв тусгасан</t>
  </si>
  <si>
    <t>Энэ тайланд тусгагдсан бүхий л зүйл манай байгууллагын албан ёсны өмчлөлд байдаг</t>
  </si>
  <si>
    <t>бөгөөд орхигдсон зүйл үгүй болно.</t>
  </si>
  <si>
    <t>Хянаж хүлээн авсан байгууллагын нэр</t>
  </si>
  <si>
    <t xml:space="preserve">2010 ОНЫ 4-Р УЛИРЛЫН </t>
  </si>
  <si>
    <t xml:space="preserve">2010 ОНЫ 12-Р САРЫН </t>
  </si>
  <si>
    <t>САНХҮҮГИЙН БАЙДЛЫН ТАЙЛАН</t>
  </si>
  <si>
    <t>/Аж ахуйн нэгж, байгууллагын нэр/</t>
  </si>
  <si>
    <t>БАЛАНСЫН ЗҮЙЛ</t>
  </si>
  <si>
    <t>Үлдэгдэл</t>
  </si>
  <si>
    <t>ХӨРӨНГӨ</t>
  </si>
  <si>
    <t>Эргэлтийн хөрөнгө</t>
  </si>
  <si>
    <t xml:space="preserve">Мөнгө ба түүнтэй адилтгах хөрөнгө </t>
  </si>
  <si>
    <t>Дансны авлага</t>
  </si>
  <si>
    <t>Татвар, НДШ-ийн авлага</t>
  </si>
  <si>
    <t>Бусад авлага</t>
  </si>
  <si>
    <t>Бусад санхүүгийн хөрөнгө</t>
  </si>
  <si>
    <t>Бараа материал</t>
  </si>
  <si>
    <t>Урьдчилж төлсөн зардал/тооцоо</t>
  </si>
  <si>
    <t>Бусад үндсэн хөрөнгө</t>
  </si>
  <si>
    <t>Борлуулах зорилгоор эзэмшиж буй эргэлтийн бус хөрөнгө (борлуулах бүлэг хөрөнгө)</t>
  </si>
  <si>
    <t>1.1.10</t>
  </si>
  <si>
    <t>Эргэлтийн хөрөнгийн дүн</t>
  </si>
  <si>
    <t>Эргэлтийн бус хөрөнгө</t>
  </si>
  <si>
    <t>Үндсэн хөрөнгө</t>
  </si>
  <si>
    <t>Биет бус хөрөнгө</t>
  </si>
  <si>
    <t>Биологийн хөрөнгө</t>
  </si>
  <si>
    <t>Урт хугацаат хөрөнгө оруулалт</t>
  </si>
  <si>
    <t xml:space="preserve">Хайгуул ба үнэлгээний хөрөнгө </t>
  </si>
  <si>
    <t>Хойшлогдсон татварын хөрөнгө</t>
  </si>
  <si>
    <t>Хөрөнгө оруулалтын зориулалттай үл хөдлөх хөрөнгө</t>
  </si>
  <si>
    <t>Бусад эргэлтийн бус хөрөнгө</t>
  </si>
  <si>
    <t>1.2.10</t>
  </si>
  <si>
    <t>Эргэлтийн бус хөрөнгийн дүн</t>
  </si>
  <si>
    <t>НИЙТ ХӨРӨНГИЙН ДҮН</t>
  </si>
  <si>
    <t>ӨР ТӨЛБӨР БА ЭЗЭМШИГЧДИЙН ӨМЧ</t>
  </si>
  <si>
    <t>ӨР ТӨЛБӨР</t>
  </si>
  <si>
    <t>Богино хугацаат өр төлбөр</t>
  </si>
  <si>
    <t>Дансны өглөг</t>
  </si>
  <si>
    <t>Цалингийн өглөг</t>
  </si>
  <si>
    <t xml:space="preserve">Татварын өр </t>
  </si>
  <si>
    <t>НДШ-ийн өглөг</t>
  </si>
  <si>
    <t>Богино хугацаат зээл</t>
  </si>
  <si>
    <t>Хүүний өглөг</t>
  </si>
  <si>
    <t>Ногдол ашгийн өглөг</t>
  </si>
  <si>
    <t>Урьдчилж олсон орлого</t>
  </si>
  <si>
    <t>Нөөц /өр төлбөр/</t>
  </si>
  <si>
    <t xml:space="preserve">Богино хугацаат өр төлбөр </t>
  </si>
  <si>
    <t xml:space="preserve">Борлуулах зорилгоор эзэмшиж буй эргэлтийн бус хөрөнгө (борлуулах бүлэг хөрөнгө)- нд хамаарах өр төлбөр </t>
  </si>
  <si>
    <t>2.1.1.12</t>
  </si>
  <si>
    <t>2.1.1.13</t>
  </si>
  <si>
    <t>Богино хугацаат өр төлбөрийн дүн</t>
  </si>
  <si>
    <t>Урт хугацаат өр төлбөр</t>
  </si>
  <si>
    <t>Урт хугацаат зээл</t>
  </si>
  <si>
    <t xml:space="preserve">Хойшлогдсон татварын өр </t>
  </si>
  <si>
    <t xml:space="preserve">Бусад урт хугацаат өр төлбөр </t>
  </si>
  <si>
    <t>2.1.2.5</t>
  </si>
  <si>
    <t>2.1.2.6</t>
  </si>
  <si>
    <t>Урт хугацаат өр төлбөрийн дүн</t>
  </si>
  <si>
    <t>2.1.2.10</t>
  </si>
  <si>
    <t>Өр төлбөрийн нийт дүн</t>
  </si>
  <si>
    <t>2. Эзэмшигчийн өмч</t>
  </si>
  <si>
    <t>Өмч:                     -төрийн</t>
  </si>
  <si>
    <t xml:space="preserve">                     - хувийн</t>
  </si>
  <si>
    <t xml:space="preserve">                     - хувьцаат</t>
  </si>
  <si>
    <t xml:space="preserve">Эздийн өмч бусад хэсэг </t>
  </si>
  <si>
    <t>Хуримтлагдсан ашиг:</t>
  </si>
  <si>
    <t>2.3.10</t>
  </si>
  <si>
    <t>2.3.11</t>
  </si>
  <si>
    <t>Эздийн өмчийн дүн</t>
  </si>
  <si>
    <t>ӨР ТӨЛБӨР БА ЭЗДИЙН ӨМЧИЙН ДҮН</t>
  </si>
  <si>
    <t>ОРЛОГЫН ДЭЛГЭРЭНГҮЙ ТАЙЛАН</t>
  </si>
  <si>
    <t>Борлуулалтын орлого (цэвэр)</t>
  </si>
  <si>
    <t>Шүүлт</t>
  </si>
  <si>
    <t>Борлуулалтын өртөг</t>
  </si>
  <si>
    <t xml:space="preserve"> Нийт ашиг /алдагдал/</t>
  </si>
  <si>
    <t/>
  </si>
  <si>
    <t>Хүүний орлого</t>
  </si>
  <si>
    <t>Эрхийн шимтгэлийн орлого</t>
  </si>
  <si>
    <t>Борлуулалт, маркетингийн зардал</t>
  </si>
  <si>
    <t>Ерөнхий ба удирдлагын зардал</t>
  </si>
  <si>
    <t>Санхүүгийн зардал</t>
  </si>
  <si>
    <t>Гадаад валютын ханшийн зөрүүний олз (гарз)</t>
  </si>
  <si>
    <t>Үндсэн хөрөнгө данснаас хассаны олз (гарз)</t>
  </si>
  <si>
    <t>Биет бус  хөрөнгө данснаас хассаны олз (гарз)</t>
  </si>
  <si>
    <t>Хөрөнгө оруулалт борлуулснаас үүссэн олз (гарз)</t>
  </si>
  <si>
    <t>Бусад ашиг (алдагдал)</t>
  </si>
  <si>
    <t>Татвар төлөхийн өмнөх ашиг (алдагдал)</t>
  </si>
  <si>
    <t>Татварын дараах ашиг (алдагдал)</t>
  </si>
  <si>
    <t>Зогсоосон үйл ажиллагааны татварын дараах ашиг (алдагдал)</t>
  </si>
  <si>
    <t>Тайлант үеийн цэвэр ашиг /алдагдал/</t>
  </si>
  <si>
    <t>Хөрөнгийн дахин үнэлгээний нэмэгдлийн зөрүү</t>
  </si>
  <si>
    <t>Гадаад валютын хөрвүүлэлтийн зөрүү</t>
  </si>
  <si>
    <t>Бусад олз (гарз)</t>
  </si>
  <si>
    <t>Нэгж хувьцаанд ногдох  суурь ашиг /алдагдал/</t>
  </si>
  <si>
    <t>Түүхий эд материалын зардал</t>
  </si>
  <si>
    <t>Шатахууны зардал</t>
  </si>
  <si>
    <t>ӨМЧИЙН ӨӨРЧЛӨЛТИЙН ТАЙЛАН</t>
  </si>
  <si>
    <t>Аж ахуйн нэгжийн нэр</t>
  </si>
  <si>
    <t>ҮЗҮҮЛЭЛТ</t>
  </si>
  <si>
    <t xml:space="preserve">Эзний өмчийн бусад хэсэг </t>
  </si>
  <si>
    <t>Тайлант үеийн цэвэр ашиг</t>
  </si>
  <si>
    <t>Өмчид гарсан өөрчлөлт</t>
  </si>
  <si>
    <t xml:space="preserve">Зарласан ногдол ашиг </t>
  </si>
  <si>
    <t xml:space="preserve">Дахин үнэлгээний нэмэгдлийн хэрэгжсэн дүн </t>
  </si>
  <si>
    <t>МӨНГӨН ГҮЙЛГЭЭНИЙ ТАЙЛАН</t>
  </si>
  <si>
    <t>Үндсэн үйл ажиллагааны мөнгөн гүйлгээ</t>
  </si>
  <si>
    <t>1.1.</t>
  </si>
  <si>
    <t>Мөнгөн орлогын дүн (+)</t>
  </si>
  <si>
    <t>Бараа борлуулсан, үйлчилгээ үзүүлсний орлого</t>
  </si>
  <si>
    <t>Эрхийн шимтгэл, хураамж, төлбөрийн орлого</t>
  </si>
  <si>
    <t>Даатгалын нөхвөрөөс хүлээн авсан мөнгө</t>
  </si>
  <si>
    <t xml:space="preserve">Буцаан авсан албан татвар </t>
  </si>
  <si>
    <t>Татаас, санхүүжилтийн орлого</t>
  </si>
  <si>
    <t>Бусад мөнгөн орлого</t>
  </si>
  <si>
    <t>Мөнгөн зарлагын дүн (-)</t>
  </si>
  <si>
    <t xml:space="preserve">Ажилчдад төлсөн </t>
  </si>
  <si>
    <t xml:space="preserve">Нийгмийн даатгалын байгууллагад төлсөн </t>
  </si>
  <si>
    <t xml:space="preserve">Бараа материал худалдан авахад төлсөн </t>
  </si>
  <si>
    <t xml:space="preserve">Ашиглалтын зардалд төлсөн </t>
  </si>
  <si>
    <t xml:space="preserve">Түлш, шатахуун, тээврийн хөлс, сэлбэг хэрэгсэлд төлсөн </t>
  </si>
  <si>
    <t xml:space="preserve">Хүүний төлбөрт төлсөн </t>
  </si>
  <si>
    <t xml:space="preserve">Татварын байгууллагад төлсөн </t>
  </si>
  <si>
    <t>Бусад мөнгөн зарлага</t>
  </si>
  <si>
    <t>Үндсэн үйл ажиллагааны цэвэр мөнгөн гүйлгээний дүн</t>
  </si>
  <si>
    <t>Хөрөнгө оруулалтын үйл ажиллагааны мөнгөн гүйлгээ</t>
  </si>
  <si>
    <t>Үндсэн хөрөнгө борлуулсны орлого</t>
  </si>
  <si>
    <t>Хөрөнгө оруулалт борлуулсны орлого</t>
  </si>
  <si>
    <t>Бусад урт хугацаат хөрөнгө борлуулсны орлого</t>
  </si>
  <si>
    <t>Бусдад олгосон зээл, мөнгөн урьдчилгааны буцаан төлөлт</t>
  </si>
  <si>
    <t>Хүлээн авсан хүүний орлого</t>
  </si>
  <si>
    <t>Хүлээн авсан ногдол ашиг</t>
  </si>
  <si>
    <t>Үндсэн хөрөнгө олж эзэмшихэд төлсөн мөнгө</t>
  </si>
  <si>
    <t>Биет бус хөрөнгө олж эзэмшихэд төлсөн мөнгө</t>
  </si>
  <si>
    <t>Хөрөнгө оруулалт олж эзэмшихэд төлсөн мөнгө</t>
  </si>
  <si>
    <t>Бусад урт хугацаат хөрөнгө олж эзэмшихэд төлсөн мөнгө</t>
  </si>
  <si>
    <t>Бусдад олгосон зээл болон урьдчилгаа</t>
  </si>
  <si>
    <t>Хөрөнгө оруулалтын үйл ажиллагааны цэвэр мөнгөн гүйлгээ</t>
  </si>
  <si>
    <t>Санхүүгийн үйл ажиллагааны мөнгөн гүйлгээний дүн</t>
  </si>
  <si>
    <t xml:space="preserve">Зээл авсан, өрийн үнэт цаас гаргаснаас хүлээн авсан </t>
  </si>
  <si>
    <t>Хувьцаа болон өмчийн бусад үнэт цаас гаргаснаас хүлээн авсан</t>
  </si>
  <si>
    <t>Төрөл бүрийн хандив</t>
  </si>
  <si>
    <t>Зээл, өрийн үнэт цаасны төлбөрт төлсөн мөнгө</t>
  </si>
  <si>
    <t xml:space="preserve">Санхүүгийн түрээсийн өглөгт төлсөн </t>
  </si>
  <si>
    <t xml:space="preserve">Хувьцаа буцаан авахад төлсөн </t>
  </si>
  <si>
    <t xml:space="preserve">Төлсөн ногдол ашиг </t>
  </si>
  <si>
    <t>Санхүүгийн үйл ажиллагааны цэвэр мөнгөн гүйлгээний дүн</t>
  </si>
  <si>
    <t>Бүх цэвэр мөнгөн гүйлгээ</t>
  </si>
  <si>
    <t>Мөнгө, түүнтэй адилтгах хөрөнгийн эхний үлдэгдэл</t>
  </si>
  <si>
    <t>Мөнгө, түүнтэй адилтгах хөрөнгийн эцсийн үлдэгдэл</t>
  </si>
  <si>
    <t>Дансны нэрс</t>
  </si>
  <si>
    <t>ДТ</t>
  </si>
  <si>
    <t>Богино хугацаат хөрөнгө оруулалт</t>
  </si>
  <si>
    <t>Үнэлгээний хасагдуулга</t>
  </si>
  <si>
    <t>Мал амьтад /эргэлтийн/</t>
  </si>
  <si>
    <t>Урьдчилж төлсөн тооцоо</t>
  </si>
  <si>
    <t>Хуримтлагдсан элэгдэл.</t>
  </si>
  <si>
    <t>Хуримтлагдсан элэгдэл. БУХ</t>
  </si>
  <si>
    <t>Дуусаагүй барилга</t>
  </si>
  <si>
    <t>Мал амьтан /Эргэлтийн бус/</t>
  </si>
  <si>
    <t>Хөрөнгө оруулалт ба бусад хөрөнгө</t>
  </si>
  <si>
    <t>Орлогын татварын өглөг</t>
  </si>
  <si>
    <t>ХАОАТ-ын өглөг</t>
  </si>
  <si>
    <t>НӨАТ-ын өглөг</t>
  </si>
  <si>
    <t>Бусад татварын өглөг</t>
  </si>
  <si>
    <t>ЭМНД-ийн шимтгэлийн өглөг</t>
  </si>
  <si>
    <t>Банкны богино хугацаат зээл</t>
  </si>
  <si>
    <t>Бусад өглөг</t>
  </si>
  <si>
    <t>Урьдчилж орсон орлого</t>
  </si>
  <si>
    <t>Урт хугацаатай зээлийн хүү</t>
  </si>
  <si>
    <t>Урт хугацаат бондын өглөг</t>
  </si>
  <si>
    <t>Бусад урт хугацаат өглөг</t>
  </si>
  <si>
    <t>Төрийн өмч</t>
  </si>
  <si>
    <t>Хувийн өмч</t>
  </si>
  <si>
    <t>Дахин үнэлгээний нөөц</t>
  </si>
  <si>
    <t>Эздийн өмч бусад</t>
  </si>
  <si>
    <t>Тайлангийн үеийн ашиг</t>
  </si>
  <si>
    <t>Өмнөх үеийн ашиг</t>
  </si>
  <si>
    <t>Ногдол ашиг</t>
  </si>
  <si>
    <t>Борлуулалтын орлого</t>
  </si>
  <si>
    <t>Бусад борлуулалт</t>
  </si>
  <si>
    <t>Борлуулсан бүтээгдэхүүний өртөг</t>
  </si>
  <si>
    <t>Цалин хөлс, шагнал</t>
  </si>
  <si>
    <t>Нийгмийн даатгалын шимтгэл</t>
  </si>
  <si>
    <t>Засвар үйлчилгээний зардал</t>
  </si>
  <si>
    <t>Ашиглалтын зардал</t>
  </si>
  <si>
    <t>Түрээсийн зардал</t>
  </si>
  <si>
    <t>Албан томилолтын зардал</t>
  </si>
  <si>
    <t>Элэгдлийн зардал</t>
  </si>
  <si>
    <t>Зар сурталчиллагааны зардал</t>
  </si>
  <si>
    <t>Шуудан, холбооны зардал</t>
  </si>
  <si>
    <t>Шагнал, урамшуулалын зардал</t>
  </si>
  <si>
    <t>Борлуулалтын хорогдол ба буцаалт</t>
  </si>
  <si>
    <t>Борлуулалтын хөнгөлөлт</t>
  </si>
  <si>
    <t>Ханшны зөрүүгийн хэрэгжсэн ашиг</t>
  </si>
  <si>
    <t>Ханшны зөрүүгийн хэрэгжсэн алдагдал</t>
  </si>
  <si>
    <t>Ханшны зөрүүгийн хэрэгжээгүй ашиг</t>
  </si>
  <si>
    <t>Ханшны зөрүүгийн хэрэгжээгүй алдагдал</t>
  </si>
  <si>
    <t>Үйл ажиллагааны бус зардал</t>
  </si>
  <si>
    <t>Үйл ажиллагааны бус орлого</t>
  </si>
  <si>
    <t>Хүү, торгуулийн орлого</t>
  </si>
  <si>
    <t>Хүү, торгуулийн зардал</t>
  </si>
  <si>
    <t>ДҮН</t>
  </si>
  <si>
    <t>Хан-Уул дүүрэг, 3-р хороо, Таван богд группын төв байр</t>
  </si>
  <si>
    <t xml:space="preserve">         Хан-Уул дүүрэг, 3-р хороо, Таван богд группын төв байр</t>
  </si>
  <si>
    <t xml:space="preserve">   /Аж ахуйн нэгж, байгууллагын нэр/</t>
  </si>
  <si>
    <t xml:space="preserve">    Түрээсийн орлого</t>
  </si>
  <si>
    <t>Даатгалын төлбөрт төлсөн</t>
  </si>
  <si>
    <t>0</t>
  </si>
  <si>
    <t>Үндэсний татварын алба         Маягт ТТ- 13</t>
  </si>
  <si>
    <t xml:space="preserve">Ерөнхий нягтлан бодогч: . . . . . . . . . . . . . </t>
  </si>
  <si>
    <r>
      <t xml:space="preserve">6. Эрхлэх үйл ажиллагаа:  </t>
    </r>
    <r>
      <rPr>
        <sz val="10"/>
        <color indexed="8"/>
        <rFont val="Times New Roman"/>
        <family val="1"/>
      </rPr>
      <t>Үндсэн:  код |__|__|__|__|__| ___________________________________________</t>
    </r>
  </si>
  <si>
    <r>
      <t xml:space="preserve">7. Толгой компанийн регистр, нэр </t>
    </r>
    <r>
      <rPr>
        <b/>
        <u/>
        <sz val="10"/>
        <color indexed="8"/>
        <rFont val="Times New Roman"/>
        <family val="1"/>
      </rPr>
      <t>| 2 | 5 | 4 | 3 | 3 | 0 | 3 |</t>
    </r>
    <r>
      <rPr>
        <b/>
        <sz val="10"/>
        <color indexed="8"/>
        <rFont val="Times New Roman"/>
        <family val="1"/>
      </rPr>
      <t xml:space="preserve"> </t>
    </r>
    <r>
      <rPr>
        <b/>
        <u/>
        <sz val="10"/>
        <color indexed="8"/>
        <rFont val="Times New Roman"/>
        <family val="1"/>
      </rPr>
      <t xml:space="preserve"> "Таван Богд Трейд" ХХК</t>
    </r>
  </si>
  <si>
    <r>
      <t xml:space="preserve">1.1. Татвараас чөлөөлөгдөх орлогын дүн </t>
    </r>
    <r>
      <rPr>
        <sz val="8"/>
        <color indexed="8"/>
        <rFont val="Times New Roman"/>
        <family val="1"/>
      </rPr>
      <t>(Маягт ТТ-02 (б), А хэсгийн дүн)</t>
    </r>
  </si>
  <si>
    <r>
      <t xml:space="preserve">1.2. Тусгай хувь хэмжээгээр татвар ногдох орлогын дүн </t>
    </r>
    <r>
      <rPr>
        <sz val="8"/>
        <color indexed="8"/>
        <rFont val="Times New Roman"/>
        <family val="1"/>
      </rPr>
      <t>(Хүснэгт Б, мөр 32+34+39+41+43)</t>
    </r>
  </si>
  <si>
    <r>
      <t xml:space="preserve">1.3. Хуулийн дагуу бусдад татвар суутгуулсан орлогын дүн  </t>
    </r>
    <r>
      <rPr>
        <sz val="8"/>
        <color indexed="8"/>
        <rFont val="Times New Roman"/>
        <family val="1"/>
      </rPr>
      <t>(Хүснэгт В, мөр 46+48+50+52)</t>
    </r>
  </si>
  <si>
    <r>
      <t xml:space="preserve">1.4. Нийтлэг хувь хэмжээгээр татвар ногдох орлогын дүн </t>
    </r>
    <r>
      <rPr>
        <sz val="8"/>
        <color indexed="8"/>
        <rFont val="Times New Roman"/>
        <family val="1"/>
      </rPr>
      <t>/мөр 7+18+...17/</t>
    </r>
  </si>
  <si>
    <r>
      <t>10. Зохицуулагдсан татвар ногдуулах орлогын дүн (мөр 24+25</t>
    </r>
    <r>
      <rPr>
        <sz val="8"/>
        <color indexed="8"/>
        <rFont val="Times New Roman"/>
        <family val="1"/>
      </rPr>
      <t>)</t>
    </r>
  </si>
  <si>
    <r>
      <t xml:space="preserve">11. Өмнөх жилүүдийн татварын тайлангаар гарсан татварын албаар баталгаажуулсан алдагдлаас тайлант хугацаанд шилжүүлсэн дүн (Маягт </t>
    </r>
    <r>
      <rPr>
        <sz val="8"/>
        <color indexed="8"/>
        <rFont val="Times New Roman"/>
        <family val="1"/>
      </rPr>
      <t>ТТ-02 (в), А хүснэгтийн 3-дахь хэсгийн дүн)</t>
    </r>
  </si>
  <si>
    <r>
      <t xml:space="preserve">13. Ногдуулсан татвар (28 </t>
    </r>
    <r>
      <rPr>
        <sz val="8"/>
        <color indexed="8"/>
        <rFont val="Times New Roman"/>
        <family val="1"/>
      </rPr>
      <t>х хуулийн 17.1-д заасан хувиар)</t>
    </r>
  </si>
  <si>
    <r>
      <t xml:space="preserve">15. НИЙТЛЭГ ХУВЬ ХЭМЖЭЭГЭЭР ТӨЛБӨЛ ЗОХИХ АЛБАН ТАТВАР </t>
    </r>
    <r>
      <rPr>
        <b/>
        <sz val="8"/>
        <color indexed="8"/>
        <rFont val="Times New Roman"/>
        <family val="1"/>
      </rPr>
      <t>(мөр 29-30)</t>
    </r>
  </si>
  <si>
    <r>
      <t xml:space="preserve">Эротик хэвлэл, ном зохиол, дүрс бичлэг худалдсан буюу төлбөртэй ашиглуулсан, эротик тоглолт явуулсан үйлчилгээний орлогод ногдуулсан татвар </t>
    </r>
    <r>
      <rPr>
        <sz val="8"/>
        <color indexed="8"/>
        <rFont val="Times New Roman"/>
        <family val="1"/>
      </rPr>
      <t>(37х40%)</t>
    </r>
  </si>
  <si>
    <r>
      <t xml:space="preserve">Татвар ногдуулах орлого </t>
    </r>
    <r>
      <rPr>
        <sz val="8"/>
        <color indexed="8"/>
        <rFont val="Times New Roman"/>
        <family val="1"/>
      </rPr>
      <t>(мөр 34-35-36)</t>
    </r>
  </si>
  <si>
    <r>
      <t xml:space="preserve">Ногдуулсан татвар </t>
    </r>
    <r>
      <rPr>
        <sz val="8"/>
        <color indexed="8"/>
        <rFont val="Times New Roman"/>
        <family val="1"/>
      </rPr>
      <t>(37x40%)</t>
    </r>
  </si>
  <si>
    <r>
      <t xml:space="preserve">Хүүгийн орлогод ногдуулсан татвар </t>
    </r>
    <r>
      <rPr>
        <sz val="8"/>
        <color indexed="8"/>
        <rFont val="Times New Roman"/>
        <family val="1"/>
      </rPr>
      <t>(39 x 10%)</t>
    </r>
  </si>
  <si>
    <r>
      <t xml:space="preserve">Давхар татварын гэрээний заалтын дагуу Монгол Улсад татвар төлөх ногдол ашиг, хүүгийн орлогод ногдох татвар </t>
    </r>
    <r>
      <rPr>
        <sz val="8"/>
        <color indexed="8"/>
        <rFont val="Times New Roman"/>
        <family val="1"/>
      </rPr>
      <t>(мөр 41 x гэрээнд заасан %-р)</t>
    </r>
  </si>
  <si>
    <r>
      <t xml:space="preserve"> Гадаад улсад олсон ААНОАТ-ын хуульд заасан тусгайлсан хувь хэмжээгээр албан татвар ногдуулах орлогод суутгасан татвар </t>
    </r>
    <r>
      <rPr>
        <sz val="8"/>
        <color indexed="8"/>
        <rFont val="Times New Roman"/>
        <family val="1"/>
      </rPr>
      <t>(мөр 43 x  хуульд  заасан хувиар)</t>
    </r>
  </si>
  <si>
    <r>
      <t>В.Татварын тооцоолол</t>
    </r>
    <r>
      <rPr>
        <sz val="10"/>
        <color indexed="8"/>
        <rFont val="Times New Roman"/>
        <family val="1"/>
      </rPr>
      <t xml:space="preserve">              </t>
    </r>
  </si>
  <si>
    <r>
      <rPr>
        <b/>
        <sz val="11"/>
        <color indexed="8"/>
        <rFont val="Times New Roman"/>
        <family val="1"/>
      </rPr>
      <t xml:space="preserve">     </t>
    </r>
    <r>
      <rPr>
        <b/>
        <sz val="20"/>
        <color indexed="8"/>
        <rFont val="Times New Roman"/>
        <family val="1"/>
      </rPr>
      <t xml:space="preserve">                                Үндэсний татварын алба                                        </t>
    </r>
    <r>
      <rPr>
        <b/>
        <sz val="12"/>
        <color indexed="8"/>
        <rFont val="Times New Roman"/>
        <family val="1"/>
      </rPr>
      <t xml:space="preserve"> Маягт ТТ- 02 </t>
    </r>
  </si>
  <si>
    <t>Захирал:   . . . . . . . . . . . . . .   .   .                                                                                Татварын улсын байцаагч: . . . . . . .  .  .   .  .  .  .   .   .</t>
  </si>
  <si>
    <t>201   оны …. сарын  …..өдөр</t>
  </si>
  <si>
    <t>201    оны…..  сарын …. өдөр</t>
  </si>
  <si>
    <t>201   оны    сарын    өдөр</t>
  </si>
  <si>
    <t xml:space="preserve">201    оны        сарын        өдөр    </t>
  </si>
  <si>
    <t>Захирал:   . . . . . . . . . . . . . .   .   .                                          Татварын улсын байцаагч: . . . . . . .  .  .   .  .  .  .   .   .</t>
  </si>
  <si>
    <t>Ерөнхий нягтлан бодогч: . . . . . . . . . . . . . .</t>
  </si>
  <si>
    <t>201   оны…..  сарын …. өдөр</t>
  </si>
  <si>
    <r>
      <t>|__|__|  Аймаг, хот: _</t>
    </r>
    <r>
      <rPr>
        <u/>
        <sz val="10"/>
        <color indexed="8"/>
        <rFont val="Times New Roman"/>
        <family val="1"/>
      </rPr>
      <t>_Улаанбаатар</t>
    </r>
    <r>
      <rPr>
        <sz val="10"/>
        <color indexed="8"/>
        <rFont val="Times New Roman"/>
        <family val="1"/>
      </rPr>
      <t>      Утас1: 11-365455   Утас 2: 111-301930 </t>
    </r>
  </si>
  <si>
    <r>
      <t>Байнгын зөрүүгээр зохицуулагдсан дүн</t>
    </r>
    <r>
      <rPr>
        <sz val="10"/>
        <color indexed="8"/>
        <rFont val="Times New Roman"/>
        <family val="1"/>
      </rPr>
      <t>    (санхүүгийн тайлангийн татварын өмнөх ашиг +А1-А2)</t>
    </r>
  </si>
  <si>
    <r>
      <t>Татварын зардал</t>
    </r>
    <r>
      <rPr>
        <b/>
        <sz val="10"/>
        <color indexed="8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0-3000000,0 бол 10%, 3000000,0-аас дээш дүнгийн 25% + 300000,0 хувиар тооцно)</t>
    </r>
  </si>
  <si>
    <r>
      <t xml:space="preserve">7. Ногдуулсан татвар </t>
    </r>
    <r>
      <rPr>
        <sz val="10"/>
        <color indexed="8"/>
        <rFont val="Times New Roman"/>
        <family val="1"/>
      </rPr>
      <t>          </t>
    </r>
  </si>
  <si>
    <t>Захирал: . . . . . .  . . . . . . . . . . . . .                         Татварын улсын байцаагч: . . . . . . ........ .</t>
  </si>
  <si>
    <t xml:space="preserve">Ерөнхий нягтлан бодогч: . . . . . . . . . . . . .  </t>
  </si>
  <si>
    <t>Татварын итгэмжлэгдсэн нягтлан бодогч: . . . . . . . . . . . . . .             Огноо   201   оны .....-р сарын …………</t>
  </si>
  <si>
    <t>4. Эрхлэх үйл ажиллагаа: Үндсэн: |__|__|" Татваргүй барааны дэлгүүр "</t>
  </si>
  <si>
    <t>Үндэсний татварын Алба</t>
  </si>
  <si>
    <t>Хангамжийн материал</t>
  </si>
  <si>
    <t>Шуудангийн хайрцаг No.:                                                         Е-mail хаяг:  jdf-accountant@tavanbogd.com</t>
  </si>
  <si>
    <t xml:space="preserve">Утас 1: </t>
  </si>
  <si>
    <r>
      <t xml:space="preserve">|__|__|  Аймаг, хот:  </t>
    </r>
    <r>
      <rPr>
        <u/>
        <sz val="10"/>
        <color indexed="8"/>
        <rFont val="Times New Roman"/>
        <family val="1"/>
      </rPr>
      <t>Улаанбаатар</t>
    </r>
    <r>
      <rPr>
        <sz val="10"/>
        <color indexed="8"/>
        <rFont val="Times New Roman"/>
        <family val="1"/>
      </rPr>
      <t xml:space="preserve"> хот                               |__|__|  Сум, дүүрэг: Сүхбаатар дүүрэг        </t>
    </r>
  </si>
  <si>
    <r>
      <t>|__|__| </t>
    </r>
    <r>
      <rPr>
        <u/>
        <sz val="10"/>
        <color indexed="8"/>
        <rFont val="Times New Roman"/>
        <family val="1"/>
      </rPr>
      <t xml:space="preserve"> Баг, хороо:                                                          |__|__|__| Гудамж, хороолол:  </t>
    </r>
  </si>
  <si>
    <r>
      <t>|__|__|__|    Байр:  </t>
    </r>
    <r>
      <rPr>
        <u/>
        <sz val="10"/>
        <color indexed="8"/>
        <rFont val="Times New Roman"/>
        <family val="1"/>
      </rPr>
      <t xml:space="preserve">                                                                    |__|__|__|    Хашаа, хаалга:  </t>
    </r>
  </si>
  <si>
    <t>20     оны      сарын      өдөр</t>
  </si>
  <si>
    <t xml:space="preserve">Суутгагчийн аж ахуйн нэгжид олгосон орлогоос </t>
  </si>
  <si>
    <t>суутгасан албан татварын тайлан</t>
  </si>
  <si>
    <t>БТД: |__|__|__|__|__|__|__|__|__|__|__|__|__|</t>
  </si>
  <si>
    <t>он.сар.өдөр:  __ __ __ __ . __ __ . __ __</t>
  </si>
  <si>
    <t>1.1 Гадаадад шилжүүлсэн ашиг, орлогын дүн</t>
  </si>
  <si>
    <t xml:space="preserve"> (Тайлангийн үзүүлэлтүүдийг оны эхнээс өссөн дүнгээр бөглөнө)</t>
  </si>
  <si>
    <t>4. Үл хөдлөх эд хөрөнгө борлуулсны орлогод ногдуулсан татвар (мөр 13*2 хувь)</t>
  </si>
  <si>
    <t>9. Суутгавал зохих нийт татварын дүн (мөр 22-23)</t>
  </si>
  <si>
    <t xml:space="preserve">I.ТАТВАР НООГДУУЛАЛТ                                            </t>
  </si>
  <si>
    <t>мөр</t>
  </si>
  <si>
    <t>тоо</t>
  </si>
  <si>
    <t xml:space="preserve">1. Гадаадын аж ахуйн нэгжийн төлөөлөгчийн газрын өөрт ногдох ашгаасаа гадаадад шилжүүлсэн ашиг, орлогод ногдуулсан  татвар   (мөр 4*20 хувь) </t>
  </si>
  <si>
    <t>1.3 Татвар ногдуулах орлого (мөр 2-3 )</t>
  </si>
  <si>
    <t>2.Ногдол ашгийн орлогод ногдуулсан татвар( мөр 9*10 хувь)</t>
  </si>
  <si>
    <t xml:space="preserve">2.1 Хөрөнгө оруулагчийн өмнө нь оруулсан хөрөнгө оруулалтын хэмжээнээс 3 дахинаас давсан зээлд төлсөн хүүгийн зардал </t>
  </si>
  <si>
    <t>2.2 Ногдол ашгийн орлого</t>
  </si>
  <si>
    <t>2.3 Хувьцаа болон хөрөнгийн анх худалдан авсан үнэ /Албан татвар төлөгчийн хувь нийлүүлсэн аж ахуйн нэгж татан буугдсан тохиолдолд анх худалдаж авсан үнийг хасаж тооцно/</t>
  </si>
  <si>
    <t xml:space="preserve">Татвар ногдуулах орлого ( мөр 6+7-8) </t>
  </si>
  <si>
    <t>3.Эрхийн шимтгэлийн орлогод ногдуулсан татвар (мөр 11*10 хувь)</t>
  </si>
  <si>
    <t>3.1 Эрхийн шимтгэлийн орлого</t>
  </si>
  <si>
    <t>5. Эрх борлуулсны орлогод ногдуулсан татвар (мөр 15*30 хувь)</t>
  </si>
  <si>
    <t>5.1 Эрх борлуулсны орлого</t>
  </si>
  <si>
    <t>6. Монгол улсад оршин суугч бус татвар төлөгчийн МУ-д үйл ажиллагаа явуулж олсон орлогод ногдуулсан татвар (мөр 17+18+19+20+21)*20 хувь)</t>
  </si>
  <si>
    <t>6.1 МУ-д бүртгүүлэн үйл ажиллагаа явуулж байгаа аж ахуйн нэгжээс авсан ногдол ашгийн орлого</t>
  </si>
  <si>
    <t>6.2 Зээлийн хүүгийн болон батлан даалт гагасны төлбөр</t>
  </si>
  <si>
    <t>6.3 Эрхийн шимтгэлийн орлого, санхүүгийн түрээсийн хүүгийн орлого, удирдлагын зардалд төлсөн төлбөр, түрээсийн төлбөр, биет болон биет бус хөрөнгө ашиглуулсаны орлого</t>
  </si>
  <si>
    <t>6.4 МУ-ын нутаг дэвсгэр дээр борлуулсан бараа, гүйцэтгэсэн ажил, үзүүлсэн үйлчилгээний орлого</t>
  </si>
  <si>
    <t xml:space="preserve">7. Суутгасан татварын нийт дүн (мөр 1+5+10+12+14+16) </t>
  </si>
  <si>
    <t>8. Давхар татварын гэрээгээр өөрчлөгдсөн татварын дүн</t>
  </si>
  <si>
    <r>
      <t xml:space="preserve">2. Нэр:  </t>
    </r>
    <r>
      <rPr>
        <sz val="10"/>
        <color theme="1"/>
        <rFont val="Times New Roman"/>
        <family val="1"/>
      </rPr>
      <t>________________________________________________________</t>
    </r>
  </si>
  <si>
    <r>
      <t>Татварын</t>
    </r>
    <r>
      <rPr>
        <b/>
        <sz val="10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 xml:space="preserve">байцаагч: |__|__|__|__| </t>
    </r>
  </si>
  <si>
    <r>
      <t>1.2 Чөлөөлөгдөх орлого</t>
    </r>
    <r>
      <rPr>
        <sz val="9"/>
        <color theme="1"/>
        <rFont val="Times New Roman"/>
        <family val="1"/>
      </rPr>
      <t>(газрын тосны салбарт бүтээгдэхүүн хуваах гэрээний дагуу тус улсын нутаг дэвсгэрт үйл ажиллагаа явуулж байгаа МУ-д байрладаггүй албан татвар төлөгч өөрт нь ногдох бүтээгдэхүүний борлуулалтаас олсон бөгөөд албан татвараас чөлөөлөгдсөн орлогыг гадаадад шилжүүлэх тохиолдолд мөн хуулийн 17.2.8-д заасан хувиар чөлөөлөгдөнө)</t>
    </r>
  </si>
  <si>
    <r>
      <t xml:space="preserve">|__|__|  Сум, дүүрэг: Сүхбаатар дүүрэг </t>
    </r>
    <r>
      <rPr>
        <u/>
        <sz val="10"/>
        <color indexed="8"/>
        <rFont val="Times New Roman"/>
        <family val="1"/>
      </rPr>
      <t>   </t>
    </r>
    <r>
      <rPr>
        <sz val="10"/>
        <color indexed="8"/>
        <rFont val="Times New Roman"/>
        <family val="1"/>
      </rPr>
      <t xml:space="preserve">     Факс : </t>
    </r>
  </si>
  <si>
    <r>
      <t>|__|__| </t>
    </r>
    <r>
      <rPr>
        <u/>
        <sz val="10"/>
        <color indexed="8"/>
        <rFont val="Times New Roman"/>
        <family val="1"/>
      </rPr>
      <t xml:space="preserve"> Баг, хороо:                                    Ш</t>
    </r>
    <r>
      <rPr>
        <sz val="10"/>
        <color indexed="8"/>
        <rFont val="Times New Roman"/>
        <family val="1"/>
      </rPr>
      <t>уудангийн хайрцаг No.:   ___________________</t>
    </r>
  </si>
  <si>
    <r>
      <t xml:space="preserve">|__|__|__| Гудамж, хороолол:                                                </t>
    </r>
    <r>
      <rPr>
        <u/>
        <sz val="10"/>
        <color indexed="8"/>
        <rFont val="Times New Roman"/>
        <family val="1"/>
      </rPr>
      <t> </t>
    </r>
    <r>
      <rPr>
        <sz val="10"/>
        <color indexed="8"/>
        <rFont val="Times New Roman"/>
        <family val="1"/>
      </rPr>
      <t>      Е-mail хаяг:  jdf-accountant@tavanbogd.com</t>
    </r>
  </si>
  <si>
    <t xml:space="preserve">|__|__|__|    Байшин:                   </t>
  </si>
  <si>
    <t xml:space="preserve">|__|__|__|    Хашаа, хаалга: </t>
  </si>
  <si>
    <t>2016 оны 12 сарын 31 үлдэгдэл</t>
  </si>
  <si>
    <t>Төрөл</t>
  </si>
  <si>
    <t>САНХҮҮГИЙН ТАЙЛАНГИЙН</t>
  </si>
  <si>
    <t>ТОДРУУЛГА</t>
  </si>
  <si>
    <t>(б)</t>
  </si>
  <si>
    <t>(в)</t>
  </si>
  <si>
    <t>Мөнгөн хөрөнгийн зүйлс</t>
  </si>
  <si>
    <t>Эхний үлдэгдэл</t>
  </si>
  <si>
    <t>Касс дахь мөнгө</t>
  </si>
  <si>
    <t>Банкин дахь мөнгө</t>
  </si>
  <si>
    <t>Мөнгөтэй адилтгах хөрөнгө</t>
  </si>
  <si>
    <t>Тэмдэглэл. (Мөнгө, түүнтэй адилтгах хөрөнгөтэй холбоотой тайлбар, тэмдэглэлийг хийнэ).</t>
  </si>
  <si>
    <t>4.1 Дансны авлага</t>
  </si>
  <si>
    <t xml:space="preserve">Дансны авлага </t>
  </si>
  <si>
    <t xml:space="preserve">Найдваргүй авлагын хасагдуулга </t>
  </si>
  <si>
    <t>Дансны авлага (цэвэр дүнгээр)</t>
  </si>
  <si>
    <t>Нэмэгдсэн</t>
  </si>
  <si>
    <t>Хасагдсан (-):</t>
  </si>
  <si>
    <t xml:space="preserve">     -Төлөгдсөн </t>
  </si>
  <si>
    <t xml:space="preserve">    - Найдваргүй болсон </t>
  </si>
  <si>
    <t>Эцсийн үлдэгдэл</t>
  </si>
  <si>
    <r>
      <t>1.2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Татвар, нийгмийн даатгалын шимтгэл (НДШ) - ийн авлага</t>
    </r>
  </si>
  <si>
    <t>ААНОАТ-ын авлага</t>
  </si>
  <si>
    <t>НӨАТ-ын авлага</t>
  </si>
  <si>
    <t>НДШ – ийн авлага</t>
  </si>
  <si>
    <r>
      <t>1.3</t>
    </r>
    <r>
      <rPr>
        <sz val="7"/>
        <color theme="1"/>
        <rFont val="Times New Roman"/>
        <family val="1"/>
      </rPr>
      <t xml:space="preserve">    </t>
    </r>
    <r>
      <rPr>
        <sz val="10"/>
        <color theme="1"/>
        <rFont val="Times New Roman"/>
        <family val="1"/>
      </rPr>
      <t>Бусад богино хугацаат авлага (төрлөөр нь ангилна)</t>
    </r>
  </si>
  <si>
    <t>Холбоотой талаас авах авлага (эргэлтийн хөрөнгөнд хамаарах дүн)</t>
  </si>
  <si>
    <t>Ажиллагчдаас авах авлага</t>
  </si>
  <si>
    <t>Бараа материалын төрөл</t>
  </si>
  <si>
    <t>Түүхий эд материал</t>
  </si>
  <si>
    <t>Бэлэн бүтээгдэхүүн</t>
  </si>
  <si>
    <t xml:space="preserve">Бараа </t>
  </si>
  <si>
    <t>Эхний үлдэгдэл (өртгөөр)</t>
  </si>
  <si>
    <t>Нэмэгдсэн дүн</t>
  </si>
  <si>
    <t>Хасагдсан дүн (-)</t>
  </si>
  <si>
    <t>Эцсийн үлдэгдэл (өртгөөр)</t>
  </si>
  <si>
    <t>Үнийн бууралтын гарз (-)</t>
  </si>
  <si>
    <t>Үнийн бууралтын буцаалт</t>
  </si>
  <si>
    <t>Дансны цэвэр дүн*:</t>
  </si>
  <si>
    <t xml:space="preserve">Эхний үлдэгдэл </t>
  </si>
  <si>
    <t xml:space="preserve">Эцсийн үлдэгдэл </t>
  </si>
  <si>
    <t>Урьдчилж төлсөн зардал</t>
  </si>
  <si>
    <t>Урьдчилж төлсөн түрээс, даатгал</t>
  </si>
  <si>
    <t>Бэлтгэн нийлүүлэгчдэд төлсөн урьдчилгаа төлбөр</t>
  </si>
  <si>
    <t xml:space="preserve">                   </t>
  </si>
  <si>
    <t>Газрын сайжруулалт</t>
  </si>
  <si>
    <t>Барилга, байгууламж</t>
  </si>
  <si>
    <t>Тээврийн хэрэгсэл</t>
  </si>
  <si>
    <t>Компьютер, бусад хэрэгсэл</t>
  </si>
  <si>
    <t>Худалдаж авсан</t>
  </si>
  <si>
    <t xml:space="preserve">Тэмдэглэл. (Үндсэн хөрөнгийн анги бүрийн хувьд ашигласан хэмжилтийн суурь; элэгдэл тооцох арга; ашиглалтын хугацаа;  дахин   үнэлсэн </t>
  </si>
  <si>
    <t xml:space="preserve"> бол дахин үнэлгээ хүчинтэй болсон хугацаа, хараат бус үнэлгээчин үнэлсэн эсэх талаар;  үндсэн хөрөнгийн дахин ангилал, түүний шалтгаан; бусад тайлбар тэмдэглэлийг хийнэ).</t>
  </si>
  <si>
    <t>Зохиогчийн эрх</t>
  </si>
  <si>
    <t>Компьютерийн программ хангамж</t>
  </si>
  <si>
    <t>Патент</t>
  </si>
  <si>
    <t>Барааны тэмдэг</t>
  </si>
  <si>
    <t>Тусгай зөвшөөрөл</t>
  </si>
  <si>
    <t>Бусад биет бус хөрөнгө</t>
  </si>
  <si>
    <t>Хасагдсан:</t>
  </si>
  <si>
    <t xml:space="preserve">Тэмдэглэл. (Биет бус хөрөнгийн анги бүрийн хувьд ашигласан хэмжилтийн суурь, хорогдол тооцох арга, ашиглалтын хугацаа, дахин үнэлсэн   </t>
  </si>
  <si>
    <t>Эхэлсэн он</t>
  </si>
  <si>
    <t>Нийт төсөвт өртөг</t>
  </si>
  <si>
    <t>Ашиглалтанд орох эцсийн хугацаа</t>
  </si>
  <si>
    <t>Биологийн хөрөнгийн төрөл</t>
  </si>
  <si>
    <t>дансны үнэ</t>
  </si>
  <si>
    <t>Тэмдэглэл. (Биологийн хөрөнгийн хэмжилтийн суурь болон бусад тайлбар, тэмдэглэлийг хийнэ).</t>
  </si>
  <si>
    <t xml:space="preserve">  №</t>
  </si>
  <si>
    <t>Хөрөнгө оруулалтын төрөл</t>
  </si>
  <si>
    <t>Хөрөнгө оруулалтын хувь</t>
  </si>
  <si>
    <t>Хөрөнгө оруулалтын дүн</t>
  </si>
  <si>
    <t>Тэмдэглэл. ( Бусад эргэлтийн бус хөрөнгийн төрөл тус бүрээр тайлбар, тэмдэглэлийг хийнэ. Урт хугацаат авлагыг тодруулна).</t>
  </si>
  <si>
    <t>16.1 Дансны өглөг</t>
  </si>
  <si>
    <t>Ангилал</t>
  </si>
  <si>
    <r>
      <t>-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Хугацаа хэтэрсэн</t>
    </r>
  </si>
  <si>
    <t>Татварын өрийн төрөл</t>
  </si>
  <si>
    <t>ААНОАТ өр</t>
  </si>
  <si>
    <t>НӨАТ-ын өр</t>
  </si>
  <si>
    <t>ХХОАТ-ын өр</t>
  </si>
  <si>
    <t>ОАТ-ын өр</t>
  </si>
  <si>
    <t>Бусад татварын өр</t>
  </si>
  <si>
    <t xml:space="preserve">16.2  Татварын өр </t>
  </si>
  <si>
    <t>төгрөгөөр</t>
  </si>
  <si>
    <t>валютаар</t>
  </si>
  <si>
    <r>
      <t>-</t>
    </r>
    <r>
      <rPr>
        <sz val="7"/>
        <color theme="1"/>
        <rFont val="Times New Roman"/>
        <family val="1"/>
      </rPr>
      <t xml:space="preserve">   </t>
    </r>
    <r>
      <rPr>
        <sz val="10"/>
        <color theme="1"/>
        <rFont val="Times New Roman"/>
        <family val="1"/>
      </rPr>
      <t>Төлөгдөх хугацаандаа байгаа</t>
    </r>
  </si>
  <si>
    <t>16.3  Богино хугацаат зээл</t>
  </si>
  <si>
    <r>
      <t>1</t>
    </r>
    <r>
      <rPr>
        <sz val="10"/>
        <color theme="1"/>
        <rFont val="Times New Roman"/>
        <family val="1"/>
      </rPr>
      <t>6.4 Богино хугацаат нөөц (өр төлбөр)</t>
    </r>
  </si>
  <si>
    <t>Нөөцийн төрөл</t>
  </si>
  <si>
    <t>Хасагдсан (ашигласан нөөц) (-)</t>
  </si>
  <si>
    <t>Баталгаат засварын</t>
  </si>
  <si>
    <t>Нөхөн сэргээлтийн</t>
  </si>
  <si>
    <t>Тэмдэглэл. (Урт хугацаат нөөцийн дүнг тодруулна. Нөөцийн төрлөөр тайлбар, тэмдэглэл хийнэ).</t>
  </si>
  <si>
    <t>16.5 Бусад богино хугацаат өр төлбөр</t>
  </si>
  <si>
    <t>Тэмдэглэл. (Гадаад валютаар илэрхийлэгдсэн богино хугацаат өр төлбөрийн дүнг тусад нь тодруулна).</t>
  </si>
  <si>
    <t>16.6  Урт хугацаат зээл болон бусад урт хугацаат өр төлбөр</t>
  </si>
  <si>
    <t>Урт хугацаат зээлийн дүн</t>
  </si>
  <si>
    <t>Гадаадын байгууллагаас шууд авсан зээл</t>
  </si>
  <si>
    <t>Гадаадын байгууллагаас дамжуулан авсан зээл</t>
  </si>
  <si>
    <t>Дотоодын эх үүсвэрээс авсан зээл</t>
  </si>
  <si>
    <t>Бусад урт хугацаат өр төлбөрийн дүн (гадаад, дотоодын зах зээлд гаргасан бонд, өрийн бичиг</t>
  </si>
  <si>
    <t>Тэмдэглэл. (Урт хугацаат зээл болон бусад урт хугацаат өр төлбөрийн төрлөөр тайлбар, тэмдэглэл хийнэ).</t>
  </si>
  <si>
    <t>17.1 Өмч</t>
  </si>
  <si>
    <t>Эргэлтэнд байгаа бүрэн төлөгдсөн энгийн хувьцаа</t>
  </si>
  <si>
    <t>Давуу эрхтэй хувьцаа</t>
  </si>
  <si>
    <t>Өмчийн дүн (төгрөгөөр)</t>
  </si>
  <si>
    <t>Дүн (төгрөгөөр)</t>
  </si>
  <si>
    <t>Тоо ширхэг</t>
  </si>
  <si>
    <t>Хасагдсан (-)</t>
  </si>
  <si>
    <t>Үндсэн хөрөнгийн дахин үнэлгээний нэмэгдэл</t>
  </si>
  <si>
    <t>Биет бус хөрөнгийн дахин үнэлгээний нэмэгдэл</t>
  </si>
  <si>
    <t>Дахин үнэлгээний нэмэгдлийн зөрүү</t>
  </si>
  <si>
    <t xml:space="preserve">Дахин үнэлгээний нэмэгдлийн зөрүү </t>
  </si>
  <si>
    <t>17.3 Гадаад валютын хөрвүүлэлтийн нөөц</t>
  </si>
  <si>
    <t>Гадаад үйл ажиллагааны хөрвүүлэлтээс үүссэн зөрүү</t>
  </si>
  <si>
    <t>Бүртгэлийн валютыг толилуулгын валют руу хөрвүүлснээс үүссэн зөрүү</t>
  </si>
  <si>
    <t>17.4 Эздийн өмчийн бусад хэсэг</t>
  </si>
  <si>
    <t xml:space="preserve">Тэмдэглэл. (Эздийн өмчийн бусад хэсгийн бүрэлдэхүүн тус бүрээр тодруулж тайлбар, тэмдэглэл хийнэ). </t>
  </si>
  <si>
    <t>Өмнөх оны дүн</t>
  </si>
  <si>
    <t>Тайлант оны дүн</t>
  </si>
  <si>
    <t>Борлуулалтын орлого:</t>
  </si>
  <si>
    <t xml:space="preserve">Бараа, бүтээгдэхүүн борлуулсны орлого: </t>
  </si>
  <si>
    <t>Ажил, үйлчилгээ борлуулсны орлого:</t>
  </si>
  <si>
    <t>Нийт борлуулалтын орлого</t>
  </si>
  <si>
    <t>Борлуулалтын буцаалт, хөнгөлөлт, үнийн бууралт (-)</t>
  </si>
  <si>
    <t>Цэвэр борлуулалт</t>
  </si>
  <si>
    <t>Борлуулалтын өртөг:</t>
  </si>
  <si>
    <t>Борлуулсан бараа, бүтээгдэхүүний өртөг</t>
  </si>
  <si>
    <t>Борлуулсан ажил, үйлчилгээний өртөг</t>
  </si>
  <si>
    <t>Нийт борлуулалтын өртөг</t>
  </si>
  <si>
    <t xml:space="preserve">       19.1 Бусад орлого</t>
  </si>
  <si>
    <t>19.2 Гадаад валютын ханшийн зөрүүний олз, гарз</t>
  </si>
  <si>
    <t>Мөнгөн хөрөнгийн үлдэгдэлд хийсэн ханшийн тэгшитгэлийн ханшийн зөрүү</t>
  </si>
  <si>
    <t>Эргэлтийн авлага, өр төлбөртэй холбоотой үүссэн ханшийн зөрүү</t>
  </si>
  <si>
    <t>Эргэлтийн бус авлага, өр төлбөртэй холбоотой үүссэн ханшийн зөрүү</t>
  </si>
  <si>
    <t>Валютын арилжаанаас үүссэн олз/гарз</t>
  </si>
  <si>
    <t xml:space="preserve">19.3 Бусад ашиг (алдагдал) </t>
  </si>
  <si>
    <t xml:space="preserve">Ашиг (алдагдал) </t>
  </si>
  <si>
    <t>Тайлант   оны дүн</t>
  </si>
  <si>
    <t>Хөрөнгийн үнэ цэнийн бууралтын гарз</t>
  </si>
  <si>
    <t>ХОЗҮХХ данснаас хассаны олз, гарз</t>
  </si>
  <si>
    <t>Хөрөнгийн дахин үнэлгээний олз, гарз</t>
  </si>
  <si>
    <t>Хөрөнгийн үнэ цэнийн бууралтын гарз (гарзын буцаалт)</t>
  </si>
  <si>
    <t>20.1 Борлуулалт маркетингийн болон ерөнхий ба удирдлагын зардлууд</t>
  </si>
  <si>
    <t>ЕрУд</t>
  </si>
  <si>
    <t>Ажиллагчдын цалингийн зардал</t>
  </si>
  <si>
    <t>Аж ахуйн нэгжээс төлсөн НДШ-ийн зардал</t>
  </si>
  <si>
    <t xml:space="preserve">Албан татвар, төлбөр, хураамжийн зардал </t>
  </si>
  <si>
    <t xml:space="preserve">Томилолтын зардал </t>
  </si>
  <si>
    <t xml:space="preserve">Бичиг хэргийн зардал </t>
  </si>
  <si>
    <t xml:space="preserve">Шуудан холбооны зардал </t>
  </si>
  <si>
    <t xml:space="preserve">Мэргэжлийн үйлчилгээний зардал </t>
  </si>
  <si>
    <t xml:space="preserve">Сургалтын  зардал </t>
  </si>
  <si>
    <t xml:space="preserve">Сонин сэтгүүл захиалгын  зардал </t>
  </si>
  <si>
    <t xml:space="preserve">Даатгалын зардал </t>
  </si>
  <si>
    <t xml:space="preserve">Ашиглалтын зардал </t>
  </si>
  <si>
    <t xml:space="preserve">Засварын зардал </t>
  </si>
  <si>
    <t xml:space="preserve">Элэгдэл, хорогдлын зардал </t>
  </si>
  <si>
    <t xml:space="preserve">Түрээсийн зардал </t>
  </si>
  <si>
    <t xml:space="preserve">Харуул хамгааллын зардал </t>
  </si>
  <si>
    <t xml:space="preserve">Цэвэрлэгээ үйлчилгээний зардал </t>
  </si>
  <si>
    <t xml:space="preserve">Тээврийн зардал </t>
  </si>
  <si>
    <t xml:space="preserve">Шатахууны зардал </t>
  </si>
  <si>
    <t>Хүлээн авалтын зардал</t>
  </si>
  <si>
    <t>20.2 Бусад зардал</t>
  </si>
  <si>
    <t>Өмнөх оны        дүн</t>
  </si>
  <si>
    <t>Алданги, торгуулийн зардал</t>
  </si>
  <si>
    <t>Хандивийн зардал</t>
  </si>
  <si>
    <t>20.3 Цалингийн зардал</t>
  </si>
  <si>
    <t>Ажиллагчдын дундаж тоо</t>
  </si>
  <si>
    <t>Цалингийн зардлын дүн</t>
  </si>
  <si>
    <t xml:space="preserve">Үйлдвэрлэл, үйлчилгээний </t>
  </si>
  <si>
    <t xml:space="preserve">Борлуулалт маркетингийн </t>
  </si>
  <si>
    <t xml:space="preserve">Ерөнхий ба удирдлагын </t>
  </si>
  <si>
    <t xml:space="preserve">Тайлант үеийн орлогын татварын зардал </t>
  </si>
  <si>
    <t>Хойшлогдсон татварын зардал (орлого)</t>
  </si>
  <si>
    <t>Орлогын татварын зардал (орлого) – ын нийт дүн</t>
  </si>
  <si>
    <t>Тэмдэглэл. (Орлогын татварын зардал (орлого) - ын бүрэлдэхүүн тус бүрээр  тайлбар, тэмдэглэл хийнэ).</t>
  </si>
  <si>
    <t>Толгой компани</t>
  </si>
  <si>
    <t>Хамгийн дээд хяналт тавигч толгой компани</t>
  </si>
  <si>
    <t>Хамгийн дээд хяналт тавигч хувь хүн</t>
  </si>
  <si>
    <t>Тайлбар</t>
  </si>
  <si>
    <t>Бүртгэгдсэн (оршин суугаа) улс</t>
  </si>
  <si>
    <t>22.2 Тэргүүлэх удирдлагын бүрэлдэхүүнд олгосон нөхөн олговрын тухай мэдээлэл</t>
  </si>
  <si>
    <t>Нөхөн олговрын нэр</t>
  </si>
  <si>
    <t>Богино болон урт хугацааны тэтгэмж</t>
  </si>
  <si>
    <t xml:space="preserve">Ажил эрхлэлтийн дараах, ажлаас халагдсаны тэтгэмж </t>
  </si>
  <si>
    <t xml:space="preserve">Хувьцаанд суурилсан төлбөр </t>
  </si>
  <si>
    <t>22.3 Холбоотой талуудтай хийсэн ажил гүйлгээ</t>
  </si>
  <si>
    <t>Холбоотой талын нэр</t>
  </si>
  <si>
    <t>Ажил гүйлгээний утга</t>
  </si>
  <si>
    <t>Л</t>
  </si>
  <si>
    <t>Тайлант хугацаанд хийгдсэн хөрөнгө оруулалт (төгрөгөөр)</t>
  </si>
  <si>
    <t>Аж ахуйн нэгжийн өөрийн хөрөнгөөр</t>
  </si>
  <si>
    <t>Улсын  төсвийн хөрөнгөөр</t>
  </si>
  <si>
    <t>Орон нутгийн төсвийн хөрөнгөөр</t>
  </si>
  <si>
    <t>Банкны зээл</t>
  </si>
  <si>
    <t>Гадаадын  шууд хөрөнгө оруулалт</t>
  </si>
  <si>
    <t>Гадаадын зээл</t>
  </si>
  <si>
    <t>Гадаадын буцалтгүй тусламж</t>
  </si>
  <si>
    <t>Төсөл, хөтөлбөр, хандив</t>
  </si>
  <si>
    <t>Бусад эх үүсвэр</t>
  </si>
  <si>
    <t>Биет хөрөнгө:</t>
  </si>
  <si>
    <t>Үүнээс: Орон сууцны        барилга</t>
  </si>
  <si>
    <t xml:space="preserve">               Авто зам</t>
  </si>
  <si>
    <t>Машин тоног, төхөөрөмж</t>
  </si>
  <si>
    <t>Тавилга эд хогшил</t>
  </si>
  <si>
    <t>Бусад биет хөрөнгө:</t>
  </si>
  <si>
    <t>Үүнээс:        ХОЗҮХХ</t>
  </si>
  <si>
    <t>Биет хөрөнгийн дүн</t>
  </si>
  <si>
    <t>Биет бус хөрөнгө:</t>
  </si>
  <si>
    <t xml:space="preserve">Зохиогчийн эрх  </t>
  </si>
  <si>
    <t>Үүнээс:  Программ хангамж</t>
  </si>
  <si>
    <t xml:space="preserve">                 Мэдээллийн сан</t>
  </si>
  <si>
    <t>Газар эзэмших эрх</t>
  </si>
  <si>
    <t>2.7.1</t>
  </si>
  <si>
    <t>Үүнээс:  Зураг төсвийн ажил, ТЭЗҮ боловсруулах, туршилт судалгаа</t>
  </si>
  <si>
    <t>Биет бус хөрөнгийн дүн</t>
  </si>
  <si>
    <t>Хайгуул үнэлгээний хөрөнгө</t>
  </si>
  <si>
    <t>Үүнээс:    Биет хөрөнгө</t>
  </si>
  <si>
    <t xml:space="preserve"> Биет бус    хөрөнгө</t>
  </si>
  <si>
    <t>ХОЗҮХХ – Хөрөнгө оруулалтын зориулалттай үл хөдлөх хөрөнгө</t>
  </si>
  <si>
    <t>Үндсэн үйл ажиллагааны чиглэл /төрөл / :</t>
  </si>
  <si>
    <t>(a)</t>
  </si>
  <si>
    <t>Туслах үйл ажиллагааны чиглэл /төрөл / :</t>
  </si>
  <si>
    <t>(г)</t>
  </si>
  <si>
    <t>(д)</t>
  </si>
  <si>
    <t>Салбар, төлөөлөгчийн газрын нэр байршил :</t>
  </si>
  <si>
    <t>3. МӨНГӨ, ТҮҮНТЭЙ АДИЛТГАХ ХӨРӨНГӨ</t>
  </si>
  <si>
    <t>Дуусаагүй барилгын нэр</t>
  </si>
  <si>
    <t>Дуусгалтын хувь</t>
  </si>
  <si>
    <t>Газар</t>
  </si>
  <si>
    <t>Орон сууцны барилга</t>
  </si>
  <si>
    <t>Бусад барилга, байгууламж</t>
  </si>
  <si>
    <t>Тоног төхөөрөмж</t>
  </si>
  <si>
    <t>Компьютер, дагалдах хэрэгсэл</t>
  </si>
  <si>
    <t>Бүгд</t>
  </si>
  <si>
    <t>Өртөг</t>
  </si>
  <si>
    <t>Нэмэгдсэн:</t>
  </si>
  <si>
    <t>Өөрөө</t>
  </si>
  <si>
    <t>үйлдвэрлэсэн</t>
  </si>
  <si>
    <t>Үнэ төлбөргүй</t>
  </si>
  <si>
    <t>авсан</t>
  </si>
  <si>
    <t>Худалдсан</t>
  </si>
  <si>
    <t>Акталж, устгасан</t>
  </si>
  <si>
    <t>Үнэгүй</t>
  </si>
  <si>
    <t>шилжүүлсэн</t>
  </si>
  <si>
    <t xml:space="preserve">Хуримтлагдсан </t>
  </si>
  <si>
    <t>элэгдэл</t>
  </si>
  <si>
    <t>Тайлант жилд</t>
  </si>
  <si>
    <t>байгуулсан</t>
  </si>
  <si>
    <t>Хасагдсан</t>
  </si>
  <si>
    <t>Программ хангамж</t>
  </si>
  <si>
    <t>Гүүдвилд</t>
  </si>
  <si>
    <t xml:space="preserve">Татваргүй барааны дэлгүүр </t>
  </si>
  <si>
    <t>Сэлэнгийн алтанбулагийн хилийн боомт</t>
  </si>
  <si>
    <t>Бүлэг өөрчилсөн</t>
  </si>
  <si>
    <t>4. ДАНСНЫ БОЛОН БУСАД АВЛАГА</t>
  </si>
  <si>
    <t>Бусад татварын авлага</t>
  </si>
  <si>
    <t>1. Нягтлан бодох бүртгэлээ НББОУС-ын дагуу аккурэйл сууриар хөтөлдөг</t>
  </si>
  <si>
    <t>2. Санхүүгийн тайланд хөрөнгө, өр төлбөрийг МУ-ын төгрөгөөр илэрхийлсэн.</t>
  </si>
  <si>
    <t>3. Хөрөнгөө түүхэн өртгөөр үнэлсэн.</t>
  </si>
  <si>
    <t>4. Үндсэн хөрөнгийн элэгдлийг татварын зорилгоор ашиглах жилийг тодорхойлсон.</t>
  </si>
  <si>
    <t>1. НЯГТЛАН БОДОХ БҮРТГЭЛИЙН БОДЛОГО</t>
  </si>
  <si>
    <t xml:space="preserve">*Дансны цэвэр дүнгийн эхний, эцсийн үлдэгдлийн нийт дүн нь санхүүгийн байдлын тайлан дахь бараа материалын дансны эхний, </t>
  </si>
  <si>
    <t>эцсийн үлдэгдлийн дүнтэй тэнцүү байна.</t>
  </si>
  <si>
    <t xml:space="preserve">Тэмдэглэл. (Бараа материалын өртгийг тодорхойлоход ашигласан арга, бараа материалын бүртгэлийн систем, өртөг </t>
  </si>
  <si>
    <t>болон цэвэр боломжит үнийн аль багыг сонгох аргын талаар тайлбар, тэмдэглэл хийнэ).</t>
  </si>
  <si>
    <t xml:space="preserve">Тэмдэглэл. (Борлуулах зорилгоор эзэмшиж буй эргэлтийн бус хөрөнгө (эсвэл борлуулах бүлэг хөрөнгө) болон өр </t>
  </si>
  <si>
    <t xml:space="preserve">төлбөрийн тодорхойлолт, хэмжилтийн суурь, борлуулалт хийгдсэн аль эсвэл хийгдэхэд хүргэсэн нөхцөл байдал, борлуулах </t>
  </si>
  <si>
    <t>арга, хугацаа,  хүлээн зөвшөөрсөн олз ба гарз болон бусад тайлбар, тэмдэглэлийг хийнэ).</t>
  </si>
  <si>
    <r>
      <t xml:space="preserve">5. </t>
    </r>
    <r>
      <rPr>
        <b/>
        <sz val="10"/>
        <color theme="1"/>
        <rFont val="Times New Roman"/>
        <family val="1"/>
      </rPr>
      <t xml:space="preserve">БУСАД САНХҮҮГИЙН ХӨРӨНГӨ </t>
    </r>
  </si>
  <si>
    <r>
      <t>6.</t>
    </r>
    <r>
      <rPr>
        <b/>
        <sz val="7"/>
        <color rgb="FFFFFFFF"/>
        <rFont val="Times New Roman"/>
        <family val="1"/>
      </rPr>
      <t> </t>
    </r>
    <r>
      <rPr>
        <b/>
        <sz val="10"/>
        <color rgb="FFFFFFFF"/>
        <rFont val="Times New Roman"/>
        <family val="1"/>
      </rPr>
      <t>БАРАА МАТЕРИАЛ</t>
    </r>
  </si>
  <si>
    <r>
      <t>7.</t>
    </r>
    <r>
      <rPr>
        <b/>
        <sz val="7"/>
        <color rgb="FFFFFFFF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БОРЛУУЛАХ ЗОРИЛГООР ЭЗЭМШИЖ БУЙ ЭРГЭЛТИЙН БУС ХӨРӨНГӨ  (ЭСВЭЛ БОРЛУУЛАХ БҮЛЭГ ХӨРӨНГӨ) БОЛОН ӨР ТӨЛБӨР</t>
    </r>
  </si>
  <si>
    <r>
      <t>8.</t>
    </r>
    <r>
      <rPr>
        <b/>
        <sz val="7"/>
        <color rgb="FFFFFFFF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УРЬДЧИЛЖ ТӨЛСӨН ЗАРДАЛ/ТООЦОО</t>
    </r>
  </si>
  <si>
    <t>9. ҮНДСЭН ХӨРӨНГӨ БА ЭЛЭГДЭЛ</t>
  </si>
  <si>
    <t>10. БИЕТ БУС ХӨРӨНГӨ</t>
  </si>
  <si>
    <r>
      <t>12.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БИОЛОГИЙН ХӨРӨНГӨ</t>
    </r>
  </si>
  <si>
    <r>
      <t>13.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УРТ ХУГАЦААТ ХӨРӨНГӨ ОРУУЛАЛТ</t>
    </r>
  </si>
  <si>
    <r>
      <t>14.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ХӨРӨНГӨ ОРУУЛАЛТЫН ЗОРИУЛАЛТТАЙ ҮЛ ХӨДЛӨХ ХӨРӨНГӨ</t>
    </r>
  </si>
  <si>
    <t xml:space="preserve">Тэмдэглэл. ( Урт хугацаат хөрөнгө оруулалттай холбоотой бий болсон олз, гарзын дүн, бүртгэсэн аргыг тодруулна. </t>
  </si>
  <si>
    <t xml:space="preserve">Охин компани, хамтын хяналттай аж ахуйн нэгж, хараат компанид оруулсан хөрөнгө оруулалтыг НББОУС 27 Нэгтгэсэн болон </t>
  </si>
  <si>
    <t>тусдаа санхүүгийн тайлан – ийн дагуу тодруулна).</t>
  </si>
  <si>
    <t xml:space="preserve">Тэмдэглэл. (Хөрөнгө оруулалтын зориулалттай үл хөдлөх хөрөнгийн  хувьд ашигласан хэмжилтийн суурь; бодит үнэ цэнийн </t>
  </si>
  <si>
    <t xml:space="preserve">загвар ашигладаг бол бодит үнэ цэнийг тодорхойлоход ашигласан арга, бодит үнэ цэнийн тохируулгаас үүссэн олз, гарз; хэрэв </t>
  </si>
  <si>
    <t xml:space="preserve">түрээслэдэг бол түрээсийн орлого, түрээслэсэн хөрөнгөтэй холбоотой гарсан зардлууд. Хэрэв өртгийн загвар ашигладаг бол </t>
  </si>
  <si>
    <t xml:space="preserve">хөрөнгийн ашиглалтын хугацаа, элэгдэл тооцох арга болон НББОУС 40 Хөрөнгө оруулалтын зориулалттай үл хөдлөх хөрөнгө – </t>
  </si>
  <si>
    <t>д заасны дагуу бусад тодруулгыг хийнэ).</t>
  </si>
  <si>
    <t>Дахин үнэлсэн хөрөнгийн үнэ цэнийн бууралтын гарзын буцаалт[1]</t>
  </si>
  <si>
    <t>Дахин үнэлсэн хөрөнгийн үнэ цэнийн бууралтын гарз[2]</t>
  </si>
  <si>
    <t>ХОЗҮХХ[1]-ийн  бодит үнэ цэнийн өөрчлөлтийн олз, гарз</t>
  </si>
  <si>
    <t>22.1 Толгой компани, хамгийн дээд хяналт тавигч компани, хувь хүний талаарх мэдээлэл[1]</t>
  </si>
  <si>
    <r>
      <t>16.</t>
    </r>
    <r>
      <rPr>
        <b/>
        <sz val="7"/>
        <color rgb="FFFFFFFF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ӨР ТӨЛБӨР</t>
    </r>
  </si>
  <si>
    <r>
      <t>15.</t>
    </r>
    <r>
      <rPr>
        <b/>
        <sz val="7"/>
        <color rgb="FFFFFFFF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БУСАД ЭРГЭЛТИЙН БУС ХӨРӨНГӨ</t>
    </r>
  </si>
  <si>
    <t>Ашиглаагүй буцаан бичсэн дүн</t>
  </si>
  <si>
    <t>17.2 Хөрөнгийн дахин үнэлгээний нэмэгдэл</t>
  </si>
  <si>
    <r>
      <t>17.</t>
    </r>
    <r>
      <rPr>
        <b/>
        <sz val="7"/>
        <color rgb="FFFFFFFF"/>
        <rFont val="Times New Roman"/>
        <family val="1"/>
      </rPr>
      <t xml:space="preserve"> </t>
    </r>
    <r>
      <rPr>
        <b/>
        <sz val="10"/>
        <color theme="1"/>
        <rFont val="Times New Roman"/>
        <family val="1"/>
      </rPr>
      <t>ЭЗДИЙН ӨМЧ</t>
    </r>
  </si>
  <si>
    <r>
      <t>18.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БОРЛУУЛАЛТЫН ОРЛОГО БОЛОН БОРЛУУЛАЛТЫН ӨРТӨГ</t>
    </r>
  </si>
  <si>
    <r>
      <t>19.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БУСАД ОРЛОГО,  ОЛЗ (ГАРЗ), АШИГ (АЛДАГДАЛ)</t>
    </r>
  </si>
  <si>
    <r>
      <t>20.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ЗАРДАЛ</t>
    </r>
  </si>
  <si>
    <t>Бусдаар гүйцэтгүүлсэн</t>
  </si>
  <si>
    <r>
      <t>21.</t>
    </r>
    <r>
      <rPr>
        <b/>
        <sz val="7"/>
        <color rgb="FFFFFFFF"/>
        <rFont val="Times New Roman"/>
        <family val="1"/>
      </rPr>
      <t> </t>
    </r>
    <r>
      <rPr>
        <b/>
        <sz val="10"/>
        <color theme="1"/>
        <rFont val="Times New Roman"/>
        <family val="1"/>
      </rPr>
      <t>ОРЛОГЫН ТАТВАРЫН ЗАРДАЛ</t>
    </r>
  </si>
  <si>
    <r>
      <t>22.</t>
    </r>
    <r>
      <rPr>
        <b/>
        <sz val="7"/>
        <color rgb="FFFFFFFF"/>
        <rFont val="Times New Roman"/>
        <family val="1"/>
      </rPr>
      <t>  </t>
    </r>
    <r>
      <rPr>
        <b/>
        <sz val="10"/>
        <color theme="1"/>
        <rFont val="Times New Roman"/>
        <family val="1"/>
      </rPr>
      <t>ХОЛБООТОЙ ТАЛУУДЫН ТОДРУУЛГА</t>
    </r>
  </si>
  <si>
    <t>Тэмдэглэл. (Болзошгүй хөрөнгө ба өр төлбөрийн мөн чанар, хэрэв практик боломжтой бол тэдгээрийн санхүүгийн</t>
  </si>
  <si>
    <t xml:space="preserve"> нөлөөний тооцооллыг тодруулна).</t>
  </si>
  <si>
    <t xml:space="preserve">   Тэмдэглэл. (Тайлагналын өдрийн дараах үл залруулагдах үйл явдлын материаллаг ангилал тус бүрийн хувьд  </t>
  </si>
  <si>
    <t>мөн чанар, санхүүгийн нөлөөллийн тооцоолол зэргийг тодруулж бусад тайлбар, тэмдэглэл хийнэ).</t>
  </si>
  <si>
    <r>
      <t>23.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0"/>
        <color theme="1"/>
        <rFont val="Times New Roman"/>
        <family val="1"/>
      </rPr>
      <t>БОЛЗОШГҮЙ ХӨРӨНГӨ БА ӨР ТӨЛБӨР</t>
    </r>
  </si>
  <si>
    <r>
      <t>24.</t>
    </r>
    <r>
      <rPr>
        <b/>
        <sz val="7"/>
        <color rgb="FFFFFFFF"/>
        <rFont val="Times New Roman"/>
        <family val="1"/>
      </rPr>
      <t xml:space="preserve">       </t>
    </r>
    <r>
      <rPr>
        <b/>
        <sz val="10"/>
        <color theme="1"/>
        <rFont val="Times New Roman"/>
        <family val="1"/>
      </rPr>
      <t>ТАЙЛАГНАЛЫН ҮЕИЙН ДАРААХ ҮЙЛ ЯВДАЛ</t>
    </r>
  </si>
  <si>
    <t>25. ХӨРӨНГӨ ОРУУЛАЛТ</t>
  </si>
  <si>
    <r>
      <t>11.</t>
    </r>
    <r>
      <rPr>
        <b/>
        <sz val="7"/>
        <color rgb="FFFFFFFF"/>
        <rFont val="Times New Roman"/>
        <family val="1"/>
      </rPr>
      <t> ДУУСААГҮЙ БАРИЛГА</t>
    </r>
  </si>
  <si>
    <t>ЖУУЛЧИН ДЮТИ ФРИЙ ХК-НИЙ</t>
  </si>
  <si>
    <t>ЖУУЛЧИН ДЮТИ ФРИЙ ХК-ийн</t>
  </si>
  <si>
    <t>ЖУУЛЧИН ДЮТИ ФРИЙ ХК</t>
  </si>
  <si>
    <t>Жуулчин дюти фрий ХК</t>
  </si>
  <si>
    <r>
      <t xml:space="preserve">1. ТТД: </t>
    </r>
    <r>
      <rPr>
        <b/>
        <u/>
        <sz val="10"/>
        <color indexed="8"/>
        <rFont val="Times New Roman"/>
        <family val="1"/>
      </rPr>
      <t xml:space="preserve">| 2 | 0 | 9 | 7 | 8 | 9 | 3 |    </t>
    </r>
    <r>
      <rPr>
        <b/>
        <sz val="10"/>
        <color indexed="8"/>
        <rFont val="Times New Roman"/>
        <family val="1"/>
      </rPr>
      <t xml:space="preserve">    2. </t>
    </r>
    <r>
      <rPr>
        <b/>
        <u/>
        <sz val="10"/>
        <color indexed="8"/>
        <rFont val="Times New Roman"/>
        <family val="1"/>
      </rPr>
      <t>Нэр: "Жуулчин дюти фрий" ХК            3. Хариуцлагын хэлбэр:  100 хувь ХК</t>
    </r>
  </si>
  <si>
    <t>"Жуулчин дюти фрий" ХК</t>
  </si>
  <si>
    <r>
      <t xml:space="preserve">1. ТТД: </t>
    </r>
    <r>
      <rPr>
        <b/>
        <u/>
        <sz val="11"/>
        <color indexed="8"/>
        <rFont val="Times New Roman"/>
        <family val="1"/>
      </rPr>
      <t xml:space="preserve">| 2 | 0 | 9 | 7 | 8 | 9 | 3 |           </t>
    </r>
    <r>
      <rPr>
        <b/>
        <sz val="11"/>
        <color indexed="8"/>
        <rFont val="Times New Roman"/>
        <family val="1"/>
      </rPr>
      <t xml:space="preserve">                                   2. Нэр: </t>
    </r>
    <r>
      <rPr>
        <b/>
        <u/>
        <sz val="11"/>
        <color indexed="8"/>
        <rFont val="Times New Roman"/>
        <family val="1"/>
      </rPr>
      <t>"Жуулчин дюти фрий" ХК</t>
    </r>
  </si>
  <si>
    <t>ДД</t>
  </si>
  <si>
    <t>Гадаад валютын дансны дугаар</t>
  </si>
  <si>
    <t>Гүйлгээ гарсан ханш</t>
  </si>
  <si>
    <t>Эцсийн үлдэгдэл (ханшийн тэгшитгэл хийсэнээр)</t>
  </si>
  <si>
    <t>Хаан банк</t>
  </si>
  <si>
    <t>ХХБ</t>
  </si>
  <si>
    <t>Хас</t>
  </si>
  <si>
    <t>USD</t>
  </si>
  <si>
    <t>rate</t>
  </si>
  <si>
    <t>MNT</t>
  </si>
  <si>
    <t xml:space="preserve">USD </t>
  </si>
  <si>
    <t>Хаан банк USD</t>
  </si>
  <si>
    <t>Худалдаа хөгжлийн банк USD</t>
  </si>
  <si>
    <t xml:space="preserve">Хас банк USD </t>
  </si>
  <si>
    <t>Касс USD нисэх</t>
  </si>
  <si>
    <t>Касс USD төмөрзам</t>
  </si>
  <si>
    <t>Касс USD алтанбулаг</t>
  </si>
  <si>
    <t>Өмнөх тайлант хугацааны Валютын ханшийн зөрүүний бодит бус ашиг</t>
  </si>
  <si>
    <t xml:space="preserve">Хойшлогдсон татварын хөрөнгө </t>
  </si>
  <si>
    <t>татвар төлөгчийн тоо</t>
  </si>
  <si>
    <t>Бэлтгэн нийлүүлэгчийн авлага</t>
  </si>
  <si>
    <t>Татварын суурь
 (+) ашиг, (-) алдагдал</t>
  </si>
  <si>
    <t>Нийт</t>
  </si>
  <si>
    <t>Нийт бусад орлого</t>
  </si>
  <si>
    <t>Цагаан самбар</t>
  </si>
  <si>
    <t>Машин</t>
  </si>
  <si>
    <t>Контейнэр</t>
  </si>
  <si>
    <t>Тайланд тусгагдах</t>
  </si>
  <si>
    <t xml:space="preserve">Бусад /Бэлэгтэй холбоотой нэмсэн орлого </t>
  </si>
  <si>
    <t xml:space="preserve"> 17-ны өдрийн 146 дугаар тушаалын 1 дүгээр хавсралт</t>
  </si>
  <si>
    <t xml:space="preserve">22. ТУСГАЙ ХУВЬ ХЭМЖЭЭГЭЭР ТӨЛБӨЛ ЗОХИХ АЛБАН ТАТВАРЫН ДҮН                                                                    (мөр 33+38+40+42+44) </t>
  </si>
  <si>
    <t>Холбоотой талд олгосон санхүүжилт, түүний эргэн төлөлт</t>
  </si>
  <si>
    <t>Холбоотой талд олгосон санхүүжилт</t>
  </si>
  <si>
    <t>Ерөнхий данс</t>
  </si>
  <si>
    <t>Тайлант үе:</t>
  </si>
  <si>
    <t>2017/01/01 - 2017/12/31</t>
  </si>
  <si>
    <t>No</t>
  </si>
  <si>
    <t>Харьцсан данс</t>
  </si>
  <si>
    <t>Гүйлгээний дүн</t>
  </si>
  <si>
    <t>Дансны дугаар</t>
  </si>
  <si>
    <t>Дансны нэр</t>
  </si>
  <si>
    <t>Данс:</t>
  </si>
  <si>
    <t>9201-00-00-00</t>
  </si>
  <si>
    <t>Орлого, зарлагын нэгдсэн данс</t>
  </si>
  <si>
    <t>9201-00-01-00</t>
  </si>
  <si>
    <t>Орлого, зарлагын нэгдсэн данс-ТЗ</t>
  </si>
  <si>
    <t>9101-00-00-00</t>
  </si>
  <si>
    <t>8723-00-00-00</t>
  </si>
  <si>
    <t>Үйл ажиллагааны бус бусад зардал</t>
  </si>
  <si>
    <t>8718-00-00-01</t>
  </si>
  <si>
    <t>Үндсэн хөрөнгө акталсны гарз</t>
  </si>
  <si>
    <t>8718-00-00-00</t>
  </si>
  <si>
    <t>Үндсэн хөрөнгө борлуулсны гарз</t>
  </si>
  <si>
    <t>8714-00-00-00</t>
  </si>
  <si>
    <t>Актлаж устгах зардал</t>
  </si>
  <si>
    <t>8713-00-00-00</t>
  </si>
  <si>
    <t>Хандив, тэтгэмж тусламж</t>
  </si>
  <si>
    <t>8709-00-00-00</t>
  </si>
  <si>
    <t>Торгууль алданги бусад төстэй зардал</t>
  </si>
  <si>
    <t>8701-00-00-01</t>
  </si>
  <si>
    <t>Валютын ханшийн бодит бус алдагдал-Бусад</t>
  </si>
  <si>
    <t>8700-00-00-01</t>
  </si>
  <si>
    <t>Валютын ханшийн бодит алдагдал-Бусад</t>
  </si>
  <si>
    <t>8423-00-00-00</t>
  </si>
  <si>
    <t>Үйл ажиллагааны бус бусад орлого</t>
  </si>
  <si>
    <t>8418-00-00-00</t>
  </si>
  <si>
    <t>Үндсэн хөрөнгө борлуулсны олз</t>
  </si>
  <si>
    <t>8402-00-00-02</t>
  </si>
  <si>
    <t>Хүүгийн орлого /intercompany/</t>
  </si>
  <si>
    <t>8402-00-00-01</t>
  </si>
  <si>
    <t>Хүүгийн орлого</t>
  </si>
  <si>
    <t>8401-00-00-03</t>
  </si>
  <si>
    <t>Валютын ханшийн бодит бус ашиг-Урт хугацаат зээл</t>
  </si>
  <si>
    <t>8401-00-00-02</t>
  </si>
  <si>
    <t>Валютын ханшийн бодит бус ашиг-Богино хугацаат зээл</t>
  </si>
  <si>
    <t>8401-00-00-01</t>
  </si>
  <si>
    <t>Валютын ханшийн бодит бус ашиг-бусад</t>
  </si>
  <si>
    <t>8400-00-00-03</t>
  </si>
  <si>
    <t>Валютын ханшийн бодит ашиг-Урт хугацаат зээл</t>
  </si>
  <si>
    <t>8400-00-00-01</t>
  </si>
  <si>
    <t>Валютын ханшийн бодит ашиг-Бусад</t>
  </si>
  <si>
    <t>7310-04-02-03</t>
  </si>
  <si>
    <t>Сургалт уулзалт-Борлуулалт-АБ</t>
  </si>
  <si>
    <t>7310-04-01-03</t>
  </si>
  <si>
    <t>Сургалт уулзалт-Борлуулалт-ТЗ</t>
  </si>
  <si>
    <t>7310-03-00-03</t>
  </si>
  <si>
    <t>Сургалт уулзалт-Үйл ажиллагаа, гадаад харилцаа</t>
  </si>
  <si>
    <t>7310-03-00-02</t>
  </si>
  <si>
    <t>Рекриунтинг-Үйл ажиллагаа, гадаад харилцаа</t>
  </si>
  <si>
    <t>7310-02-00-03</t>
  </si>
  <si>
    <t>Сургалт уулзалт-Санхүү хэлтэс</t>
  </si>
  <si>
    <t>7310-01-00-03</t>
  </si>
  <si>
    <t>Сургалт уулзалт-Удирдлага</t>
  </si>
  <si>
    <t>7303-04-02-00</t>
  </si>
  <si>
    <t>Маркетингийн судалгааны зардал-Борлуулалт-АБ</t>
  </si>
  <si>
    <t>7303-04-01-00</t>
  </si>
  <si>
    <t>Маркетингийн судалгааны зардал-Борлуулалт-ТЗ</t>
  </si>
  <si>
    <t>7300-03-00-00</t>
  </si>
  <si>
    <t>Реклам сурталчилгааны зардал-Үйл ажиллагаа, гадаад харилцаа</t>
  </si>
  <si>
    <t>7230-03-00-00</t>
  </si>
  <si>
    <t>Хураамж шимтгэл-Үйл ажиллагаа, гадаад харилцаа</t>
  </si>
  <si>
    <t>7230-02-00-00</t>
  </si>
  <si>
    <t>Хураамж шимтгэл-Санхүү хэлтэс</t>
  </si>
  <si>
    <t>7229-04-03-00</t>
  </si>
  <si>
    <t>Банкны үйлчилгээ-Борлуулалт-ЧХ</t>
  </si>
  <si>
    <t>7229-04-02-00</t>
  </si>
  <si>
    <t>Банкны үйлчилгээ-Борлуулалт-АБ</t>
  </si>
  <si>
    <t>7229-04-01-00</t>
  </si>
  <si>
    <t>Банкны үйлчилгээ-Борлуулалт-ТЗ</t>
  </si>
  <si>
    <t>7229-03-00-00</t>
  </si>
  <si>
    <t>Банкны үйлчилгээ-Үйл ажиллагаа, гадаад харилцаа</t>
  </si>
  <si>
    <t>7229-02-00-00</t>
  </si>
  <si>
    <t>Банкны үйлчилгээ-Санхүү хэлтэс</t>
  </si>
  <si>
    <t>7228-01-00-00</t>
  </si>
  <si>
    <t>ОНБ-ын татвар, гишүүнчлэлийн төлбөр-Удирдлага</t>
  </si>
  <si>
    <t>7226-04-03-00</t>
  </si>
  <si>
    <t>Оффис байрны цэвэрлэгээ-Борлуулалт-ЧХ</t>
  </si>
  <si>
    <t>7226-04-02-00</t>
  </si>
  <si>
    <t>Оффис байрны цэвэрлэгээ-Борлуулалт-АБ</t>
  </si>
  <si>
    <t>7226-04-01-00</t>
  </si>
  <si>
    <t>Оффис байрны цэвэрлэгээ-Борлуулалт-ТЗ</t>
  </si>
  <si>
    <t>7225-04-03-00</t>
  </si>
  <si>
    <t>Хангамжийн материалын зардал-Борлуулалт-ЧХ</t>
  </si>
  <si>
    <t>7225-04-02-00</t>
  </si>
  <si>
    <t>Хангамжийн материалын зардал-Борлуулалт-АБ</t>
  </si>
  <si>
    <t>7225-04-01-00</t>
  </si>
  <si>
    <t>Хангамжийн материалын зардал-Борлуулалт-ТЗ</t>
  </si>
  <si>
    <t>7225-01-00-00</t>
  </si>
  <si>
    <t>Хангамжийн материалын зардал-Удирдлага</t>
  </si>
  <si>
    <t>7224-04-02-00</t>
  </si>
  <si>
    <t>Дотоод хэрэгцээ-Борлуулалт-АБ</t>
  </si>
  <si>
    <t>7224-04-01-00</t>
  </si>
  <si>
    <t>Дотоод хэрэгцээ-Борлуулалт-ТЗ</t>
  </si>
  <si>
    <t>7224-03-00-00</t>
  </si>
  <si>
    <t>Дотоод хэрэгцээ-Үйл ажиллагаа, гадаад харилцаа</t>
  </si>
  <si>
    <t>7224-02-00-00</t>
  </si>
  <si>
    <t>Дотоод хэрэгцээ-Санхүү хэлтэс</t>
  </si>
  <si>
    <t>7224-01-00-00</t>
  </si>
  <si>
    <t>Дотоод хэрэгцээ-Удирдлага</t>
  </si>
  <si>
    <t>7223-02-00-00</t>
  </si>
  <si>
    <t>Лицензийн төлбөр-Санхүү хэлтэс</t>
  </si>
  <si>
    <t>7221-04-03-00</t>
  </si>
  <si>
    <t>IT үйлчилгээний зардал-Борлуулалт-ЧХ</t>
  </si>
  <si>
    <t>7221-04-02-00</t>
  </si>
  <si>
    <t>IT үйлчилгээний зардал-борлуулалт-АБ</t>
  </si>
  <si>
    <t>7221-04-01-00</t>
  </si>
  <si>
    <t>IT үйлчилгээний зардал-Борлуулалт-ТЗ</t>
  </si>
  <si>
    <t>7221-03-00-00</t>
  </si>
  <si>
    <t>IT үйлчилгээний зардал-Үйл ажиллагаа, гадаад харилцаа</t>
  </si>
  <si>
    <t>7221-02-00-00</t>
  </si>
  <si>
    <t>IT үйлчилгээний зардал-Санхүү хэлтэс</t>
  </si>
  <si>
    <t>7221-01-00-00</t>
  </si>
  <si>
    <t>IT үйлчилгээний зардал-Удирдлага</t>
  </si>
  <si>
    <t>7220-04-03-00</t>
  </si>
  <si>
    <t>Менежментийн зардал-Борлуулалт-ЧХ</t>
  </si>
  <si>
    <t>7220-04-02-00</t>
  </si>
  <si>
    <t>Менежментийн зардал-Борлуулалт-АБ</t>
  </si>
  <si>
    <t>7220-04-01-00</t>
  </si>
  <si>
    <t>Менежментийн зардал-Борлуулалт-ТЗ</t>
  </si>
  <si>
    <t>7220-03-00-00</t>
  </si>
  <si>
    <t>Менежментийн зардал-Үйл ажиллагаа, гадаад харилцаа</t>
  </si>
  <si>
    <t>7220-02-00-00</t>
  </si>
  <si>
    <t>Менежментийн зардал-санхүү хэлтэс</t>
  </si>
  <si>
    <t>7220-01-00-00</t>
  </si>
  <si>
    <t>Менежментийн зардал-Удирдлага</t>
  </si>
  <si>
    <t>7218-04-01-00</t>
  </si>
  <si>
    <t>Харуул хамгаалалт-Борлуулалт- ТЗ</t>
  </si>
  <si>
    <t>7213-02-00-00</t>
  </si>
  <si>
    <t>Аудит, үнэлгээ-Санхүү хэлтэс</t>
  </si>
  <si>
    <t>7211-03-00-02</t>
  </si>
  <si>
    <t>Бусад татвар-Үйл ажиллагаа, гадаад харилцаа</t>
  </si>
  <si>
    <t>7211-03-00-01</t>
  </si>
  <si>
    <t>АТӨЯХТатвар-Үйл ажиллагаа, гадаад харилцаа</t>
  </si>
  <si>
    <t>7211-01-00-02</t>
  </si>
  <si>
    <t>Бусад татвар-Удирдлага</t>
  </si>
  <si>
    <t>7211-01-00-01</t>
  </si>
  <si>
    <t>АТӨЯХТатвар-Удирдлага</t>
  </si>
  <si>
    <t>7209-03-00-02</t>
  </si>
  <si>
    <t>Бусад даатгал-Үйл ажиллагаа, гадаад харилцаа</t>
  </si>
  <si>
    <t>7208-04-02-00</t>
  </si>
  <si>
    <t>Мэргэжлийн байгууллагын үйлчилгээ-Борлуулалт-АБ</t>
  </si>
  <si>
    <t>7208-04-01-00</t>
  </si>
  <si>
    <t>Мэргэжлийн байгууллагын үйлчилгээ-Борлуулалт-ТЗ</t>
  </si>
  <si>
    <t>7207-03-00-00</t>
  </si>
  <si>
    <t>Бусдаар гүцэтгүүлсэн гэрээт ажил үйлчилгээ-Үйл ажиллагаа, гадаад харилцаа</t>
  </si>
  <si>
    <t>7207-01-00-00</t>
  </si>
  <si>
    <t>Бусдаар гүцэтгүүлсэн гэрээт ажил үйлчилгээ-Удирдлага</t>
  </si>
  <si>
    <t>7206-04-02-03</t>
  </si>
  <si>
    <t>Бусад урсгал засвар-Борлуулалт-АБ</t>
  </si>
  <si>
    <t>7206-04-01-03</t>
  </si>
  <si>
    <t>Бусад урсгал засвар-Борлуулалт-ТЗ</t>
  </si>
  <si>
    <t>7203-04-03-00</t>
  </si>
  <si>
    <t>Элэгдэл-Борлуулалт-ЧХ</t>
  </si>
  <si>
    <t>7203-04-02-00</t>
  </si>
  <si>
    <t>Элэгдэл-Борлуулалт-АБ</t>
  </si>
  <si>
    <t>7203-04-01-00</t>
  </si>
  <si>
    <t>Элэгдэл-Борлуулалт-ТЗ</t>
  </si>
  <si>
    <t>7203-03-00-00</t>
  </si>
  <si>
    <t>Элэгдэл-Үйл ажиллагаа, гадаад харилцаа</t>
  </si>
  <si>
    <t>7203-02-00-00</t>
  </si>
  <si>
    <t>Элэгдэл-Санхүү хэлтэс</t>
  </si>
  <si>
    <t>7203-01-00-00</t>
  </si>
  <si>
    <t>Элэгдэл-Удирдлага</t>
  </si>
  <si>
    <t>7202-04-03-00</t>
  </si>
  <si>
    <t>Ашиглалт-борлуулалт-ЧХ</t>
  </si>
  <si>
    <t>7202-04-02-00</t>
  </si>
  <si>
    <t>Ашиглалт-Борлуулалт-АБ</t>
  </si>
  <si>
    <t>7202-04-01-00</t>
  </si>
  <si>
    <t>Ашиглалт-Борлуулалт-ТЗ</t>
  </si>
  <si>
    <t>7201-04-03-00</t>
  </si>
  <si>
    <t>Түрээс-Борлуулалт-ЧХ</t>
  </si>
  <si>
    <t>7201-04-02-00</t>
  </si>
  <si>
    <t>Түрээс-борлуулалт-АБ</t>
  </si>
  <si>
    <t>7201-04-01-00</t>
  </si>
  <si>
    <t>Түрээс-Борлуулалт-ТЗ</t>
  </si>
  <si>
    <t>7201-03-00-00</t>
  </si>
  <si>
    <t>Түрээс-Үйл ажиллагаа, гадаад харилцаа</t>
  </si>
  <si>
    <t>7201-02-00-00</t>
  </si>
  <si>
    <t>Түрээс-Санхүү хэлтэс</t>
  </si>
  <si>
    <t>7201-01-00-00</t>
  </si>
  <si>
    <t>Түрээс-Удирдлага</t>
  </si>
  <si>
    <t>7014-03-00-00</t>
  </si>
  <si>
    <t>Бэлэг дурсгал-Үйл ажиллагаа, гадаад харилцаа</t>
  </si>
  <si>
    <t>7014-02-00-00</t>
  </si>
  <si>
    <t>Бэлэг дурсгал-Санхүү хэлтэс</t>
  </si>
  <si>
    <t>7013-03-00-00</t>
  </si>
  <si>
    <t>Тэмцээн уралдаан-Үйл ажиллагаа, гадаад харилцаа</t>
  </si>
  <si>
    <t>7012-04-02-00</t>
  </si>
  <si>
    <t>Баяр ёслол-Борлуулалт-Аб</t>
  </si>
  <si>
    <t>7012-04-01-00</t>
  </si>
  <si>
    <t>Баяр ёслол-борлуулалт-ТЗ</t>
  </si>
  <si>
    <t>7012-03-00-00</t>
  </si>
  <si>
    <t>Баяр ёслол-үйл ажиллагаа, гадаад харилцаа</t>
  </si>
  <si>
    <t>7012-02-00-00</t>
  </si>
  <si>
    <t>Баяр ёслол-Санхүү хэлтэс</t>
  </si>
  <si>
    <t>7012-01-00-00</t>
  </si>
  <si>
    <t>Баяр ёслол-Удирдлага</t>
  </si>
  <si>
    <t>7011-01-00-00</t>
  </si>
  <si>
    <t>Бизнесс уулзалт-Удирдлага</t>
  </si>
  <si>
    <t>7010-02-00-00</t>
  </si>
  <si>
    <t>Хөдөлмөр хамгаалал-Санхүү хэлтэс</t>
  </si>
  <si>
    <t>7010-01-00-00</t>
  </si>
  <si>
    <t>Хөдөлмөр хамгаалал-Удирдлага</t>
  </si>
  <si>
    <t>7009-03-00-00</t>
  </si>
  <si>
    <t>Сургалт-Үйл ажиллагаа, гадаад харилцаа</t>
  </si>
  <si>
    <t>7009-02-00-00</t>
  </si>
  <si>
    <t>Сургалт-Санхүү-хэлтэс</t>
  </si>
  <si>
    <t>7009-01-00-00</t>
  </si>
  <si>
    <t>Сургалт-Удирдлага</t>
  </si>
  <si>
    <t>7008-04-03-00</t>
  </si>
  <si>
    <t>Бичиг хэрэг-борлуулалт-ЧХ</t>
  </si>
  <si>
    <t>7008-04-02-00</t>
  </si>
  <si>
    <t>Бичиг хэрэг-Борлуулалт-АБ</t>
  </si>
  <si>
    <t>7008-04-01-00</t>
  </si>
  <si>
    <t>Бичиг хэрэг-Борлуулалт-ТЗ</t>
  </si>
  <si>
    <t>7008-03-00-00</t>
  </si>
  <si>
    <t>Бичиг хэрэг-Үйл ажиллагаа, гадаад харилцаа</t>
  </si>
  <si>
    <t>7008-02-00-00</t>
  </si>
  <si>
    <t>Бичиг хэрэг-Санхүү хэлтэс</t>
  </si>
  <si>
    <t>7008-01-00-00</t>
  </si>
  <si>
    <t>Бичиг хэрэг-Удирдлага</t>
  </si>
  <si>
    <t>7007-04-02-00</t>
  </si>
  <si>
    <t>Томилолт-Борлуулалт-АБ</t>
  </si>
  <si>
    <t>7007-03-00-00</t>
  </si>
  <si>
    <t>Томилолт-Үйл ажиллагаа, гадаад харилцаа</t>
  </si>
  <si>
    <t>7007-02-00-00</t>
  </si>
  <si>
    <t>Томилолт-Санхүү хэлтэс</t>
  </si>
  <si>
    <t>7007-01-00-00</t>
  </si>
  <si>
    <t>Томилолт-Удирдлага</t>
  </si>
  <si>
    <t>7006-04-02-03</t>
  </si>
  <si>
    <t>Интернет-Борлуулалт-АБ</t>
  </si>
  <si>
    <t>7006-04-02-02</t>
  </si>
  <si>
    <t>Гар утас-Борлуулалт-АБ</t>
  </si>
  <si>
    <t>7006-04-01-03</t>
  </si>
  <si>
    <t>Интернет-Борлуулалт-ТЗ</t>
  </si>
  <si>
    <t>7006-04-01-02</t>
  </si>
  <si>
    <t>Гар утас-Борлуулалт-ТЗ</t>
  </si>
  <si>
    <t>7006-03-00-02</t>
  </si>
  <si>
    <t>Гар утас-Үйл ажиллагаа, гадаад харилцаа</t>
  </si>
  <si>
    <t>7006-02-00-02</t>
  </si>
  <si>
    <t>Гар утас-Санхүү хэлтэс</t>
  </si>
  <si>
    <t>7006-02-00-01</t>
  </si>
  <si>
    <t>Суурин утас-Санхүү хэлтэс</t>
  </si>
  <si>
    <t>7006-01-00-02</t>
  </si>
  <si>
    <t>Гар утас- Удирдлага</t>
  </si>
  <si>
    <t>7006-01-00-01</t>
  </si>
  <si>
    <t>Суурин утас-Удирдлага</t>
  </si>
  <si>
    <t>7005-04-03-06</t>
  </si>
  <si>
    <t>Тээвэр-Борлуулалт-ЧХ</t>
  </si>
  <si>
    <t>7005-04-02-06</t>
  </si>
  <si>
    <t>Тээвэр-борлуулалт-АБ</t>
  </si>
  <si>
    <t>7005-04-01-06</t>
  </si>
  <si>
    <t>Тээвэр-Борлуулалт-ТЗ</t>
  </si>
  <si>
    <t>7005-03-00-06</t>
  </si>
  <si>
    <t>Тээвэр- Үйл ажиллагаа, гадаад харилцаа</t>
  </si>
  <si>
    <t>7005-03-00-03</t>
  </si>
  <si>
    <t>Үйлчилгээ машин-Үйл ажиллагаа, гадаад харилцаа</t>
  </si>
  <si>
    <t>7005-03-00-02</t>
  </si>
  <si>
    <t>Сэлбэг машин-Үйл ажиллагаа, гадаад харилцаа</t>
  </si>
  <si>
    <t>7005-03-00-01</t>
  </si>
  <si>
    <t>Түлш шатахуун-Үйл ажиллагаа, гадаад харилцаа</t>
  </si>
  <si>
    <t>7005-02-00-06</t>
  </si>
  <si>
    <t>Тээвэр-Санхүү, хэлтэс</t>
  </si>
  <si>
    <t>7005-02-00-01</t>
  </si>
  <si>
    <t>Түлш шатахуун-Санхүү хэлтэс</t>
  </si>
  <si>
    <t>7005-01-00-06</t>
  </si>
  <si>
    <t>Тээвэр-Удирдлага</t>
  </si>
  <si>
    <t>7005-01-00-04</t>
  </si>
  <si>
    <t>Даатгал /тээврийн хэрэгсэл/-Удирдлага</t>
  </si>
  <si>
    <t>7005-01-00-03</t>
  </si>
  <si>
    <t>Үйлчилгээ машин-Удирдлага</t>
  </si>
  <si>
    <t>7005-01-00-02</t>
  </si>
  <si>
    <t>Сэлбэг машин-Удирдлага</t>
  </si>
  <si>
    <t>7005-01-00-01</t>
  </si>
  <si>
    <t>Түлш шатахуун-Удирдлага</t>
  </si>
  <si>
    <t>7003-04-03-00</t>
  </si>
  <si>
    <t>НДШ-Борлуулалт-ЧХ</t>
  </si>
  <si>
    <t>7003-04-02-00</t>
  </si>
  <si>
    <t>НДШ-Борлуулалт-АБ</t>
  </si>
  <si>
    <t>7003-04-01-00</t>
  </si>
  <si>
    <t>НДШ-Борлуулалт-ТЗ</t>
  </si>
  <si>
    <t>7003-03-00-00</t>
  </si>
  <si>
    <t>НДШ-Үйл ажиллагаа, гадаад харилцаа</t>
  </si>
  <si>
    <t>7003-02-00-00</t>
  </si>
  <si>
    <t>НДШ-Санхүү хэлтэс</t>
  </si>
  <si>
    <t>7003-01-00-00</t>
  </si>
  <si>
    <t>НДШ-Удирдлага</t>
  </si>
  <si>
    <t>7002-04-03-01</t>
  </si>
  <si>
    <t>Хөнгөлөлт хоол-Борлуулалт-ЧХ</t>
  </si>
  <si>
    <t>7002-04-02-02</t>
  </si>
  <si>
    <t>Хөнгөлөлт унаа- Борлуулалт-АБ</t>
  </si>
  <si>
    <t>7002-04-02-01</t>
  </si>
  <si>
    <t>Хөнгөлөлт хоол-Борлуулалт-АБ</t>
  </si>
  <si>
    <t>7002-04-01-02</t>
  </si>
  <si>
    <t>Хөнгөлөлт унаа-Борлуулалт-ТЗ</t>
  </si>
  <si>
    <t>7002-04-01-01</t>
  </si>
  <si>
    <t>Хөнгөлөлт хоол- Борлуулалт-ТЗ</t>
  </si>
  <si>
    <t>7002-03-00-02</t>
  </si>
  <si>
    <t>Хөнгөлөлт унаа-Үйл ажиллагаа, гадаад харилцаа</t>
  </si>
  <si>
    <t>7002-03-00-01</t>
  </si>
  <si>
    <t>Хөнгөлөлт хоол- Үйл ажиллагаа, гадаад харилцаа</t>
  </si>
  <si>
    <t>7002-02-00-02</t>
  </si>
  <si>
    <t>Хөнгөлөлт унаа-Санхүү хэлтэс</t>
  </si>
  <si>
    <t>7002-02-00-01</t>
  </si>
  <si>
    <t>Хөнгөлөлт хоол-Санхүү хэлтэс</t>
  </si>
  <si>
    <t>7002-01-00-02</t>
  </si>
  <si>
    <t>Хөнгөлөлт унаа-Удирдлага</t>
  </si>
  <si>
    <t>7002-01-00-01</t>
  </si>
  <si>
    <t>Хөнгөлөлт хоол-Удирдлага</t>
  </si>
  <si>
    <t>7001-04-03-01</t>
  </si>
  <si>
    <t>Цалин-Борлуулалт-ЧХ</t>
  </si>
  <si>
    <t>7001-04-02-03</t>
  </si>
  <si>
    <t>Амралт-Борлуулалт-АБ</t>
  </si>
  <si>
    <t>7001-04-02-01</t>
  </si>
  <si>
    <t>Цалин-Борлуулалт-АБ</t>
  </si>
  <si>
    <t>7001-04-01-01</t>
  </si>
  <si>
    <t>Цалин-Борлуулалт-ТЗ</t>
  </si>
  <si>
    <t>7001-03-00-03</t>
  </si>
  <si>
    <t>Амралт-Үйл ажиллагаа, гадаад харилцаа</t>
  </si>
  <si>
    <t>7001-03-00-01</t>
  </si>
  <si>
    <t>Цалин-Үйл ажиллагаа, гадаад харилцаа</t>
  </si>
  <si>
    <t>7001-02-00-03</t>
  </si>
  <si>
    <t>Амралт-Санхүү хэлтэс</t>
  </si>
  <si>
    <t>7001-02-00-01</t>
  </si>
  <si>
    <t>Цалин-Санхүү хэлтэс</t>
  </si>
  <si>
    <t>7001-01-00-03</t>
  </si>
  <si>
    <t>Амралт-Удирдлага</t>
  </si>
  <si>
    <t>7001-01-00-01</t>
  </si>
  <si>
    <t>Цалин-Удирдлага</t>
  </si>
  <si>
    <t>6101-04-03-00</t>
  </si>
  <si>
    <t>Борлуулсан барааны өртөг-ЧХ</t>
  </si>
  <si>
    <t>6101-04-02-00</t>
  </si>
  <si>
    <t>Борлуулсан барааны өртөг-АБ</t>
  </si>
  <si>
    <t>6101-04-01-00</t>
  </si>
  <si>
    <t>Борлуулсан барааны өртөг-ТЗ</t>
  </si>
  <si>
    <t>5101-04-03-00</t>
  </si>
  <si>
    <t>Үндсэн үйл ажиллагааны борлуулалтын орлого-ЧХ</t>
  </si>
  <si>
    <t>5101-04-02-00</t>
  </si>
  <si>
    <t>Үндсэн үйл ажиллагааны борлуулалтын орлого-АБ</t>
  </si>
  <si>
    <t>5101-04-01-00</t>
  </si>
  <si>
    <t>Үндсэн үйл ажиллагааны борлуулалтын орлого-ТЗ</t>
  </si>
  <si>
    <t>4201-00-00-00</t>
  </si>
  <si>
    <t>Тайлант үеийн ашиг</t>
  </si>
  <si>
    <t>ДҮН:</t>
  </si>
  <si>
    <t>8700-00-01-00</t>
  </si>
  <si>
    <t>Валютын ханшийн бодит алдагдал-ТЗ</t>
  </si>
  <si>
    <t>8400-00-01-00</t>
  </si>
  <si>
    <t>Валютын ханшийн бодит ашиг-ТЗ</t>
  </si>
  <si>
    <t>7230-04-01-00</t>
  </si>
  <si>
    <t>Хураамж шимтгэл-Борлуулалт-ТЗ</t>
  </si>
  <si>
    <t>7014-04-01-00</t>
  </si>
  <si>
    <t>Бэлэг дурсгал-борлуулалт-ТЗ</t>
  </si>
  <si>
    <t>7010-04-01-00</t>
  </si>
  <si>
    <t>Хөдөлмөр хамгаалал-Борлуулалт-ТЗ</t>
  </si>
  <si>
    <t>7004-04-01-00</t>
  </si>
  <si>
    <t>Шагнал, урамшуулал-Борлуулалт-ТЗ</t>
  </si>
  <si>
    <t>7001-04-01-03</t>
  </si>
  <si>
    <t>Амралт-Борлуулалт-ТЗ</t>
  </si>
  <si>
    <t>9201-00-02-00</t>
  </si>
  <si>
    <t>Орлого, зарлагын нэгдсэн данс-АБ</t>
  </si>
  <si>
    <t>8700-00-02-00</t>
  </si>
  <si>
    <t>Валютын ханшийн бодит алдагдал-АБ</t>
  </si>
  <si>
    <t>8401-00-02-00</t>
  </si>
  <si>
    <t>Валютын ханшийн бодит бус ашиг- АБ</t>
  </si>
  <si>
    <t>8400-00-02-00</t>
  </si>
  <si>
    <t>Валютын ханшийн бодит ашиг-АБ</t>
  </si>
  <si>
    <t>7207-04-02-00</t>
  </si>
  <si>
    <t>Бусдаар гүйцэтгүүлсэн гэрээт ажил үйлчилгээ-Борлуулалт-АБ</t>
  </si>
  <si>
    <t>7014-04-02-00</t>
  </si>
  <si>
    <t>Бэлэг дурсгал-Борлуулалт-АБ</t>
  </si>
  <si>
    <t>7004-04-02-00</t>
  </si>
  <si>
    <t>Шагнал, урамшуулал-АБ</t>
  </si>
  <si>
    <t>9201-00-03-00</t>
  </si>
  <si>
    <t>Орлого, зарлагын нэгдсэн данс-ЧХ</t>
  </si>
  <si>
    <t>8700-00-03-00</t>
  </si>
  <si>
    <t>Валютын ханшийн бодит алдагдал-ЧХ</t>
  </si>
  <si>
    <t>8401-00-03-00</t>
  </si>
  <si>
    <t>Валютын ханшийн бодит бус ашиг-ЧХ</t>
  </si>
  <si>
    <t>8400-00-03-00</t>
  </si>
  <si>
    <t>Валютын ханшийн бодит ашиг-ЧХ</t>
  </si>
  <si>
    <t>7310-04-03-03</t>
  </si>
  <si>
    <t>Сургалт уулзалт-Борлуулалт-ЧХ</t>
  </si>
  <si>
    <t>7303-04-03-00</t>
  </si>
  <si>
    <t>Маркетингийн судалгааны зардал-Борлуулалт-ЧХ</t>
  </si>
  <si>
    <t>7300-04-03-00</t>
  </si>
  <si>
    <t>Реклам сурталчилгааны зардал-Борлуулалт-ЧХ</t>
  </si>
  <si>
    <t>7224-04-03-00</t>
  </si>
  <si>
    <t>Дотоод хэрэгцээ-Борлуулалт-ЧХ</t>
  </si>
  <si>
    <t>7208-04-03-00</t>
  </si>
  <si>
    <t>Мэргэжлийн байгууллыгын үйлчилгээ-Борлуулалт-ЧХ</t>
  </si>
  <si>
    <t>7206-04-03-03</t>
  </si>
  <si>
    <t>Бусад урсгал засвар-Борлуулалт-ЧХ</t>
  </si>
  <si>
    <t>7014-04-03-00</t>
  </si>
  <si>
    <t>Бэлэг дурсгал-Борлуулалт-Чх</t>
  </si>
  <si>
    <t>7012-04-03-00</t>
  </si>
  <si>
    <t>Баяр ёслол-Борлуулалт-ЧХ</t>
  </si>
  <si>
    <t>7010-04-03-00</t>
  </si>
  <si>
    <t>Хөдөлмөр хамгаалал-ЧХ</t>
  </si>
  <si>
    <t>7006-04-03-03</t>
  </si>
  <si>
    <t>Интернет-Борлуулалт-ЧХ</t>
  </si>
  <si>
    <t>7006-04-03-02</t>
  </si>
  <si>
    <t>Гар утас-Борлуулалт-ЧХ</t>
  </si>
  <si>
    <t>7004-04-03-00</t>
  </si>
  <si>
    <t>Шагнал, урамшуулал-Борлуулалт-ЧХ</t>
  </si>
  <si>
    <t>7002-04-03-02</t>
  </si>
  <si>
    <t>Хөнгөлөлт унаа-Борлуулалт-ЧХ</t>
  </si>
  <si>
    <t>7001-04-03-04</t>
  </si>
  <si>
    <t>Илүү цаг-Борлуулалт-ЧХ</t>
  </si>
  <si>
    <t>7001-04-03-02</t>
  </si>
  <si>
    <t>Тэтгэмж-Ажил олгогчийн-Борлуулалт-ЧХ</t>
  </si>
  <si>
    <t>Хуудас:</t>
  </si>
  <si>
    <t>1/1</t>
  </si>
  <si>
    <t>Орлого</t>
  </si>
  <si>
    <t>ТНО</t>
  </si>
  <si>
    <t>ТНО-гүй</t>
  </si>
  <si>
    <t>Түр зөрүү</t>
  </si>
  <si>
    <t>ТНО-Нэмэгдэх</t>
  </si>
  <si>
    <t>ТНО-Буурах</t>
  </si>
  <si>
    <t xml:space="preserve">Зардал </t>
  </si>
  <si>
    <t>ТНО-Хасах</t>
  </si>
  <si>
    <t>ТНО-Хасахгүй</t>
  </si>
  <si>
    <t>Гүйлгээ баланс</t>
  </si>
  <si>
    <t>Дансны зориулалт</t>
  </si>
  <si>
    <t xml:space="preserve">Дансны </t>
  </si>
  <si>
    <t>Валютын</t>
  </si>
  <si>
    <t>Гүйлгээ</t>
  </si>
  <si>
    <t>дугаар</t>
  </si>
  <si>
    <t>төрөл</t>
  </si>
  <si>
    <t>Касс дахь бэлэн мөнгө</t>
  </si>
  <si>
    <t>Төгрөгийн касс</t>
  </si>
  <si>
    <t>1001-00-00-00</t>
  </si>
  <si>
    <t>Төгрөгийн касс -ТЗ</t>
  </si>
  <si>
    <t>1001-00-01-00</t>
  </si>
  <si>
    <t>Төгрөгиийн касс-АБ</t>
  </si>
  <si>
    <t>1001-00-02-00</t>
  </si>
  <si>
    <t>Төгрөгийн касс-ЧХ</t>
  </si>
  <si>
    <t>1001-00-03-00</t>
  </si>
  <si>
    <t xml:space="preserve">Бүлгийн дүн : </t>
  </si>
  <si>
    <t>Валютын касс /USD/</t>
  </si>
  <si>
    <t>1002-00-00-00</t>
  </si>
  <si>
    <t>Валютын касс /USD/- ТЗ</t>
  </si>
  <si>
    <t>1002-00-01-00</t>
  </si>
  <si>
    <t>Валютын касс /USD/-АБ</t>
  </si>
  <si>
    <t>1002-00-02-00</t>
  </si>
  <si>
    <t>Валютын касс /USD/-ЧХ</t>
  </si>
  <si>
    <t>1002-00-03-00</t>
  </si>
  <si>
    <t>Харилцахад байгаа мөнгө</t>
  </si>
  <si>
    <t>Харилцах төгрөг -Хаан</t>
  </si>
  <si>
    <t>1101-00-00-01</t>
  </si>
  <si>
    <t>Харилцах төгрөг- ХХБ</t>
  </si>
  <si>
    <t>1101-00-00-02</t>
  </si>
  <si>
    <t>Харилцах төгрөг-Хас</t>
  </si>
  <si>
    <t>1101-00-00-03</t>
  </si>
  <si>
    <t>Харилцах төгрөг -Төрийн банк</t>
  </si>
  <si>
    <t>1101-00-00-04</t>
  </si>
  <si>
    <t>Харилцах валют -USD-Хаан</t>
  </si>
  <si>
    <t>1102-00-00-01</t>
  </si>
  <si>
    <t>Харилцах валют- USD-ХХБ</t>
  </si>
  <si>
    <t>1102-00-00-02</t>
  </si>
  <si>
    <t>Харилцах валют- USD-Хас банк</t>
  </si>
  <si>
    <t>1102-00-00-03</t>
  </si>
  <si>
    <t>Харилцах валют- USD-Төрийн банк</t>
  </si>
  <si>
    <t>1102-00-00-04</t>
  </si>
  <si>
    <t>Замд яваа мөнгө</t>
  </si>
  <si>
    <t>1194-00-00-00</t>
  </si>
  <si>
    <t>Байгууллага хувь хүмүүсээс авах авлага</t>
  </si>
  <si>
    <t>Байгууллагаас авах авлага- MNT</t>
  </si>
  <si>
    <t>1211-00-00-01</t>
  </si>
  <si>
    <t>Байгууллагаас авах авлага -USD</t>
  </si>
  <si>
    <t>1211-00-00-02</t>
  </si>
  <si>
    <t>Хувь хүмүүсээс авах авлага-MNT</t>
  </si>
  <si>
    <t>1212-00-00-01</t>
  </si>
  <si>
    <t>Компани хоорондын авлага</t>
  </si>
  <si>
    <t>Компани хоорондын авлага -MNT</t>
  </si>
  <si>
    <t>1213-00-00-03</t>
  </si>
  <si>
    <t>Харилцах дансны хүүгийн авлага</t>
  </si>
  <si>
    <t>1214-00-00-03</t>
  </si>
  <si>
    <t>Санхүүжилтийн авлага-MNT</t>
  </si>
  <si>
    <t>1222-00-00-01</t>
  </si>
  <si>
    <t>Санхүүжилтийн авлага -USD</t>
  </si>
  <si>
    <t>1222-00-00-02</t>
  </si>
  <si>
    <t>Зээлийн хүүгийн авлага-MNT</t>
  </si>
  <si>
    <t>1224-00-00-01</t>
  </si>
  <si>
    <t>Зээдийн хүүгийн авлага-USD</t>
  </si>
  <si>
    <t>1224-00-00-02</t>
  </si>
  <si>
    <t>Ажилчдаас авах авлага</t>
  </si>
  <si>
    <t>1241-00-00-00</t>
  </si>
  <si>
    <t>Цалингийн урьдчилгаа</t>
  </si>
  <si>
    <t>1243-00-00-00</t>
  </si>
  <si>
    <t>Бараа, бэлэн бүтээгдэхүүн</t>
  </si>
  <si>
    <t>Бараа материалын клиринг</t>
  </si>
  <si>
    <t>1400-00-00-00</t>
  </si>
  <si>
    <t>Бараа материал-Өртгийн тохируулах данс</t>
  </si>
  <si>
    <t>1501-00-00-01</t>
  </si>
  <si>
    <t>Бараа материал-Агуулах</t>
  </si>
  <si>
    <t>1501-00-00-02</t>
  </si>
  <si>
    <t>Бараа материал-ТЗ</t>
  </si>
  <si>
    <t>1501-00-01-01</t>
  </si>
  <si>
    <t>Бараа материал-АБ</t>
  </si>
  <si>
    <t>1501-00-02-01</t>
  </si>
  <si>
    <t>Бараа материал-ЧХ</t>
  </si>
  <si>
    <t>1501-00-03-01</t>
  </si>
  <si>
    <t>Бараа татан авалт</t>
  </si>
  <si>
    <t>1504-00-00-00</t>
  </si>
  <si>
    <t>Замд яваа бараа-Агуулах</t>
  </si>
  <si>
    <t>1504-04-00-01</t>
  </si>
  <si>
    <t>Замд яваа бараа-ТЗ</t>
  </si>
  <si>
    <t>1504-04-01-01</t>
  </si>
  <si>
    <t>Замд яваа бараа-АБ</t>
  </si>
  <si>
    <t>1504-04-02-01</t>
  </si>
  <si>
    <t>Замд яваа бараа-ЧХ</t>
  </si>
  <si>
    <t>1504-04-03-01</t>
  </si>
  <si>
    <t>Бичиг хэрэг</t>
  </si>
  <si>
    <t>1541-00-00-01</t>
  </si>
  <si>
    <t>Сэлбэг хэрэгсэл</t>
  </si>
  <si>
    <t>1541-00-00-02</t>
  </si>
  <si>
    <t>Дотоод хэрэгцээний хангамж</t>
  </si>
  <si>
    <t>1541-00-00-03</t>
  </si>
  <si>
    <t>1541-00-00-04</t>
  </si>
  <si>
    <t>Ашиглалтанд байгаа хангамж</t>
  </si>
  <si>
    <t>1541-00-00-05</t>
  </si>
  <si>
    <t>Түлш шатахуун</t>
  </si>
  <si>
    <t>1543-00-00-00</t>
  </si>
  <si>
    <t>Урьдчилж төлсөн тооцоо/зардал</t>
  </si>
  <si>
    <t>Урьдчилж төлсөн зардал-АБ</t>
  </si>
  <si>
    <t>1801-00-02-00</t>
  </si>
  <si>
    <t>Урьдчилж гарсан зардал</t>
  </si>
  <si>
    <t>1802-00-00-00</t>
  </si>
  <si>
    <t>Урьдчилж төлсөн тооцоо-MNT</t>
  </si>
  <si>
    <t>1802-00-00-01</t>
  </si>
  <si>
    <t>Урьдчилж төлсөн тооцоо-USD-ТЗ</t>
  </si>
  <si>
    <t>1802-00-01-02</t>
  </si>
  <si>
    <t>Урьдчилж төлсөн тооцоо-USD-АБ</t>
  </si>
  <si>
    <t>1802-00-02-02</t>
  </si>
  <si>
    <t>Урьдчилж төлсөн тооцоо- USD-ЧХ</t>
  </si>
  <si>
    <t>1802-00-03-02</t>
  </si>
  <si>
    <t>Дараа тайлан тооцоо</t>
  </si>
  <si>
    <t>Дараа тайлангийн тооцоо /хангамж/</t>
  </si>
  <si>
    <t>1820-00-00-01</t>
  </si>
  <si>
    <t>Дараа тайлангийн тооцоо /томилолт/</t>
  </si>
  <si>
    <t>1820-00-00-02</t>
  </si>
  <si>
    <t>Дараа тайлангийн тооцоо /бусад/</t>
  </si>
  <si>
    <t>1820-00-00-04</t>
  </si>
  <si>
    <t>Дараа тайлангийн тооцоо-USD</t>
  </si>
  <si>
    <t>1820-00-00-05</t>
  </si>
  <si>
    <t>Татварын авлага</t>
  </si>
  <si>
    <t>1851-00-00-00</t>
  </si>
  <si>
    <t>ХХОАТ-ын авлага</t>
  </si>
  <si>
    <t>1852-00-00-00</t>
  </si>
  <si>
    <t>ЭМ-НДШ-ийн авлага</t>
  </si>
  <si>
    <t>1854-00-00-00</t>
  </si>
  <si>
    <t>Суутгагчийн хувь хүнээс суутгасан татварын авлага</t>
  </si>
  <si>
    <t>1855-00-00-00</t>
  </si>
  <si>
    <t>АТӨЯХАТ-ын авлага</t>
  </si>
  <si>
    <t>1857-00-00-00</t>
  </si>
  <si>
    <t>Машин тоног төхөөрөмж</t>
  </si>
  <si>
    <t>2001-00-00-00</t>
  </si>
  <si>
    <t>Оффисын тавилга, эд хогшил</t>
  </si>
  <si>
    <t>2003-00-00-00</t>
  </si>
  <si>
    <t>Компьютер дагалдах хэрэгсэл</t>
  </si>
  <si>
    <t>Офиссын тоног төхөөрөмж</t>
  </si>
  <si>
    <t>2004-00-00-00</t>
  </si>
  <si>
    <t>2005-00-00-00</t>
  </si>
  <si>
    <t>Эд хогшил</t>
  </si>
  <si>
    <t>2006-00-00-00</t>
  </si>
  <si>
    <t>Тоног төхөөрөмж хур/элэгдэл</t>
  </si>
  <si>
    <t>2011-00-00-00</t>
  </si>
  <si>
    <t>Оффисын тавилга, эд хогшил хур/элэгдэл</t>
  </si>
  <si>
    <t>2013-00-00-00</t>
  </si>
  <si>
    <t>Оффисын тоног төхөөрөмж хур/элэгдэл</t>
  </si>
  <si>
    <t>2014-00-00-00</t>
  </si>
  <si>
    <t>Тээврийн хэрэгсэл хур/элэгдэл</t>
  </si>
  <si>
    <t>2015-00-00-00</t>
  </si>
  <si>
    <t>Эд хогшлын хур/элэгдэл</t>
  </si>
  <si>
    <t>2016-00-00-00</t>
  </si>
  <si>
    <t>Програм хангамж</t>
  </si>
  <si>
    <t>2101-00-00-00</t>
  </si>
  <si>
    <t>Хуримтлагдсан хорогдуулга</t>
  </si>
  <si>
    <t>2111-00-00-00</t>
  </si>
  <si>
    <t>Хойшлуулсан татварын хөрөнгө</t>
  </si>
  <si>
    <t>2402-00-00-00</t>
  </si>
  <si>
    <t>Өглөг клиринг</t>
  </si>
  <si>
    <t>3100-00-00-00</t>
  </si>
  <si>
    <t>Дотоодын БН-чдэд өгөх өглөг-USD</t>
  </si>
  <si>
    <t>3101-00-00-02</t>
  </si>
  <si>
    <t>Гадаадын бэлтгэн нийлүүлэгчдэд өгөх өглөг-USD-ТЗ</t>
  </si>
  <si>
    <t>3102-00-01-02</t>
  </si>
  <si>
    <t>Гадаадын бэлтгэн нийлүүлэгчдэд өгөх өглөг-USD-АБ</t>
  </si>
  <si>
    <t>3102-00-02-02</t>
  </si>
  <si>
    <t>Гадаадын бэлтгэн нийлүүлэгчдэд өгөх өглөг-USD-ЧХ</t>
  </si>
  <si>
    <t>3102-00-03-02</t>
  </si>
  <si>
    <t>Байгууллага, хувь хүмүүст өгөх өглөг</t>
  </si>
  <si>
    <t>Байгууллагад өгөх өглөг-MNT</t>
  </si>
  <si>
    <t>3111-00-00-01</t>
  </si>
  <si>
    <t>Байгууллагад өгөх өглөг-USD</t>
  </si>
  <si>
    <t>3111-00-00-02</t>
  </si>
  <si>
    <t>Хувь хүмүүст өгөх өглөг-MNT</t>
  </si>
  <si>
    <t>3112-00-00-01</t>
  </si>
  <si>
    <t>Компани хоорондын өглөг</t>
  </si>
  <si>
    <t>Компани хоорондын өглөг-MNT</t>
  </si>
  <si>
    <t>3113-00-00-01</t>
  </si>
  <si>
    <t>3115-00-00-00</t>
  </si>
  <si>
    <t>Барьцаа</t>
  </si>
  <si>
    <t>3116-00-00-01</t>
  </si>
  <si>
    <t>Ногдол ашгийн өглөг-MNT</t>
  </si>
  <si>
    <t>3123-00-00-01</t>
  </si>
  <si>
    <t>Ажилчдад өгөх өглөг</t>
  </si>
  <si>
    <t>3141-00-00-00</t>
  </si>
  <si>
    <t>3143-00-00-00</t>
  </si>
  <si>
    <t>Ажиллагсдын фонд</t>
  </si>
  <si>
    <t>3143-00-00-02</t>
  </si>
  <si>
    <t>Татварын өглөг</t>
  </si>
  <si>
    <t>ААНОАТ-ын өглөг</t>
  </si>
  <si>
    <t>3151-00-00-00</t>
  </si>
  <si>
    <t>ХХОАТ-ын өглөг</t>
  </si>
  <si>
    <t>3152-00-00-00</t>
  </si>
  <si>
    <t>3153-00-00-00</t>
  </si>
  <si>
    <t>ЭМ, НДШ-ийн өглөг</t>
  </si>
  <si>
    <t>3154-00-00-00</t>
  </si>
  <si>
    <t>Суутгагчийн хувь хүнээс суутгасан татварын өглөг</t>
  </si>
  <si>
    <t>3155-00-00-00</t>
  </si>
  <si>
    <t>Урьдчилж орсон орлого-ТЗ</t>
  </si>
  <si>
    <t>3201-00-01-00</t>
  </si>
  <si>
    <t>Урьдчилж орсон орлого-АБ</t>
  </si>
  <si>
    <t>3201-00-02-00</t>
  </si>
  <si>
    <t>Урьдчилж орсон орлого-ЧХ</t>
  </si>
  <si>
    <t>3201-00-03-00</t>
  </si>
  <si>
    <t>бусад урт хугацаат өр төлбөр</t>
  </si>
  <si>
    <t>Хүүгүй урт хугацаат өглөг-USD</t>
  </si>
  <si>
    <t>3401-00-00-01</t>
  </si>
  <si>
    <t>ХНХ-Энгийн хувьцаа</t>
  </si>
  <si>
    <t>4101-00-00-00</t>
  </si>
  <si>
    <t>тайлант үеийн хуримтлагдсан ашиг</t>
  </si>
  <si>
    <t>Өмнөх үеийн хуримтлагдсан ашиг</t>
  </si>
  <si>
    <t>4202-00-00-00</t>
  </si>
  <si>
    <t>Тусгай зориулалтын сан</t>
  </si>
  <si>
    <t>4304-00-00-00</t>
  </si>
  <si>
    <t>дахин үнэлгээний нөөц</t>
  </si>
  <si>
    <t>4402-00-00-00</t>
  </si>
  <si>
    <t>Үндсэн үйл ажиллагааны борлуулалт</t>
  </si>
  <si>
    <t>Цалин хөлс</t>
  </si>
  <si>
    <t>Шагнал урамшуулалын зардал</t>
  </si>
  <si>
    <t>Шагнал, урамшуулал-Удирдлага</t>
  </si>
  <si>
    <t>7004-01-00-00</t>
  </si>
  <si>
    <t>Шагнал, урамшуулал-Санхүү хэлтэс"</t>
  </si>
  <si>
    <t>7004-02-00-00</t>
  </si>
  <si>
    <t>Тээврийн хэрэгслийн үйлчилгээний зардал</t>
  </si>
  <si>
    <t>Харилцаа холбооны зардал</t>
  </si>
  <si>
    <t>Бичиг хэргийн зардал</t>
  </si>
  <si>
    <t>Сургалтын зардал</t>
  </si>
  <si>
    <t>Хөдөлмөр хамгааллын зардал</t>
  </si>
  <si>
    <t>Бизнес уулзалтын зардал</t>
  </si>
  <si>
    <t>Баяр ёслолын зардал</t>
  </si>
  <si>
    <t>Тэмцээн уралдааны зардал</t>
  </si>
  <si>
    <t>Бэлэг дурсгалын зардал</t>
  </si>
  <si>
    <t>Элэгдэлийн зардал</t>
  </si>
  <si>
    <t>Бусдаар гүйцэтгүүлсэн ажил, үйлчилгээний хөлс</t>
  </si>
  <si>
    <t>Мэргэжлийн байгууллагын үйлчилгээ</t>
  </si>
  <si>
    <t>Даатгалын төлбөрийн зардал</t>
  </si>
  <si>
    <t>Бусад татварын зардал</t>
  </si>
  <si>
    <t>Аудит үнэлгээ</t>
  </si>
  <si>
    <t>Харуул хамгаалалтын зардал</t>
  </si>
  <si>
    <t>Менежментийн зардал</t>
  </si>
  <si>
    <t>IT үйлчилгээний зардал</t>
  </si>
  <si>
    <t>Лицензийн төлбөр</t>
  </si>
  <si>
    <t>Дотоод хэрэгцээний зардал</t>
  </si>
  <si>
    <t>Хангамжийн материал зардал</t>
  </si>
  <si>
    <t>Оффис байрны цэвэрлэгээ</t>
  </si>
  <si>
    <t>ОНБ-ын татвар, гишүүнчлэлийн төлбөр</t>
  </si>
  <si>
    <t>Банкны үйлчилгээний зардал</t>
  </si>
  <si>
    <t>Хураамж, шимтгэл</t>
  </si>
  <si>
    <t>Реклам, сурталчилгааны зардал</t>
  </si>
  <si>
    <t>Маркетингийн судалгааны зардал</t>
  </si>
  <si>
    <t>Хүний нөөцийн үйл ажиллагааны зардал</t>
  </si>
  <si>
    <t>Валютын ханшийн бодит ашиг</t>
  </si>
  <si>
    <t>Валютын ханшийн бодит бус ашиг</t>
  </si>
  <si>
    <t>бусад</t>
  </si>
  <si>
    <t>Валютын ханшийн бодит алдагдал</t>
  </si>
  <si>
    <t>Валютын ханшийн бодит бус алдагдал</t>
  </si>
  <si>
    <t>Бусад алдагдал</t>
  </si>
  <si>
    <t>Татварын зардал</t>
  </si>
  <si>
    <t>Орлого зарлагын нэгдсэн данс</t>
  </si>
  <si>
    <t>НИЙТ ДҮН:</t>
  </si>
  <si>
    <t>Шалгасан нягтлан бодогч: .................................................... /                                           /</t>
  </si>
  <si>
    <t>Хэвлэсэн огноо:</t>
  </si>
  <si>
    <t xml:space="preserve">Олз </t>
  </si>
  <si>
    <t>Гарз</t>
  </si>
  <si>
    <t>Ашиг</t>
  </si>
  <si>
    <t>Алдагдал</t>
  </si>
  <si>
    <t>Хэрэгжсэн ханш</t>
  </si>
  <si>
    <t>ҮХБорлуулсан орлого</t>
  </si>
  <si>
    <t>ҮХБорлуулсан өртөг</t>
  </si>
  <si>
    <t>ББӨртөг</t>
  </si>
  <si>
    <t>Өглөг, авлагын дэлгэрэнгүй тайлан</t>
  </si>
  <si>
    <t>Газар Сүлжмэл ХК</t>
  </si>
  <si>
    <t>2016/01/01 - 2016/12/31</t>
  </si>
  <si>
    <t>Огноо</t>
  </si>
  <si>
    <t>Гэрээнийн дугаар</t>
  </si>
  <si>
    <t>Утга</t>
  </si>
  <si>
    <t>Авлага</t>
  </si>
  <si>
    <t>Өглөг</t>
  </si>
  <si>
    <t>Харилцагч:</t>
  </si>
  <si>
    <t>х003</t>
  </si>
  <si>
    <t>Янжинсүрэн</t>
  </si>
  <si>
    <t xml:space="preserve">          Эхний үлдэгдэл:    </t>
  </si>
  <si>
    <t>Өглөгийн</t>
  </si>
  <si>
    <t xml:space="preserve"> эхний үлдэгдэл</t>
  </si>
  <si>
    <t xml:space="preserve">   Данс:   </t>
  </si>
  <si>
    <t>3304-00-000-100</t>
  </si>
  <si>
    <t>Бусад урт хугацаат өглөг/$</t>
  </si>
  <si>
    <t>2016/07/27</t>
  </si>
  <si>
    <t>Ханшийн тэгштгэлийн алдагдал</t>
  </si>
  <si>
    <t>2016/08/31</t>
  </si>
  <si>
    <t>2016/09/30</t>
  </si>
  <si>
    <t>2016/10/31</t>
  </si>
  <si>
    <t>2016/11/30</t>
  </si>
  <si>
    <t>2016/12/31</t>
  </si>
  <si>
    <t>Дансны дүн:</t>
  </si>
  <si>
    <t>нийт дүн:</t>
  </si>
  <si>
    <t>Харилцагчийн нийт үлдэгдэл</t>
  </si>
  <si>
    <t>Тайлан гаргасан:</t>
  </si>
  <si>
    <t xml:space="preserve"> ............................................ /                                          /</t>
  </si>
  <si>
    <t>Хэвлэсэн огноо:  2018/02/09 9:41:07 AM</t>
  </si>
  <si>
    <t>Хуудас : 1/1</t>
  </si>
  <si>
    <t>2017 оны 12-р сарын 31</t>
  </si>
  <si>
    <t>Ерөнхий нягтлан бодогч________________ /Г.ЭНХГЭРЭЛ/</t>
  </si>
  <si>
    <t>Захирал____________________                     /Ё.ГАНБАТ/</t>
  </si>
  <si>
    <t>2017 оны 12 сарын 31 үлдэгдэл</t>
  </si>
  <si>
    <t>3. Тайлант хугацаа: он |_2_|_0_|_1_|_8_|  улирал |_0_|_1_|</t>
  </si>
  <si>
    <r>
      <t xml:space="preserve">4. Тайлант хугацаа: он | 2 | 0 | 1 | 8 |  улирал | 01 | </t>
    </r>
    <r>
      <rPr>
        <sz val="10"/>
        <color indexed="8"/>
        <rFont val="Arial"/>
        <family val="2"/>
      </rPr>
      <t/>
    </r>
  </si>
  <si>
    <t>5. Тайлант хугацаа: он |_2_|_0_|_1_|_8_|  улирал |_01_|</t>
  </si>
  <si>
    <t xml:space="preserve">2018 ОНЫ 2 УЛИРЛЫН  </t>
  </si>
  <si>
    <t xml:space="preserve">2018 оны 2-р улирлын санхүүгийн тайлангийн  </t>
  </si>
  <si>
    <t>Захирал  Ё.Ганбат , ерөнхий нягтлан бодогч Г.Энхгэрэл бид манай аж ахуйн нэгжийн 2018 оны 06 сарын 30-ны өдрөөр тасалбар болгон гаргасан санхүүгийн тайланд тайлант хугацааны үйл ажиллагааны үр дүн, санхүүгийн байдлыг ''Нягтлан бодох  бүртгэлийн тухай'' хуулийн 17.1 дэх заалтын дагуу үнэн зөв , бүрэн тусгасан болохыг баталж байна. Үүнд :</t>
  </si>
  <si>
    <t>2018 оны 06 сарын 30 өдөр</t>
  </si>
  <si>
    <t>2018 оны 06 сарын 30</t>
  </si>
  <si>
    <t>2018 оны 06 сарын 30 үлдэгдэл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</si>
</sst>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₮_-;\-* #,##0_₮_-;_-* &quot;-&quot;_₮_-;_-@_-"/>
    <numFmt numFmtId="165" formatCode="_-* #,##0.00&quot;₮&quot;_-;\-* #,##0.00&quot;₮&quot;_-;_-* &quot;-&quot;??&quot;₮&quot;_-;_-@_-"/>
    <numFmt numFmtId="166" formatCode="_-* #,##0.00_₮_-;\-* #,##0.00_₮_-;_-* &quot;-&quot;??_₮_-;_-@_-"/>
    <numFmt numFmtId="167" formatCode="#,##0.00;[Red]#,##0.00"/>
    <numFmt numFmtId="168" formatCode="_-* #,##0.00_-;\-* #,##0.00_-;_-* &quot;-&quot;??_-;_-@_-"/>
    <numFmt numFmtId="169" formatCode="_(* #,##0.0_);_(* \(#,##0.0\);_(* &quot;-&quot;??_);_(@_)"/>
    <numFmt numFmtId="170" formatCode="_(* #,##0_);_(* \(#,##0\);_(* &quot;-&quot;??_);_(@_)"/>
    <numFmt numFmtId="171" formatCode="#,##0.0"/>
    <numFmt numFmtId="172" formatCode="_-* #,##0.00\ &quot;₮&quot;_-;\-* #,##0.00\ &quot;₮&quot;_-;_-* &quot;-&quot;??\ &quot;₮&quot;_-;_-@_-"/>
    <numFmt numFmtId="173" formatCode="0.0%"/>
    <numFmt numFmtId="174" formatCode="General_)"/>
    <numFmt numFmtId="175" formatCode="#,##0&quot; &quot;;[Red]\-#,##0&quot; &quot;"/>
    <numFmt numFmtId="176" formatCode="#,##0.00&quot; &quot;;\-#,##0.00&quot; &quot;"/>
    <numFmt numFmtId="177" formatCode="#,##0&quot; &quot;;\-#,##0&quot; &quot;"/>
    <numFmt numFmtId="178" formatCode="_(* #,##0.000000_);_(* \(#,##0.000000\);_(* &quot;-&quot;??_);_(@_)"/>
    <numFmt numFmtId="179" formatCode="#,##0_₮"/>
    <numFmt numFmtId="180" formatCode="mm/dd/yy"/>
    <numFmt numFmtId="181" formatCode="_-* #,##0[$₮-450]_-;\-* #,##0[$₮-450]_-;_-* &quot;-&quot;[$₮-450]_-;_-@_-"/>
    <numFmt numFmtId="182" formatCode="#,##0.0_);\(#,##0.0\);&quot;--&quot;_)"/>
    <numFmt numFmtId="183" formatCode="#,##0.00_);\(#,##0.00\);&quot;--&quot;_)"/>
    <numFmt numFmtId="184" formatCode="0.0"/>
    <numFmt numFmtId="185" formatCode="_(* #,##0.0_);_(* \(#,##0.0\);_(* &quot;-&quot;_);_(@_)"/>
    <numFmt numFmtId="186" formatCode="_(* #,##0.00_);_(* \(#,##0.00\);_(* &quot;-&quot;_);_(@_)"/>
    <numFmt numFmtId="187" formatCode="#,##0.0%_);\(#,##0.0%\);&quot;--&quot;\%_)"/>
    <numFmt numFmtId="188" formatCode="#,##0.00%_);\(#,##0.00%\);&quot;--&quot;\%_)"/>
    <numFmt numFmtId="189" formatCode="#,##0.0_);[Red]\(#,##0.0\)"/>
    <numFmt numFmtId="190" formatCode="#,##0;\-#,##0;&quot;-&quot;"/>
    <numFmt numFmtId="191" formatCode="#&quot; &quot;##0"/>
    <numFmt numFmtId="192" formatCode="_-* #,##0_-;\-* #,##0_-;_-* &quot;-&quot;_-;_-@_-"/>
    <numFmt numFmtId="193" formatCode="_(&quot; &quot;* #,##0.00_);_(&quot; &quot;* \(#,##0.00\);_(&quot; &quot;* &quot;-&quot;??_);_(@_)"/>
    <numFmt numFmtId="194" formatCode="_(* #,##0_);_(* \(#,##0\);_(* &quot;-&quot;?_);_(@_)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&quot;¥&quot;#,##0;&quot;¥&quot;&quot;¥&quot;&quot;¥&quot;&quot;¥&quot;\-#,##0"/>
    <numFmt numFmtId="198" formatCode="#,##0;[Red]&quot;-&quot;#,##0"/>
    <numFmt numFmtId="199" formatCode="&quot;¥&quot;#,##0;[Red]&quot;¥&quot;&quot;¥&quot;&quot;¥&quot;&quot;¥&quot;\-#,##0"/>
    <numFmt numFmtId="200" formatCode="#,##0.00;[Red]&quot;-&quot;#,##0.00"/>
    <numFmt numFmtId="201" formatCode="&quot;¥&quot;#,##0.00;[Red]&quot;¥&quot;\-#,##0.00"/>
    <numFmt numFmtId="202" formatCode="&quot;¥&quot;#,##0;[Red]&quot;¥&quot;\-#,##0"/>
    <numFmt numFmtId="203" formatCode="_-* #,##0.00_-;&quot;¥&quot;&quot;¥&quot;\-* #,##0.00_-;_-* &quot;-&quot;??_-;_-@_-"/>
    <numFmt numFmtId="204" formatCode="_-&quot;¥&quot;* #,##0.00_-;&quot;¥&quot;&quot;¥&quot;\-&quot;¥&quot;* #,##0.00_-;_-&quot;¥&quot;* &quot;-&quot;??_-;_-@_-"/>
    <numFmt numFmtId="205" formatCode="&quot;¥&quot;#,##0.00;&quot;¥&quot;&quot;¥&quot;&quot;¥&quot;&quot;¥&quot;\-#,##0.00"/>
    <numFmt numFmtId="206" formatCode="_ * #,##0_ ;_ * \-#,##0_ ;_ * &quot;-&quot;_ ;_ @_ "/>
    <numFmt numFmtId="207" formatCode="."/>
    <numFmt numFmtId="208" formatCode="_([$$-409]* #,##0_);_([$$-409]* \(#,##0\);_([$$-409]* &quot;-&quot;_);_(@_)"/>
    <numFmt numFmtId="209" formatCode="m/d;@"/>
    <numFmt numFmtId="210" formatCode="_-* #,##0.00[$₮-450]_-;\-* #,##0.00[$₮-450]_-;_-* &quot;-&quot;??[$₮-450]_-;_-@_-"/>
    <numFmt numFmtId="211" formatCode="_([$$-409]* #,##0.00_);_([$$-409]* \(#,##0.00\);_([$$-409]* &quot;-&quot;??_);_(@_)"/>
    <numFmt numFmtId="212" formatCode="_-* #,##0_₮_-;\-* #,##0_₮_-;_-* &quot;-&quot;??_₮_-;_-@_-"/>
  </numFmts>
  <fonts count="18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宋体"/>
      <charset val="134"/>
    </font>
    <font>
      <sz val="12"/>
      <name val="宋体"/>
      <family val="2"/>
      <charset val="134"/>
    </font>
    <font>
      <sz val="12"/>
      <name val="Arial Mon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Tahoma"/>
      <family val="2"/>
    </font>
    <font>
      <sz val="9"/>
      <name val="Times New Roman"/>
      <family val="1"/>
    </font>
    <font>
      <sz val="9"/>
      <color indexed="6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Tahoma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1"/>
      <color theme="1"/>
      <name val="Arial Mon"/>
      <family val="2"/>
    </font>
    <font>
      <sz val="10"/>
      <color indexed="8"/>
      <name val="Arial Mon"/>
      <family val="2"/>
    </font>
    <font>
      <sz val="10"/>
      <name val="Arial Mon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8"/>
      <name val="Tahoma"/>
      <family val="2"/>
    </font>
    <font>
      <sz val="10"/>
      <color theme="1"/>
      <name val="Tahoma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0"/>
      <color indexed="12"/>
      <name val="Arial"/>
      <family val="2"/>
    </font>
    <font>
      <sz val="12"/>
      <name val="Times New Roman"/>
      <family val="1"/>
    </font>
    <font>
      <sz val="9"/>
      <color indexed="8"/>
      <name val="Tahoma"/>
      <family val="2"/>
    </font>
    <font>
      <sz val="10"/>
      <color rgb="FF000000"/>
      <name val="Tahoma"/>
      <family val="2"/>
    </font>
    <font>
      <sz val="1"/>
      <color rgb="FF000000"/>
      <name val="Arial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8"/>
      <color rgb="FF0000FF"/>
      <name val="Tahoma"/>
      <family val="2"/>
    </font>
    <font>
      <b/>
      <sz val="8"/>
      <color rgb="FF000080"/>
      <name val="Tahoma"/>
      <family val="2"/>
    </font>
    <font>
      <b/>
      <sz val="16"/>
      <color rgb="FF000000"/>
      <name val="Tahoma"/>
      <family val="2"/>
    </font>
    <font>
      <b/>
      <sz val="10"/>
      <color rgb="FF000000"/>
      <name val="Tahoma"/>
      <family val="2"/>
    </font>
    <font>
      <b/>
      <sz val="9"/>
      <color rgb="FF000080"/>
      <name val="Tahoma"/>
      <family val="2"/>
    </font>
    <font>
      <b/>
      <u/>
      <sz val="8"/>
      <color rgb="FF0000FF"/>
      <name val="Tahoma"/>
      <family val="2"/>
    </font>
    <font>
      <u/>
      <sz val="8"/>
      <color rgb="FF000000"/>
      <name val="Tahoma"/>
      <family val="2"/>
    </font>
    <font>
      <u/>
      <sz val="14.3"/>
      <color theme="10"/>
      <name val="Calibri"/>
      <family val="2"/>
    </font>
    <font>
      <sz val="10"/>
      <color theme="1"/>
      <name val="Calibri"/>
      <family val="2"/>
      <scheme val="minor"/>
    </font>
    <font>
      <sz val="8"/>
      <color indexed="21"/>
      <name val="Arial"/>
      <family val="2"/>
    </font>
    <font>
      <sz val="10"/>
      <color theme="1"/>
      <name val="Times New Roman"/>
      <family val="2"/>
    </font>
    <font>
      <sz val="10"/>
      <name val="Helv"/>
    </font>
    <font>
      <b/>
      <sz val="8"/>
      <color indexed="9"/>
      <name val="Arial"/>
      <family val="2"/>
    </font>
    <font>
      <b/>
      <sz val="8"/>
      <color indexed="48"/>
      <name val="Arial"/>
      <family val="2"/>
    </font>
    <font>
      <u/>
      <sz val="11"/>
      <color theme="10"/>
      <name val="Calibri"/>
      <family val="2"/>
    </font>
    <font>
      <b/>
      <sz val="8"/>
      <color indexed="16"/>
      <name val="Arial"/>
      <family val="2"/>
    </font>
    <font>
      <b/>
      <sz val="8"/>
      <color indexed="8"/>
      <name val="Arial Mon"/>
      <family val="2"/>
    </font>
    <font>
      <sz val="8"/>
      <color indexed="8"/>
      <name val="Arial Mon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8"/>
      <color indexed="9"/>
      <name val="Arial Mon"/>
      <family val="2"/>
    </font>
    <font>
      <sz val="11"/>
      <name val="ＭＳ Ｐゴシック"/>
      <family val="3"/>
      <charset val="128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2"/>
      <name val="바탕체"/>
      <family val="3"/>
    </font>
    <font>
      <b/>
      <sz val="1"/>
      <color indexed="8"/>
      <name val="Courier"/>
      <family val="3"/>
    </font>
    <font>
      <sz val="1"/>
      <color indexed="8"/>
      <name val="Courier"/>
      <family val="3"/>
    </font>
    <font>
      <b/>
      <sz val="12"/>
      <color indexed="16"/>
      <name val="굴림체"/>
      <family val="3"/>
    </font>
    <font>
      <sz val="12"/>
      <name val="굴림체"/>
      <family val="3"/>
    </font>
    <font>
      <sz val="10"/>
      <name val="Tahoma"/>
      <family val="2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2"/>
      <name val="宋体"/>
    </font>
    <font>
      <sz val="11"/>
      <color indexed="20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2"/>
      <name val="ＭＳ 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rgb="FF002060"/>
      <name val="Times New Roman"/>
      <family val="1"/>
    </font>
    <font>
      <b/>
      <u/>
      <sz val="11"/>
      <color indexed="8"/>
      <name val="Times New Roman"/>
      <family val="1"/>
    </font>
    <font>
      <sz val="10"/>
      <name val="Times New Roman"/>
      <family val="1"/>
    </font>
    <font>
      <sz val="10"/>
      <color indexed="63"/>
      <name val="Times New Roman"/>
      <family val="1"/>
    </font>
    <font>
      <b/>
      <sz val="20"/>
      <name val="Times New Roman"/>
      <family val="1"/>
    </font>
    <font>
      <b/>
      <sz val="38"/>
      <color indexed="9"/>
      <name val="Times New Roman"/>
      <family val="1"/>
    </font>
    <font>
      <b/>
      <sz val="14"/>
      <name val="Times New Roman"/>
      <family val="1"/>
    </font>
    <font>
      <sz val="1"/>
      <color indexed="9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u/>
      <sz val="10"/>
      <color indexed="12"/>
      <name val="Times New Roman"/>
      <family val="1"/>
    </font>
    <font>
      <sz val="7"/>
      <name val="Times New Roman"/>
      <family val="1"/>
    </font>
    <font>
      <sz val="8"/>
      <color indexed="13"/>
      <name val="Times New Roman"/>
      <family val="1"/>
    </font>
    <font>
      <sz val="1"/>
      <name val="Times New Roman"/>
      <family val="1"/>
    </font>
    <font>
      <b/>
      <u/>
      <sz val="10"/>
      <name val="Times New Roman"/>
      <family val="1"/>
    </font>
    <font>
      <sz val="8"/>
      <color indexed="9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u/>
      <sz val="10"/>
      <name val="Times New Roman"/>
      <family val="1"/>
    </font>
    <font>
      <u/>
      <sz val="9"/>
      <name val="Times New Roman"/>
      <family val="1"/>
    </font>
    <font>
      <sz val="10"/>
      <color indexed="9"/>
      <name val="Times New Roman"/>
      <family val="1"/>
    </font>
    <font>
      <sz val="7"/>
      <color theme="1"/>
      <name val="Times New Roman"/>
      <family val="1"/>
    </font>
    <font>
      <sz val="10"/>
      <color rgb="FFFFFFFF"/>
      <name val="Times New Roman"/>
      <family val="1"/>
    </font>
    <font>
      <b/>
      <sz val="10"/>
      <color rgb="FFFFFFFF"/>
      <name val="Times New Roman"/>
      <family val="1"/>
    </font>
    <font>
      <b/>
      <sz val="12"/>
      <name val="Times New Roman Mon"/>
      <family val="1"/>
    </font>
    <font>
      <sz val="10"/>
      <name val="Times New Roman Mon"/>
      <family val="1"/>
    </font>
    <font>
      <b/>
      <sz val="10"/>
      <name val="Times New Roman Mon"/>
      <family val="1"/>
    </font>
    <font>
      <b/>
      <sz val="10"/>
      <color indexed="9"/>
      <name val="Times New Roman Mon"/>
      <family val="1"/>
    </font>
    <font>
      <sz val="10"/>
      <color indexed="9"/>
      <name val="Times New Roman Mon"/>
      <family val="1"/>
    </font>
    <font>
      <b/>
      <i/>
      <sz val="10"/>
      <name val="Times New Roman Mon"/>
      <family val="1"/>
    </font>
    <font>
      <i/>
      <sz val="10"/>
      <name val="Times New Roman Mon"/>
      <family val="1"/>
    </font>
    <font>
      <b/>
      <sz val="10"/>
      <color indexed="9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10"/>
      <name val="Times New Roman"/>
      <family val="1"/>
    </font>
    <font>
      <b/>
      <sz val="7"/>
      <color rgb="FFFFFFFF"/>
      <name val="Times New Roman"/>
      <family val="1"/>
    </font>
    <font>
      <u/>
      <sz val="11"/>
      <color theme="10"/>
      <name val="Times New Roman"/>
      <family val="1"/>
    </font>
    <font>
      <u/>
      <sz val="11"/>
      <color theme="10"/>
      <name val="Times Bold Italic"/>
      <family val="1"/>
    </font>
    <font>
      <sz val="11"/>
      <color theme="1"/>
      <name val="Times Bold Italic"/>
      <family val="1"/>
    </font>
    <font>
      <b/>
      <i/>
      <u val="singleAccounting"/>
      <sz val="10"/>
      <color theme="1"/>
      <name val="Times New Roman"/>
      <family val="1"/>
    </font>
    <font>
      <sz val="8"/>
      <color theme="1"/>
      <name val="Arial"/>
      <family val="2"/>
    </font>
    <font>
      <sz val="9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9.75"/>
      <color rgb="FF000000"/>
      <name val="Times New Roman"/>
      <family val="1"/>
    </font>
    <font>
      <sz val="9.5"/>
      <color rgb="FF000000"/>
      <name val="Times New Roman"/>
      <family val="1"/>
    </font>
    <font>
      <sz val="9.5"/>
      <color rgb="FF000080"/>
      <name val="Times New Roman"/>
      <family val="1"/>
    </font>
    <font>
      <b/>
      <sz val="14"/>
      <color rgb="FF000000"/>
      <name val="Times New Roman"/>
      <family val="1"/>
    </font>
    <font>
      <sz val="9"/>
      <color rgb="FF000080"/>
      <name val="Times New Roman"/>
      <family val="1"/>
    </font>
    <font>
      <sz val="12"/>
      <color rgb="FF000000"/>
      <name val="Times New Roman"/>
      <family val="1"/>
    </font>
    <font>
      <sz val="8"/>
      <color rgb="FF000000"/>
      <name val="Arial"/>
      <family val="2"/>
    </font>
    <font>
      <sz val="10"/>
      <color rgb="FF000000"/>
      <name val="Times New Roman"/>
      <family val="1"/>
    </font>
  </fonts>
  <fills count="5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DAB9"/>
      </patternFill>
    </fill>
    <fill>
      <patternFill patternType="solid">
        <fgColor rgb="FFF5F5F5"/>
      </patternFill>
    </fill>
  </fills>
  <borders count="10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2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/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/>
      <bottom style="thin">
        <color rgb="FFD2B48C"/>
      </bottom>
      <diagonal/>
    </border>
    <border>
      <left/>
      <right/>
      <top style="thin">
        <color rgb="FFD2B48C"/>
      </top>
      <bottom style="thin">
        <color rgb="FFD2B48C"/>
      </bottom>
      <diagonal/>
    </border>
    <border>
      <left style="thin">
        <color rgb="FFD2B48C"/>
      </left>
      <right style="thin">
        <color rgb="FFD2B48C"/>
      </right>
      <top style="thin">
        <color rgb="FFD2B48C"/>
      </top>
      <bottom style="thin">
        <color rgb="FFD2B48C"/>
      </bottom>
      <diagonal/>
    </border>
    <border>
      <left/>
      <right/>
      <top style="thin">
        <color rgb="FFD2B48C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D2B48C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/>
      <bottom style="thin">
        <color rgb="FFD2B48C"/>
      </bottom>
      <diagonal/>
    </border>
    <border>
      <left style="thin">
        <color rgb="FFD2B48C"/>
      </left>
      <right/>
      <top style="thin">
        <color rgb="FFD2B48C"/>
      </top>
      <bottom style="thin">
        <color rgb="FFD2B48C"/>
      </bottom>
      <diagonal/>
    </border>
    <border>
      <left/>
      <right style="thin">
        <color rgb="FFD2B48C"/>
      </right>
      <top style="thin">
        <color rgb="FFD2B48C"/>
      </top>
      <bottom style="thin">
        <color rgb="FFD2B48C"/>
      </bottom>
      <diagonal/>
    </border>
    <border>
      <left/>
      <right style="thin">
        <color rgb="FFD2B48C"/>
      </right>
      <top/>
      <bottom style="thin">
        <color rgb="FFD2B48C"/>
      </bottom>
      <diagonal/>
    </border>
  </borders>
  <cellStyleXfs count="8265">
    <xf numFmtId="181" fontId="0" fillId="0" borderId="0"/>
    <xf numFmtId="43" fontId="9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81" fontId="1" fillId="0" borderId="0"/>
    <xf numFmtId="181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81" fontId="1" fillId="0" borderId="0"/>
    <xf numFmtId="168" fontId="5" fillId="0" borderId="0" applyFont="0" applyFill="0" applyBorder="0" applyAlignment="0" applyProtection="0">
      <alignment vertical="center"/>
    </xf>
    <xf numFmtId="181" fontId="1" fillId="0" borderId="0"/>
    <xf numFmtId="181" fontId="1" fillId="0" borderId="0"/>
    <xf numFmtId="181" fontId="1" fillId="0" borderId="0"/>
    <xf numFmtId="181" fontId="1" fillId="0" borderId="0"/>
    <xf numFmtId="168" fontId="5" fillId="0" borderId="0" applyFont="0" applyFill="0" applyBorder="0" applyAlignment="0" applyProtection="0">
      <alignment vertical="center"/>
    </xf>
    <xf numFmtId="181" fontId="1" fillId="0" borderId="0"/>
    <xf numFmtId="43" fontId="1" fillId="0" borderId="0" quotePrefix="1">
      <protection locked="0"/>
    </xf>
    <xf numFmtId="43" fontId="4" fillId="0" borderId="0" applyFont="0" applyFill="0" applyBorder="0" applyAlignment="0" applyProtection="0"/>
    <xf numFmtId="181" fontId="1" fillId="0" borderId="0"/>
    <xf numFmtId="167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181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1" fontId="1" fillId="0" borderId="0"/>
    <xf numFmtId="43" fontId="9" fillId="0" borderId="0" applyFont="0" applyFill="0" applyBorder="0" applyAlignment="0" applyProtection="0"/>
    <xf numFmtId="181" fontId="1" fillId="0" borderId="0"/>
    <xf numFmtId="181" fontId="1" fillId="0" borderId="0"/>
    <xf numFmtId="43" fontId="4" fillId="0" borderId="0" applyFont="0" applyFill="0" applyBorder="0" applyAlignment="0" applyProtection="0"/>
    <xf numFmtId="181" fontId="1" fillId="0" borderId="0"/>
    <xf numFmtId="43" fontId="1" fillId="0" borderId="0" applyFont="0" applyFill="0" applyBorder="0" applyAlignment="0" applyProtection="0"/>
    <xf numFmtId="181" fontId="1" fillId="0" borderId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" fillId="0" borderId="0"/>
    <xf numFmtId="181" fontId="1" fillId="0" borderId="0"/>
    <xf numFmtId="181" fontId="1" fillId="0" borderId="0"/>
    <xf numFmtId="181" fontId="16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6" fillId="0" borderId="0">
      <alignment vertical="center"/>
    </xf>
    <xf numFmtId="181" fontId="1" fillId="0" borderId="0"/>
    <xf numFmtId="181" fontId="15" fillId="0" borderId="0"/>
    <xf numFmtId="181" fontId="15" fillId="0" borderId="0"/>
    <xf numFmtId="181" fontId="1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6" fillId="0" borderId="0">
      <alignment vertical="center"/>
    </xf>
    <xf numFmtId="181" fontId="15" fillId="0" borderId="0"/>
    <xf numFmtId="181" fontId="7" fillId="0" borderId="0"/>
    <xf numFmtId="181" fontId="1" fillId="0" borderId="0"/>
    <xf numFmtId="181" fontId="1" fillId="0" borderId="0"/>
    <xf numFmtId="181" fontId="1" fillId="0" borderId="0"/>
    <xf numFmtId="181" fontId="16" fillId="0" borderId="0"/>
    <xf numFmtId="181" fontId="15" fillId="0" borderId="0"/>
    <xf numFmtId="181" fontId="16" fillId="0" borderId="0"/>
    <xf numFmtId="181" fontId="4" fillId="0" borderId="0"/>
    <xf numFmtId="181" fontId="4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5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181" fontId="18" fillId="0" borderId="0"/>
    <xf numFmtId="181" fontId="24" fillId="0" borderId="0"/>
    <xf numFmtId="181" fontId="1" fillId="0" borderId="0"/>
    <xf numFmtId="43" fontId="1" fillId="0" borderId="0" applyFont="0" applyFill="0" applyBorder="0" applyAlignment="0" applyProtection="0"/>
    <xf numFmtId="166" fontId="1" fillId="0" borderId="0" quotePrefix="1" applyFont="0" applyFill="0" applyBorder="0" applyAlignment="0">
      <protection locked="0"/>
    </xf>
    <xf numFmtId="181" fontId="1" fillId="0" borderId="0"/>
    <xf numFmtId="181" fontId="1" fillId="0" borderId="0"/>
    <xf numFmtId="181" fontId="32" fillId="0" borderId="0"/>
    <xf numFmtId="43" fontId="1" fillId="0" borderId="0" quotePrefix="1" applyFont="0" applyFill="0" applyBorder="0" applyAlignment="0">
      <protection locked="0"/>
    </xf>
    <xf numFmtId="181" fontId="41" fillId="0" borderId="0"/>
    <xf numFmtId="166" fontId="1" fillId="0" borderId="0" applyFont="0" applyFill="0" applyBorder="0" applyAlignment="0" applyProtection="0"/>
    <xf numFmtId="181" fontId="17" fillId="0" borderId="0"/>
    <xf numFmtId="174" fontId="1" fillId="0" borderId="0"/>
    <xf numFmtId="9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5" fillId="0" borderId="0" applyFont="0" applyFill="0" applyBorder="0" applyAlignment="0" applyProtection="0"/>
    <xf numFmtId="169" fontId="1" fillId="0" borderId="0"/>
    <xf numFmtId="171" fontId="1" fillId="0" borderId="0"/>
    <xf numFmtId="181" fontId="1" fillId="0" borderId="0"/>
    <xf numFmtId="174" fontId="1" fillId="0" borderId="0"/>
    <xf numFmtId="181" fontId="1" fillId="0" borderId="0"/>
    <xf numFmtId="175" fontId="1" fillId="0" borderId="0"/>
    <xf numFmtId="176" fontId="15" fillId="0" borderId="0"/>
    <xf numFmtId="181" fontId="49" fillId="0" borderId="0"/>
    <xf numFmtId="181" fontId="49" fillId="0" borderId="0"/>
    <xf numFmtId="181" fontId="35" fillId="0" borderId="0"/>
    <xf numFmtId="181" fontId="1" fillId="0" borderId="0"/>
    <xf numFmtId="177" fontId="15" fillId="0" borderId="0"/>
    <xf numFmtId="181" fontId="50" fillId="0" borderId="0"/>
    <xf numFmtId="9" fontId="35" fillId="0" borderId="0" applyFont="0" applyFill="0" applyBorder="0" applyAlignment="0" applyProtection="0"/>
    <xf numFmtId="181" fontId="39" fillId="0" borderId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5" fillId="0" borderId="0" applyFont="0" applyFill="0" applyBorder="0" applyAlignment="0" applyProtection="0"/>
    <xf numFmtId="181" fontId="15" fillId="0" borderId="0"/>
    <xf numFmtId="181" fontId="1" fillId="0" borderId="0"/>
    <xf numFmtId="181" fontId="1" fillId="0" borderId="0"/>
    <xf numFmtId="9" fontId="4" fillId="0" borderId="0" applyFont="0" applyFill="0" applyBorder="0" applyAlignment="0" applyProtection="0"/>
    <xf numFmtId="181" fontId="1" fillId="0" borderId="0"/>
    <xf numFmtId="166" fontId="17" fillId="0" borderId="0" applyFont="0" applyFill="0" applyBorder="0" applyAlignment="0" applyProtection="0"/>
    <xf numFmtId="166" fontId="42" fillId="0" borderId="0" applyFont="0" applyFill="0" applyBorder="0" applyAlignment="0" applyProtection="0"/>
    <xf numFmtId="181" fontId="1" fillId="0" borderId="0"/>
    <xf numFmtId="176" fontId="15" fillId="0" borderId="0"/>
    <xf numFmtId="9" fontId="51" fillId="0" borderId="0" applyFont="0" applyFill="0" applyBorder="0" applyAlignment="0" applyProtection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169" fontId="1" fillId="0" borderId="0"/>
    <xf numFmtId="181" fontId="1" fillId="0" borderId="0"/>
    <xf numFmtId="181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1" fontId="1" fillId="0" borderId="0"/>
    <xf numFmtId="169" fontId="1" fillId="0" borderId="0"/>
    <xf numFmtId="169" fontId="1" fillId="0" borderId="0"/>
    <xf numFmtId="181" fontId="1" fillId="0" borderId="0"/>
    <xf numFmtId="169" fontId="1" fillId="0" borderId="0"/>
    <xf numFmtId="169" fontId="1" fillId="0" borderId="0"/>
    <xf numFmtId="181" fontId="1" fillId="0" borderId="0"/>
    <xf numFmtId="169" fontId="1" fillId="0" borderId="0"/>
    <xf numFmtId="169" fontId="1" fillId="0" borderId="0"/>
    <xf numFmtId="181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81" fontId="52" fillId="0" borderId="0"/>
    <xf numFmtId="171" fontId="1" fillId="0" borderId="0"/>
    <xf numFmtId="171" fontId="1" fillId="0" borderId="0"/>
    <xf numFmtId="181" fontId="5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1" fontId="52" fillId="0" borderId="0"/>
    <xf numFmtId="181" fontId="52" fillId="0" borderId="0"/>
    <xf numFmtId="181" fontId="1" fillId="0" borderId="0"/>
    <xf numFmtId="181" fontId="1" fillId="0" borderId="0"/>
    <xf numFmtId="181" fontId="1" fillId="0" borderId="0"/>
    <xf numFmtId="181" fontId="52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1" fillId="0" borderId="0"/>
    <xf numFmtId="181" fontId="1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52" fillId="0" borderId="0"/>
    <xf numFmtId="181" fontId="1" fillId="0" borderId="0"/>
    <xf numFmtId="181" fontId="1" fillId="0" borderId="0"/>
    <xf numFmtId="181" fontId="1" fillId="0" borderId="0"/>
    <xf numFmtId="171" fontId="1" fillId="0" borderId="0"/>
    <xf numFmtId="171" fontId="1" fillId="0" borderId="0"/>
    <xf numFmtId="181" fontId="52" fillId="0" borderId="0"/>
    <xf numFmtId="181" fontId="52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71" fontId="1" fillId="0" borderId="0"/>
    <xf numFmtId="181" fontId="52" fillId="0" borderId="0"/>
    <xf numFmtId="171" fontId="1" fillId="0" borderId="0"/>
    <xf numFmtId="171" fontId="1" fillId="0" borderId="0"/>
    <xf numFmtId="181" fontId="52" fillId="0" borderId="0"/>
    <xf numFmtId="171" fontId="1" fillId="0" borderId="0"/>
    <xf numFmtId="171" fontId="1" fillId="0" borderId="0"/>
    <xf numFmtId="169" fontId="1" fillId="0" borderId="0"/>
    <xf numFmtId="169" fontId="1" fillId="0" borderId="0"/>
    <xf numFmtId="181" fontId="1" fillId="0" borderId="0"/>
    <xf numFmtId="17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3" fontId="1" fillId="0" borderId="0"/>
    <xf numFmtId="173" fontId="1" fillId="0" borderId="0"/>
    <xf numFmtId="178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3" fontId="1" fillId="0" borderId="0"/>
    <xf numFmtId="173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3" fontId="1" fillId="0" borderId="0"/>
    <xf numFmtId="173" fontId="1" fillId="0" borderId="0"/>
    <xf numFmtId="173" fontId="1" fillId="0" borderId="0"/>
    <xf numFmtId="173" fontId="1" fillId="0" borderId="0"/>
    <xf numFmtId="179" fontId="1" fillId="0" borderId="0"/>
    <xf numFmtId="179" fontId="1" fillId="0" borderId="0"/>
    <xf numFmtId="170" fontId="1" fillId="0" borderId="0"/>
    <xf numFmtId="175" fontId="1" fillId="0" borderId="0"/>
    <xf numFmtId="175" fontId="1" fillId="0" borderId="0"/>
    <xf numFmtId="170" fontId="1" fillId="0" borderId="0"/>
    <xf numFmtId="175" fontId="1" fillId="0" borderId="0"/>
    <xf numFmtId="175" fontId="1" fillId="0" borderId="0"/>
    <xf numFmtId="17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0" fontId="1" fillId="0" borderId="0"/>
    <xf numFmtId="170" fontId="1" fillId="0" borderId="0"/>
    <xf numFmtId="170" fontId="1" fillId="0" borderId="0"/>
    <xf numFmtId="175" fontId="1" fillId="0" borderId="0"/>
    <xf numFmtId="175" fontId="1" fillId="0" borderId="0"/>
    <xf numFmtId="170" fontId="1" fillId="0" borderId="0"/>
    <xf numFmtId="170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5" fontId="1" fillId="0" borderId="0"/>
    <xf numFmtId="170" fontId="1" fillId="0" borderId="0"/>
    <xf numFmtId="175" fontId="1" fillId="0" borderId="0"/>
    <xf numFmtId="175" fontId="1" fillId="0" borderId="0"/>
    <xf numFmtId="178" fontId="1" fillId="0" borderId="0"/>
    <xf numFmtId="181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8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8" fontId="1" fillId="0" borderId="0"/>
    <xf numFmtId="181" fontId="1" fillId="0" borderId="0"/>
    <xf numFmtId="181" fontId="1" fillId="0" borderId="0"/>
    <xf numFmtId="179" fontId="1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4" fontId="1" fillId="0" borderId="0"/>
    <xf numFmtId="179" fontId="1" fillId="0" borderId="0"/>
    <xf numFmtId="179" fontId="1" fillId="0" borderId="0"/>
    <xf numFmtId="179" fontId="1" fillId="0" borderId="0"/>
    <xf numFmtId="169" fontId="1" fillId="0" borderId="0"/>
    <xf numFmtId="181" fontId="53" fillId="0" borderId="0" applyFont="0" applyFill="0" applyBorder="0" applyAlignment="0" applyProtection="0"/>
    <xf numFmtId="181" fontId="1" fillId="0" borderId="0"/>
    <xf numFmtId="181" fontId="15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15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8" fontId="1" fillId="0" borderId="0"/>
    <xf numFmtId="178" fontId="1" fillId="0" borderId="0"/>
    <xf numFmtId="178" fontId="1" fillId="0" borderId="0"/>
    <xf numFmtId="179" fontId="1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79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9" fontId="1" fillId="0" borderId="0"/>
    <xf numFmtId="179" fontId="1" fillId="0" borderId="0"/>
    <xf numFmtId="17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9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8" fontId="1" fillId="0" borderId="0"/>
    <xf numFmtId="170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8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8" fontId="1" fillId="0" borderId="0"/>
    <xf numFmtId="178" fontId="1" fillId="0" borderId="0"/>
    <xf numFmtId="178" fontId="1" fillId="0" borderId="0"/>
    <xf numFmtId="170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1" fontId="24" fillId="0" borderId="0"/>
    <xf numFmtId="181" fontId="35" fillId="0" borderId="0"/>
    <xf numFmtId="181" fontId="35" fillId="0" borderId="0"/>
    <xf numFmtId="181" fontId="24" fillId="0" borderId="0"/>
    <xf numFmtId="181" fontId="35" fillId="0" borderId="0"/>
    <xf numFmtId="181" fontId="35" fillId="0" borderId="0"/>
    <xf numFmtId="181" fontId="24" fillId="0" borderId="0"/>
    <xf numFmtId="181" fontId="35" fillId="0" borderId="0"/>
    <xf numFmtId="181" fontId="35" fillId="0" borderId="0"/>
    <xf numFmtId="181" fontId="24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24" fillId="0" borderId="0"/>
    <xf numFmtId="181" fontId="24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79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79" fontId="1" fillId="0" borderId="0"/>
    <xf numFmtId="181" fontId="2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79" fontId="1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81" fontId="24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81" fontId="35" fillId="0" borderId="0"/>
    <xf numFmtId="181" fontId="35" fillId="0" borderId="0"/>
    <xf numFmtId="181" fontId="24" fillId="0" borderId="0"/>
    <xf numFmtId="181" fontId="24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3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79" fontId="1" fillId="0" borderId="0"/>
    <xf numFmtId="181" fontId="1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" fillId="0" borderId="0"/>
    <xf numFmtId="181" fontId="1" fillId="0" borderId="0"/>
    <xf numFmtId="181" fontId="24" fillId="0" borderId="0"/>
    <xf numFmtId="181" fontId="15" fillId="0" borderId="0"/>
    <xf numFmtId="177" fontId="15" fillId="0" borderId="0"/>
    <xf numFmtId="177" fontId="15" fillId="0" borderId="0"/>
    <xf numFmtId="181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81" fontId="15" fillId="0" borderId="0"/>
    <xf numFmtId="181" fontId="15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15" fillId="0" borderId="0"/>
    <xf numFmtId="181" fontId="15" fillId="0" borderId="0"/>
    <xf numFmtId="181" fontId="50" fillId="0" borderId="0"/>
    <xf numFmtId="181" fontId="50" fillId="0" borderId="0"/>
    <xf numFmtId="181" fontId="15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50" fillId="0" borderId="0"/>
    <xf numFmtId="181" fontId="50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15" fillId="0" borderId="0"/>
    <xf numFmtId="181" fontId="15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50" fillId="0" borderId="0"/>
    <xf numFmtId="181" fontId="15" fillId="0" borderId="0"/>
    <xf numFmtId="181" fontId="50" fillId="0" borderId="0"/>
    <xf numFmtId="181" fontId="50" fillId="0" borderId="0"/>
    <xf numFmtId="181" fontId="15" fillId="0" borderId="0"/>
    <xf numFmtId="181" fontId="50" fillId="0" borderId="0"/>
    <xf numFmtId="181" fontId="50" fillId="0" borderId="0"/>
    <xf numFmtId="181" fontId="15" fillId="0" borderId="0"/>
    <xf numFmtId="181" fontId="50" fillId="0" borderId="0"/>
    <xf numFmtId="181" fontId="50" fillId="0" borderId="0"/>
    <xf numFmtId="181" fontId="15" fillId="0" borderId="0"/>
    <xf numFmtId="177" fontId="15" fillId="0" borderId="0"/>
    <xf numFmtId="177" fontId="15" fillId="0" borderId="0"/>
    <xf numFmtId="181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77" fontId="15" fillId="0" borderId="0"/>
    <xf numFmtId="177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81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81" fontId="15" fillId="0" borderId="0"/>
    <xf numFmtId="181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77" fontId="15" fillId="0" borderId="0"/>
    <xf numFmtId="181" fontId="15" fillId="0" borderId="0"/>
    <xf numFmtId="177" fontId="15" fillId="0" borderId="0"/>
    <xf numFmtId="177" fontId="15" fillId="0" borderId="0"/>
    <xf numFmtId="181" fontId="15" fillId="0" borderId="0"/>
    <xf numFmtId="177" fontId="15" fillId="0" borderId="0"/>
    <xf numFmtId="177" fontId="15" fillId="0" borderId="0"/>
    <xf numFmtId="181" fontId="17" fillId="0" borderId="0"/>
    <xf numFmtId="181" fontId="1" fillId="0" borderId="0"/>
    <xf numFmtId="181" fontId="1" fillId="0" borderId="0"/>
    <xf numFmtId="181" fontId="1" fillId="0" borderId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180" fontId="45" fillId="2" borderId="0" applyNumberFormat="0" applyBorder="0" applyAlignment="0" applyProtection="0">
      <alignment horizontal="left" wrapText="1"/>
    </xf>
    <xf numFmtId="181" fontId="15" fillId="0" borderId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81" fontId="48" fillId="0" borderId="0"/>
    <xf numFmtId="181" fontId="54" fillId="0" borderId="0"/>
    <xf numFmtId="181" fontId="11" fillId="0" borderId="0"/>
    <xf numFmtId="181" fontId="4" fillId="0" borderId="0"/>
    <xf numFmtId="181" fontId="11" fillId="0" borderId="0"/>
    <xf numFmtId="181" fontId="55" fillId="0" borderId="0">
      <alignment horizontal="left" vertical="center"/>
    </xf>
    <xf numFmtId="181" fontId="55" fillId="0" borderId="0">
      <alignment horizontal="right" vertical="center"/>
    </xf>
    <xf numFmtId="181" fontId="56" fillId="0" borderId="0">
      <alignment horizontal="left" vertical="top"/>
    </xf>
    <xf numFmtId="181" fontId="57" fillId="0" borderId="0">
      <alignment horizontal="center" vertical="center"/>
    </xf>
    <xf numFmtId="181" fontId="57" fillId="0" borderId="0">
      <alignment horizontal="left" vertical="center"/>
    </xf>
    <xf numFmtId="181" fontId="57" fillId="0" borderId="0">
      <alignment horizontal="right" vertical="center"/>
    </xf>
    <xf numFmtId="181" fontId="57" fillId="0" borderId="0">
      <alignment horizontal="right" vertical="center"/>
    </xf>
    <xf numFmtId="181" fontId="58" fillId="0" borderId="0">
      <alignment horizontal="left" vertical="center"/>
    </xf>
    <xf numFmtId="181" fontId="57" fillId="0" borderId="0">
      <alignment horizontal="right" vertical="center"/>
    </xf>
    <xf numFmtId="181" fontId="57" fillId="0" borderId="0">
      <alignment horizontal="right" vertical="center"/>
    </xf>
    <xf numFmtId="181" fontId="59" fillId="0" borderId="0">
      <alignment horizontal="left" vertical="center"/>
    </xf>
    <xf numFmtId="181" fontId="60" fillId="0" borderId="0">
      <alignment horizontal="left" vertical="center"/>
    </xf>
    <xf numFmtId="181" fontId="61" fillId="0" borderId="0">
      <alignment horizontal="center" vertical="center"/>
    </xf>
    <xf numFmtId="181" fontId="57" fillId="0" borderId="0">
      <alignment horizontal="right" vertical="center"/>
    </xf>
    <xf numFmtId="181" fontId="56" fillId="0" borderId="0">
      <alignment horizontal="left" vertical="top"/>
    </xf>
    <xf numFmtId="181" fontId="62" fillId="0" borderId="0">
      <alignment horizontal="left" vertical="top"/>
    </xf>
    <xf numFmtId="181" fontId="57" fillId="0" borderId="0">
      <alignment horizontal="center" vertical="center"/>
    </xf>
    <xf numFmtId="181" fontId="57" fillId="0" borderId="0">
      <alignment horizontal="center" vertical="center"/>
    </xf>
    <xf numFmtId="181" fontId="57" fillId="0" borderId="0">
      <alignment horizontal="center" vertical="center"/>
    </xf>
    <xf numFmtId="181" fontId="63" fillId="0" borderId="0">
      <alignment horizontal="left" vertical="top"/>
    </xf>
    <xf numFmtId="181" fontId="64" fillId="0" borderId="0">
      <alignment horizontal="left" vertical="top"/>
    </xf>
    <xf numFmtId="181" fontId="65" fillId="0" borderId="0">
      <alignment horizontal="left" vertical="top"/>
    </xf>
    <xf numFmtId="181" fontId="66" fillId="0" borderId="0" applyNumberFormat="0" applyFill="0" applyBorder="0" applyAlignment="0" applyProtection="0">
      <alignment vertical="top"/>
      <protection locked="0"/>
    </xf>
    <xf numFmtId="181" fontId="15" fillId="0" borderId="0"/>
    <xf numFmtId="164" fontId="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70" fontId="42" fillId="0" borderId="0" applyFont="0" applyFill="0" applyBorder="0" applyAlignment="0" applyProtection="0"/>
    <xf numFmtId="166" fontId="33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6" fillId="0" borderId="0" applyFont="0" applyFill="0" applyBorder="0" applyAlignment="0" applyProtection="0"/>
    <xf numFmtId="182" fontId="43" fillId="0" borderId="0" applyBorder="0"/>
    <xf numFmtId="183" fontId="43" fillId="0" borderId="0" applyBorder="0"/>
    <xf numFmtId="184" fontId="44" fillId="0" borderId="0"/>
    <xf numFmtId="164" fontId="68" fillId="0" borderId="0"/>
    <xf numFmtId="173" fontId="68" fillId="0" borderId="0"/>
    <xf numFmtId="185" fontId="68" fillId="0" borderId="0"/>
    <xf numFmtId="186" fontId="68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81" fontId="1" fillId="0" borderId="0"/>
    <xf numFmtId="181" fontId="1" fillId="0" borderId="0"/>
    <xf numFmtId="181" fontId="1" fillId="0" borderId="0"/>
    <xf numFmtId="170" fontId="15" fillId="0" borderId="0" applyFont="0" applyFill="0" applyBorder="0" applyAlignment="0" applyProtection="0"/>
    <xf numFmtId="3" fontId="70" fillId="0" borderId="0" applyFont="0" applyFill="0" applyBorder="0" applyAlignment="0" applyProtection="0"/>
    <xf numFmtId="169" fontId="71" fillId="12" borderId="0"/>
    <xf numFmtId="169" fontId="71" fillId="12" borderId="0"/>
    <xf numFmtId="169" fontId="71" fillId="12" borderId="0"/>
    <xf numFmtId="37" fontId="72" fillId="0" borderId="20"/>
    <xf numFmtId="164" fontId="47" fillId="0" borderId="0" applyBorder="0" applyAlignment="0" applyProtection="0">
      <alignment horizontal="right" wrapText="1"/>
    </xf>
    <xf numFmtId="181" fontId="73" fillId="0" borderId="0" applyNumberFormat="0" applyFill="0" applyBorder="0" applyAlignment="0" applyProtection="0">
      <alignment vertical="top"/>
      <protection locked="0"/>
    </xf>
    <xf numFmtId="181" fontId="39" fillId="0" borderId="0"/>
    <xf numFmtId="181" fontId="1" fillId="0" borderId="0"/>
    <xf numFmtId="181" fontId="16" fillId="0" borderId="0"/>
    <xf numFmtId="181" fontId="16" fillId="0" borderId="0"/>
    <xf numFmtId="181" fontId="16" fillId="0" borderId="0"/>
    <xf numFmtId="170" fontId="15" fillId="0" borderId="0"/>
    <xf numFmtId="181" fontId="15" fillId="0" borderId="0"/>
    <xf numFmtId="181" fontId="1" fillId="0" borderId="0"/>
    <xf numFmtId="181" fontId="49" fillId="0" borderId="0"/>
    <xf numFmtId="181" fontId="1" fillId="0" borderId="0"/>
    <xf numFmtId="181" fontId="1" fillId="0" borderId="0"/>
    <xf numFmtId="181" fontId="1" fillId="0" borderId="0"/>
    <xf numFmtId="181" fontId="49" fillId="0" borderId="0"/>
    <xf numFmtId="181" fontId="49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5" fillId="0" borderId="0"/>
    <xf numFmtId="181" fontId="49" fillId="0" borderId="0"/>
    <xf numFmtId="181" fontId="49" fillId="0" borderId="0"/>
    <xf numFmtId="181" fontId="49" fillId="0" borderId="0"/>
    <xf numFmtId="181" fontId="15" fillId="0" borderId="0"/>
    <xf numFmtId="181" fontId="15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17" fillId="0" borderId="0"/>
    <xf numFmtId="181" fontId="17" fillId="0" borderId="0"/>
    <xf numFmtId="181" fontId="17" fillId="0" borderId="0"/>
    <xf numFmtId="181" fontId="1" fillId="0" borderId="0"/>
    <xf numFmtId="181" fontId="16" fillId="0" borderId="0"/>
    <xf numFmtId="181" fontId="1" fillId="0" borderId="0"/>
    <xf numFmtId="181" fontId="16" fillId="0" borderId="0"/>
    <xf numFmtId="181" fontId="1" fillId="0" borderId="0"/>
    <xf numFmtId="181" fontId="1" fillId="0" borderId="0"/>
    <xf numFmtId="181" fontId="16" fillId="0" borderId="0"/>
    <xf numFmtId="181" fontId="1" fillId="0" borderId="0"/>
    <xf numFmtId="181" fontId="16" fillId="0" borderId="0"/>
    <xf numFmtId="181" fontId="1" fillId="0" borderId="0"/>
    <xf numFmtId="181" fontId="16" fillId="0" borderId="0"/>
    <xf numFmtId="181" fontId="15" fillId="0" borderId="0"/>
    <xf numFmtId="181" fontId="15" fillId="0" borderId="0"/>
    <xf numFmtId="181" fontId="15" fillId="0" borderId="0"/>
    <xf numFmtId="181" fontId="1" fillId="0" borderId="0"/>
    <xf numFmtId="181" fontId="1" fillId="0" borderId="0"/>
    <xf numFmtId="181" fontId="67" fillId="0" borderId="0"/>
    <xf numFmtId="181" fontId="33" fillId="0" borderId="0"/>
    <xf numFmtId="181" fontId="24" fillId="0" borderId="0"/>
    <xf numFmtId="181" fontId="24" fillId="0" borderId="0"/>
    <xf numFmtId="181" fontId="24" fillId="0" borderId="0"/>
    <xf numFmtId="181" fontId="1" fillId="0" borderId="0"/>
    <xf numFmtId="181" fontId="1" fillId="0" borderId="0"/>
    <xf numFmtId="181" fontId="1" fillId="0" borderId="0"/>
    <xf numFmtId="166" fontId="1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6" fillId="0" borderId="0"/>
    <xf numFmtId="170" fontId="15" fillId="0" borderId="0"/>
    <xf numFmtId="170" fontId="15" fillId="0" borderId="0"/>
    <xf numFmtId="170" fontId="15" fillId="0" borderId="0"/>
    <xf numFmtId="181" fontId="1" fillId="9" borderId="19" applyNumberFormat="0" applyFont="0" applyAlignment="0" applyProtection="0"/>
    <xf numFmtId="9" fontId="6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187" fontId="43" fillId="0" borderId="0" applyBorder="0">
      <alignment horizontal="right"/>
    </xf>
    <xf numFmtId="188" fontId="43" fillId="0" borderId="0" applyBorder="0"/>
    <xf numFmtId="38" fontId="74" fillId="0" borderId="21">
      <alignment horizontal="center"/>
    </xf>
    <xf numFmtId="181" fontId="46" fillId="11" borderId="22">
      <alignment horizontal="center"/>
    </xf>
    <xf numFmtId="189" fontId="43" fillId="0" borderId="0"/>
    <xf numFmtId="169" fontId="13" fillId="0" borderId="0"/>
    <xf numFmtId="169" fontId="13" fillId="0" borderId="0"/>
    <xf numFmtId="169" fontId="13" fillId="0" borderId="0"/>
    <xf numFmtId="1" fontId="43" fillId="0" borderId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67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quotePrefix="1" applyFont="0" applyFill="0" applyBorder="0" applyAlignment="0">
      <protection locked="0"/>
    </xf>
    <xf numFmtId="174" fontId="1" fillId="0" borderId="0"/>
    <xf numFmtId="181" fontId="15" fillId="0" borderId="0"/>
    <xf numFmtId="181" fontId="95" fillId="46" borderId="51" applyNumberFormat="0" applyAlignment="0" applyProtection="0">
      <alignment vertical="center"/>
    </xf>
    <xf numFmtId="181" fontId="1" fillId="0" borderId="0"/>
    <xf numFmtId="170" fontId="15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/>
    <xf numFmtId="181" fontId="24" fillId="0" borderId="0"/>
    <xf numFmtId="181" fontId="15" fillId="0" borderId="0"/>
    <xf numFmtId="181" fontId="39" fillId="0" borderId="0"/>
    <xf numFmtId="181" fontId="17" fillId="0" borderId="0"/>
    <xf numFmtId="181" fontId="50" fillId="0" borderId="0"/>
    <xf numFmtId="181" fontId="15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7" fillId="0" borderId="0" applyFont="0" applyFill="0" applyBorder="0" applyAlignment="0" applyProtection="0"/>
    <xf numFmtId="166" fontId="4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170" fontId="42" fillId="0" borderId="0" applyFont="0" applyFill="0" applyBorder="0" applyAlignment="0" applyProtection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81" fontId="16" fillId="0" borderId="0"/>
    <xf numFmtId="172" fontId="42" fillId="0" borderId="0" applyFont="0" applyFill="0" applyBorder="0" applyAlignment="0" applyProtection="0"/>
    <xf numFmtId="181" fontId="15" fillId="0" borderId="0"/>
    <xf numFmtId="181" fontId="39" fillId="0" borderId="0"/>
    <xf numFmtId="181" fontId="17" fillId="0" borderId="0"/>
    <xf numFmtId="181" fontId="1" fillId="0" borderId="0"/>
    <xf numFmtId="181" fontId="77" fillId="13" borderId="0" applyNumberFormat="0" applyBorder="0" applyAlignment="0" applyProtection="0">
      <alignment vertical="center"/>
    </xf>
    <xf numFmtId="181" fontId="77" fillId="14" borderId="0" applyNumberFormat="0" applyBorder="0" applyAlignment="0" applyProtection="0">
      <alignment vertical="center"/>
    </xf>
    <xf numFmtId="181" fontId="77" fillId="15" borderId="0" applyNumberFormat="0" applyBorder="0" applyAlignment="0" applyProtection="0">
      <alignment vertical="center"/>
    </xf>
    <xf numFmtId="181" fontId="77" fillId="16" borderId="0" applyNumberFormat="0" applyBorder="0" applyAlignment="0" applyProtection="0">
      <alignment vertical="center"/>
    </xf>
    <xf numFmtId="181" fontId="77" fillId="17" borderId="0" applyNumberFormat="0" applyBorder="0" applyAlignment="0" applyProtection="0">
      <alignment vertical="center"/>
    </xf>
    <xf numFmtId="181" fontId="77" fillId="18" borderId="0" applyNumberFormat="0" applyBorder="0" applyAlignment="0" applyProtection="0">
      <alignment vertical="center"/>
    </xf>
    <xf numFmtId="181" fontId="77" fillId="19" borderId="0" applyNumberFormat="0" applyBorder="0" applyAlignment="0" applyProtection="0">
      <alignment vertical="center"/>
    </xf>
    <xf numFmtId="181" fontId="77" fillId="20" borderId="0" applyNumberFormat="0" applyBorder="0" applyAlignment="0" applyProtection="0">
      <alignment vertical="center"/>
    </xf>
    <xf numFmtId="181" fontId="77" fillId="21" borderId="0" applyNumberFormat="0" applyBorder="0" applyAlignment="0" applyProtection="0">
      <alignment vertical="center"/>
    </xf>
    <xf numFmtId="181" fontId="77" fillId="16" borderId="0" applyNumberFormat="0" applyBorder="0" applyAlignment="0" applyProtection="0">
      <alignment vertical="center"/>
    </xf>
    <xf numFmtId="181" fontId="77" fillId="19" borderId="0" applyNumberFormat="0" applyBorder="0" applyAlignment="0" applyProtection="0">
      <alignment vertical="center"/>
    </xf>
    <xf numFmtId="181" fontId="77" fillId="22" borderId="0" applyNumberFormat="0" applyBorder="0" applyAlignment="0" applyProtection="0">
      <alignment vertical="center"/>
    </xf>
    <xf numFmtId="181" fontId="78" fillId="23" borderId="0" applyNumberFormat="0" applyBorder="0" applyAlignment="0" applyProtection="0">
      <alignment vertical="center"/>
    </xf>
    <xf numFmtId="181" fontId="78" fillId="20" borderId="0" applyNumberFormat="0" applyBorder="0" applyAlignment="0" applyProtection="0">
      <alignment vertical="center"/>
    </xf>
    <xf numFmtId="181" fontId="78" fillId="21" borderId="0" applyNumberFormat="0" applyBorder="0" applyAlignment="0" applyProtection="0">
      <alignment vertical="center"/>
    </xf>
    <xf numFmtId="181" fontId="78" fillId="24" borderId="0" applyNumberFormat="0" applyBorder="0" applyAlignment="0" applyProtection="0">
      <alignment vertical="center"/>
    </xf>
    <xf numFmtId="181" fontId="78" fillId="25" borderId="0" applyNumberFormat="0" applyBorder="0" applyAlignment="0" applyProtection="0">
      <alignment vertical="center"/>
    </xf>
    <xf numFmtId="181" fontId="78" fillId="26" borderId="0" applyNumberFormat="0" applyBorder="0" applyAlignment="0" applyProtection="0">
      <alignment vertical="center"/>
    </xf>
    <xf numFmtId="181" fontId="76" fillId="27" borderId="0" applyNumberFormat="0" applyBorder="0" applyAlignment="0" applyProtection="0"/>
    <xf numFmtId="181" fontId="76" fillId="27" borderId="0" applyNumberFormat="0" applyBorder="0" applyAlignment="0" applyProtection="0"/>
    <xf numFmtId="181" fontId="79" fillId="28" borderId="0" applyNumberFormat="0" applyBorder="0" applyAlignment="0" applyProtection="0"/>
    <xf numFmtId="181" fontId="76" fillId="29" borderId="0" applyNumberFormat="0" applyBorder="0" applyAlignment="0" applyProtection="0"/>
    <xf numFmtId="181" fontId="76" fillId="30" borderId="0" applyNumberFormat="0" applyBorder="0" applyAlignment="0" applyProtection="0"/>
    <xf numFmtId="181" fontId="79" fillId="31" borderId="0" applyNumberFormat="0" applyBorder="0" applyAlignment="0" applyProtection="0"/>
    <xf numFmtId="181" fontId="76" fillId="29" borderId="0" applyNumberFormat="0" applyBorder="0" applyAlignment="0" applyProtection="0"/>
    <xf numFmtId="181" fontId="76" fillId="32" borderId="0" applyNumberFormat="0" applyBorder="0" applyAlignment="0" applyProtection="0"/>
    <xf numFmtId="181" fontId="79" fillId="30" borderId="0" applyNumberFormat="0" applyBorder="0" applyAlignment="0" applyProtection="0"/>
    <xf numFmtId="181" fontId="76" fillId="27" borderId="0" applyNumberFormat="0" applyBorder="0" applyAlignment="0" applyProtection="0"/>
    <xf numFmtId="181" fontId="76" fillId="30" borderId="0" applyNumberFormat="0" applyBorder="0" applyAlignment="0" applyProtection="0"/>
    <xf numFmtId="181" fontId="79" fillId="30" borderId="0" applyNumberFormat="0" applyBorder="0" applyAlignment="0" applyProtection="0"/>
    <xf numFmtId="181" fontId="76" fillId="33" borderId="0" applyNumberFormat="0" applyBorder="0" applyAlignment="0" applyProtection="0"/>
    <xf numFmtId="181" fontId="76" fillId="27" borderId="0" applyNumberFormat="0" applyBorder="0" applyAlignment="0" applyProtection="0"/>
    <xf numFmtId="181" fontId="79" fillId="28" borderId="0" applyNumberFormat="0" applyBorder="0" applyAlignment="0" applyProtection="0"/>
    <xf numFmtId="181" fontId="76" fillId="29" borderId="0" applyNumberFormat="0" applyBorder="0" applyAlignment="0" applyProtection="0"/>
    <xf numFmtId="181" fontId="76" fillId="34" borderId="0" applyNumberFormat="0" applyBorder="0" applyAlignment="0" applyProtection="0"/>
    <xf numFmtId="181" fontId="79" fillId="34" borderId="0" applyNumberFormat="0" applyBorder="0" applyAlignment="0" applyProtection="0"/>
    <xf numFmtId="190" fontId="11" fillId="0" borderId="0" applyFill="0" applyBorder="0" applyAlignment="0"/>
    <xf numFmtId="38" fontId="80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0" fillId="0" borderId="0" applyFont="0" applyFill="0" applyBorder="0" applyAlignment="0" applyProtection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1" fontId="1" fillId="0" borderId="0"/>
    <xf numFmtId="181" fontId="1" fillId="0" borderId="0"/>
    <xf numFmtId="191" fontId="1" fillId="0" borderId="0"/>
    <xf numFmtId="191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9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81" fontId="75" fillId="35" borderId="0" applyNumberFormat="0" applyBorder="0" applyAlignment="0" applyProtection="0"/>
    <xf numFmtId="181" fontId="75" fillId="36" borderId="0" applyNumberFormat="0" applyBorder="0" applyAlignment="0" applyProtection="0"/>
    <xf numFmtId="181" fontId="75" fillId="37" borderId="0" applyNumberFormat="0" applyBorder="0" applyAlignment="0" applyProtection="0"/>
    <xf numFmtId="181" fontId="53" fillId="0" borderId="0" applyFont="0" applyFill="0" applyBorder="0" applyAlignment="0" applyProtection="0"/>
    <xf numFmtId="181" fontId="13" fillId="0" borderId="23" applyNumberFormat="0" applyAlignment="0" applyProtection="0">
      <alignment horizontal="left" vertical="center"/>
    </xf>
    <xf numFmtId="181" fontId="13" fillId="0" borderId="13">
      <alignment horizontal="left" vertical="center"/>
    </xf>
    <xf numFmtId="181" fontId="13" fillId="0" borderId="13">
      <alignment horizontal="left" vertical="center"/>
    </xf>
    <xf numFmtId="37" fontId="72" fillId="0" borderId="20"/>
    <xf numFmtId="37" fontId="72" fillId="0" borderId="20"/>
    <xf numFmtId="37" fontId="72" fillId="0" borderId="20"/>
    <xf numFmtId="181" fontId="81" fillId="0" borderId="0" applyNumberFormat="0" applyFill="0" applyBorder="0" applyAlignment="0" applyProtection="0">
      <alignment vertical="top"/>
      <protection locked="0"/>
    </xf>
    <xf numFmtId="181" fontId="82" fillId="0" borderId="0" applyNumberFormat="0" applyFill="0" applyBorder="0" applyAlignment="0" applyProtection="0">
      <alignment vertical="top"/>
      <protection locked="0"/>
    </xf>
    <xf numFmtId="181" fontId="1" fillId="0" borderId="0"/>
    <xf numFmtId="181" fontId="15" fillId="0" borderId="0"/>
    <xf numFmtId="181" fontId="16" fillId="0" borderId="0"/>
    <xf numFmtId="170" fontId="15" fillId="0" borderId="0"/>
    <xf numFmtId="181" fontId="1" fillId="0" borderId="0"/>
    <xf numFmtId="181" fontId="15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181" fontId="49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181" fontId="49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44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44" fontId="1" fillId="0" borderId="0"/>
    <xf numFmtId="170" fontId="1" fillId="0" borderId="0"/>
    <xf numFmtId="170" fontId="1" fillId="0" borderId="0"/>
    <xf numFmtId="181" fontId="49" fillId="0" borderId="0"/>
    <xf numFmtId="181" fontId="17" fillId="0" borderId="0"/>
    <xf numFmtId="181" fontId="17" fillId="0" borderId="0"/>
    <xf numFmtId="181" fontId="49" fillId="0" borderId="0"/>
    <xf numFmtId="181" fontId="80" fillId="0" borderId="0">
      <alignment vertical="center"/>
    </xf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1" fontId="15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81" fontId="49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1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4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49" fillId="0" borderId="0"/>
    <xf numFmtId="193" fontId="1" fillId="0" borderId="0"/>
    <xf numFmtId="193" fontId="1" fillId="0" borderId="0"/>
    <xf numFmtId="193" fontId="1" fillId="0" borderId="0"/>
    <xf numFmtId="194" fontId="1" fillId="0" borderId="0"/>
    <xf numFmtId="194" fontId="1" fillId="0" borderId="0"/>
    <xf numFmtId="169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93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1" fontId="1" fillId="0" borderId="0"/>
    <xf numFmtId="170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93" fontId="1" fillId="0" borderId="0"/>
    <xf numFmtId="181" fontId="1" fillId="0" borderId="0"/>
    <xf numFmtId="181" fontId="40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81" fontId="17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1" fontId="24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1" fontId="1" fillId="0" borderId="0"/>
    <xf numFmtId="181" fontId="17" fillId="0" borderId="0"/>
    <xf numFmtId="181" fontId="17" fillId="0" borderId="0"/>
    <xf numFmtId="181" fontId="1" fillId="0" borderId="0"/>
    <xf numFmtId="181" fontId="1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quotePrefix="1" applyFont="0" applyFill="0" applyBorder="0" applyAlignment="0">
      <protection locked="0"/>
    </xf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181" fontId="83" fillId="0" borderId="0" applyNumberFormat="0" applyFill="0" applyBorder="0" applyAlignment="0" applyProtection="0"/>
    <xf numFmtId="181" fontId="1" fillId="38" borderId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181" fontId="78" fillId="39" borderId="0" applyNumberFormat="0" applyBorder="0" applyAlignment="0" applyProtection="0">
      <alignment vertical="center"/>
    </xf>
    <xf numFmtId="181" fontId="78" fillId="40" borderId="0" applyNumberFormat="0" applyBorder="0" applyAlignment="0" applyProtection="0">
      <alignment vertical="center"/>
    </xf>
    <xf numFmtId="181" fontId="78" fillId="41" borderId="0" applyNumberFormat="0" applyBorder="0" applyAlignment="0" applyProtection="0">
      <alignment vertical="center"/>
    </xf>
    <xf numFmtId="181" fontId="78" fillId="24" borderId="0" applyNumberFormat="0" applyBorder="0" applyAlignment="0" applyProtection="0">
      <alignment vertical="center"/>
    </xf>
    <xf numFmtId="181" fontId="78" fillId="25" borderId="0" applyNumberFormat="0" applyBorder="0" applyAlignment="0" applyProtection="0">
      <alignment vertical="center"/>
    </xf>
    <xf numFmtId="181" fontId="78" fillId="42" borderId="0" applyNumberFormat="0" applyBorder="0" applyAlignment="0" applyProtection="0">
      <alignment vertical="center"/>
    </xf>
    <xf numFmtId="181" fontId="84" fillId="0" borderId="0" applyNumberFormat="0" applyFill="0" applyBorder="0" applyAlignment="0" applyProtection="0">
      <alignment vertical="center"/>
    </xf>
    <xf numFmtId="181" fontId="85" fillId="43" borderId="24" applyNumberFormat="0" applyAlignment="0" applyProtection="0">
      <alignment vertical="center"/>
    </xf>
    <xf numFmtId="181" fontId="86" fillId="44" borderId="0" applyNumberFormat="0" applyBorder="0" applyAlignment="0" applyProtection="0">
      <alignment vertical="center"/>
    </xf>
    <xf numFmtId="9" fontId="80" fillId="0" borderId="0" applyFont="0" applyFill="0" applyBorder="0" applyAlignment="0" applyProtection="0"/>
    <xf numFmtId="181" fontId="80" fillId="45" borderId="25" applyNumberFormat="0" applyFont="0" applyAlignment="0" applyProtection="0">
      <alignment vertical="center"/>
    </xf>
    <xf numFmtId="181" fontId="80" fillId="45" borderId="25" applyNumberFormat="0" applyFont="0" applyAlignment="0" applyProtection="0">
      <alignment vertical="center"/>
    </xf>
    <xf numFmtId="181" fontId="87" fillId="0" borderId="26" applyNumberFormat="0" applyFill="0" applyAlignment="0" applyProtection="0">
      <alignment vertical="center"/>
    </xf>
    <xf numFmtId="197" fontId="88" fillId="0" borderId="0">
      <protection locked="0"/>
    </xf>
    <xf numFmtId="181" fontId="89" fillId="0" borderId="0">
      <protection locked="0"/>
    </xf>
    <xf numFmtId="181" fontId="89" fillId="0" borderId="0">
      <protection locked="0"/>
    </xf>
    <xf numFmtId="181" fontId="90" fillId="0" borderId="0">
      <protection locked="0"/>
    </xf>
    <xf numFmtId="181" fontId="90" fillId="0" borderId="0">
      <protection locked="0"/>
    </xf>
    <xf numFmtId="198" fontId="91" fillId="0" borderId="0">
      <alignment vertical="center"/>
    </xf>
    <xf numFmtId="4" fontId="90" fillId="0" borderId="0">
      <protection locked="0"/>
    </xf>
    <xf numFmtId="199" fontId="88" fillId="0" borderId="0">
      <protection locked="0"/>
    </xf>
    <xf numFmtId="198" fontId="88" fillId="0" borderId="0" applyFont="0" applyFill="0" applyBorder="0" applyAlignment="0" applyProtection="0"/>
    <xf numFmtId="200" fontId="88" fillId="0" borderId="0" applyFont="0" applyFill="0" applyBorder="0" applyAlignment="0" applyProtection="0"/>
    <xf numFmtId="201" fontId="88" fillId="0" borderId="0" applyFont="0" applyFill="0" applyBorder="0" applyAlignment="0" applyProtection="0"/>
    <xf numFmtId="202" fontId="88" fillId="0" borderId="0" applyFont="0" applyFill="0" applyBorder="0" applyAlignment="0" applyProtection="0"/>
    <xf numFmtId="203" fontId="88" fillId="0" borderId="0">
      <protection locked="0"/>
    </xf>
    <xf numFmtId="181" fontId="92" fillId="0" borderId="0"/>
    <xf numFmtId="181" fontId="90" fillId="0" borderId="18">
      <protection locked="0"/>
    </xf>
    <xf numFmtId="204" fontId="88" fillId="0" borderId="0">
      <protection locked="0"/>
    </xf>
    <xf numFmtId="205" fontId="88" fillId="0" borderId="0">
      <protection locked="0"/>
    </xf>
    <xf numFmtId="181" fontId="93" fillId="0" borderId="0"/>
    <xf numFmtId="181" fontId="94" fillId="18" borderId="27" applyNumberFormat="0" applyAlignment="0" applyProtection="0">
      <alignment vertical="center"/>
    </xf>
    <xf numFmtId="181" fontId="94" fillId="18" borderId="27" applyNumberFormat="0" applyAlignment="0" applyProtection="0">
      <alignment vertical="center"/>
    </xf>
    <xf numFmtId="181" fontId="95" fillId="46" borderId="28" applyNumberFormat="0" applyAlignment="0" applyProtection="0">
      <alignment vertical="center"/>
    </xf>
    <xf numFmtId="181" fontId="95" fillId="46" borderId="28" applyNumberFormat="0" applyAlignment="0" applyProtection="0">
      <alignment vertical="center"/>
    </xf>
    <xf numFmtId="181" fontId="96" fillId="0" borderId="0"/>
    <xf numFmtId="181" fontId="96" fillId="0" borderId="0"/>
    <xf numFmtId="181" fontId="97" fillId="14" borderId="0" applyNumberFormat="0" applyBorder="0" applyAlignment="0" applyProtection="0">
      <alignment vertical="center"/>
    </xf>
    <xf numFmtId="38" fontId="9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80" fillId="0" borderId="0" applyFont="0" applyFill="0" applyBorder="0" applyAlignment="0" applyProtection="0">
      <alignment vertical="center"/>
    </xf>
    <xf numFmtId="38" fontId="98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/>
    <xf numFmtId="38" fontId="98" fillId="0" borderId="0" applyFont="0" applyFill="0" applyBorder="0" applyAlignment="0" applyProtection="0">
      <alignment vertical="center"/>
    </xf>
    <xf numFmtId="206" fontId="96" fillId="0" borderId="0" applyFont="0" applyFill="0" applyBorder="0" applyAlignment="0" applyProtection="0"/>
    <xf numFmtId="181" fontId="96" fillId="0" borderId="0"/>
    <xf numFmtId="181" fontId="8" fillId="0" borderId="0">
      <alignment vertical="center"/>
    </xf>
    <xf numFmtId="181" fontId="8" fillId="0" borderId="0">
      <alignment vertical="center"/>
    </xf>
    <xf numFmtId="181" fontId="98" fillId="0" borderId="0">
      <alignment vertical="center"/>
    </xf>
    <xf numFmtId="181" fontId="99" fillId="0" borderId="0"/>
    <xf numFmtId="181" fontId="100" fillId="15" borderId="0" applyNumberFormat="0" applyBorder="0" applyAlignment="0" applyProtection="0">
      <alignment vertical="center"/>
    </xf>
    <xf numFmtId="181" fontId="101" fillId="0" borderId="29" applyNumberFormat="0" applyFill="0" applyAlignment="0" applyProtection="0">
      <alignment vertical="center"/>
    </xf>
    <xf numFmtId="181" fontId="102" fillId="0" borderId="30" applyNumberFormat="0" applyFill="0" applyAlignment="0" applyProtection="0">
      <alignment vertical="center"/>
    </xf>
    <xf numFmtId="181" fontId="103" fillId="0" borderId="31" applyNumberFormat="0" applyFill="0" applyAlignment="0" applyProtection="0">
      <alignment vertical="center"/>
    </xf>
    <xf numFmtId="181" fontId="103" fillId="0" borderId="0" applyNumberFormat="0" applyFill="0" applyBorder="0" applyAlignment="0" applyProtection="0">
      <alignment vertical="center"/>
    </xf>
    <xf numFmtId="181" fontId="104" fillId="46" borderId="27" applyNumberFormat="0" applyAlignment="0" applyProtection="0">
      <alignment vertical="center"/>
    </xf>
    <xf numFmtId="181" fontId="104" fillId="46" borderId="27" applyNumberFormat="0" applyAlignment="0" applyProtection="0">
      <alignment vertical="center"/>
    </xf>
    <xf numFmtId="181" fontId="105" fillId="0" borderId="0" applyNumberFormat="0" applyFill="0" applyBorder="0" applyAlignment="0" applyProtection="0">
      <alignment vertical="center"/>
    </xf>
    <xf numFmtId="181" fontId="106" fillId="0" borderId="0" applyNumberFormat="0" applyFill="0" applyBorder="0" applyAlignment="0" applyProtection="0">
      <alignment vertical="center"/>
    </xf>
    <xf numFmtId="181" fontId="107" fillId="0" borderId="32" applyNumberFormat="0" applyFill="0" applyAlignment="0" applyProtection="0">
      <alignment vertical="center"/>
    </xf>
    <xf numFmtId="181" fontId="107" fillId="0" borderId="32" applyNumberFormat="0" applyFill="0" applyAlignment="0" applyProtection="0">
      <alignment vertical="center"/>
    </xf>
    <xf numFmtId="166" fontId="15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81" fontId="42" fillId="10" borderId="0" applyNumberFormat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42" fillId="0" borderId="0" applyFont="0" applyFill="0" applyBorder="0" applyAlignment="0" applyProtection="0"/>
    <xf numFmtId="181" fontId="80" fillId="45" borderId="59" applyNumberFormat="0" applyFont="0" applyAlignment="0" applyProtection="0">
      <alignment vertical="center"/>
    </xf>
    <xf numFmtId="166" fontId="15" fillId="0" borderId="0" applyFont="0" applyFill="0" applyBorder="0" applyAlignment="0" applyProtection="0"/>
    <xf numFmtId="181" fontId="107" fillId="0" borderId="42" applyNumberFormat="0" applyFill="0" applyAlignment="0" applyProtection="0">
      <alignment vertical="center"/>
    </xf>
    <xf numFmtId="181" fontId="104" fillId="46" borderId="65" applyNumberFormat="0" applyAlignment="0" applyProtection="0">
      <alignment vertical="center"/>
    </xf>
    <xf numFmtId="181" fontId="94" fillId="18" borderId="60" applyNumberFormat="0" applyAlignment="0" applyProtection="0">
      <alignment vertical="center"/>
    </xf>
    <xf numFmtId="181" fontId="95" fillId="46" borderId="71" applyNumberFormat="0" applyAlignment="0" applyProtection="0">
      <alignment vertical="center"/>
    </xf>
    <xf numFmtId="181" fontId="80" fillId="45" borderId="39" applyNumberFormat="0" applyFont="0" applyAlignment="0" applyProtection="0">
      <alignment vertical="center"/>
    </xf>
    <xf numFmtId="166" fontId="15" fillId="0" borderId="0" applyFont="0" applyFill="0" applyBorder="0" applyAlignment="0" applyProtection="0"/>
    <xf numFmtId="181" fontId="13" fillId="0" borderId="63">
      <alignment horizontal="left" vertical="center"/>
    </xf>
    <xf numFmtId="181" fontId="107" fillId="0" borderId="67" applyNumberFormat="0" applyFill="0" applyAlignment="0" applyProtection="0">
      <alignment vertical="center"/>
    </xf>
    <xf numFmtId="181" fontId="13" fillId="0" borderId="68">
      <alignment horizontal="left" vertical="center"/>
    </xf>
    <xf numFmtId="166" fontId="15" fillId="0" borderId="0" applyFont="0" applyFill="0" applyBorder="0" applyAlignment="0" applyProtection="0"/>
    <xf numFmtId="181" fontId="95" fillId="46" borderId="61" applyNumberFormat="0" applyAlignment="0" applyProtection="0">
      <alignment vertical="center"/>
    </xf>
    <xf numFmtId="181" fontId="104" fillId="46" borderId="60" applyNumberFormat="0" applyAlignment="0" applyProtection="0">
      <alignment vertical="center"/>
    </xf>
    <xf numFmtId="181" fontId="104" fillId="46" borderId="60" applyNumberFormat="0" applyAlignment="0" applyProtection="0">
      <alignment vertical="center"/>
    </xf>
    <xf numFmtId="181" fontId="107" fillId="0" borderId="62" applyNumberFormat="0" applyFill="0" applyAlignment="0" applyProtection="0">
      <alignment vertical="center"/>
    </xf>
    <xf numFmtId="181" fontId="94" fillId="18" borderId="60" applyNumberFormat="0" applyAlignment="0" applyProtection="0">
      <alignment vertical="center"/>
    </xf>
    <xf numFmtId="181" fontId="13" fillId="0" borderId="43">
      <alignment horizontal="left" vertical="center"/>
    </xf>
    <xf numFmtId="181" fontId="95" fillId="46" borderId="66" applyNumberFormat="0" applyAlignment="0" applyProtection="0">
      <alignment vertical="center"/>
    </xf>
    <xf numFmtId="181" fontId="94" fillId="18" borderId="45" applyNumberFormat="0" applyAlignment="0" applyProtection="0">
      <alignment vertical="center"/>
    </xf>
    <xf numFmtId="181" fontId="107" fillId="0" borderId="57" applyNumberFormat="0" applyFill="0" applyAlignment="0" applyProtection="0">
      <alignment vertical="center"/>
    </xf>
    <xf numFmtId="181" fontId="104" fillId="46" borderId="55" applyNumberFormat="0" applyAlignment="0" applyProtection="0">
      <alignment vertical="center"/>
    </xf>
    <xf numFmtId="181" fontId="94" fillId="18" borderId="40" applyNumberFormat="0" applyAlignment="0" applyProtection="0">
      <alignment vertical="center"/>
    </xf>
    <xf numFmtId="181" fontId="80" fillId="45" borderId="44" applyNumberFormat="0" applyFont="0" applyAlignment="0" applyProtection="0">
      <alignment vertical="center"/>
    </xf>
    <xf numFmtId="166" fontId="15" fillId="0" borderId="0" applyFont="0" applyFill="0" applyBorder="0" applyAlignment="0" applyProtection="0"/>
    <xf numFmtId="181" fontId="107" fillId="0" borderId="67" applyNumberFormat="0" applyFill="0" applyAlignment="0" applyProtection="0">
      <alignment vertical="center"/>
    </xf>
    <xf numFmtId="181" fontId="104" fillId="46" borderId="65" applyNumberFormat="0" applyAlignment="0" applyProtection="0">
      <alignment vertical="center"/>
    </xf>
    <xf numFmtId="166" fontId="15" fillId="0" borderId="0" applyFont="0" applyFill="0" applyBorder="0" applyAlignment="0" applyProtection="0"/>
    <xf numFmtId="181" fontId="13" fillId="0" borderId="53">
      <alignment horizontal="left" vertical="center"/>
    </xf>
    <xf numFmtId="166" fontId="15" fillId="0" borderId="0" applyFont="0" applyFill="0" applyBorder="0" applyAlignment="0" applyProtection="0"/>
    <xf numFmtId="181" fontId="13" fillId="0" borderId="38">
      <alignment horizontal="left" vertical="center"/>
    </xf>
    <xf numFmtId="181" fontId="80" fillId="45" borderId="64" applyNumberFormat="0" applyFont="0" applyAlignment="0" applyProtection="0">
      <alignment vertical="center"/>
    </xf>
    <xf numFmtId="181" fontId="108" fillId="0" borderId="0"/>
    <xf numFmtId="181" fontId="80" fillId="45" borderId="69" applyNumberFormat="0" applyFont="0" applyAlignment="0" applyProtection="0">
      <alignment vertical="center"/>
    </xf>
    <xf numFmtId="181" fontId="80" fillId="45" borderId="54" applyNumberFormat="0" applyFont="0" applyAlignment="0" applyProtection="0">
      <alignment vertical="center"/>
    </xf>
    <xf numFmtId="181" fontId="94" fillId="18" borderId="45" applyNumberFormat="0" applyAlignment="0" applyProtection="0">
      <alignment vertical="center"/>
    </xf>
    <xf numFmtId="181" fontId="13" fillId="0" borderId="48">
      <alignment horizontal="left" vertical="center"/>
    </xf>
    <xf numFmtId="181" fontId="104" fillId="46" borderId="70" applyNumberFormat="0" applyAlignment="0" applyProtection="0">
      <alignment vertical="center"/>
    </xf>
    <xf numFmtId="181" fontId="107" fillId="0" borderId="47" applyNumberFormat="0" applyFill="0" applyAlignment="0" applyProtection="0">
      <alignment vertical="center"/>
    </xf>
    <xf numFmtId="181" fontId="107" fillId="0" borderId="47" applyNumberFormat="0" applyFill="0" applyAlignment="0" applyProtection="0">
      <alignment vertical="center"/>
    </xf>
    <xf numFmtId="181" fontId="104" fillId="46" borderId="45" applyNumberFormat="0" applyAlignment="0" applyProtection="0">
      <alignment vertical="center"/>
    </xf>
    <xf numFmtId="181" fontId="104" fillId="46" borderId="45" applyNumberFormat="0" applyAlignment="0" applyProtection="0">
      <alignment vertical="center"/>
    </xf>
    <xf numFmtId="166" fontId="15" fillId="0" borderId="0" applyFont="0" applyFill="0" applyBorder="0" applyAlignment="0" applyProtection="0"/>
    <xf numFmtId="181" fontId="80" fillId="45" borderId="44" applyNumberFormat="0" applyFont="0" applyAlignment="0" applyProtection="0">
      <alignment vertical="center"/>
    </xf>
    <xf numFmtId="166" fontId="15" fillId="0" borderId="0" applyFont="0" applyFill="0" applyBorder="0" applyAlignment="0" applyProtection="0"/>
    <xf numFmtId="181" fontId="13" fillId="0" borderId="33">
      <alignment horizontal="left" vertical="center"/>
    </xf>
    <xf numFmtId="181" fontId="13" fillId="0" borderId="33">
      <alignment horizontal="left" vertical="center"/>
    </xf>
    <xf numFmtId="181" fontId="80" fillId="45" borderId="49" applyNumberFormat="0" applyFont="0" applyAlignment="0" applyProtection="0">
      <alignment vertical="center"/>
    </xf>
    <xf numFmtId="181" fontId="80" fillId="45" borderId="49" applyNumberFormat="0" applyFont="0" applyAlignment="0" applyProtection="0">
      <alignment vertical="center"/>
    </xf>
    <xf numFmtId="181" fontId="94" fillId="18" borderId="50" applyNumberFormat="0" applyAlignment="0" applyProtection="0">
      <alignment vertical="center"/>
    </xf>
    <xf numFmtId="181" fontId="94" fillId="18" borderId="50" applyNumberFormat="0" applyAlignment="0" applyProtection="0">
      <alignment vertical="center"/>
    </xf>
    <xf numFmtId="181" fontId="104" fillId="46" borderId="70" applyNumberFormat="0" applyAlignment="0" applyProtection="0">
      <alignment vertical="center"/>
    </xf>
    <xf numFmtId="181" fontId="104" fillId="46" borderId="50" applyNumberFormat="0" applyAlignment="0" applyProtection="0">
      <alignment vertical="center"/>
    </xf>
    <xf numFmtId="181" fontId="104" fillId="46" borderId="50" applyNumberFormat="0" applyAlignment="0" applyProtection="0">
      <alignment vertical="center"/>
    </xf>
    <xf numFmtId="181" fontId="107" fillId="0" borderId="52" applyNumberFormat="0" applyFill="0" applyAlignment="0" applyProtection="0">
      <alignment vertical="center"/>
    </xf>
    <xf numFmtId="181" fontId="107" fillId="0" borderId="52" applyNumberFormat="0" applyFill="0" applyAlignment="0" applyProtection="0">
      <alignment vertical="center"/>
    </xf>
    <xf numFmtId="181" fontId="13" fillId="0" borderId="63">
      <alignment horizontal="left" vertical="center"/>
    </xf>
    <xf numFmtId="181" fontId="94" fillId="18" borderId="40" applyNumberFormat="0" applyAlignment="0" applyProtection="0">
      <alignment vertical="center"/>
    </xf>
    <xf numFmtId="181" fontId="95" fillId="46" borderId="41" applyNumberFormat="0" applyAlignment="0" applyProtection="0">
      <alignment vertical="center"/>
    </xf>
    <xf numFmtId="181" fontId="95" fillId="46" borderId="41" applyNumberFormat="0" applyAlignment="0" applyProtection="0">
      <alignment vertical="center"/>
    </xf>
    <xf numFmtId="181" fontId="104" fillId="46" borderId="40" applyNumberFormat="0" applyAlignment="0" applyProtection="0">
      <alignment vertical="center"/>
    </xf>
    <xf numFmtId="181" fontId="104" fillId="46" borderId="40" applyNumberFormat="0" applyAlignment="0" applyProtection="0">
      <alignment vertical="center"/>
    </xf>
    <xf numFmtId="181" fontId="107" fillId="0" borderId="42" applyNumberFormat="0" applyFill="0" applyAlignment="0" applyProtection="0">
      <alignment vertical="center"/>
    </xf>
    <xf numFmtId="166" fontId="15" fillId="0" borderId="0" applyFont="0" applyFill="0" applyBorder="0" applyAlignment="0" applyProtection="0"/>
    <xf numFmtId="181" fontId="13" fillId="0" borderId="58">
      <alignment horizontal="left" vertical="center"/>
    </xf>
    <xf numFmtId="181" fontId="95" fillId="46" borderId="71" applyNumberFormat="0" applyAlignment="0" applyProtection="0">
      <alignment vertical="center"/>
    </xf>
    <xf numFmtId="181" fontId="13" fillId="0" borderId="43">
      <alignment horizontal="left" vertical="center"/>
    </xf>
    <xf numFmtId="166" fontId="15" fillId="0" borderId="0" applyFont="0" applyFill="0" applyBorder="0" applyAlignment="0" applyProtection="0"/>
    <xf numFmtId="181" fontId="94" fillId="18" borderId="65" applyNumberFormat="0" applyAlignment="0" applyProtection="0">
      <alignment vertical="center"/>
    </xf>
    <xf numFmtId="181" fontId="94" fillId="18" borderId="65" applyNumberFormat="0" applyAlignment="0" applyProtection="0">
      <alignment vertical="center"/>
    </xf>
    <xf numFmtId="181" fontId="80" fillId="45" borderId="39" applyNumberFormat="0" applyFont="0" applyAlignment="0" applyProtection="0">
      <alignment vertical="center"/>
    </xf>
    <xf numFmtId="181" fontId="80" fillId="45" borderId="54" applyNumberFormat="0" applyFont="0" applyAlignment="0" applyProtection="0">
      <alignment vertical="center"/>
    </xf>
    <xf numFmtId="181" fontId="13" fillId="0" borderId="68">
      <alignment horizontal="left" vertical="center"/>
    </xf>
    <xf numFmtId="181" fontId="94" fillId="18" borderId="55" applyNumberFormat="0" applyAlignment="0" applyProtection="0">
      <alignment vertical="center"/>
    </xf>
    <xf numFmtId="181" fontId="13" fillId="0" borderId="48">
      <alignment horizontal="left" vertical="center"/>
    </xf>
    <xf numFmtId="166" fontId="15" fillId="0" borderId="0" applyFont="0" applyFill="0" applyBorder="0" applyAlignment="0" applyProtection="0"/>
    <xf numFmtId="181" fontId="107" fillId="0" borderId="72" applyNumberFormat="0" applyFill="0" applyAlignment="0" applyProtection="0">
      <alignment vertical="center"/>
    </xf>
    <xf numFmtId="181" fontId="94" fillId="18" borderId="70" applyNumberFormat="0" applyAlignment="0" applyProtection="0">
      <alignment vertical="center"/>
    </xf>
    <xf numFmtId="181" fontId="94" fillId="18" borderId="70" applyNumberFormat="0" applyAlignment="0" applyProtection="0">
      <alignment vertical="center"/>
    </xf>
    <xf numFmtId="166" fontId="15" fillId="0" borderId="0" applyFont="0" applyFill="0" applyBorder="0" applyAlignment="0" applyProtection="0"/>
    <xf numFmtId="181" fontId="95" fillId="46" borderId="56" applyNumberFormat="0" applyAlignment="0" applyProtection="0">
      <alignment vertical="center"/>
    </xf>
    <xf numFmtId="181" fontId="80" fillId="45" borderId="69" applyNumberFormat="0" applyFont="0" applyAlignment="0" applyProtection="0">
      <alignment vertical="center"/>
    </xf>
    <xf numFmtId="181" fontId="95" fillId="46" borderId="46" applyNumberFormat="0" applyAlignment="0" applyProtection="0">
      <alignment vertical="center"/>
    </xf>
    <xf numFmtId="181" fontId="95" fillId="46" borderId="46" applyNumberFormat="0" applyAlignment="0" applyProtection="0">
      <alignment vertical="center"/>
    </xf>
    <xf numFmtId="181" fontId="94" fillId="18" borderId="55" applyNumberFormat="0" applyAlignment="0" applyProtection="0">
      <alignment vertical="center"/>
    </xf>
    <xf numFmtId="181" fontId="13" fillId="0" borderId="38">
      <alignment horizontal="left" vertical="center"/>
    </xf>
    <xf numFmtId="166" fontId="15" fillId="0" borderId="0" applyFont="0" applyFill="0" applyBorder="0" applyAlignment="0" applyProtection="0"/>
    <xf numFmtId="181" fontId="13" fillId="0" borderId="58">
      <alignment horizontal="left" vertical="center"/>
    </xf>
    <xf numFmtId="181" fontId="95" fillId="46" borderId="61" applyNumberFormat="0" applyAlignment="0" applyProtection="0">
      <alignment vertical="center"/>
    </xf>
    <xf numFmtId="181" fontId="13" fillId="0" borderId="53">
      <alignment horizontal="left" vertical="center"/>
    </xf>
    <xf numFmtId="181" fontId="80" fillId="45" borderId="59" applyNumberFormat="0" applyFont="0" applyAlignment="0" applyProtection="0">
      <alignment vertical="center"/>
    </xf>
    <xf numFmtId="181" fontId="107" fillId="0" borderId="72" applyNumberFormat="0" applyFill="0" applyAlignment="0" applyProtection="0">
      <alignment vertical="center"/>
    </xf>
    <xf numFmtId="181" fontId="95" fillId="46" borderId="56" applyNumberFormat="0" applyAlignment="0" applyProtection="0">
      <alignment vertical="center"/>
    </xf>
    <xf numFmtId="181" fontId="95" fillId="46" borderId="66" applyNumberFormat="0" applyAlignment="0" applyProtection="0">
      <alignment vertical="center"/>
    </xf>
    <xf numFmtId="166" fontId="15" fillId="0" borderId="0" applyFont="0" applyFill="0" applyBorder="0" applyAlignment="0" applyProtection="0"/>
    <xf numFmtId="181" fontId="80" fillId="45" borderId="64" applyNumberFormat="0" applyFont="0" applyAlignment="0" applyProtection="0">
      <alignment vertical="center"/>
    </xf>
    <xf numFmtId="181" fontId="107" fillId="0" borderId="62" applyNumberFormat="0" applyFill="0" applyAlignment="0" applyProtection="0">
      <alignment vertical="center"/>
    </xf>
    <xf numFmtId="181" fontId="95" fillId="46" borderId="51" applyNumberFormat="0" applyAlignment="0" applyProtection="0">
      <alignment vertical="center"/>
    </xf>
    <xf numFmtId="181" fontId="80" fillId="45" borderId="34" applyNumberFormat="0" applyFont="0" applyAlignment="0" applyProtection="0">
      <alignment vertical="center"/>
    </xf>
    <xf numFmtId="181" fontId="80" fillId="45" borderId="34" applyNumberFormat="0" applyFont="0" applyAlignment="0" applyProtection="0">
      <alignment vertical="center"/>
    </xf>
    <xf numFmtId="166" fontId="15" fillId="0" borderId="0" applyFont="0" applyFill="0" applyBorder="0" applyAlignment="0" applyProtection="0"/>
    <xf numFmtId="181" fontId="94" fillId="18" borderId="35" applyNumberFormat="0" applyAlignment="0" applyProtection="0">
      <alignment vertical="center"/>
    </xf>
    <xf numFmtId="181" fontId="94" fillId="18" borderId="35" applyNumberFormat="0" applyAlignment="0" applyProtection="0">
      <alignment vertical="center"/>
    </xf>
    <xf numFmtId="181" fontId="95" fillId="46" borderId="36" applyNumberFormat="0" applyAlignment="0" applyProtection="0">
      <alignment vertical="center"/>
    </xf>
    <xf numFmtId="181" fontId="95" fillId="46" borderId="36" applyNumberFormat="0" applyAlignment="0" applyProtection="0">
      <alignment vertical="center"/>
    </xf>
    <xf numFmtId="181" fontId="104" fillId="46" borderId="35" applyNumberFormat="0" applyAlignment="0" applyProtection="0">
      <alignment vertical="center"/>
    </xf>
    <xf numFmtId="181" fontId="104" fillId="46" borderId="35" applyNumberFormat="0" applyAlignment="0" applyProtection="0">
      <alignment vertical="center"/>
    </xf>
    <xf numFmtId="181" fontId="107" fillId="0" borderId="37" applyNumberFormat="0" applyFill="0" applyAlignment="0" applyProtection="0">
      <alignment vertical="center"/>
    </xf>
    <xf numFmtId="181" fontId="107" fillId="0" borderId="37" applyNumberFormat="0" applyFill="0" applyAlignment="0" applyProtection="0">
      <alignment vertical="center"/>
    </xf>
    <xf numFmtId="181" fontId="107" fillId="0" borderId="57" applyNumberFormat="0" applyFill="0" applyAlignment="0" applyProtection="0">
      <alignment vertical="center"/>
    </xf>
    <xf numFmtId="181" fontId="104" fillId="46" borderId="55" applyNumberFormat="0" applyAlignment="0" applyProtection="0">
      <alignment vertical="center"/>
    </xf>
    <xf numFmtId="181" fontId="109" fillId="0" borderId="0"/>
    <xf numFmtId="43" fontId="15" fillId="0" borderId="0" applyFont="0" applyFill="0" applyBorder="0" applyAlignment="0" applyProtection="0"/>
    <xf numFmtId="181" fontId="110" fillId="0" borderId="0"/>
    <xf numFmtId="0" fontId="111" fillId="0" borderId="0"/>
    <xf numFmtId="0" fontId="8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75" fillId="0" borderId="0"/>
    <xf numFmtId="0" fontId="16" fillId="0" borderId="0"/>
  </cellStyleXfs>
  <cellXfs count="1088">
    <xf numFmtId="181" fontId="0" fillId="0" borderId="0" xfId="0"/>
    <xf numFmtId="181" fontId="19" fillId="0" borderId="0" xfId="0" applyNumberFormat="1" applyFont="1" applyFill="1" applyBorder="1" applyAlignment="1" applyProtection="1">
      <alignment horizontal="left" vertical="top"/>
    </xf>
    <xf numFmtId="181" fontId="0" fillId="0" borderId="0" xfId="0" applyFill="1"/>
    <xf numFmtId="181" fontId="20" fillId="0" borderId="0" xfId="0" applyNumberFormat="1" applyFont="1" applyFill="1" applyBorder="1" applyAlignment="1" applyProtection="1">
      <alignment horizontal="center" wrapText="1"/>
    </xf>
    <xf numFmtId="181" fontId="20" fillId="0" borderId="0" xfId="0" applyNumberFormat="1" applyFont="1" applyFill="1" applyBorder="1" applyAlignment="1" applyProtection="1">
      <alignment horizontal="left" vertical="center" wrapText="1"/>
    </xf>
    <xf numFmtId="181" fontId="20" fillId="0" borderId="0" xfId="0" applyNumberFormat="1" applyFont="1" applyFill="1" applyBorder="1" applyAlignment="1" applyProtection="1">
      <alignment horizontal="left" vertical="top" wrapText="1"/>
    </xf>
    <xf numFmtId="166" fontId="0" fillId="0" borderId="0" xfId="0" applyNumberFormat="1" applyFill="1"/>
    <xf numFmtId="166" fontId="0" fillId="0" borderId="0" xfId="3" applyNumberFormat="1" applyFont="1" applyFill="1" applyProtection="1">
      <protection locked="0"/>
    </xf>
    <xf numFmtId="181" fontId="20" fillId="0" borderId="12" xfId="0" applyNumberFormat="1" applyFont="1" applyFill="1" applyBorder="1" applyAlignment="1" applyProtection="1">
      <alignment horizontal="left" vertical="top" wrapText="1"/>
    </xf>
    <xf numFmtId="181" fontId="20" fillId="0" borderId="11" xfId="0" applyNumberFormat="1" applyFont="1" applyFill="1" applyBorder="1" applyAlignment="1" applyProtection="1">
      <alignment horizontal="left" vertical="top" wrapText="1"/>
    </xf>
    <xf numFmtId="181" fontId="20" fillId="0" borderId="5" xfId="0" applyNumberFormat="1" applyFont="1" applyFill="1" applyBorder="1" applyAlignment="1" applyProtection="1">
      <alignment horizontal="left" vertical="top" wrapText="1"/>
    </xf>
    <xf numFmtId="181" fontId="20" fillId="0" borderId="16" xfId="0" applyNumberFormat="1" applyFont="1" applyFill="1" applyBorder="1" applyAlignment="1" applyProtection="1">
      <alignment horizontal="left" vertical="top" wrapText="1"/>
    </xf>
    <xf numFmtId="181" fontId="20" fillId="0" borderId="15" xfId="0" applyNumberFormat="1" applyFont="1" applyFill="1" applyBorder="1" applyAlignment="1" applyProtection="1">
      <alignment horizontal="left" vertical="top" wrapText="1"/>
    </xf>
    <xf numFmtId="181" fontId="20" fillId="0" borderId="10" xfId="0" applyNumberFormat="1" applyFont="1" applyFill="1" applyBorder="1" applyAlignment="1" applyProtection="1">
      <alignment horizontal="left" vertical="top" wrapText="1"/>
    </xf>
    <xf numFmtId="181" fontId="20" fillId="0" borderId="9" xfId="0" applyNumberFormat="1" applyFont="1" applyFill="1" applyBorder="1" applyAlignment="1" applyProtection="1">
      <alignment horizontal="left" vertical="top" wrapText="1"/>
    </xf>
    <xf numFmtId="181" fontId="20" fillId="0" borderId="4" xfId="0" applyNumberFormat="1" applyFont="1" applyFill="1" applyBorder="1" applyAlignment="1" applyProtection="1">
      <alignment horizontal="left" vertical="top" wrapText="1"/>
    </xf>
    <xf numFmtId="43" fontId="0" fillId="0" borderId="0" xfId="0" applyNumberFormat="1" applyFill="1"/>
    <xf numFmtId="3" fontId="0" fillId="0" borderId="0" xfId="0" applyNumberFormat="1" applyFill="1"/>
    <xf numFmtId="181" fontId="0" fillId="0" borderId="2" xfId="0" applyBorder="1"/>
    <xf numFmtId="181" fontId="20" fillId="0" borderId="0" xfId="0" applyNumberFormat="1" applyFont="1" applyFill="1" applyBorder="1" applyAlignment="1" applyProtection="1">
      <alignment vertical="center" wrapText="1"/>
    </xf>
    <xf numFmtId="181" fontId="20" fillId="0" borderId="2" xfId="0" applyNumberFormat="1" applyFont="1" applyFill="1" applyBorder="1" applyAlignment="1" applyProtection="1">
      <alignment vertical="center" wrapText="1"/>
    </xf>
    <xf numFmtId="43" fontId="20" fillId="0" borderId="2" xfId="1" applyFont="1" applyFill="1" applyBorder="1" applyAlignment="1" applyProtection="1">
      <alignment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</xf>
    <xf numFmtId="181" fontId="112" fillId="0" borderId="0" xfId="0" applyFont="1"/>
    <xf numFmtId="170" fontId="112" fillId="0" borderId="0" xfId="1" applyNumberFormat="1" applyFont="1"/>
    <xf numFmtId="43" fontId="113" fillId="0" borderId="0" xfId="1" applyFont="1" applyAlignment="1">
      <alignment horizontal="right"/>
    </xf>
    <xf numFmtId="181" fontId="119" fillId="0" borderId="0" xfId="0" applyFont="1"/>
    <xf numFmtId="181" fontId="113" fillId="0" borderId="0" xfId="0" applyFont="1"/>
    <xf numFmtId="170" fontId="113" fillId="0" borderId="0" xfId="1" applyNumberFormat="1" applyFont="1"/>
    <xf numFmtId="181" fontId="121" fillId="0" borderId="0" xfId="0" applyFont="1"/>
    <xf numFmtId="181" fontId="113" fillId="0" borderId="11" xfId="0" applyFont="1" applyBorder="1" applyAlignment="1"/>
    <xf numFmtId="181" fontId="113" fillId="0" borderId="11" xfId="0" applyFont="1" applyBorder="1"/>
    <xf numFmtId="170" fontId="113" fillId="0" borderId="11" xfId="1" applyNumberFormat="1" applyFont="1" applyBorder="1"/>
    <xf numFmtId="43" fontId="113" fillId="0" borderId="11" xfId="1" applyFont="1" applyBorder="1" applyAlignment="1">
      <alignment horizontal="right"/>
    </xf>
    <xf numFmtId="181" fontId="119" fillId="0" borderId="11" xfId="0" applyFont="1" applyBorder="1"/>
    <xf numFmtId="181" fontId="114" fillId="0" borderId="0" xfId="0" applyFont="1" applyAlignment="1">
      <alignment horizontal="left" indent="15"/>
    </xf>
    <xf numFmtId="170" fontId="122" fillId="2" borderId="2" xfId="1" applyNumberFormat="1" applyFont="1" applyFill="1" applyBorder="1" applyAlignment="1">
      <alignment horizontal="center" vertical="center" wrapText="1"/>
    </xf>
    <xf numFmtId="43" fontId="113" fillId="2" borderId="2" xfId="1" applyFont="1" applyFill="1" applyBorder="1" applyAlignment="1">
      <alignment horizontal="right" vertical="center" wrapText="1"/>
    </xf>
    <xf numFmtId="170" fontId="123" fillId="0" borderId="2" xfId="1" applyNumberFormat="1" applyFont="1" applyBorder="1" applyAlignment="1">
      <alignment horizontal="center" wrapText="1"/>
    </xf>
    <xf numFmtId="43" fontId="119" fillId="0" borderId="2" xfId="1" applyFont="1" applyBorder="1" applyAlignment="1">
      <alignment horizontal="center" vertical="top" wrapText="1"/>
    </xf>
    <xf numFmtId="170" fontId="122" fillId="0" borderId="2" xfId="1" applyNumberFormat="1" applyFont="1" applyBorder="1" applyAlignment="1">
      <alignment horizontal="center" wrapText="1"/>
    </xf>
    <xf numFmtId="181" fontId="113" fillId="0" borderId="2" xfId="0" applyFont="1" applyBorder="1" applyAlignment="1">
      <alignment vertical="top" wrapText="1"/>
    </xf>
    <xf numFmtId="181" fontId="122" fillId="0" borderId="2" xfId="0" applyFont="1" applyBorder="1" applyAlignment="1">
      <alignment vertical="top" wrapText="1"/>
    </xf>
    <xf numFmtId="181" fontId="122" fillId="0" borderId="2" xfId="0" applyFont="1" applyBorder="1" applyAlignment="1">
      <alignment wrapText="1"/>
    </xf>
    <xf numFmtId="43" fontId="113" fillId="0" borderId="2" xfId="1" applyFont="1" applyBorder="1" applyAlignment="1">
      <alignment vertical="top" wrapText="1"/>
    </xf>
    <xf numFmtId="181" fontId="114" fillId="0" borderId="2" xfId="0" applyFont="1" applyBorder="1" applyAlignment="1">
      <alignment vertical="top" wrapText="1"/>
    </xf>
    <xf numFmtId="181" fontId="125" fillId="0" borderId="0" xfId="0" applyFont="1" applyBorder="1" applyAlignment="1">
      <alignment vertical="center" wrapText="1"/>
    </xf>
    <xf numFmtId="170" fontId="123" fillId="0" borderId="0" xfId="1" applyNumberFormat="1" applyFont="1" applyBorder="1" applyAlignment="1">
      <alignment horizontal="center" wrapText="1"/>
    </xf>
    <xf numFmtId="43" fontId="119" fillId="0" borderId="0" xfId="1" applyFont="1" applyBorder="1" applyAlignment="1">
      <alignment horizontal="right" vertical="center" wrapText="1"/>
    </xf>
    <xf numFmtId="181" fontId="114" fillId="0" borderId="7" xfId="0" applyFont="1" applyBorder="1" applyAlignment="1">
      <alignment vertical="top" wrapText="1"/>
    </xf>
    <xf numFmtId="181" fontId="114" fillId="0" borderId="8" xfId="0" applyFont="1" applyBorder="1" applyAlignment="1">
      <alignment vertical="top" wrapText="1"/>
    </xf>
    <xf numFmtId="170" fontId="123" fillId="0" borderId="8" xfId="1" applyNumberFormat="1" applyFont="1" applyBorder="1" applyAlignment="1">
      <alignment wrapText="1"/>
    </xf>
    <xf numFmtId="43" fontId="112" fillId="0" borderId="0" xfId="1" applyFont="1"/>
    <xf numFmtId="43" fontId="122" fillId="0" borderId="2" xfId="1" applyFont="1" applyBorder="1" applyAlignment="1">
      <alignment horizontal="right" wrapText="1"/>
    </xf>
    <xf numFmtId="181" fontId="122" fillId="0" borderId="2" xfId="0" applyFont="1" applyBorder="1" applyAlignment="1">
      <alignment horizontal="right" wrapText="1"/>
    </xf>
    <xf numFmtId="181" fontId="114" fillId="0" borderId="0" xfId="0" applyFont="1"/>
    <xf numFmtId="43" fontId="113" fillId="0" borderId="0" xfId="1" applyFont="1"/>
    <xf numFmtId="43" fontId="113" fillId="0" borderId="0" xfId="0" applyNumberFormat="1" applyFont="1"/>
    <xf numFmtId="181" fontId="119" fillId="0" borderId="0" xfId="0" applyFont="1" applyBorder="1" applyAlignment="1">
      <alignment vertical="top" wrapText="1"/>
    </xf>
    <xf numFmtId="181" fontId="119" fillId="6" borderId="2" xfId="0" applyFont="1" applyFill="1" applyBorder="1" applyAlignment="1">
      <alignment vertical="top" wrapText="1"/>
    </xf>
    <xf numFmtId="181" fontId="119" fillId="6" borderId="2" xfId="0" applyFont="1" applyFill="1" applyBorder="1" applyAlignment="1">
      <alignment horizontal="center" vertical="top" wrapText="1"/>
    </xf>
    <xf numFmtId="43" fontId="119" fillId="6" borderId="2" xfId="1" applyFont="1" applyFill="1" applyBorder="1" applyAlignment="1">
      <alignment horizontal="center" vertical="top" wrapText="1"/>
    </xf>
    <xf numFmtId="43" fontId="119" fillId="6" borderId="2" xfId="1" applyFont="1" applyFill="1" applyBorder="1" applyAlignment="1">
      <alignment horizontal="center" vertical="center" wrapText="1"/>
    </xf>
    <xf numFmtId="4" fontId="113" fillId="0" borderId="0" xfId="0" applyNumberFormat="1" applyFont="1"/>
    <xf numFmtId="181" fontId="119" fillId="0" borderId="2" xfId="0" applyFont="1" applyBorder="1" applyAlignment="1">
      <alignment vertical="top" wrapText="1"/>
    </xf>
    <xf numFmtId="43" fontId="119" fillId="6" borderId="2" xfId="1" applyFont="1" applyFill="1" applyBorder="1" applyAlignment="1">
      <alignment vertical="top" wrapText="1"/>
    </xf>
    <xf numFmtId="166" fontId="113" fillId="0" borderId="0" xfId="0" applyNumberFormat="1" applyFont="1"/>
    <xf numFmtId="181" fontId="113" fillId="0" borderId="3" xfId="0" applyFont="1" applyBorder="1" applyAlignment="1">
      <alignment horizontal="left" vertical="top" wrapText="1"/>
    </xf>
    <xf numFmtId="43" fontId="113" fillId="0" borderId="3" xfId="1" applyFont="1" applyBorder="1" applyAlignment="1">
      <alignment vertical="top" wrapText="1"/>
    </xf>
    <xf numFmtId="181" fontId="113" fillId="0" borderId="0" xfId="0" applyFont="1" applyFill="1" applyBorder="1"/>
    <xf numFmtId="181" fontId="113" fillId="0" borderId="3" xfId="0" applyFont="1" applyBorder="1" applyAlignment="1">
      <alignment vertical="top" wrapText="1"/>
    </xf>
    <xf numFmtId="43" fontId="113" fillId="0" borderId="6" xfId="1" applyFont="1" applyBorder="1" applyAlignment="1">
      <alignment vertical="top" wrapText="1"/>
    </xf>
    <xf numFmtId="171" fontId="119" fillId="0" borderId="0" xfId="0" applyNumberFormat="1" applyFont="1" applyFill="1" applyBorder="1" applyAlignment="1">
      <alignment horizontal="right" vertical="center" wrapText="1"/>
    </xf>
    <xf numFmtId="171" fontId="113" fillId="0" borderId="0" xfId="1" applyNumberFormat="1" applyFont="1" applyFill="1" applyBorder="1" applyAlignment="1">
      <alignment horizontal="right" vertical="center" wrapText="1"/>
    </xf>
    <xf numFmtId="171" fontId="113" fillId="0" borderId="0" xfId="0" applyNumberFormat="1" applyFont="1" applyFill="1" applyBorder="1" applyAlignment="1">
      <alignment horizontal="right" vertical="center" wrapText="1"/>
    </xf>
    <xf numFmtId="181" fontId="113" fillId="0" borderId="0" xfId="0" applyFont="1" applyFill="1" applyBorder="1" applyAlignment="1">
      <alignment horizontal="right" vertical="center" wrapText="1"/>
    </xf>
    <xf numFmtId="181" fontId="119" fillId="0" borderId="0" xfId="0" applyFont="1" applyFill="1" applyBorder="1" applyAlignment="1">
      <alignment horizontal="right" vertical="center" wrapText="1"/>
    </xf>
    <xf numFmtId="4" fontId="113" fillId="0" borderId="0" xfId="1" applyNumberFormat="1" applyFont="1" applyFill="1" applyBorder="1" applyAlignment="1">
      <alignment horizontal="right" vertical="center"/>
    </xf>
    <xf numFmtId="169" fontId="113" fillId="0" borderId="0" xfId="1" applyNumberFormat="1" applyFont="1" applyFill="1" applyBorder="1" applyAlignment="1">
      <alignment horizontal="right" vertical="center"/>
    </xf>
    <xf numFmtId="4" fontId="113" fillId="0" borderId="0" xfId="1" applyNumberFormat="1" applyFont="1" applyFill="1" applyBorder="1" applyAlignment="1">
      <alignment horizontal="right" vertical="center" wrapText="1"/>
    </xf>
    <xf numFmtId="43" fontId="113" fillId="0" borderId="0" xfId="1" applyFont="1" applyFill="1"/>
    <xf numFmtId="43" fontId="119" fillId="0" borderId="0" xfId="1" applyFont="1" applyFill="1" applyBorder="1" applyAlignment="1">
      <alignment horizontal="right" vertical="center" wrapText="1"/>
    </xf>
    <xf numFmtId="43" fontId="113" fillId="0" borderId="0" xfId="1" applyFont="1" applyFill="1" applyBorder="1"/>
    <xf numFmtId="181" fontId="113" fillId="0" borderId="0" xfId="0" applyFont="1" applyAlignment="1">
      <alignment wrapText="1"/>
    </xf>
    <xf numFmtId="43" fontId="113" fillId="0" borderId="0" xfId="1" applyFont="1" applyAlignment="1">
      <alignment wrapText="1"/>
    </xf>
    <xf numFmtId="43" fontId="113" fillId="0" borderId="0" xfId="1" applyFont="1" applyFill="1" applyAlignment="1">
      <alignment wrapText="1"/>
    </xf>
    <xf numFmtId="43" fontId="116" fillId="0" borderId="0" xfId="1" applyFont="1"/>
    <xf numFmtId="181" fontId="116" fillId="0" borderId="0" xfId="0" applyFont="1"/>
    <xf numFmtId="0" fontId="128" fillId="4" borderId="0" xfId="8255" applyFont="1" applyFill="1" applyProtection="1">
      <protection hidden="1"/>
    </xf>
    <xf numFmtId="0" fontId="128" fillId="4" borderId="0" xfId="8255" applyFont="1" applyFill="1" applyAlignment="1" applyProtection="1">
      <alignment vertical="center" wrapText="1"/>
      <protection hidden="1"/>
    </xf>
    <xf numFmtId="0" fontId="25" fillId="4" borderId="0" xfId="8255" applyFont="1" applyFill="1" applyProtection="1">
      <protection hidden="1"/>
    </xf>
    <xf numFmtId="0" fontId="25" fillId="4" borderId="0" xfId="8255" applyFont="1" applyFill="1" applyAlignment="1" applyProtection="1">
      <alignment horizontal="left"/>
      <protection hidden="1"/>
    </xf>
    <xf numFmtId="0" fontId="128" fillId="4" borderId="0" xfId="8255" applyFont="1" applyFill="1" applyBorder="1" applyAlignment="1" applyProtection="1">
      <alignment vertical="center" wrapText="1"/>
      <protection hidden="1"/>
    </xf>
    <xf numFmtId="0" fontId="128" fillId="4" borderId="9" xfId="8255" applyFont="1" applyFill="1" applyBorder="1" applyProtection="1">
      <protection hidden="1"/>
    </xf>
    <xf numFmtId="0" fontId="128" fillId="4" borderId="0" xfId="8255" applyFont="1" applyFill="1" applyBorder="1" applyProtection="1">
      <protection hidden="1"/>
    </xf>
    <xf numFmtId="0" fontId="128" fillId="4" borderId="0" xfId="8255" applyFont="1" applyFill="1" applyAlignment="1" applyProtection="1">
      <alignment horizontal="right"/>
      <protection hidden="1"/>
    </xf>
    <xf numFmtId="0" fontId="128" fillId="4" borderId="73" xfId="8255" applyFont="1" applyFill="1" applyBorder="1" applyAlignment="1" applyProtection="1">
      <protection hidden="1"/>
    </xf>
    <xf numFmtId="0" fontId="130" fillId="4" borderId="0" xfId="8255" applyFont="1" applyFill="1" applyProtection="1">
      <protection hidden="1"/>
    </xf>
    <xf numFmtId="0" fontId="132" fillId="4" borderId="0" xfId="8255" applyFont="1" applyFill="1" applyAlignment="1" applyProtection="1">
      <protection hidden="1"/>
    </xf>
    <xf numFmtId="0" fontId="53" fillId="4" borderId="0" xfId="8255" applyFont="1" applyFill="1" applyAlignment="1" applyProtection="1">
      <alignment horizontal="center"/>
      <protection hidden="1"/>
    </xf>
    <xf numFmtId="0" fontId="133" fillId="4" borderId="0" xfId="8255" applyFont="1" applyFill="1" applyProtection="1">
      <protection hidden="1"/>
    </xf>
    <xf numFmtId="0" fontId="129" fillId="8" borderId="2" xfId="8255" applyFont="1" applyFill="1" applyBorder="1" applyAlignment="1" applyProtection="1">
      <alignment horizontal="center" vertical="center"/>
      <protection hidden="1"/>
    </xf>
    <xf numFmtId="2" fontId="128" fillId="4" borderId="2" xfId="8255" applyNumberFormat="1" applyFont="1" applyFill="1" applyBorder="1" applyAlignment="1">
      <alignment horizontal="left" vertical="center" wrapText="1"/>
    </xf>
    <xf numFmtId="2" fontId="128" fillId="4" borderId="2" xfId="8255" applyNumberFormat="1" applyFont="1" applyFill="1" applyBorder="1" applyAlignment="1">
      <alignment horizontal="center" vertical="center" wrapText="1"/>
    </xf>
    <xf numFmtId="4" fontId="128" fillId="4" borderId="2" xfId="8255" applyNumberFormat="1" applyFont="1" applyFill="1" applyBorder="1" applyAlignment="1" applyProtection="1">
      <alignment horizontal="center" vertical="center" wrapText="1"/>
      <protection hidden="1"/>
    </xf>
    <xf numFmtId="0" fontId="128" fillId="4" borderId="2" xfId="8255" applyNumberFormat="1" applyFont="1" applyFill="1" applyBorder="1" applyAlignment="1">
      <alignment horizontal="left" vertical="center" wrapText="1"/>
    </xf>
    <xf numFmtId="0" fontId="25" fillId="4" borderId="2" xfId="8255" applyNumberFormat="1" applyFont="1" applyFill="1" applyBorder="1" applyAlignment="1">
      <alignment horizontal="center" vertical="center" wrapText="1"/>
    </xf>
    <xf numFmtId="0" fontId="128" fillId="4" borderId="0" xfId="8255" applyFont="1" applyFill="1" applyAlignment="1">
      <alignment horizontal="left" vertical="center"/>
    </xf>
    <xf numFmtId="0" fontId="22" fillId="4" borderId="0" xfId="8255" applyFont="1" applyFill="1" applyAlignment="1">
      <alignment vertical="center"/>
    </xf>
    <xf numFmtId="4" fontId="128" fillId="4" borderId="0" xfId="8255" applyNumberFormat="1" applyFont="1" applyFill="1" applyAlignment="1" applyProtection="1">
      <alignment horizontal="center" vertical="center"/>
      <protection hidden="1"/>
    </xf>
    <xf numFmtId="3" fontId="128" fillId="2" borderId="0" xfId="8255" applyNumberFormat="1" applyFont="1" applyFill="1" applyAlignment="1">
      <alignment vertical="center"/>
    </xf>
    <xf numFmtId="4" fontId="128" fillId="2" borderId="0" xfId="8255" applyNumberFormat="1" applyFont="1" applyFill="1" applyAlignment="1">
      <alignment vertical="center"/>
    </xf>
    <xf numFmtId="0" fontId="128" fillId="2" borderId="0" xfId="8255" applyFont="1" applyFill="1" applyAlignment="1">
      <alignment vertical="center"/>
    </xf>
    <xf numFmtId="0" fontId="25" fillId="4" borderId="0" xfId="8255" applyFont="1" applyFill="1" applyBorder="1" applyAlignment="1">
      <alignment vertical="center"/>
    </xf>
    <xf numFmtId="0" fontId="25" fillId="4" borderId="11" xfId="8255" applyFont="1" applyFill="1" applyBorder="1" applyAlignment="1">
      <alignment horizontal="center" vertical="center"/>
    </xf>
    <xf numFmtId="0" fontId="128" fillId="0" borderId="0" xfId="8255" applyFont="1" applyFill="1" applyAlignment="1">
      <alignment horizontal="center" vertical="center"/>
    </xf>
    <xf numFmtId="0" fontId="128" fillId="4" borderId="2" xfId="8255" applyFont="1" applyFill="1" applyBorder="1" applyAlignment="1">
      <alignment horizontal="left" vertical="center"/>
    </xf>
    <xf numFmtId="0" fontId="128" fillId="4" borderId="2" xfId="8255" applyFont="1" applyFill="1" applyBorder="1" applyAlignment="1">
      <alignment horizontal="center" vertical="center"/>
    </xf>
    <xf numFmtId="3" fontId="128" fillId="4" borderId="2" xfId="8255" applyNumberFormat="1" applyFont="1" applyFill="1" applyBorder="1" applyAlignment="1" applyProtection="1">
      <alignment horizontal="center" vertical="center"/>
      <protection hidden="1"/>
    </xf>
    <xf numFmtId="3" fontId="128" fillId="2" borderId="0" xfId="8255" applyNumberFormat="1" applyFont="1" applyFill="1" applyAlignment="1">
      <alignment horizontal="center" vertical="center"/>
    </xf>
    <xf numFmtId="0" fontId="128" fillId="2" borderId="0" xfId="8255" applyFont="1" applyFill="1" applyAlignment="1">
      <alignment horizontal="center" vertical="center"/>
    </xf>
    <xf numFmtId="0" fontId="25" fillId="4" borderId="2" xfId="8255" applyFont="1" applyFill="1" applyBorder="1" applyAlignment="1">
      <alignment horizontal="center" vertical="center"/>
    </xf>
    <xf numFmtId="0" fontId="128" fillId="4" borderId="2" xfId="8255" applyFont="1" applyFill="1" applyBorder="1" applyAlignment="1">
      <alignment horizontal="left" vertical="center" wrapText="1"/>
    </xf>
    <xf numFmtId="0" fontId="25" fillId="4" borderId="3" xfId="8255" applyFont="1" applyFill="1" applyBorder="1" applyAlignment="1">
      <alignment horizontal="center" vertical="center"/>
    </xf>
    <xf numFmtId="0" fontId="25" fillId="4" borderId="2" xfId="8255" applyFont="1" applyFill="1" applyBorder="1" applyAlignment="1">
      <alignment horizontal="left" vertical="center"/>
    </xf>
    <xf numFmtId="0" fontId="128" fillId="4" borderId="0" xfId="8255" applyFont="1" applyFill="1" applyAlignment="1">
      <alignment vertical="center"/>
    </xf>
    <xf numFmtId="0" fontId="25" fillId="4" borderId="2" xfId="8255" applyNumberFormat="1" applyFont="1" applyFill="1" applyBorder="1" applyAlignment="1">
      <alignment horizontal="left" vertical="center" wrapText="1"/>
    </xf>
    <xf numFmtId="0" fontId="128" fillId="4" borderId="0" xfId="8255" applyFont="1" applyFill="1" applyBorder="1" applyAlignment="1">
      <alignment horizontal="left" vertical="center"/>
    </xf>
    <xf numFmtId="4" fontId="128" fillId="4" borderId="0" xfId="8255" applyNumberFormat="1" applyFont="1" applyFill="1" applyBorder="1" applyAlignment="1" applyProtection="1">
      <alignment vertical="center"/>
      <protection hidden="1"/>
    </xf>
    <xf numFmtId="4" fontId="128" fillId="4" borderId="0" xfId="8255" applyNumberFormat="1" applyFont="1" applyFill="1" applyAlignment="1" applyProtection="1">
      <alignment vertical="center"/>
      <protection hidden="1"/>
    </xf>
    <xf numFmtId="0" fontId="128" fillId="4" borderId="0" xfId="8255" applyFont="1" applyFill="1" applyAlignment="1" applyProtection="1">
      <alignment vertical="center"/>
      <protection hidden="1"/>
    </xf>
    <xf numFmtId="4" fontId="128" fillId="0" borderId="0" xfId="8255" applyNumberFormat="1" applyFont="1" applyFill="1" applyAlignment="1" applyProtection="1">
      <alignment vertical="center"/>
      <protection hidden="1"/>
    </xf>
    <xf numFmtId="0" fontId="137" fillId="4" borderId="0" xfId="8255" applyFont="1" applyFill="1" applyAlignment="1">
      <alignment vertical="center"/>
    </xf>
    <xf numFmtId="4" fontId="136" fillId="4" borderId="0" xfId="8256" applyNumberFormat="1" applyFont="1" applyFill="1" applyAlignment="1" applyProtection="1">
      <alignment horizontal="center" vertical="center"/>
      <protection hidden="1"/>
    </xf>
    <xf numFmtId="4" fontId="20" fillId="4" borderId="0" xfId="8255" applyNumberFormat="1" applyFont="1" applyFill="1" applyAlignment="1" applyProtection="1">
      <alignment vertical="center" wrapText="1"/>
      <protection hidden="1"/>
    </xf>
    <xf numFmtId="4" fontId="22" fillId="0" borderId="0" xfId="8255" applyNumberFormat="1" applyFont="1" applyFill="1" applyBorder="1" applyAlignment="1" applyProtection="1">
      <alignment vertical="center"/>
      <protection locked="0" hidden="1"/>
    </xf>
    <xf numFmtId="4" fontId="22" fillId="0" borderId="0" xfId="8255" applyNumberFormat="1" applyFont="1" applyFill="1" applyBorder="1" applyAlignment="1" applyProtection="1">
      <alignment vertical="center"/>
      <protection hidden="1"/>
    </xf>
    <xf numFmtId="4" fontId="128" fillId="4" borderId="0" xfId="8255" applyNumberFormat="1" applyFont="1" applyFill="1" applyBorder="1" applyAlignment="1" applyProtection="1">
      <alignment horizontal="center" vertical="center"/>
      <protection hidden="1"/>
    </xf>
    <xf numFmtId="0" fontId="22" fillId="4" borderId="0" xfId="8255" applyFont="1" applyFill="1" applyAlignment="1" applyProtection="1">
      <alignment vertical="center"/>
      <protection hidden="1"/>
    </xf>
    <xf numFmtId="0" fontId="22" fillId="0" borderId="0" xfId="8255" applyFont="1" applyFill="1" applyBorder="1" applyAlignment="1">
      <alignment vertical="center"/>
    </xf>
    <xf numFmtId="0" fontId="138" fillId="0" borderId="0" xfId="8255" applyFont="1" applyFill="1" applyBorder="1" applyAlignment="1" applyProtection="1">
      <alignment vertical="center"/>
      <protection hidden="1"/>
    </xf>
    <xf numFmtId="0" fontId="22" fillId="0" borderId="0" xfId="8255" applyFont="1" applyFill="1" applyAlignment="1">
      <alignment vertical="center"/>
    </xf>
    <xf numFmtId="0" fontId="139" fillId="4" borderId="0" xfId="8255" applyFont="1" applyFill="1" applyAlignment="1">
      <alignment vertical="center"/>
    </xf>
    <xf numFmtId="0" fontId="22" fillId="0" borderId="0" xfId="8255" applyFont="1" applyFill="1" applyBorder="1" applyAlignment="1" applyProtection="1">
      <alignment vertical="center"/>
      <protection hidden="1"/>
    </xf>
    <xf numFmtId="0" fontId="140" fillId="4" borderId="0" xfId="8255" applyFont="1" applyFill="1" applyBorder="1" applyAlignment="1">
      <alignment vertical="center"/>
    </xf>
    <xf numFmtId="4" fontId="22" fillId="4" borderId="0" xfId="8255" applyNumberFormat="1" applyFont="1" applyFill="1" applyAlignment="1" applyProtection="1">
      <alignment horizontal="center" vertical="center"/>
      <protection hidden="1"/>
    </xf>
    <xf numFmtId="0" fontId="22" fillId="4" borderId="0" xfId="8255" applyFont="1" applyFill="1" applyAlignment="1">
      <alignment horizontal="left" vertical="center"/>
    </xf>
    <xf numFmtId="0" fontId="128" fillId="4" borderId="0" xfId="8255" applyFont="1" applyFill="1" applyAlignment="1" applyProtection="1">
      <alignment horizontal="center" vertical="center"/>
      <protection hidden="1"/>
    </xf>
    <xf numFmtId="0" fontId="128" fillId="4" borderId="0" xfId="8255" applyFont="1" applyFill="1" applyAlignment="1">
      <alignment horizontal="center" vertical="center"/>
    </xf>
    <xf numFmtId="0" fontId="22" fillId="0" borderId="15" xfId="8255" applyFont="1" applyFill="1" applyBorder="1" applyAlignment="1">
      <alignment vertical="center"/>
    </xf>
    <xf numFmtId="0" fontId="141" fillId="4" borderId="0" xfId="8255" applyFont="1" applyFill="1" applyAlignment="1" applyProtection="1">
      <alignment vertical="center"/>
      <protection hidden="1"/>
    </xf>
    <xf numFmtId="0" fontId="25" fillId="4" borderId="75" xfId="8255" applyFont="1" applyFill="1" applyBorder="1" applyAlignment="1" applyProtection="1">
      <alignment horizontal="left" vertical="center"/>
      <protection hidden="1"/>
    </xf>
    <xf numFmtId="0" fontId="128" fillId="4" borderId="75" xfId="8255" applyFont="1" applyFill="1" applyBorder="1" applyAlignment="1" applyProtection="1">
      <alignment horizontal="left" vertical="center"/>
      <protection hidden="1"/>
    </xf>
    <xf numFmtId="43" fontId="22" fillId="0" borderId="0" xfId="8255" applyNumberFormat="1" applyFont="1" applyFill="1" applyBorder="1" applyAlignment="1">
      <alignment vertical="center"/>
    </xf>
    <xf numFmtId="43" fontId="22" fillId="0" borderId="0" xfId="1" applyFont="1" applyFill="1" applyBorder="1" applyAlignment="1">
      <alignment vertical="center"/>
    </xf>
    <xf numFmtId="43" fontId="22" fillId="0" borderId="15" xfId="8255" applyNumberFormat="1" applyFont="1" applyFill="1" applyBorder="1" applyAlignment="1">
      <alignment vertical="center"/>
    </xf>
    <xf numFmtId="0" fontId="25" fillId="4" borderId="75" xfId="8255" applyFont="1" applyFill="1" applyBorder="1" applyAlignment="1" applyProtection="1">
      <alignment horizontal="left" vertical="center" wrapText="1"/>
      <protection hidden="1"/>
    </xf>
    <xf numFmtId="0" fontId="128" fillId="4" borderId="0" xfId="8255" applyFont="1" applyFill="1" applyBorder="1" applyAlignment="1" applyProtection="1">
      <alignment horizontal="left" vertical="center"/>
      <protection hidden="1"/>
    </xf>
    <xf numFmtId="0" fontId="128" fillId="4" borderId="0" xfId="8255" applyFont="1" applyFill="1" applyAlignment="1" applyProtection="1">
      <alignment horizontal="left" vertical="center"/>
      <protection hidden="1"/>
    </xf>
    <xf numFmtId="0" fontId="128" fillId="0" borderId="2" xfId="8255" applyFont="1" applyFill="1" applyBorder="1" applyAlignment="1">
      <alignment horizontal="center" vertical="center"/>
    </xf>
    <xf numFmtId="0" fontId="25" fillId="0" borderId="2" xfId="8255" applyFont="1" applyFill="1" applyBorder="1" applyAlignment="1">
      <alignment horizontal="center" vertical="center"/>
    </xf>
    <xf numFmtId="0" fontId="128" fillId="4" borderId="0" xfId="8255" applyFont="1" applyFill="1" applyBorder="1" applyAlignment="1">
      <alignment horizontal="center" vertical="center"/>
    </xf>
    <xf numFmtId="0" fontId="140" fillId="4" borderId="0" xfId="8255" applyFont="1" applyFill="1" applyBorder="1" applyAlignment="1">
      <alignment horizontal="left" vertical="center"/>
    </xf>
    <xf numFmtId="170" fontId="147" fillId="0" borderId="2" xfId="1" applyNumberFormat="1" applyFont="1" applyBorder="1" applyAlignment="1">
      <alignment vertical="center" wrapText="1"/>
    </xf>
    <xf numFmtId="43" fontId="128" fillId="8" borderId="0" xfId="1" applyFont="1" applyFill="1" applyBorder="1" applyAlignment="1">
      <alignment horizontal="center" vertical="center" wrapText="1"/>
    </xf>
    <xf numFmtId="181" fontId="36" fillId="0" borderId="0" xfId="0" applyFont="1" applyAlignment="1">
      <alignment horizontal="left" vertical="center"/>
    </xf>
    <xf numFmtId="181" fontId="142" fillId="0" borderId="0" xfId="0" applyFont="1" applyAlignment="1">
      <alignment horizontal="left" vertical="center"/>
    </xf>
    <xf numFmtId="170" fontId="142" fillId="0" borderId="0" xfId="1" applyNumberFormat="1" applyFont="1" applyAlignment="1">
      <alignment horizontal="left" vertical="center"/>
    </xf>
    <xf numFmtId="181" fontId="36" fillId="0" borderId="0" xfId="0" applyFont="1" applyAlignment="1">
      <alignment horizontal="right" vertical="center"/>
    </xf>
    <xf numFmtId="181" fontId="23" fillId="0" borderId="0" xfId="0" applyFont="1" applyAlignment="1">
      <alignment horizontal="right" vertical="center"/>
    </xf>
    <xf numFmtId="181" fontId="144" fillId="0" borderId="0" xfId="0" applyFont="1" applyAlignment="1">
      <alignment horizontal="left" vertical="center"/>
    </xf>
    <xf numFmtId="43" fontId="142" fillId="0" borderId="0" xfId="1" applyFont="1" applyAlignment="1">
      <alignment horizontal="left" vertical="center"/>
    </xf>
    <xf numFmtId="181" fontId="135" fillId="0" borderId="0" xfId="0" applyFont="1" applyAlignment="1">
      <alignment horizontal="left" vertical="center"/>
    </xf>
    <xf numFmtId="0" fontId="134" fillId="0" borderId="0" xfId="0" applyNumberFormat="1" applyFont="1" applyAlignment="1">
      <alignment horizontal="left" vertical="center"/>
    </xf>
    <xf numFmtId="170" fontId="134" fillId="0" borderId="0" xfId="1" applyNumberFormat="1" applyFont="1" applyAlignment="1">
      <alignment horizontal="left" vertical="center"/>
    </xf>
    <xf numFmtId="181" fontId="134" fillId="0" borderId="0" xfId="0" applyFont="1" applyAlignment="1">
      <alignment horizontal="left" vertical="center"/>
    </xf>
    <xf numFmtId="181" fontId="134" fillId="0" borderId="15" xfId="0" applyFont="1" applyBorder="1" applyAlignment="1">
      <alignment vertical="center" wrapText="1"/>
    </xf>
    <xf numFmtId="43" fontId="134" fillId="0" borderId="16" xfId="1" applyFont="1" applyBorder="1" applyAlignment="1">
      <alignment horizontal="left" vertical="center"/>
    </xf>
    <xf numFmtId="181" fontId="146" fillId="0" borderId="0" xfId="0" applyFont="1" applyAlignment="1">
      <alignment horizontal="left" vertical="center"/>
    </xf>
    <xf numFmtId="43" fontId="134" fillId="0" borderId="0" xfId="1" applyFont="1" applyAlignment="1">
      <alignment horizontal="left" vertical="center"/>
    </xf>
    <xf numFmtId="181" fontId="147" fillId="0" borderId="0" xfId="0" applyFont="1" applyAlignment="1">
      <alignment horizontal="left" vertical="center"/>
    </xf>
    <xf numFmtId="43" fontId="23" fillId="0" borderId="0" xfId="1" applyFont="1" applyAlignment="1">
      <alignment horizontal="right" vertical="center"/>
    </xf>
    <xf numFmtId="170" fontId="147" fillId="0" borderId="2" xfId="1" applyNumberFormat="1" applyFont="1" applyBorder="1" applyAlignment="1">
      <alignment horizontal="center" vertical="center" wrapText="1"/>
    </xf>
    <xf numFmtId="181" fontId="147" fillId="0" borderId="2" xfId="0" applyFont="1" applyBorder="1" applyAlignment="1">
      <alignment horizontal="center" vertical="center" wrapText="1"/>
    </xf>
    <xf numFmtId="43" fontId="147" fillId="0" borderId="2" xfId="1" applyFont="1" applyBorder="1" applyAlignment="1">
      <alignment horizontal="center" vertical="center" wrapText="1"/>
    </xf>
    <xf numFmtId="170" fontId="149" fillId="0" borderId="2" xfId="1" applyNumberFormat="1" applyFont="1" applyBorder="1" applyAlignment="1">
      <alignment horizontal="center" vertical="center" wrapText="1"/>
    </xf>
    <xf numFmtId="181" fontId="149" fillId="0" borderId="2" xfId="0" applyFont="1" applyBorder="1" applyAlignment="1">
      <alignment horizontal="left" vertical="center" wrapText="1"/>
    </xf>
    <xf numFmtId="11" fontId="147" fillId="0" borderId="2" xfId="0" applyNumberFormat="1" applyFont="1" applyBorder="1" applyAlignment="1">
      <alignment horizontal="left" vertical="center" wrapText="1"/>
    </xf>
    <xf numFmtId="170" fontId="147" fillId="0" borderId="2" xfId="0" applyNumberFormat="1" applyFont="1" applyBorder="1" applyAlignment="1">
      <alignment horizontal="center" vertical="center" wrapText="1"/>
    </xf>
    <xf numFmtId="181" fontId="149" fillId="0" borderId="2" xfId="0" applyFont="1" applyBorder="1" applyAlignment="1">
      <alignment horizontal="center" vertical="center" wrapText="1"/>
    </xf>
    <xf numFmtId="170" fontId="149" fillId="0" borderId="2" xfId="1" applyNumberFormat="1" applyFont="1" applyBorder="1" applyAlignment="1">
      <alignment horizontal="left" vertical="center" wrapText="1"/>
    </xf>
    <xf numFmtId="181" fontId="147" fillId="0" borderId="2" xfId="0" applyFont="1" applyBorder="1" applyAlignment="1">
      <alignment horizontal="left" vertical="center" wrapText="1"/>
    </xf>
    <xf numFmtId="170" fontId="147" fillId="0" borderId="2" xfId="1" applyNumberFormat="1" applyFont="1" applyBorder="1" applyAlignment="1">
      <alignment horizontal="left" vertical="center" wrapText="1"/>
    </xf>
    <xf numFmtId="170" fontId="134" fillId="0" borderId="0" xfId="1" applyNumberFormat="1" applyFont="1" applyBorder="1" applyAlignment="1">
      <alignment horizontal="center" vertical="center" wrapText="1"/>
    </xf>
    <xf numFmtId="181" fontId="135" fillId="0" borderId="0" xfId="0" applyFont="1" applyBorder="1" applyAlignment="1">
      <alignment horizontal="center" vertical="center" wrapText="1"/>
    </xf>
    <xf numFmtId="43" fontId="135" fillId="0" borderId="0" xfId="1" applyFont="1" applyBorder="1" applyAlignment="1">
      <alignment horizontal="center" vertical="center" wrapText="1"/>
    </xf>
    <xf numFmtId="170" fontId="122" fillId="0" borderId="3" xfId="1" applyNumberFormat="1" applyFont="1" applyBorder="1" applyAlignment="1">
      <alignment horizontal="center" vertical="center" wrapText="1"/>
    </xf>
    <xf numFmtId="43" fontId="128" fillId="8" borderId="2" xfId="1" applyFont="1" applyFill="1" applyBorder="1" applyAlignment="1">
      <alignment horizontal="right" vertical="center" wrapText="1"/>
    </xf>
    <xf numFmtId="181" fontId="128" fillId="8" borderId="2" xfId="0" applyFont="1" applyFill="1" applyBorder="1" applyAlignment="1">
      <alignment horizontal="center" vertical="center" wrapText="1"/>
    </xf>
    <xf numFmtId="181" fontId="112" fillId="0" borderId="0" xfId="0" applyFont="1" applyAlignment="1">
      <alignment vertical="center"/>
    </xf>
    <xf numFmtId="43" fontId="112" fillId="0" borderId="0" xfId="0" applyNumberFormat="1" applyFont="1" applyAlignment="1">
      <alignment vertical="center"/>
    </xf>
    <xf numFmtId="43" fontId="128" fillId="8" borderId="2" xfId="1" applyFont="1" applyFill="1" applyBorder="1" applyAlignment="1">
      <alignment horizontal="center" vertical="center" wrapText="1"/>
    </xf>
    <xf numFmtId="166" fontId="112" fillId="0" borderId="0" xfId="0" applyNumberFormat="1" applyFont="1" applyAlignment="1">
      <alignment vertical="center"/>
    </xf>
    <xf numFmtId="43" fontId="20" fillId="8" borderId="2" xfId="1" applyFont="1" applyFill="1" applyBorder="1" applyAlignment="1">
      <alignment horizontal="right" vertical="center" wrapText="1"/>
    </xf>
    <xf numFmtId="181" fontId="113" fillId="0" borderId="0" xfId="0" applyFont="1" applyBorder="1" applyAlignment="1">
      <alignment horizontal="left" vertical="center" wrapText="1"/>
    </xf>
    <xf numFmtId="170" fontId="122" fillId="0" borderId="0" xfId="1" applyNumberFormat="1" applyFont="1" applyBorder="1" applyAlignment="1">
      <alignment horizontal="center" vertical="center" wrapText="1"/>
    </xf>
    <xf numFmtId="43" fontId="128" fillId="8" borderId="0" xfId="1" applyFont="1" applyFill="1" applyBorder="1" applyAlignment="1">
      <alignment horizontal="right" vertical="center" wrapText="1"/>
    </xf>
    <xf numFmtId="181" fontId="112" fillId="0" borderId="0" xfId="0" applyFont="1" applyBorder="1" applyAlignment="1">
      <alignment vertical="center"/>
    </xf>
    <xf numFmtId="181" fontId="147" fillId="0" borderId="0" xfId="0" applyFont="1" applyBorder="1" applyAlignment="1">
      <alignment horizontal="left" vertical="center" wrapText="1"/>
    </xf>
    <xf numFmtId="170" fontId="149" fillId="0" borderId="0" xfId="1" applyNumberFormat="1" applyFont="1" applyBorder="1" applyAlignment="1">
      <alignment horizontal="center" vertical="center" wrapText="1"/>
    </xf>
    <xf numFmtId="181" fontId="147" fillId="0" borderId="0" xfId="0" applyFont="1" applyBorder="1" applyAlignment="1">
      <alignment horizontal="center" vertical="center" wrapText="1"/>
    </xf>
    <xf numFmtId="43" fontId="147" fillId="0" borderId="0" xfId="1" applyFont="1" applyBorder="1" applyAlignment="1">
      <alignment horizontal="center" vertical="center" wrapText="1"/>
    </xf>
    <xf numFmtId="181" fontId="122" fillId="0" borderId="0" xfId="0" applyFont="1" applyAlignment="1">
      <alignment vertical="center"/>
    </xf>
    <xf numFmtId="170" fontId="122" fillId="0" borderId="0" xfId="1" applyNumberFormat="1" applyFont="1" applyAlignment="1">
      <alignment vertical="center"/>
    </xf>
    <xf numFmtId="43" fontId="122" fillId="0" borderId="0" xfId="1" applyFont="1" applyAlignment="1">
      <alignment vertical="center"/>
    </xf>
    <xf numFmtId="181" fontId="113" fillId="0" borderId="0" xfId="0" applyFont="1" applyAlignment="1">
      <alignment vertical="center"/>
    </xf>
    <xf numFmtId="170" fontId="113" fillId="0" borderId="0" xfId="1" applyNumberFormat="1" applyFont="1" applyAlignment="1">
      <alignment vertical="center"/>
    </xf>
    <xf numFmtId="43" fontId="113" fillId="0" borderId="0" xfId="1" applyFont="1" applyAlignment="1">
      <alignment vertical="center"/>
    </xf>
    <xf numFmtId="0" fontId="128" fillId="4" borderId="7" xfId="8255" applyFont="1" applyFill="1" applyBorder="1" applyAlignment="1">
      <alignment horizontal="center" vertical="center"/>
    </xf>
    <xf numFmtId="0" fontId="128" fillId="4" borderId="14" xfId="8255" applyFont="1" applyFill="1" applyBorder="1" applyAlignment="1">
      <alignment horizontal="center" vertical="center"/>
    </xf>
    <xf numFmtId="0" fontId="128" fillId="4" borderId="76" xfId="8255" applyFont="1" applyFill="1" applyBorder="1" applyAlignment="1">
      <alignment horizontal="center" vertical="center"/>
    </xf>
    <xf numFmtId="0" fontId="22" fillId="4" borderId="0" xfId="8255" applyFont="1" applyFill="1" applyBorder="1" applyAlignment="1">
      <alignment horizontal="left" vertical="center"/>
    </xf>
    <xf numFmtId="0" fontId="128" fillId="4" borderId="0" xfId="8255" applyFont="1" applyFill="1" applyAlignment="1"/>
    <xf numFmtId="0" fontId="128" fillId="4" borderId="0" xfId="8255" applyFont="1" applyFill="1"/>
    <xf numFmtId="4" fontId="128" fillId="4" borderId="0" xfId="8255" applyNumberFormat="1" applyFont="1" applyFill="1" applyAlignment="1">
      <alignment horizontal="right" vertical="center" wrapText="1"/>
    </xf>
    <xf numFmtId="0" fontId="128" fillId="4" borderId="0" xfId="8255" applyFont="1" applyFill="1" applyBorder="1" applyAlignment="1">
      <alignment vertical="center"/>
    </xf>
    <xf numFmtId="0" fontId="128" fillId="4" borderId="11" xfId="8255" applyFont="1" applyFill="1" applyBorder="1" applyAlignment="1">
      <alignment horizontal="center" vertical="center"/>
    </xf>
    <xf numFmtId="0" fontId="128" fillId="4" borderId="11" xfId="8255" applyFont="1" applyFill="1" applyBorder="1" applyAlignment="1">
      <alignment vertical="center"/>
    </xf>
    <xf numFmtId="0" fontId="128" fillId="4" borderId="0" xfId="8255" applyFont="1" applyFill="1" applyAlignment="1">
      <alignment horizontal="center"/>
    </xf>
    <xf numFmtId="0" fontId="128" fillId="4" borderId="8" xfId="8255" applyFont="1" applyFill="1" applyBorder="1" applyAlignment="1">
      <alignment horizontal="center" vertical="center" wrapText="1"/>
    </xf>
    <xf numFmtId="0" fontId="128" fillId="4" borderId="2" xfId="8255" applyFont="1" applyFill="1" applyBorder="1" applyAlignment="1">
      <alignment horizontal="center" vertical="center" wrapText="1"/>
    </xf>
    <xf numFmtId="43" fontId="25" fillId="4" borderId="2" xfId="1" applyFont="1" applyFill="1" applyBorder="1" applyAlignment="1">
      <alignment horizontal="center" vertical="center"/>
    </xf>
    <xf numFmtId="43" fontId="128" fillId="4" borderId="0" xfId="1" applyFont="1" applyFill="1"/>
    <xf numFmtId="0" fontId="25" fillId="4" borderId="0" xfId="8255" applyFont="1" applyFill="1" applyBorder="1" applyAlignment="1">
      <alignment horizontal="left" vertical="center"/>
    </xf>
    <xf numFmtId="3" fontId="25" fillId="4" borderId="0" xfId="8255" applyNumberFormat="1" applyFont="1" applyFill="1" applyBorder="1" applyAlignment="1">
      <alignment horizontal="center" vertical="center"/>
    </xf>
    <xf numFmtId="3" fontId="128" fillId="4" borderId="0" xfId="8255" applyNumberFormat="1" applyFont="1" applyFill="1" applyBorder="1" applyAlignment="1">
      <alignment horizontal="center" vertical="center"/>
    </xf>
    <xf numFmtId="3" fontId="128" fillId="4" borderId="0" xfId="8255" applyNumberFormat="1" applyFont="1" applyFill="1" applyBorder="1" applyAlignment="1" applyProtection="1">
      <alignment horizontal="center" vertical="center"/>
    </xf>
    <xf numFmtId="4" fontId="128" fillId="4" borderId="0" xfId="8255" applyNumberFormat="1" applyFont="1" applyFill="1" applyBorder="1" applyAlignment="1">
      <alignment horizontal="center" vertical="center"/>
    </xf>
    <xf numFmtId="0" fontId="150" fillId="4" borderId="0" xfId="8255" applyFont="1" applyFill="1" applyAlignment="1">
      <alignment horizontal="right"/>
    </xf>
    <xf numFmtId="0" fontId="150" fillId="4" borderId="0" xfId="8255" applyFont="1" applyFill="1"/>
    <xf numFmtId="181" fontId="142" fillId="0" borderId="0" xfId="0" applyFont="1"/>
    <xf numFmtId="181" fontId="134" fillId="0" borderId="2" xfId="0" applyFont="1" applyBorder="1" applyAlignment="1">
      <alignment wrapText="1"/>
    </xf>
    <xf numFmtId="4" fontId="128" fillId="4" borderId="0" xfId="8255" applyNumberFormat="1" applyFont="1" applyFill="1" applyAlignment="1">
      <alignment horizontal="right" vertical="center"/>
    </xf>
    <xf numFmtId="0" fontId="25" fillId="4" borderId="2" xfId="8255" applyFont="1" applyFill="1" applyBorder="1" applyAlignment="1">
      <alignment vertical="center"/>
    </xf>
    <xf numFmtId="0" fontId="151" fillId="4" borderId="2" xfId="8255" applyFont="1" applyFill="1" applyBorder="1" applyAlignment="1">
      <alignment vertical="center"/>
    </xf>
    <xf numFmtId="0" fontId="20" fillId="4" borderId="2" xfId="8255" applyFont="1" applyFill="1" applyBorder="1" applyAlignment="1">
      <alignment vertical="center"/>
    </xf>
    <xf numFmtId="3" fontId="128" fillId="4" borderId="0" xfId="8255" applyNumberFormat="1" applyFont="1" applyFill="1" applyAlignment="1" applyProtection="1">
      <alignment vertical="center"/>
      <protection hidden="1"/>
    </xf>
    <xf numFmtId="0" fontId="26" fillId="4" borderId="2" xfId="8255" applyFont="1" applyFill="1" applyBorder="1" applyAlignment="1">
      <alignment vertical="center"/>
    </xf>
    <xf numFmtId="0" fontId="25" fillId="4" borderId="0" xfId="8255" applyFont="1" applyFill="1" applyAlignment="1" applyProtection="1">
      <alignment vertical="center"/>
      <protection hidden="1"/>
    </xf>
    <xf numFmtId="0" fontId="25" fillId="4" borderId="76" xfId="8255" applyFont="1" applyFill="1" applyBorder="1" applyAlignment="1">
      <alignment horizontal="center" vertical="center"/>
    </xf>
    <xf numFmtId="0" fontId="25" fillId="4" borderId="7" xfId="8255" applyFont="1" applyFill="1" applyBorder="1" applyAlignment="1">
      <alignment horizontal="center" vertical="center"/>
    </xf>
    <xf numFmtId="0" fontId="25" fillId="4" borderId="14" xfId="8255" applyFont="1" applyFill="1" applyBorder="1" applyAlignment="1">
      <alignment horizontal="center" vertical="center"/>
    </xf>
    <xf numFmtId="43" fontId="128" fillId="4" borderId="0" xfId="1" applyFont="1" applyFill="1" applyAlignment="1" applyProtection="1">
      <alignment vertical="center"/>
      <protection hidden="1"/>
    </xf>
    <xf numFmtId="0" fontId="22" fillId="4" borderId="2" xfId="8255" applyFont="1" applyFill="1" applyBorder="1" applyAlignment="1" applyProtection="1">
      <alignment horizontal="center" vertical="center"/>
      <protection hidden="1"/>
    </xf>
    <xf numFmtId="0" fontId="27" fillId="4" borderId="2" xfId="8255" applyFont="1" applyFill="1" applyBorder="1" applyAlignment="1" applyProtection="1">
      <alignment vertical="center"/>
      <protection hidden="1"/>
    </xf>
    <xf numFmtId="0" fontId="22" fillId="4" borderId="2" xfId="8255" applyFont="1" applyFill="1" applyBorder="1" applyAlignment="1" applyProtection="1">
      <alignment vertical="center"/>
      <protection hidden="1"/>
    </xf>
    <xf numFmtId="43" fontId="128" fillId="4" borderId="0" xfId="8255" applyNumberFormat="1" applyFont="1" applyFill="1" applyAlignment="1" applyProtection="1">
      <alignment vertical="center"/>
      <protection hidden="1"/>
    </xf>
    <xf numFmtId="181" fontId="134" fillId="0" borderId="0" xfId="0" applyFont="1" applyAlignment="1">
      <alignment horizontal="justify"/>
    </xf>
    <xf numFmtId="181" fontId="134" fillId="0" borderId="0" xfId="0" applyFont="1"/>
    <xf numFmtId="181" fontId="135" fillId="0" borderId="0" xfId="0" applyFont="1" applyAlignment="1">
      <alignment horizontal="justify"/>
    </xf>
    <xf numFmtId="181" fontId="135" fillId="0" borderId="77" xfId="0" applyFont="1" applyBorder="1" applyAlignment="1">
      <alignment horizontal="justify" vertical="top" wrapText="1"/>
    </xf>
    <xf numFmtId="181" fontId="135" fillId="0" borderId="73" xfId="0" applyFont="1" applyBorder="1" applyAlignment="1">
      <alignment horizontal="justify" vertical="top" wrapText="1"/>
    </xf>
    <xf numFmtId="181" fontId="135" fillId="0" borderId="0" xfId="0" applyFont="1"/>
    <xf numFmtId="181" fontId="155" fillId="0" borderId="0" xfId="0" applyFont="1"/>
    <xf numFmtId="181" fontId="134" fillId="0" borderId="0" xfId="0" applyFont="1" applyAlignment="1">
      <alignment horizontal="left" indent="3"/>
    </xf>
    <xf numFmtId="181" fontId="155" fillId="0" borderId="0" xfId="0" applyFont="1" applyAlignment="1">
      <alignment horizontal="left" indent="8"/>
    </xf>
    <xf numFmtId="181" fontId="149" fillId="0" borderId="0" xfId="0" applyFont="1"/>
    <xf numFmtId="0" fontId="157" fillId="0" borderId="0" xfId="8258" applyFont="1"/>
    <xf numFmtId="43" fontId="158" fillId="0" borderId="79" xfId="8259" applyFont="1" applyBorder="1"/>
    <xf numFmtId="0" fontId="157" fillId="0" borderId="79" xfId="8258" applyFont="1" applyBorder="1"/>
    <xf numFmtId="0" fontId="159" fillId="47" borderId="0" xfId="8258" applyFont="1" applyFill="1"/>
    <xf numFmtId="0" fontId="160" fillId="47" borderId="0" xfId="8258" applyFont="1" applyFill="1"/>
    <xf numFmtId="0" fontId="157" fillId="47" borderId="0" xfId="8258" applyFont="1" applyFill="1"/>
    <xf numFmtId="207" fontId="161" fillId="0" borderId="0" xfId="8258" applyNumberFormat="1" applyFont="1" applyAlignment="1">
      <alignment horizontal="left"/>
    </xf>
    <xf numFmtId="0" fontId="161" fillId="0" borderId="0" xfId="8259" applyNumberFormat="1" applyFont="1"/>
    <xf numFmtId="207" fontId="158" fillId="0" borderId="0" xfId="8258" applyNumberFormat="1" applyFont="1"/>
    <xf numFmtId="0" fontId="161" fillId="0" borderId="0" xfId="8258" applyFont="1" applyAlignment="1">
      <alignment horizontal="right"/>
    </xf>
    <xf numFmtId="43" fontId="157" fillId="0" borderId="79" xfId="8259" applyFont="1" applyBorder="1" applyAlignment="1">
      <alignment vertical="center"/>
    </xf>
    <xf numFmtId="43" fontId="157" fillId="0" borderId="68" xfId="8259" applyFont="1" applyBorder="1" applyAlignment="1">
      <alignment vertical="center"/>
    </xf>
    <xf numFmtId="0" fontId="157" fillId="0" borderId="68" xfId="8258" applyFont="1" applyBorder="1"/>
    <xf numFmtId="0" fontId="158" fillId="0" borderId="0" xfId="8258" applyFont="1"/>
    <xf numFmtId="0" fontId="161" fillId="0" borderId="0" xfId="8258" applyNumberFormat="1" applyFont="1"/>
    <xf numFmtId="0" fontId="162" fillId="0" borderId="0" xfId="8258" applyFont="1" applyAlignment="1">
      <alignment horizontal="right"/>
    </xf>
    <xf numFmtId="0" fontId="162" fillId="0" borderId="0" xfId="8258" applyFont="1" applyBorder="1" applyAlignment="1">
      <alignment horizontal="right"/>
    </xf>
    <xf numFmtId="0" fontId="157" fillId="0" borderId="0" xfId="8258" applyFont="1" applyBorder="1"/>
    <xf numFmtId="0" fontId="157" fillId="0" borderId="9" xfId="8258" applyFont="1" applyBorder="1"/>
    <xf numFmtId="0" fontId="157" fillId="0" borderId="0" xfId="8258" applyFont="1" applyAlignment="1">
      <alignment vertical="center"/>
    </xf>
    <xf numFmtId="0" fontId="158" fillId="0" borderId="0" xfId="8258" applyFont="1" applyAlignment="1">
      <alignment vertical="center"/>
    </xf>
    <xf numFmtId="207" fontId="162" fillId="0" borderId="68" xfId="8258" applyNumberFormat="1" applyFont="1" applyBorder="1" applyAlignment="1">
      <alignment horizontal="left"/>
    </xf>
    <xf numFmtId="0" fontId="162" fillId="0" borderId="68" xfId="8259" applyNumberFormat="1" applyFont="1" applyBorder="1"/>
    <xf numFmtId="207" fontId="157" fillId="0" borderId="68" xfId="8258" applyNumberFormat="1" applyFont="1" applyBorder="1" applyAlignment="1">
      <alignment horizontal="left"/>
    </xf>
    <xf numFmtId="0" fontId="157" fillId="0" borderId="68" xfId="8259" applyNumberFormat="1" applyFont="1" applyBorder="1"/>
    <xf numFmtId="0" fontId="162" fillId="0" borderId="68" xfId="8258" applyFont="1" applyBorder="1"/>
    <xf numFmtId="207" fontId="157" fillId="0" borderId="68" xfId="8258" applyNumberFormat="1" applyFont="1" applyBorder="1"/>
    <xf numFmtId="0" fontId="162" fillId="0" borderId="68" xfId="8258" applyFont="1" applyBorder="1" applyAlignment="1">
      <alignment horizontal="right"/>
    </xf>
    <xf numFmtId="0" fontId="162" fillId="0" borderId="68" xfId="8258" applyNumberFormat="1" applyFont="1" applyBorder="1"/>
    <xf numFmtId="0" fontId="163" fillId="47" borderId="0" xfId="8258" applyFont="1" applyFill="1"/>
    <xf numFmtId="0" fontId="152" fillId="47" borderId="0" xfId="8258" applyFont="1" applyFill="1"/>
    <xf numFmtId="0" fontId="128" fillId="47" borderId="0" xfId="8258" applyFont="1" applyFill="1"/>
    <xf numFmtId="0" fontId="128" fillId="0" borderId="0" xfId="8258" applyFont="1"/>
    <xf numFmtId="0" fontId="25" fillId="0" borderId="0" xfId="8258" applyFont="1"/>
    <xf numFmtId="0" fontId="128" fillId="0" borderId="2" xfId="8258" applyFont="1" applyBorder="1" applyAlignment="1">
      <alignment horizontal="center" vertical="center" wrapText="1"/>
    </xf>
    <xf numFmtId="43" fontId="128" fillId="0" borderId="2" xfId="8259" applyFont="1" applyBorder="1" applyAlignment="1">
      <alignment vertical="center"/>
    </xf>
    <xf numFmtId="0" fontId="128" fillId="0" borderId="0" xfId="8258" applyFont="1" applyAlignment="1">
      <alignment vertical="center"/>
    </xf>
    <xf numFmtId="43" fontId="128" fillId="0" borderId="0" xfId="8258" applyNumberFormat="1" applyFont="1" applyAlignment="1">
      <alignment vertical="center"/>
    </xf>
    <xf numFmtId="43" fontId="25" fillId="0" borderId="2" xfId="8259" applyFont="1" applyBorder="1" applyAlignment="1">
      <alignment vertical="center"/>
    </xf>
    <xf numFmtId="0" fontId="25" fillId="0" borderId="0" xfId="8258" applyFont="1" applyBorder="1"/>
    <xf numFmtId="0" fontId="128" fillId="0" borderId="0" xfId="8258" applyFont="1" applyBorder="1"/>
    <xf numFmtId="207" fontId="128" fillId="0" borderId="0" xfId="8258" applyNumberFormat="1" applyFont="1" applyBorder="1"/>
    <xf numFmtId="0" fontId="164" fillId="0" borderId="0" xfId="8258" applyFont="1" applyBorder="1" applyAlignment="1">
      <alignment horizontal="right"/>
    </xf>
    <xf numFmtId="0" fontId="128" fillId="0" borderId="0" xfId="8258" applyFont="1" applyBorder="1" applyAlignment="1">
      <alignment vertical="center"/>
    </xf>
    <xf numFmtId="0" fontId="25" fillId="0" borderId="0" xfId="8258" applyFont="1" applyBorder="1" applyAlignment="1">
      <alignment vertical="center"/>
    </xf>
    <xf numFmtId="43" fontId="128" fillId="0" borderId="0" xfId="8258" applyNumberFormat="1" applyFont="1" applyBorder="1" applyAlignment="1">
      <alignment vertical="center"/>
    </xf>
    <xf numFmtId="43" fontId="128" fillId="0" borderId="0" xfId="8258" applyNumberFormat="1" applyFont="1" applyBorder="1"/>
    <xf numFmtId="0" fontId="25" fillId="0" borderId="0" xfId="8258" applyFont="1" applyAlignment="1">
      <alignment vertical="center"/>
    </xf>
    <xf numFmtId="0" fontId="128" fillId="0" borderId="3" xfId="8258" applyFont="1" applyBorder="1" applyAlignment="1">
      <alignment horizontal="center" vertical="center" wrapText="1"/>
    </xf>
    <xf numFmtId="0" fontId="128" fillId="0" borderId="68" xfId="8258" applyFont="1" applyBorder="1" applyAlignment="1">
      <alignment horizontal="center" vertical="center" wrapText="1"/>
    </xf>
    <xf numFmtId="0" fontId="128" fillId="0" borderId="6" xfId="8258" applyFont="1" applyBorder="1" applyAlignment="1">
      <alignment horizontal="center" vertical="center" wrapText="1"/>
    </xf>
    <xf numFmtId="0" fontId="128" fillId="0" borderId="0" xfId="8258" applyFont="1" applyAlignment="1">
      <alignment horizontal="center" vertical="center" wrapText="1"/>
    </xf>
    <xf numFmtId="43" fontId="25" fillId="0" borderId="3" xfId="8259" applyFont="1" applyBorder="1" applyAlignment="1">
      <alignment vertical="center"/>
    </xf>
    <xf numFmtId="43" fontId="25" fillId="0" borderId="68" xfId="8259" applyFont="1" applyBorder="1" applyAlignment="1">
      <alignment vertical="center"/>
    </xf>
    <xf numFmtId="0" fontId="25" fillId="0" borderId="6" xfId="8258" applyFont="1" applyBorder="1" applyAlignment="1">
      <alignment vertical="center"/>
    </xf>
    <xf numFmtId="43" fontId="128" fillId="0" borderId="3" xfId="8259" applyFont="1" applyBorder="1" applyAlignment="1">
      <alignment vertical="center"/>
    </xf>
    <xf numFmtId="43" fontId="128" fillId="0" borderId="68" xfId="8259" applyFont="1" applyBorder="1" applyAlignment="1">
      <alignment vertical="center"/>
    </xf>
    <xf numFmtId="0" fontId="128" fillId="0" borderId="6" xfId="8258" applyFont="1" applyBorder="1" applyAlignment="1">
      <alignment vertical="center"/>
    </xf>
    <xf numFmtId="43" fontId="128" fillId="0" borderId="4" xfId="8259" applyFont="1" applyBorder="1" applyAlignment="1">
      <alignment vertical="center"/>
    </xf>
    <xf numFmtId="43" fontId="128" fillId="0" borderId="9" xfId="8259" applyFont="1" applyBorder="1" applyAlignment="1">
      <alignment vertical="center"/>
    </xf>
    <xf numFmtId="0" fontId="128" fillId="0" borderId="10" xfId="8258" applyFont="1" applyBorder="1" applyAlignment="1">
      <alignment vertical="center"/>
    </xf>
    <xf numFmtId="43" fontId="128" fillId="0" borderId="81" xfId="8259" applyFont="1" applyBorder="1" applyAlignment="1">
      <alignment vertical="center"/>
    </xf>
    <xf numFmtId="43" fontId="128" fillId="0" borderId="79" xfId="8259" applyFont="1" applyBorder="1" applyAlignment="1">
      <alignment vertical="center"/>
    </xf>
    <xf numFmtId="0" fontId="128" fillId="0" borderId="82" xfId="8258" applyFont="1" applyBorder="1" applyAlignment="1">
      <alignment vertical="center"/>
    </xf>
    <xf numFmtId="43" fontId="25" fillId="0" borderId="4" xfId="8259" applyFont="1" applyBorder="1" applyAlignment="1">
      <alignment vertical="center"/>
    </xf>
    <xf numFmtId="43" fontId="25" fillId="0" borderId="9" xfId="8259" applyFont="1" applyBorder="1" applyAlignment="1">
      <alignment vertical="center"/>
    </xf>
    <xf numFmtId="0" fontId="25" fillId="0" borderId="10" xfId="8258" applyFont="1" applyBorder="1" applyAlignment="1">
      <alignment vertical="center"/>
    </xf>
    <xf numFmtId="43" fontId="25" fillId="0" borderId="81" xfId="8259" applyFont="1" applyBorder="1" applyAlignment="1">
      <alignment vertical="center"/>
    </xf>
    <xf numFmtId="43" fontId="25" fillId="0" borderId="79" xfId="8259" applyFont="1" applyBorder="1" applyAlignment="1">
      <alignment vertical="center"/>
    </xf>
    <xf numFmtId="0" fontId="25" fillId="0" borderId="82" xfId="8258" applyFont="1" applyBorder="1" applyAlignment="1">
      <alignment vertical="center"/>
    </xf>
    <xf numFmtId="43" fontId="128" fillId="0" borderId="0" xfId="8258" applyNumberFormat="1" applyFont="1"/>
    <xf numFmtId="0" fontId="157" fillId="0" borderId="3" xfId="8258" applyFont="1" applyBorder="1" applyAlignment="1">
      <alignment horizontal="center" vertical="center" wrapText="1"/>
    </xf>
    <xf numFmtId="0" fontId="157" fillId="0" borderId="68" xfId="8258" applyFont="1" applyBorder="1" applyAlignment="1">
      <alignment horizontal="center" vertical="center" wrapText="1"/>
    </xf>
    <xf numFmtId="0" fontId="157" fillId="0" borderId="6" xfId="8258" applyFont="1" applyBorder="1" applyAlignment="1">
      <alignment horizontal="center" vertical="center" wrapText="1"/>
    </xf>
    <xf numFmtId="0" fontId="157" fillId="0" borderId="2" xfId="8258" applyFont="1" applyBorder="1" applyAlignment="1">
      <alignment horizontal="center" vertical="center" wrapText="1"/>
    </xf>
    <xf numFmtId="0" fontId="157" fillId="0" borderId="0" xfId="8258" applyFont="1" applyAlignment="1">
      <alignment horizontal="center" vertical="center" wrapText="1"/>
    </xf>
    <xf numFmtId="43" fontId="158" fillId="0" borderId="3" xfId="8259" applyFont="1" applyBorder="1" applyAlignment="1">
      <alignment vertical="center"/>
    </xf>
    <xf numFmtId="43" fontId="158" fillId="0" borderId="68" xfId="8259" applyFont="1" applyBorder="1" applyAlignment="1">
      <alignment vertical="center"/>
    </xf>
    <xf numFmtId="0" fontId="158" fillId="0" borderId="6" xfId="8258" applyFont="1" applyBorder="1" applyAlignment="1">
      <alignment vertical="center"/>
    </xf>
    <xf numFmtId="43" fontId="158" fillId="0" borderId="2" xfId="8258" applyNumberFormat="1" applyFont="1" applyBorder="1" applyAlignment="1">
      <alignment vertical="center"/>
    </xf>
    <xf numFmtId="0" fontId="158" fillId="0" borderId="3" xfId="8258" applyFont="1" applyBorder="1" applyAlignment="1">
      <alignment vertical="center"/>
    </xf>
    <xf numFmtId="0" fontId="158" fillId="0" borderId="2" xfId="8258" applyFont="1" applyBorder="1" applyAlignment="1">
      <alignment vertical="center"/>
    </xf>
    <xf numFmtId="43" fontId="157" fillId="0" borderId="3" xfId="8259" applyFont="1" applyBorder="1" applyAlignment="1">
      <alignment vertical="center"/>
    </xf>
    <xf numFmtId="0" fontId="157" fillId="0" borderId="6" xfId="8258" applyFont="1" applyBorder="1" applyAlignment="1">
      <alignment vertical="center"/>
    </xf>
    <xf numFmtId="43" fontId="157" fillId="0" borderId="4" xfId="8259" applyFont="1" applyBorder="1" applyAlignment="1">
      <alignment vertical="center"/>
    </xf>
    <xf numFmtId="43" fontId="157" fillId="0" borderId="9" xfId="8259" applyFont="1" applyBorder="1" applyAlignment="1">
      <alignment vertical="center"/>
    </xf>
    <xf numFmtId="0" fontId="157" fillId="0" borderId="10" xfId="8258" applyFont="1" applyBorder="1" applyAlignment="1">
      <alignment vertical="center"/>
    </xf>
    <xf numFmtId="0" fontId="157" fillId="0" borderId="0" xfId="8258" applyFont="1" applyBorder="1" applyAlignment="1">
      <alignment vertical="center"/>
    </xf>
    <xf numFmtId="43" fontId="157" fillId="0" borderId="81" xfId="8259" applyFont="1" applyBorder="1" applyAlignment="1">
      <alignment vertical="center"/>
    </xf>
    <xf numFmtId="0" fontId="157" fillId="0" borderId="82" xfId="8258" applyFont="1" applyBorder="1" applyAlignment="1">
      <alignment vertical="center"/>
    </xf>
    <xf numFmtId="43" fontId="158" fillId="0" borderId="4" xfId="8259" applyFont="1" applyBorder="1" applyAlignment="1">
      <alignment vertical="center"/>
    </xf>
    <xf numFmtId="43" fontId="158" fillId="0" borderId="9" xfId="8259" applyFont="1" applyBorder="1" applyAlignment="1">
      <alignment vertical="center"/>
    </xf>
    <xf numFmtId="0" fontId="158" fillId="0" borderId="10" xfId="8258" applyFont="1" applyBorder="1" applyAlignment="1">
      <alignment vertical="center"/>
    </xf>
    <xf numFmtId="0" fontId="158" fillId="0" borderId="0" xfId="8258" applyFont="1" applyBorder="1" applyAlignment="1">
      <alignment vertical="center"/>
    </xf>
    <xf numFmtId="43" fontId="158" fillId="0" borderId="81" xfId="8259" applyFont="1" applyBorder="1" applyAlignment="1">
      <alignment vertical="center"/>
    </xf>
    <xf numFmtId="43" fontId="158" fillId="0" borderId="79" xfId="8259" applyFont="1" applyBorder="1" applyAlignment="1">
      <alignment vertical="center"/>
    </xf>
    <xf numFmtId="0" fontId="158" fillId="0" borderId="82" xfId="8258" applyFont="1" applyBorder="1" applyAlignment="1">
      <alignment vertical="center"/>
    </xf>
    <xf numFmtId="0" fontId="157" fillId="0" borderId="9" xfId="8258" applyFont="1" applyBorder="1" applyAlignment="1">
      <alignment vertical="center"/>
    </xf>
    <xf numFmtId="43" fontId="158" fillId="0" borderId="0" xfId="8259" applyFont="1" applyBorder="1"/>
    <xf numFmtId="0" fontId="158" fillId="0" borderId="0" xfId="8258" applyFont="1" applyBorder="1"/>
    <xf numFmtId="4" fontId="157" fillId="0" borderId="0" xfId="8258" applyNumberFormat="1" applyFont="1" applyAlignment="1">
      <alignment horizontal="right"/>
    </xf>
    <xf numFmtId="169" fontId="25" fillId="0" borderId="2" xfId="8259" applyNumberFormat="1" applyFont="1" applyBorder="1" applyAlignment="1">
      <alignment vertical="center"/>
    </xf>
    <xf numFmtId="170" fontId="25" fillId="0" borderId="2" xfId="8259" applyNumberFormat="1" applyFont="1" applyBorder="1" applyAlignment="1">
      <alignment vertical="center"/>
    </xf>
    <xf numFmtId="43" fontId="128" fillId="0" borderId="7" xfId="8259" applyFont="1" applyBorder="1" applyAlignment="1">
      <alignment vertical="center"/>
    </xf>
    <xf numFmtId="43" fontId="128" fillId="0" borderId="80" xfId="8259" applyFont="1" applyBorder="1" applyAlignment="1">
      <alignment vertical="center"/>
    </xf>
    <xf numFmtId="43" fontId="25" fillId="0" borderId="7" xfId="8259" applyFont="1" applyBorder="1" applyAlignment="1">
      <alignment vertical="center"/>
    </xf>
    <xf numFmtId="43" fontId="25" fillId="0" borderId="80" xfId="8259" applyFont="1" applyBorder="1" applyAlignment="1">
      <alignment vertical="center"/>
    </xf>
    <xf numFmtId="43" fontId="25" fillId="0" borderId="0" xfId="8258" applyNumberFormat="1" applyFont="1" applyAlignment="1">
      <alignment vertical="center"/>
    </xf>
    <xf numFmtId="43" fontId="157" fillId="0" borderId="2" xfId="8259" applyNumberFormat="1" applyFont="1" applyBorder="1" applyAlignment="1">
      <alignment vertical="center"/>
    </xf>
    <xf numFmtId="169" fontId="157" fillId="0" borderId="3" xfId="8259" applyNumberFormat="1" applyFont="1" applyBorder="1" applyAlignment="1">
      <alignment vertical="center"/>
    </xf>
    <xf numFmtId="169" fontId="157" fillId="0" borderId="6" xfId="8259" applyNumberFormat="1" applyFont="1" applyBorder="1" applyAlignment="1">
      <alignment vertical="center"/>
    </xf>
    <xf numFmtId="169" fontId="157" fillId="0" borderId="2" xfId="8259" applyNumberFormat="1" applyFont="1" applyBorder="1" applyAlignment="1">
      <alignment vertical="center"/>
    </xf>
    <xf numFmtId="169" fontId="157" fillId="0" borderId="7" xfId="8259" applyNumberFormat="1" applyFont="1" applyBorder="1" applyAlignment="1">
      <alignment vertical="center"/>
    </xf>
    <xf numFmtId="169" fontId="157" fillId="0" borderId="4" xfId="8259" applyNumberFormat="1" applyFont="1" applyBorder="1" applyAlignment="1">
      <alignment vertical="center"/>
    </xf>
    <xf numFmtId="169" fontId="157" fillId="0" borderId="10" xfId="8259" applyNumberFormat="1" applyFont="1" applyBorder="1" applyAlignment="1">
      <alignment vertical="center"/>
    </xf>
    <xf numFmtId="169" fontId="157" fillId="0" borderId="80" xfId="8259" applyNumberFormat="1" applyFont="1" applyBorder="1" applyAlignment="1">
      <alignment vertical="center"/>
    </xf>
    <xf numFmtId="169" fontId="157" fillId="0" borderId="81" xfId="8259" applyNumberFormat="1" applyFont="1" applyBorder="1" applyAlignment="1">
      <alignment vertical="center"/>
    </xf>
    <xf numFmtId="169" fontId="157" fillId="0" borderId="82" xfId="8259" applyNumberFormat="1" applyFont="1" applyBorder="1" applyAlignment="1">
      <alignment vertical="center"/>
    </xf>
    <xf numFmtId="43" fontId="158" fillId="0" borderId="7" xfId="8259" applyNumberFormat="1" applyFont="1" applyBorder="1" applyAlignment="1">
      <alignment vertical="center"/>
    </xf>
    <xf numFmtId="169" fontId="158" fillId="0" borderId="4" xfId="8259" applyNumberFormat="1" applyFont="1" applyBorder="1" applyAlignment="1">
      <alignment vertical="center"/>
    </xf>
    <xf numFmtId="169" fontId="158" fillId="0" borderId="10" xfId="8259" applyNumberFormat="1" applyFont="1" applyBorder="1" applyAlignment="1">
      <alignment vertical="center"/>
    </xf>
    <xf numFmtId="169" fontId="158" fillId="0" borderId="7" xfId="8259" applyNumberFormat="1" applyFont="1" applyBorder="1" applyAlignment="1">
      <alignment vertical="center"/>
    </xf>
    <xf numFmtId="43" fontId="158" fillId="0" borderId="80" xfId="8259" applyNumberFormat="1" applyFont="1" applyBorder="1" applyAlignment="1">
      <alignment vertical="center"/>
    </xf>
    <xf numFmtId="169" fontId="158" fillId="0" borderId="81" xfId="8259" applyNumberFormat="1" applyFont="1" applyBorder="1" applyAlignment="1">
      <alignment vertical="center"/>
    </xf>
    <xf numFmtId="169" fontId="158" fillId="0" borderId="82" xfId="8259" applyNumberFormat="1" applyFont="1" applyBorder="1" applyAlignment="1">
      <alignment vertical="center"/>
    </xf>
    <xf numFmtId="169" fontId="158" fillId="0" borderId="80" xfId="8259" applyNumberFormat="1" applyFont="1" applyBorder="1" applyAlignment="1">
      <alignment vertical="center"/>
    </xf>
    <xf numFmtId="0" fontId="128" fillId="0" borderId="0" xfId="8258" applyFont="1" applyAlignment="1"/>
    <xf numFmtId="181" fontId="0" fillId="0" borderId="0" xfId="0" applyAlignment="1"/>
    <xf numFmtId="181" fontId="134" fillId="0" borderId="0" xfId="0" applyFont="1" applyAlignment="1">
      <alignment horizontal="left"/>
    </xf>
    <xf numFmtId="181" fontId="134" fillId="0" borderId="2" xfId="0" applyFont="1" applyBorder="1" applyAlignment="1">
      <alignment horizontal="center" wrapText="1"/>
    </xf>
    <xf numFmtId="181" fontId="134" fillId="0" borderId="2" xfId="0" applyFont="1" applyBorder="1" applyAlignment="1">
      <alignment horizontal="center" vertical="center" wrapText="1"/>
    </xf>
    <xf numFmtId="0" fontId="134" fillId="0" borderId="2" xfId="0" applyNumberFormat="1" applyFont="1" applyBorder="1" applyAlignment="1">
      <alignment horizontal="center" wrapText="1"/>
    </xf>
    <xf numFmtId="181" fontId="134" fillId="0" borderId="2" xfId="0" applyFont="1" applyBorder="1" applyAlignment="1">
      <alignment vertical="top" wrapText="1"/>
    </xf>
    <xf numFmtId="0" fontId="134" fillId="0" borderId="2" xfId="0" applyNumberFormat="1" applyFont="1" applyBorder="1" applyAlignment="1">
      <alignment horizontal="center" vertical="top" wrapText="1"/>
    </xf>
    <xf numFmtId="181" fontId="134" fillId="0" borderId="2" xfId="0" applyFont="1" applyBorder="1" applyAlignment="1">
      <alignment horizontal="center" vertical="top" wrapText="1"/>
    </xf>
    <xf numFmtId="181" fontId="134" fillId="0" borderId="2" xfId="0" applyFont="1" applyBorder="1" applyAlignment="1">
      <alignment horizontal="justify" vertical="top" wrapText="1"/>
    </xf>
    <xf numFmtId="43" fontId="134" fillId="0" borderId="2" xfId="1" applyFont="1" applyBorder="1" applyAlignment="1">
      <alignment vertical="top" wrapText="1"/>
    </xf>
    <xf numFmtId="181" fontId="154" fillId="48" borderId="0" xfId="0" applyFont="1" applyFill="1" applyBorder="1" applyAlignment="1">
      <alignment horizontal="left" vertical="top"/>
    </xf>
    <xf numFmtId="0" fontId="165" fillId="0" borderId="0" xfId="8258" applyFont="1" applyAlignment="1">
      <alignment horizontal="left"/>
    </xf>
    <xf numFmtId="0" fontId="128" fillId="0" borderId="0" xfId="8258" applyFont="1" applyAlignment="1">
      <alignment horizontal="left"/>
    </xf>
    <xf numFmtId="181" fontId="135" fillId="0" borderId="0" xfId="0" applyFont="1" applyAlignment="1">
      <alignment horizontal="left"/>
    </xf>
    <xf numFmtId="181" fontId="0" fillId="0" borderId="0" xfId="0" applyAlignment="1">
      <alignment horizontal="left"/>
    </xf>
    <xf numFmtId="0" fontId="166" fillId="0" borderId="0" xfId="8258" applyFont="1" applyBorder="1" applyAlignment="1">
      <alignment horizontal="left"/>
    </xf>
    <xf numFmtId="0" fontId="25" fillId="0" borderId="0" xfId="8258" applyFont="1" applyBorder="1" applyAlignment="1">
      <alignment horizontal="left"/>
    </xf>
    <xf numFmtId="0" fontId="165" fillId="0" borderId="0" xfId="8258" applyFont="1" applyBorder="1" applyAlignment="1">
      <alignment horizontal="left" vertical="center"/>
    </xf>
    <xf numFmtId="0" fontId="128" fillId="0" borderId="0" xfId="8258" applyFont="1" applyBorder="1" applyAlignment="1">
      <alignment horizontal="left" vertical="center"/>
    </xf>
    <xf numFmtId="0" fontId="167" fillId="0" borderId="0" xfId="8258" applyFont="1" applyAlignment="1">
      <alignment horizontal="left"/>
    </xf>
    <xf numFmtId="0" fontId="22" fillId="0" borderId="0" xfId="8258" applyFont="1" applyAlignment="1">
      <alignment horizontal="left"/>
    </xf>
    <xf numFmtId="0" fontId="165" fillId="0" borderId="0" xfId="8258" applyFont="1" applyAlignment="1">
      <alignment horizontal="left" vertical="center"/>
    </xf>
    <xf numFmtId="0" fontId="128" fillId="0" borderId="0" xfId="8258" applyFont="1" applyAlignment="1">
      <alignment horizontal="left" vertical="center"/>
    </xf>
    <xf numFmtId="181" fontId="23" fillId="0" borderId="0" xfId="0" applyFont="1" applyAlignment="1">
      <alignment horizontal="left"/>
    </xf>
    <xf numFmtId="181" fontId="135" fillId="0" borderId="77" xfId="0" applyFont="1" applyBorder="1" applyAlignment="1">
      <alignment horizontal="left" vertical="top" wrapText="1"/>
    </xf>
    <xf numFmtId="181" fontId="135" fillId="0" borderId="73" xfId="0" applyFont="1" applyBorder="1" applyAlignment="1">
      <alignment horizontal="left" vertical="top" wrapText="1"/>
    </xf>
    <xf numFmtId="181" fontId="134" fillId="0" borderId="0" xfId="0" applyFont="1" applyAlignment="1"/>
    <xf numFmtId="0" fontId="0" fillId="0" borderId="0" xfId="0" applyNumberFormat="1" applyAlignment="1">
      <alignment horizontal="left"/>
    </xf>
    <xf numFmtId="181" fontId="134" fillId="0" borderId="2" xfId="0" applyFont="1" applyBorder="1" applyAlignment="1">
      <alignment horizontal="left" wrapText="1"/>
    </xf>
    <xf numFmtId="181" fontId="134" fillId="0" borderId="2" xfId="0" applyFont="1" applyBorder="1" applyAlignment="1">
      <alignment horizontal="left" vertical="top" wrapText="1"/>
    </xf>
    <xf numFmtId="181" fontId="134" fillId="0" borderId="2" xfId="0" applyFont="1" applyBorder="1" applyAlignment="1">
      <alignment horizontal="left" vertical="center" wrapText="1"/>
    </xf>
    <xf numFmtId="0" fontId="134" fillId="0" borderId="2" xfId="0" applyNumberFormat="1" applyFont="1" applyBorder="1" applyAlignment="1">
      <alignment horizontal="center" vertical="center" wrapText="1"/>
    </xf>
    <xf numFmtId="181" fontId="135" fillId="0" borderId="2" xfId="0" applyFont="1" applyBorder="1" applyAlignment="1">
      <alignment horizontal="left" vertical="center" wrapText="1"/>
    </xf>
    <xf numFmtId="181" fontId="155" fillId="48" borderId="83" xfId="0" applyFont="1" applyFill="1" applyBorder="1" applyAlignment="1">
      <alignment horizontal="left" vertical="top"/>
    </xf>
    <xf numFmtId="181" fontId="23" fillId="0" borderId="0" xfId="0" applyFont="1" applyAlignment="1">
      <alignment horizontal="left" vertical="center"/>
    </xf>
    <xf numFmtId="43" fontId="134" fillId="0" borderId="2" xfId="1" applyFont="1" applyBorder="1" applyAlignment="1">
      <alignment horizontal="center" vertical="top" wrapText="1"/>
    </xf>
    <xf numFmtId="43" fontId="165" fillId="0" borderId="0" xfId="8258" applyNumberFormat="1" applyFont="1" applyAlignment="1">
      <alignment horizontal="left"/>
    </xf>
    <xf numFmtId="181" fontId="134" fillId="0" borderId="77" xfId="0" applyFont="1" applyBorder="1" applyAlignment="1">
      <alignment horizontal="left" vertical="top"/>
    </xf>
    <xf numFmtId="181" fontId="134" fillId="0" borderId="73" xfId="0" applyFont="1" applyBorder="1" applyAlignment="1">
      <alignment horizontal="left" vertical="top"/>
    </xf>
    <xf numFmtId="181" fontId="154" fillId="0" borderId="0" xfId="0" applyFont="1" applyAlignment="1"/>
    <xf numFmtId="181" fontId="135" fillId="0" borderId="0" xfId="0" applyFont="1" applyAlignment="1"/>
    <xf numFmtId="181" fontId="135" fillId="0" borderId="77" xfId="0" applyFont="1" applyBorder="1" applyAlignment="1">
      <alignment horizontal="justify" vertical="top"/>
    </xf>
    <xf numFmtId="181" fontId="135" fillId="0" borderId="73" xfId="0" applyFont="1" applyBorder="1" applyAlignment="1">
      <alignment horizontal="justify" vertical="top"/>
    </xf>
    <xf numFmtId="181" fontId="155" fillId="0" borderId="0" xfId="0" applyFont="1" applyAlignment="1"/>
    <xf numFmtId="181" fontId="134" fillId="0" borderId="2" xfId="0" applyFont="1" applyBorder="1" applyAlignment="1">
      <alignment vertical="top"/>
    </xf>
    <xf numFmtId="181" fontId="134" fillId="0" borderId="2" xfId="0" applyFont="1" applyBorder="1" applyAlignment="1">
      <alignment horizontal="center"/>
    </xf>
    <xf numFmtId="181" fontId="134" fillId="0" borderId="2" xfId="0" applyFont="1" applyBorder="1" applyAlignment="1">
      <alignment horizontal="center" vertical="top"/>
    </xf>
    <xf numFmtId="181" fontId="135" fillId="0" borderId="2" xfId="0" applyFont="1" applyBorder="1" applyAlignment="1">
      <alignment vertical="top"/>
    </xf>
    <xf numFmtId="181" fontId="155" fillId="0" borderId="2" xfId="0" applyFont="1" applyBorder="1" applyAlignment="1">
      <alignment vertical="top"/>
    </xf>
    <xf numFmtId="0" fontId="157" fillId="0" borderId="0" xfId="8258" applyFont="1" applyAlignment="1">
      <alignment vertical="center" wrapText="1"/>
    </xf>
    <xf numFmtId="181" fontId="134" fillId="0" borderId="2" xfId="0" applyFont="1" applyBorder="1" applyAlignment="1">
      <alignment horizontal="center" vertical="center"/>
    </xf>
    <xf numFmtId="181" fontId="134" fillId="0" borderId="0" xfId="0" applyFont="1" applyBorder="1" applyAlignment="1">
      <alignment vertical="top" wrapText="1"/>
    </xf>
    <xf numFmtId="181" fontId="134" fillId="0" borderId="2" xfId="0" applyFont="1" applyBorder="1" applyAlignment="1">
      <alignment horizontal="left" wrapText="1" indent="2"/>
    </xf>
    <xf numFmtId="181" fontId="134" fillId="0" borderId="2" xfId="0" applyFont="1" applyBorder="1" applyAlignment="1">
      <alignment horizontal="justify" vertical="center" wrapText="1"/>
    </xf>
    <xf numFmtId="0" fontId="134" fillId="0" borderId="0" xfId="0" applyNumberFormat="1" applyFont="1" applyBorder="1" applyAlignment="1">
      <alignment horizontal="center" vertical="center" wrapText="1"/>
    </xf>
    <xf numFmtId="181" fontId="134" fillId="0" borderId="0" xfId="0" applyFont="1" applyBorder="1" applyAlignment="1">
      <alignment horizontal="justify" vertical="center" wrapText="1"/>
    </xf>
    <xf numFmtId="181" fontId="169" fillId="0" borderId="2" xfId="8257" applyNumberFormat="1" applyFont="1" applyBorder="1" applyAlignment="1" applyProtection="1">
      <alignment vertical="top" wrapText="1"/>
    </xf>
    <xf numFmtId="3" fontId="134" fillId="0" borderId="2" xfId="0" applyNumberFormat="1" applyFont="1" applyBorder="1" applyAlignment="1">
      <alignment horizontal="justify" vertical="center" wrapText="1"/>
    </xf>
    <xf numFmtId="43" fontId="134" fillId="0" borderId="2" xfId="1" applyFont="1" applyBorder="1" applyAlignment="1">
      <alignment horizontal="justify" vertical="center" wrapText="1"/>
    </xf>
    <xf numFmtId="181" fontId="135" fillId="0" borderId="2" xfId="0" applyFont="1" applyBorder="1" applyAlignment="1">
      <alignment horizontal="justify" vertical="top" wrapText="1"/>
    </xf>
    <xf numFmtId="181" fontId="135" fillId="0" borderId="2" xfId="0" applyFont="1" applyBorder="1" applyAlignment="1">
      <alignment vertical="top" wrapText="1"/>
    </xf>
    <xf numFmtId="0" fontId="135" fillId="0" borderId="2" xfId="0" applyNumberFormat="1" applyFont="1" applyBorder="1" applyAlignment="1">
      <alignment horizontal="center" vertical="top" wrapText="1"/>
    </xf>
    <xf numFmtId="181" fontId="134" fillId="0" borderId="0" xfId="0" applyFont="1" applyBorder="1" applyAlignment="1">
      <alignment horizontal="justify" vertical="top" wrapText="1"/>
    </xf>
    <xf numFmtId="181" fontId="0" fillId="0" borderId="0" xfId="0" applyAlignment="1">
      <alignment vertical="center"/>
    </xf>
    <xf numFmtId="43" fontId="134" fillId="0" borderId="3" xfId="1" applyFont="1" applyBorder="1" applyAlignment="1">
      <alignment vertical="center" wrapText="1"/>
    </xf>
    <xf numFmtId="43" fontId="134" fillId="0" borderId="2" xfId="1" applyFont="1" applyBorder="1" applyAlignment="1">
      <alignment vertical="center" wrapText="1"/>
    </xf>
    <xf numFmtId="43" fontId="134" fillId="0" borderId="0" xfId="1" applyFont="1" applyBorder="1" applyAlignment="1">
      <alignment vertical="top" wrapText="1"/>
    </xf>
    <xf numFmtId="181" fontId="170" fillId="0" borderId="0" xfId="8257" applyNumberFormat="1" applyFont="1" applyAlignment="1" applyProtection="1">
      <alignment horizontal="left"/>
    </xf>
    <xf numFmtId="181" fontId="171" fillId="0" borderId="0" xfId="0" applyFont="1"/>
    <xf numFmtId="181" fontId="142" fillId="0" borderId="0" xfId="0" applyFont="1" applyAlignment="1">
      <alignment horizontal="left"/>
    </xf>
    <xf numFmtId="181" fontId="135" fillId="0" borderId="77" xfId="0" applyFont="1" applyBorder="1" applyAlignment="1">
      <alignment horizontal="left" vertical="top"/>
    </xf>
    <xf numFmtId="181" fontId="135" fillId="0" borderId="73" xfId="0" applyFont="1" applyBorder="1" applyAlignment="1">
      <alignment horizontal="left" vertical="top"/>
    </xf>
    <xf numFmtId="181" fontId="142" fillId="0" borderId="0" xfId="0" applyFont="1" applyAlignment="1">
      <alignment horizontal="left" wrapText="1"/>
    </xf>
    <xf numFmtId="181" fontId="134" fillId="0" borderId="2" xfId="0" applyFont="1" applyBorder="1" applyAlignment="1">
      <alignment horizontal="left" vertical="top"/>
    </xf>
    <xf numFmtId="181" fontId="146" fillId="0" borderId="2" xfId="0" applyFont="1" applyBorder="1" applyAlignment="1">
      <alignment horizontal="left" vertical="top" wrapText="1"/>
    </xf>
    <xf numFmtId="181" fontId="148" fillId="0" borderId="2" xfId="0" applyFont="1" applyBorder="1" applyAlignment="1">
      <alignment wrapText="1"/>
    </xf>
    <xf numFmtId="181" fontId="23" fillId="0" borderId="2" xfId="0" applyFont="1" applyBorder="1" applyAlignment="1">
      <alignment wrapText="1"/>
    </xf>
    <xf numFmtId="181" fontId="23" fillId="0" borderId="2" xfId="0" applyFont="1" applyBorder="1" applyAlignment="1">
      <alignment vertical="top" wrapText="1"/>
    </xf>
    <xf numFmtId="181" fontId="23" fillId="0" borderId="2" xfId="0" applyFont="1" applyBorder="1" applyAlignment="1">
      <alignment textRotation="90" wrapText="1"/>
    </xf>
    <xf numFmtId="181" fontId="23" fillId="0" borderId="2" xfId="0" applyFont="1" applyBorder="1" applyAlignment="1">
      <alignment horizontal="left" wrapText="1" indent="4"/>
    </xf>
    <xf numFmtId="181" fontId="23" fillId="0" borderId="2" xfId="0" applyFont="1" applyBorder="1" applyAlignment="1">
      <alignment horizontal="center" vertical="center" wrapText="1"/>
    </xf>
    <xf numFmtId="0" fontId="148" fillId="0" borderId="2" xfId="0" applyNumberFormat="1" applyFont="1" applyBorder="1" applyAlignment="1">
      <alignment wrapText="1"/>
    </xf>
    <xf numFmtId="0" fontId="23" fillId="0" borderId="2" xfId="0" applyNumberFormat="1" applyFont="1" applyBorder="1" applyAlignment="1">
      <alignment wrapText="1"/>
    </xf>
    <xf numFmtId="0" fontId="135" fillId="0" borderId="0" xfId="0" applyNumberFormat="1" applyFont="1" applyAlignment="1">
      <alignment horizontal="left" vertical="center"/>
    </xf>
    <xf numFmtId="0" fontId="112" fillId="0" borderId="0" xfId="0" applyNumberFormat="1" applyFont="1"/>
    <xf numFmtId="43" fontId="22" fillId="0" borderId="15" xfId="1" applyFont="1" applyFill="1" applyBorder="1" applyAlignment="1">
      <alignment vertical="center"/>
    </xf>
    <xf numFmtId="181" fontId="113" fillId="0" borderId="3" xfId="0" applyFont="1" applyBorder="1" applyAlignment="1">
      <alignment horizontal="left" vertical="top" wrapText="1"/>
    </xf>
    <xf numFmtId="181" fontId="113" fillId="0" borderId="2" xfId="0" applyFont="1" applyBorder="1" applyAlignment="1">
      <alignment vertical="top" wrapText="1"/>
    </xf>
    <xf numFmtId="208" fontId="134" fillId="0" borderId="0" xfId="0" applyNumberFormat="1" applyFont="1"/>
    <xf numFmtId="43" fontId="134" fillId="0" borderId="0" xfId="3" applyFont="1"/>
    <xf numFmtId="181" fontId="135" fillId="49" borderId="2" xfId="0" applyFont="1" applyFill="1" applyBorder="1" applyAlignment="1">
      <alignment horizontal="center" wrapText="1"/>
    </xf>
    <xf numFmtId="181" fontId="134" fillId="49" borderId="2" xfId="0" applyFont="1" applyFill="1" applyBorder="1" applyAlignment="1">
      <alignment horizontal="center" wrapText="1"/>
    </xf>
    <xf numFmtId="0" fontId="134" fillId="0" borderId="2" xfId="0" applyNumberFormat="1" applyFont="1" applyBorder="1" applyAlignment="1">
      <alignment horizontal="center"/>
    </xf>
    <xf numFmtId="43" fontId="134" fillId="0" borderId="2" xfId="3" applyFont="1" applyBorder="1"/>
    <xf numFmtId="181" fontId="134" fillId="49" borderId="2" xfId="0" applyFont="1" applyFill="1" applyBorder="1"/>
    <xf numFmtId="43" fontId="135" fillId="49" borderId="2" xfId="3" applyFont="1" applyFill="1" applyBorder="1"/>
    <xf numFmtId="181" fontId="134" fillId="0" borderId="2" xfId="0" applyFont="1" applyBorder="1"/>
    <xf numFmtId="209" fontId="134" fillId="0" borderId="0" xfId="0" applyNumberFormat="1" applyFont="1"/>
    <xf numFmtId="43" fontId="119" fillId="6" borderId="2" xfId="3" applyFont="1" applyFill="1" applyBorder="1" applyAlignment="1">
      <alignment vertical="top" wrapText="1"/>
    </xf>
    <xf numFmtId="43" fontId="119" fillId="6" borderId="2" xfId="3" applyFont="1" applyFill="1" applyBorder="1" applyAlignment="1">
      <alignment horizontal="center" vertical="top" wrapText="1"/>
    </xf>
    <xf numFmtId="43" fontId="113" fillId="0" borderId="2" xfId="3" applyFont="1" applyBorder="1" applyAlignment="1">
      <alignment vertical="top" wrapText="1"/>
    </xf>
    <xf numFmtId="43" fontId="113" fillId="0" borderId="2" xfId="3" applyFont="1" applyBorder="1" applyAlignment="1">
      <alignment horizontal="right" vertical="center" wrapText="1"/>
    </xf>
    <xf numFmtId="43" fontId="113" fillId="0" borderId="2" xfId="3" applyFont="1" applyBorder="1" applyAlignment="1">
      <alignment horizontal="right" vertical="center"/>
    </xf>
    <xf numFmtId="43" fontId="172" fillId="0" borderId="0" xfId="3" applyFont="1"/>
    <xf numFmtId="43" fontId="113" fillId="0" borderId="2" xfId="3" applyFont="1" applyFill="1" applyBorder="1" applyAlignment="1">
      <alignment horizontal="right" vertical="center" wrapText="1"/>
    </xf>
    <xf numFmtId="43" fontId="113" fillId="0" borderId="3" xfId="3" applyFont="1" applyBorder="1" applyAlignment="1">
      <alignment vertical="top" wrapText="1"/>
    </xf>
    <xf numFmtId="43" fontId="119" fillId="0" borderId="2" xfId="3" applyFont="1" applyBorder="1" applyAlignment="1">
      <alignment horizontal="right" vertical="center" wrapText="1"/>
    </xf>
    <xf numFmtId="43" fontId="113" fillId="0" borderId="6" xfId="3" applyFont="1" applyBorder="1" applyAlignment="1">
      <alignment vertical="top" wrapText="1"/>
    </xf>
    <xf numFmtId="43" fontId="113" fillId="0" borderId="2" xfId="3" applyFont="1" applyBorder="1" applyAlignment="1">
      <alignment horizontal="left" vertical="top" wrapText="1"/>
    </xf>
    <xf numFmtId="181" fontId="134" fillId="0" borderId="0" xfId="0" applyFont="1" applyAlignment="1">
      <alignment horizontal="right"/>
    </xf>
    <xf numFmtId="43" fontId="119" fillId="0" borderId="2" xfId="3" applyFont="1" applyBorder="1" applyAlignment="1">
      <alignment vertical="center"/>
    </xf>
    <xf numFmtId="210" fontId="134" fillId="0" borderId="0" xfId="0" applyNumberFormat="1" applyFont="1"/>
    <xf numFmtId="181" fontId="20" fillId="0" borderId="12" xfId="0" applyNumberFormat="1" applyFont="1" applyFill="1" applyBorder="1" applyAlignment="1" applyProtection="1">
      <alignment horizontal="left" vertical="top" wrapText="1"/>
    </xf>
    <xf numFmtId="181" fontId="20" fillId="0" borderId="0" xfId="0" applyNumberFormat="1" applyFont="1" applyFill="1" applyBorder="1" applyAlignment="1" applyProtection="1">
      <alignment horizontal="left" vertical="top" wrapText="1"/>
    </xf>
    <xf numFmtId="181" fontId="20" fillId="0" borderId="16" xfId="0" applyNumberFormat="1" applyFont="1" applyFill="1" applyBorder="1" applyAlignment="1" applyProtection="1">
      <alignment horizontal="left" vertical="top" wrapText="1"/>
    </xf>
    <xf numFmtId="181" fontId="20" fillId="0" borderId="15" xfId="0" applyNumberFormat="1" applyFont="1" applyFill="1" applyBorder="1" applyAlignment="1" applyProtection="1">
      <alignment horizontal="left" vertical="top" wrapText="1"/>
    </xf>
    <xf numFmtId="181" fontId="20" fillId="0" borderId="11" xfId="0" applyNumberFormat="1" applyFont="1" applyFill="1" applyBorder="1" applyAlignment="1" applyProtection="1">
      <alignment horizontal="left" vertical="top" wrapText="1"/>
    </xf>
    <xf numFmtId="181" fontId="20" fillId="0" borderId="5" xfId="0" applyNumberFormat="1" applyFont="1" applyFill="1" applyBorder="1" applyAlignment="1" applyProtection="1">
      <alignment horizontal="center" vertical="center" wrapText="1"/>
    </xf>
    <xf numFmtId="44" fontId="172" fillId="0" borderId="0" xfId="8262" applyFont="1"/>
    <xf numFmtId="43" fontId="134" fillId="0" borderId="0" xfId="1" applyFont="1"/>
    <xf numFmtId="44" fontId="134" fillId="0" borderId="0" xfId="8262" applyFont="1"/>
    <xf numFmtId="181" fontId="22" fillId="0" borderId="0" xfId="0" applyNumberFormat="1" applyFont="1" applyFill="1" applyBorder="1" applyAlignment="1" applyProtection="1">
      <alignment horizontal="left" vertical="top"/>
    </xf>
    <xf numFmtId="170" fontId="142" fillId="0" borderId="0" xfId="1" applyNumberFormat="1" applyFont="1"/>
    <xf numFmtId="170" fontId="142" fillId="7" borderId="0" xfId="1" applyNumberFormat="1" applyFont="1" applyFill="1"/>
    <xf numFmtId="43" fontId="142" fillId="0" borderId="0" xfId="1" applyFont="1"/>
    <xf numFmtId="43" fontId="142" fillId="0" borderId="0" xfId="0" applyNumberFormat="1" applyFont="1"/>
    <xf numFmtId="170" fontId="142" fillId="0" borderId="0" xfId="0" applyNumberFormat="1" applyFont="1"/>
    <xf numFmtId="170" fontId="142" fillId="0" borderId="0" xfId="1" applyNumberFormat="1" applyFont="1" applyFill="1"/>
    <xf numFmtId="0" fontId="22" fillId="4" borderId="0" xfId="8255" applyFont="1" applyFill="1" applyBorder="1" applyAlignment="1">
      <alignment horizontal="center" vertical="center"/>
    </xf>
    <xf numFmtId="211" fontId="134" fillId="0" borderId="0" xfId="0" applyNumberFormat="1" applyFont="1"/>
    <xf numFmtId="14" fontId="173" fillId="0" borderId="85" xfId="0" applyNumberFormat="1" applyFont="1" applyFill="1" applyBorder="1" applyAlignment="1">
      <alignment horizontal="center"/>
    </xf>
    <xf numFmtId="14" fontId="173" fillId="0" borderId="85" xfId="0" applyNumberFormat="1" applyFont="1" applyBorder="1" applyAlignment="1">
      <alignment horizontal="center"/>
    </xf>
    <xf numFmtId="43" fontId="173" fillId="0" borderId="85" xfId="95" applyNumberFormat="1" applyFont="1" applyFill="1" applyBorder="1"/>
    <xf numFmtId="181" fontId="149" fillId="0" borderId="0" xfId="0" applyFont="1" applyAlignment="1"/>
    <xf numFmtId="43" fontId="149" fillId="0" borderId="2" xfId="1" applyFont="1" applyBorder="1"/>
    <xf numFmtId="43" fontId="149" fillId="0" borderId="2" xfId="1" applyFont="1" applyFill="1" applyBorder="1"/>
    <xf numFmtId="43" fontId="149" fillId="0" borderId="2" xfId="0" applyNumberFormat="1" applyFont="1" applyBorder="1"/>
    <xf numFmtId="181" fontId="149" fillId="0" borderId="0" xfId="0" applyFont="1" applyAlignment="1">
      <alignment vertical="center" wrapText="1"/>
    </xf>
    <xf numFmtId="43" fontId="147" fillId="0" borderId="2" xfId="0" applyNumberFormat="1" applyFont="1" applyBorder="1" applyAlignment="1">
      <alignment horizontal="center" vertical="center" wrapText="1"/>
    </xf>
    <xf numFmtId="43" fontId="157" fillId="0" borderId="9" xfId="8258" applyNumberFormat="1" applyFont="1" applyBorder="1" applyAlignment="1">
      <alignment vertical="center"/>
    </xf>
    <xf numFmtId="166" fontId="128" fillId="4" borderId="0" xfId="8255" applyNumberFormat="1" applyFont="1" applyFill="1" applyAlignment="1" applyProtection="1">
      <alignment vertical="center"/>
      <protection hidden="1"/>
    </xf>
    <xf numFmtId="0" fontId="175" fillId="0" borderId="0" xfId="8263"/>
    <xf numFmtId="0" fontId="176" fillId="50" borderId="86" xfId="8263" applyFont="1" applyFill="1" applyBorder="1" applyAlignment="1">
      <alignment horizontal="center" wrapText="1"/>
    </xf>
    <xf numFmtId="0" fontId="179" fillId="50" borderId="88" xfId="8263" applyFont="1" applyFill="1" applyBorder="1" applyAlignment="1">
      <alignment horizontal="left" vertical="top" wrapText="1"/>
    </xf>
    <xf numFmtId="0" fontId="176" fillId="50" borderId="89" xfId="8263" applyFont="1" applyFill="1" applyBorder="1" applyAlignment="1">
      <alignment horizontal="center" vertical="center" wrapText="1"/>
    </xf>
    <xf numFmtId="0" fontId="176" fillId="50" borderId="90" xfId="8263" applyFont="1" applyFill="1" applyBorder="1" applyAlignment="1">
      <alignment horizontal="center" vertical="center" wrapText="1"/>
    </xf>
    <xf numFmtId="0" fontId="180" fillId="0" borderId="0" xfId="8263" applyFont="1" applyFill="1" applyBorder="1" applyAlignment="1">
      <alignment horizontal="center" vertical="center" wrapText="1"/>
    </xf>
    <xf numFmtId="49" fontId="180" fillId="0" borderId="0" xfId="8263" applyNumberFormat="1" applyFont="1" applyFill="1" applyBorder="1" applyAlignment="1">
      <alignment horizontal="left" vertical="center" wrapText="1"/>
    </xf>
    <xf numFmtId="0" fontId="180" fillId="0" borderId="0" xfId="8263" applyFont="1" applyFill="1" applyBorder="1" applyAlignment="1">
      <alignment horizontal="right" vertical="center" wrapText="1"/>
    </xf>
    <xf numFmtId="4" fontId="180" fillId="0" borderId="0" xfId="8263" applyNumberFormat="1" applyFont="1" applyFill="1" applyBorder="1" applyAlignment="1">
      <alignment horizontal="right" vertical="center" wrapText="1"/>
    </xf>
    <xf numFmtId="22" fontId="180" fillId="0" borderId="0" xfId="8263" applyNumberFormat="1" applyFont="1" applyFill="1" applyBorder="1" applyAlignment="1">
      <alignment horizontal="center" vertical="center" wrapText="1"/>
    </xf>
    <xf numFmtId="4" fontId="181" fillId="0" borderId="0" xfId="8263" applyNumberFormat="1" applyFont="1" applyFill="1" applyBorder="1" applyAlignment="1">
      <alignment horizontal="right" vertical="center" wrapText="1"/>
    </xf>
    <xf numFmtId="4" fontId="180" fillId="0" borderId="91" xfId="8263" applyNumberFormat="1" applyFont="1" applyFill="1" applyBorder="1" applyAlignment="1">
      <alignment horizontal="right" vertical="center" wrapText="1"/>
    </xf>
    <xf numFmtId="4" fontId="175" fillId="0" borderId="0" xfId="8263" applyNumberFormat="1"/>
    <xf numFmtId="170" fontId="175" fillId="0" borderId="0" xfId="1" applyNumberFormat="1" applyFont="1"/>
    <xf numFmtId="170" fontId="176" fillId="50" borderId="89" xfId="1" applyNumberFormat="1" applyFont="1" applyFill="1" applyBorder="1" applyAlignment="1">
      <alignment horizontal="center" vertical="center" wrapText="1"/>
    </xf>
    <xf numFmtId="170" fontId="176" fillId="50" borderId="90" xfId="1" applyNumberFormat="1" applyFont="1" applyFill="1" applyBorder="1" applyAlignment="1">
      <alignment horizontal="center" vertical="center" wrapText="1"/>
    </xf>
    <xf numFmtId="49" fontId="175" fillId="0" borderId="0" xfId="8263" applyNumberFormat="1"/>
    <xf numFmtId="166" fontId="175" fillId="0" borderId="0" xfId="1" applyNumberFormat="1" applyFont="1"/>
    <xf numFmtId="166" fontId="175" fillId="0" borderId="0" xfId="8263" applyNumberFormat="1"/>
    <xf numFmtId="4" fontId="181" fillId="0" borderId="94" xfId="8263" applyNumberFormat="1" applyFont="1" applyFill="1" applyBorder="1" applyAlignment="1">
      <alignment horizontal="right" vertical="center" wrapText="1"/>
    </xf>
    <xf numFmtId="170" fontId="0" fillId="0" borderId="0" xfId="1" applyNumberFormat="1" applyFont="1"/>
    <xf numFmtId="0" fontId="16" fillId="0" borderId="0" xfId="8264"/>
    <xf numFmtId="0" fontId="174" fillId="50" borderId="97" xfId="8264" applyFont="1" applyFill="1" applyBorder="1" applyAlignment="1">
      <alignment horizontal="center" wrapText="1"/>
    </xf>
    <xf numFmtId="0" fontId="174" fillId="50" borderId="98" xfId="8264" applyFont="1" applyFill="1" applyBorder="1" applyAlignment="1">
      <alignment horizontal="center" vertical="top" wrapText="1"/>
    </xf>
    <xf numFmtId="0" fontId="174" fillId="50" borderId="99" xfId="8264" applyFont="1" applyFill="1" applyBorder="1" applyAlignment="1">
      <alignment horizontal="center" vertical="center" wrapText="1"/>
    </xf>
    <xf numFmtId="0" fontId="174" fillId="50" borderId="90" xfId="8264" applyFont="1" applyFill="1" applyBorder="1" applyAlignment="1">
      <alignment horizontal="center" vertical="center" wrapText="1"/>
    </xf>
    <xf numFmtId="49" fontId="174" fillId="0" borderId="97" xfId="8264" applyNumberFormat="1" applyFont="1" applyFill="1" applyBorder="1" applyAlignment="1">
      <alignment horizontal="center" vertical="center" wrapText="1"/>
    </xf>
    <xf numFmtId="4" fontId="174" fillId="0" borderId="97" xfId="8264" applyNumberFormat="1" applyFont="1" applyFill="1" applyBorder="1" applyAlignment="1">
      <alignment horizontal="right" vertical="center" wrapText="1"/>
    </xf>
    <xf numFmtId="4" fontId="183" fillId="0" borderId="97" xfId="8264" applyNumberFormat="1" applyFont="1" applyFill="1" applyBorder="1" applyAlignment="1">
      <alignment horizontal="right" vertical="center" wrapText="1"/>
    </xf>
    <xf numFmtId="4" fontId="183" fillId="0" borderId="86" xfId="8264" applyNumberFormat="1" applyFont="1" applyFill="1" applyBorder="1" applyAlignment="1">
      <alignment horizontal="right" vertical="center" wrapText="1"/>
    </xf>
    <xf numFmtId="4" fontId="174" fillId="0" borderId="91" xfId="8264" applyNumberFormat="1" applyFont="1" applyFill="1" applyBorder="1" applyAlignment="1">
      <alignment horizontal="right" vertical="center" wrapText="1"/>
    </xf>
    <xf numFmtId="0" fontId="174" fillId="0" borderId="0" xfId="8264" applyFont="1" applyFill="1" applyBorder="1" applyAlignment="1">
      <alignment horizontal="right" vertical="center" wrapText="1"/>
    </xf>
    <xf numFmtId="0" fontId="174" fillId="0" borderId="93" xfId="8264" applyFont="1" applyFill="1" applyBorder="1" applyAlignment="1">
      <alignment horizontal="right" vertical="center" wrapText="1"/>
    </xf>
    <xf numFmtId="4" fontId="174" fillId="51" borderId="97" xfId="8264" applyNumberFormat="1" applyFont="1" applyFill="1" applyBorder="1" applyAlignment="1">
      <alignment horizontal="right" vertical="center" wrapText="1"/>
    </xf>
    <xf numFmtId="4" fontId="174" fillId="51" borderId="86" xfId="8264" applyNumberFormat="1" applyFont="1" applyFill="1" applyBorder="1" applyAlignment="1">
      <alignment horizontal="right" vertical="center" wrapText="1"/>
    </xf>
    <xf numFmtId="4" fontId="174" fillId="0" borderId="86" xfId="8264" applyNumberFormat="1" applyFont="1" applyFill="1" applyBorder="1" applyAlignment="1">
      <alignment horizontal="right" vertical="center" wrapText="1"/>
    </xf>
    <xf numFmtId="0" fontId="174" fillId="0" borderId="92" xfId="8264" applyFont="1" applyFill="1" applyBorder="1" applyAlignment="1">
      <alignment horizontal="right" vertical="center" wrapText="1"/>
    </xf>
    <xf numFmtId="0" fontId="174" fillId="0" borderId="92" xfId="8264" applyFont="1" applyFill="1" applyBorder="1" applyAlignment="1">
      <alignment horizontal="left" vertical="center" wrapText="1"/>
    </xf>
    <xf numFmtId="49" fontId="16" fillId="0" borderId="0" xfId="8263" applyNumberFormat="1" applyFont="1"/>
    <xf numFmtId="170" fontId="174" fillId="50" borderId="89" xfId="1" applyNumberFormat="1" applyFont="1" applyFill="1" applyBorder="1" applyAlignment="1">
      <alignment horizontal="center" vertical="center" wrapText="1"/>
    </xf>
    <xf numFmtId="4" fontId="180" fillId="7" borderId="91" xfId="8263" applyNumberFormat="1" applyFont="1" applyFill="1" applyBorder="1" applyAlignment="1">
      <alignment horizontal="right" vertical="center" wrapText="1"/>
    </xf>
    <xf numFmtId="4" fontId="22" fillId="0" borderId="0" xfId="8255" applyNumberFormat="1" applyFont="1" applyFill="1" applyBorder="1" applyAlignment="1">
      <alignment vertical="center"/>
    </xf>
    <xf numFmtId="212" fontId="175" fillId="0" borderId="0" xfId="1" applyNumberFormat="1" applyFont="1"/>
    <xf numFmtId="43" fontId="149" fillId="0" borderId="2" xfId="0" applyNumberFormat="1" applyFont="1" applyBorder="1" applyAlignment="1">
      <alignment horizontal="center" vertical="center" wrapText="1"/>
    </xf>
    <xf numFmtId="43" fontId="149" fillId="0" borderId="2" xfId="1" applyFont="1" applyBorder="1" applyAlignment="1">
      <alignment horizontal="center" vertical="center" wrapText="1"/>
    </xf>
    <xf numFmtId="43" fontId="149" fillId="0" borderId="2" xfId="1" applyFont="1" applyFill="1" applyBorder="1" applyAlignment="1">
      <alignment horizontal="center" vertical="center" wrapText="1"/>
    </xf>
    <xf numFmtId="43" fontId="149" fillId="7" borderId="2" xfId="0" applyNumberFormat="1" applyFont="1" applyFill="1" applyBorder="1" applyAlignment="1">
      <alignment horizontal="center" vertical="center" wrapText="1"/>
    </xf>
    <xf numFmtId="43" fontId="149" fillId="7" borderId="2" xfId="0" applyNumberFormat="1" applyFont="1" applyFill="1" applyBorder="1"/>
    <xf numFmtId="43" fontId="175" fillId="0" borderId="0" xfId="1" applyNumberFormat="1" applyFont="1"/>
    <xf numFmtId="170" fontId="25" fillId="4" borderId="0" xfId="1" applyNumberFormat="1" applyFont="1" applyFill="1" applyBorder="1" applyAlignment="1">
      <alignment horizontal="center" vertical="center"/>
    </xf>
    <xf numFmtId="3" fontId="134" fillId="0" borderId="2" xfId="1" applyNumberFormat="1" applyFont="1" applyFill="1" applyBorder="1" applyAlignment="1" applyProtection="1">
      <alignment horizontal="right" vertical="center" wrapText="1"/>
    </xf>
    <xf numFmtId="3" fontId="135" fillId="0" borderId="2" xfId="1" applyNumberFormat="1" applyFont="1" applyFill="1" applyBorder="1" applyAlignment="1" applyProtection="1">
      <alignment horizontal="right" vertical="center" wrapText="1"/>
    </xf>
    <xf numFmtId="3" fontId="128" fillId="4" borderId="0" xfId="1" applyNumberFormat="1" applyFont="1" applyFill="1" applyBorder="1" applyAlignment="1" applyProtection="1">
      <alignment vertical="center"/>
      <protection hidden="1"/>
    </xf>
    <xf numFmtId="170" fontId="149" fillId="0" borderId="2" xfId="1" applyNumberFormat="1" applyFont="1" applyBorder="1" applyAlignment="1">
      <alignment horizontal="right" vertical="center" wrapText="1"/>
    </xf>
    <xf numFmtId="170" fontId="147" fillId="0" borderId="2" xfId="1" applyNumberFormat="1" applyFont="1" applyBorder="1" applyAlignment="1">
      <alignment horizontal="right" vertical="center" wrapText="1"/>
    </xf>
    <xf numFmtId="170" fontId="113" fillId="0" borderId="4" xfId="1" applyNumberFormat="1" applyFont="1" applyFill="1" applyBorder="1" applyAlignment="1">
      <alignment vertical="top" wrapText="1"/>
    </xf>
    <xf numFmtId="170" fontId="113" fillId="0" borderId="5" xfId="1" applyNumberFormat="1" applyFont="1" applyFill="1" applyBorder="1" applyAlignment="1">
      <alignment vertical="top" wrapText="1"/>
    </xf>
    <xf numFmtId="170" fontId="113" fillId="0" borderId="3" xfId="1" applyNumberFormat="1" applyFont="1" applyFill="1" applyBorder="1" applyAlignment="1">
      <alignment vertical="top" wrapText="1"/>
    </xf>
    <xf numFmtId="170" fontId="113" fillId="0" borderId="2" xfId="1" applyNumberFormat="1" applyFont="1" applyFill="1" applyBorder="1" applyAlignment="1">
      <alignment vertical="top" wrapText="1"/>
    </xf>
    <xf numFmtId="170" fontId="113" fillId="0" borderId="2" xfId="1" applyNumberFormat="1" applyFont="1" applyBorder="1" applyAlignment="1">
      <alignment vertical="top" wrapText="1"/>
    </xf>
    <xf numFmtId="170" fontId="152" fillId="47" borderId="0" xfId="1" applyNumberFormat="1" applyFont="1" applyFill="1"/>
    <xf numFmtId="170" fontId="128" fillId="0" borderId="0" xfId="1" applyNumberFormat="1" applyFont="1"/>
    <xf numFmtId="170" fontId="134" fillId="0" borderId="2" xfId="1" applyNumberFormat="1" applyFont="1" applyBorder="1" applyAlignment="1">
      <alignment horizontal="center" vertical="center" wrapText="1"/>
    </xf>
    <xf numFmtId="170" fontId="25" fillId="0" borderId="0" xfId="1" applyNumberFormat="1" applyFont="1"/>
    <xf numFmtId="170" fontId="134" fillId="0" borderId="2" xfId="1" applyNumberFormat="1" applyFont="1" applyBorder="1" applyAlignment="1">
      <alignment horizontal="right" vertical="top" wrapText="1"/>
    </xf>
    <xf numFmtId="170" fontId="128" fillId="0" borderId="0" xfId="1" applyNumberFormat="1" applyFont="1" applyAlignment="1">
      <alignment vertical="center"/>
    </xf>
    <xf numFmtId="170" fontId="134" fillId="0" borderId="2" xfId="1" applyNumberFormat="1" applyFont="1" applyBorder="1" applyAlignment="1">
      <alignment vertical="top" wrapText="1"/>
    </xf>
    <xf numFmtId="170" fontId="135" fillId="0" borderId="2" xfId="1" applyNumberFormat="1" applyFont="1" applyBorder="1" applyAlignment="1">
      <alignment vertical="top" wrapText="1"/>
    </xf>
    <xf numFmtId="170" fontId="128" fillId="0" borderId="0" xfId="1" applyNumberFormat="1" applyFont="1" applyAlignment="1"/>
    <xf numFmtId="170" fontId="135" fillId="0" borderId="77" xfId="1" applyNumberFormat="1" applyFont="1" applyBorder="1" applyAlignment="1">
      <alignment horizontal="justify" vertical="top" wrapText="1"/>
    </xf>
    <xf numFmtId="170" fontId="128" fillId="0" borderId="0" xfId="1" applyNumberFormat="1" applyFont="1" applyBorder="1"/>
    <xf numFmtId="170" fontId="0" fillId="0" borderId="0" xfId="1" applyNumberFormat="1" applyFont="1" applyAlignment="1"/>
    <xf numFmtId="170" fontId="134" fillId="0" borderId="2" xfId="1" applyNumberFormat="1" applyFont="1" applyBorder="1" applyAlignment="1">
      <alignment horizontal="center" wrapText="1"/>
    </xf>
    <xf numFmtId="170" fontId="135" fillId="0" borderId="2" xfId="1" applyNumberFormat="1" applyFont="1" applyBorder="1" applyAlignment="1">
      <alignment horizontal="right" vertical="top" wrapText="1"/>
    </xf>
    <xf numFmtId="3" fontId="25" fillId="0" borderId="0" xfId="8258" applyNumberFormat="1" applyFont="1" applyBorder="1" applyAlignment="1">
      <alignment vertical="center"/>
    </xf>
    <xf numFmtId="3" fontId="128" fillId="4" borderId="2" xfId="8255" applyNumberFormat="1" applyFont="1" applyFill="1" applyBorder="1" applyAlignment="1" applyProtection="1">
      <alignment horizontal="right" vertical="center"/>
      <protection hidden="1"/>
    </xf>
    <xf numFmtId="3" fontId="25" fillId="4" borderId="74" xfId="1" applyNumberFormat="1" applyFont="1" applyFill="1" applyBorder="1" applyAlignment="1" applyProtection="1">
      <alignment horizontal="right" vertical="center"/>
      <protection hidden="1"/>
    </xf>
    <xf numFmtId="3" fontId="25" fillId="0" borderId="74" xfId="1" applyNumberFormat="1" applyFont="1" applyFill="1" applyBorder="1" applyAlignment="1" applyProtection="1">
      <alignment horizontal="right" vertical="center"/>
      <protection hidden="1"/>
    </xf>
    <xf numFmtId="170" fontId="128" fillId="4" borderId="2" xfId="1" applyNumberFormat="1" applyFont="1" applyFill="1" applyBorder="1" applyAlignment="1" applyProtection="1">
      <alignment horizontal="right" vertical="center"/>
      <protection hidden="1"/>
    </xf>
    <xf numFmtId="170" fontId="128" fillId="0" borderId="2" xfId="1" applyNumberFormat="1" applyFont="1" applyFill="1" applyBorder="1" applyAlignment="1" applyProtection="1">
      <alignment horizontal="right" vertical="center"/>
      <protection hidden="1"/>
    </xf>
    <xf numFmtId="170" fontId="25" fillId="4" borderId="2" xfId="1" applyNumberFormat="1" applyFont="1" applyFill="1" applyBorder="1" applyAlignment="1" applyProtection="1">
      <alignment horizontal="right" vertical="center"/>
      <protection hidden="1"/>
    </xf>
    <xf numFmtId="170" fontId="25" fillId="4" borderId="2" xfId="8255" applyNumberFormat="1" applyFont="1" applyFill="1" applyBorder="1" applyAlignment="1" applyProtection="1">
      <alignment horizontal="right" vertical="center"/>
      <protection hidden="1"/>
    </xf>
    <xf numFmtId="170" fontId="128" fillId="4" borderId="2" xfId="8255" applyNumberFormat="1" applyFont="1" applyFill="1" applyBorder="1" applyAlignment="1" applyProtection="1">
      <alignment horizontal="right" vertical="center"/>
      <protection hidden="1"/>
    </xf>
    <xf numFmtId="170" fontId="134" fillId="0" borderId="2" xfId="1" applyNumberFormat="1" applyFont="1" applyBorder="1" applyAlignment="1">
      <alignment horizontal="left" vertical="center" wrapText="1"/>
    </xf>
    <xf numFmtId="170" fontId="165" fillId="0" borderId="0" xfId="8258" applyNumberFormat="1" applyFont="1" applyAlignment="1">
      <alignment horizontal="left"/>
    </xf>
    <xf numFmtId="166" fontId="25" fillId="0" borderId="0" xfId="8258" applyNumberFormat="1" applyFont="1" applyBorder="1" applyAlignment="1">
      <alignment vertical="center"/>
    </xf>
    <xf numFmtId="0" fontId="174" fillId="0" borderId="91" xfId="8264" applyFont="1" applyFill="1" applyBorder="1" applyAlignment="1">
      <alignment horizontal="right" vertical="center" wrapText="1"/>
    </xf>
    <xf numFmtId="4" fontId="174" fillId="0" borderId="91" xfId="8264" applyNumberFormat="1" applyFont="1" applyFill="1" applyBorder="1" applyAlignment="1">
      <alignment horizontal="right" vertical="center" wrapText="1"/>
    </xf>
    <xf numFmtId="0" fontId="174" fillId="0" borderId="0" xfId="8264" applyFont="1" applyFill="1" applyBorder="1" applyAlignment="1">
      <alignment horizontal="left" vertical="center" wrapText="1"/>
    </xf>
    <xf numFmtId="49" fontId="174" fillId="0" borderId="0" xfId="8264" applyNumberFormat="1" applyFont="1" applyFill="1" applyBorder="1" applyAlignment="1">
      <alignment horizontal="right" vertical="center" wrapText="1"/>
    </xf>
    <xf numFmtId="0" fontId="174" fillId="0" borderId="0" xfId="8264" applyFont="1" applyFill="1" applyBorder="1" applyAlignment="1">
      <alignment horizontal="right" vertical="center" wrapText="1"/>
    </xf>
    <xf numFmtId="49" fontId="174" fillId="0" borderId="0" xfId="8264" applyNumberFormat="1" applyFont="1" applyFill="1" applyBorder="1" applyAlignment="1">
      <alignment horizontal="left" vertical="center" wrapText="1"/>
    </xf>
    <xf numFmtId="43" fontId="119" fillId="6" borderId="2" xfId="1" applyFont="1" applyFill="1" applyBorder="1" applyAlignment="1">
      <alignment horizontal="center" vertical="top" wrapText="1"/>
    </xf>
    <xf numFmtId="43" fontId="113" fillId="0" borderId="3" xfId="1" applyFont="1" applyBorder="1" applyAlignment="1">
      <alignment horizontal="center" vertical="top" wrapText="1"/>
    </xf>
    <xf numFmtId="0" fontId="174" fillId="50" borderId="88" xfId="8264" applyFont="1" applyFill="1" applyBorder="1" applyAlignment="1">
      <alignment horizontal="center" vertical="center" wrapText="1"/>
    </xf>
    <xf numFmtId="0" fontId="174" fillId="50" borderId="101" xfId="8264" applyFont="1" applyFill="1" applyBorder="1" applyAlignment="1">
      <alignment horizontal="center" vertical="center" wrapText="1"/>
    </xf>
    <xf numFmtId="4" fontId="174" fillId="0" borderId="0" xfId="8264" applyNumberFormat="1" applyFont="1" applyFill="1" applyBorder="1" applyAlignment="1">
      <alignment horizontal="right" vertical="center" wrapText="1"/>
    </xf>
    <xf numFmtId="49" fontId="174" fillId="0" borderId="0" xfId="8264" applyNumberFormat="1" applyFont="1" applyFill="1" applyBorder="1" applyAlignment="1">
      <alignment horizontal="center" vertical="center" wrapText="1"/>
    </xf>
    <xf numFmtId="4" fontId="174" fillId="51" borderId="0" xfId="8264" applyNumberFormat="1" applyFont="1" applyFill="1" applyBorder="1" applyAlignment="1">
      <alignment horizontal="right" vertical="center" wrapText="1"/>
    </xf>
    <xf numFmtId="4" fontId="183" fillId="0" borderId="0" xfId="8264" applyNumberFormat="1" applyFont="1" applyFill="1" applyBorder="1" applyAlignment="1">
      <alignment horizontal="right" vertical="center" wrapText="1"/>
    </xf>
    <xf numFmtId="4" fontId="185" fillId="0" borderId="91" xfId="8264" applyNumberFormat="1" applyFont="1" applyFill="1" applyBorder="1" applyAlignment="1">
      <alignment horizontal="right" vertical="center" wrapText="1"/>
    </xf>
    <xf numFmtId="0" fontId="132" fillId="4" borderId="0" xfId="8255" applyFont="1" applyFill="1" applyAlignment="1" applyProtection="1">
      <alignment horizontal="center"/>
      <protection hidden="1"/>
    </xf>
    <xf numFmtId="0" fontId="128" fillId="4" borderId="0" xfId="8255" applyFont="1" applyFill="1" applyAlignment="1" applyProtection="1">
      <alignment horizontal="center"/>
      <protection hidden="1"/>
    </xf>
    <xf numFmtId="43" fontId="113" fillId="0" borderId="2" xfId="1" applyFont="1" applyFill="1" applyBorder="1" applyAlignment="1">
      <alignment horizontal="right" vertical="top"/>
    </xf>
    <xf numFmtId="43" fontId="119" fillId="0" borderId="2" xfId="1" applyFont="1" applyFill="1" applyBorder="1" applyAlignment="1">
      <alignment horizontal="right" vertical="top"/>
    </xf>
    <xf numFmtId="43" fontId="113" fillId="0" borderId="0" xfId="1" applyFont="1" applyFill="1" applyAlignment="1">
      <alignment horizontal="right"/>
    </xf>
    <xf numFmtId="43" fontId="113" fillId="0" borderId="2" xfId="1" applyFont="1" applyFill="1" applyBorder="1" applyAlignment="1">
      <alignment horizontal="right" vertical="center"/>
    </xf>
    <xf numFmtId="43" fontId="113" fillId="0" borderId="2" xfId="1" applyFont="1" applyBorder="1" applyAlignment="1">
      <alignment horizontal="right" vertical="center"/>
    </xf>
    <xf numFmtId="43" fontId="113" fillId="0" borderId="2" xfId="1" applyFont="1" applyBorder="1" applyAlignment="1">
      <alignment horizontal="right" vertical="top"/>
    </xf>
    <xf numFmtId="43" fontId="119" fillId="0" borderId="2" xfId="1" applyFont="1" applyBorder="1" applyAlignment="1">
      <alignment horizontal="right" vertical="top"/>
    </xf>
    <xf numFmtId="43" fontId="113" fillId="0" borderId="2" xfId="1" applyFont="1" applyBorder="1" applyAlignment="1">
      <alignment horizontal="right"/>
    </xf>
    <xf numFmtId="43" fontId="113" fillId="0" borderId="2" xfId="1" applyFont="1" applyFill="1" applyBorder="1" applyAlignment="1">
      <alignment horizontal="right"/>
    </xf>
    <xf numFmtId="43" fontId="119" fillId="0" borderId="2" xfId="1" applyFont="1" applyBorder="1" applyAlignment="1">
      <alignment horizontal="right" vertical="center"/>
    </xf>
    <xf numFmtId="43" fontId="119" fillId="0" borderId="8" xfId="1" applyFont="1" applyBorder="1" applyAlignment="1">
      <alignment horizontal="right" vertical="center"/>
    </xf>
    <xf numFmtId="43" fontId="113" fillId="4" borderId="2" xfId="1" applyFont="1" applyFill="1" applyBorder="1" applyAlignment="1">
      <alignment horizontal="right" wrapText="1"/>
    </xf>
    <xf numFmtId="43" fontId="113" fillId="3" borderId="2" xfId="1" applyFont="1" applyFill="1" applyBorder="1" applyAlignment="1">
      <alignment horizontal="right" wrapText="1"/>
    </xf>
    <xf numFmtId="43" fontId="122" fillId="0" borderId="2" xfId="1" applyFont="1" applyFill="1" applyBorder="1" applyAlignment="1">
      <alignment horizontal="right" wrapText="1"/>
    </xf>
    <xf numFmtId="43" fontId="119" fillId="4" borderId="2" xfId="1" applyFont="1" applyFill="1" applyBorder="1" applyAlignment="1">
      <alignment horizontal="right" wrapText="1"/>
    </xf>
    <xf numFmtId="43" fontId="114" fillId="0" borderId="0" xfId="1" applyFont="1" applyAlignment="1">
      <alignment horizontal="right"/>
    </xf>
    <xf numFmtId="43" fontId="113" fillId="0" borderId="11" xfId="1" applyFont="1" applyBorder="1"/>
    <xf numFmtId="43" fontId="113" fillId="2" borderId="2" xfId="1" applyFont="1" applyFill="1" applyBorder="1" applyAlignment="1">
      <alignment horizontal="center" vertical="center" wrapText="1"/>
    </xf>
    <xf numFmtId="43" fontId="119" fillId="0" borderId="2" xfId="1" applyFont="1" applyBorder="1" applyAlignment="1">
      <alignment vertical="top" wrapText="1"/>
    </xf>
    <xf numFmtId="43" fontId="113" fillId="0" borderId="2" xfId="1" applyFont="1" applyBorder="1" applyAlignment="1">
      <alignment wrapText="1"/>
    </xf>
    <xf numFmtId="43" fontId="119" fillId="0" borderId="2" xfId="1" applyFont="1" applyBorder="1" applyAlignment="1">
      <alignment wrapText="1"/>
    </xf>
    <xf numFmtId="43" fontId="113" fillId="0" borderId="0" xfId="1" applyFont="1" applyBorder="1" applyAlignment="1">
      <alignment vertical="top" wrapText="1"/>
    </xf>
    <xf numFmtId="43" fontId="119" fillId="0" borderId="8" xfId="1" applyFont="1" applyBorder="1" applyAlignment="1">
      <alignment wrapText="1"/>
    </xf>
    <xf numFmtId="43" fontId="113" fillId="0" borderId="0" xfId="1" applyFont="1" applyAlignment="1">
      <alignment horizontal="center"/>
    </xf>
    <xf numFmtId="43" fontId="113" fillId="0" borderId="2" xfId="1" applyFont="1" applyFill="1" applyBorder="1" applyAlignment="1">
      <alignment horizontal="right" wrapText="1"/>
    </xf>
    <xf numFmtId="43" fontId="126" fillId="0" borderId="2" xfId="1" applyFont="1" applyFill="1" applyBorder="1" applyAlignment="1">
      <alignment horizontal="right"/>
    </xf>
    <xf numFmtId="43" fontId="113" fillId="3" borderId="8" xfId="1" applyFont="1" applyFill="1" applyBorder="1" applyAlignment="1">
      <alignment horizontal="right" wrapText="1"/>
    </xf>
    <xf numFmtId="43" fontId="113" fillId="0" borderId="3" xfId="1" applyFont="1" applyFill="1" applyBorder="1" applyAlignment="1">
      <alignment horizontal="right" vertical="center" wrapText="1"/>
    </xf>
    <xf numFmtId="43" fontId="119" fillId="0" borderId="2" xfId="1" applyFont="1" applyFill="1" applyBorder="1" applyAlignment="1">
      <alignment horizontal="right" vertical="center" wrapText="1"/>
    </xf>
    <xf numFmtId="43" fontId="113" fillId="0" borderId="2" xfId="1" applyFont="1" applyBorder="1" applyAlignment="1">
      <alignment horizontal="right" vertical="center" wrapText="1"/>
    </xf>
    <xf numFmtId="43" fontId="113" fillId="0" borderId="2" xfId="1" applyFont="1" applyFill="1" applyBorder="1" applyAlignment="1">
      <alignment horizontal="right" vertical="center" wrapText="1"/>
    </xf>
    <xf numFmtId="43" fontId="119" fillId="0" borderId="2" xfId="1" applyFont="1" applyBorder="1" applyAlignment="1">
      <alignment horizontal="right" vertical="center" wrapText="1"/>
    </xf>
    <xf numFmtId="43" fontId="113" fillId="0" borderId="6" xfId="1" applyFont="1" applyFill="1" applyBorder="1" applyAlignment="1">
      <alignment horizontal="right" vertical="center" wrapText="1"/>
    </xf>
    <xf numFmtId="43" fontId="113" fillId="0" borderId="6" xfId="1" applyFont="1" applyBorder="1" applyAlignment="1">
      <alignment horizontal="right" vertical="center" wrapText="1"/>
    </xf>
    <xf numFmtId="43" fontId="113" fillId="0" borderId="6" xfId="1" applyFont="1" applyBorder="1" applyAlignment="1">
      <alignment horizontal="right" vertical="center"/>
    </xf>
    <xf numFmtId="43" fontId="113" fillId="5" borderId="2" xfId="1" applyFont="1" applyFill="1" applyBorder="1" applyAlignment="1">
      <alignment horizontal="right" vertical="center" wrapText="1"/>
    </xf>
    <xf numFmtId="43" fontId="113" fillId="0" borderId="2" xfId="1" applyFont="1" applyBorder="1" applyAlignment="1">
      <alignment horizontal="center" vertical="center" wrapText="1"/>
    </xf>
    <xf numFmtId="181" fontId="134" fillId="0" borderId="0" xfId="0" applyFont="1" applyFill="1" applyBorder="1" applyAlignment="1">
      <alignment horizontal="justify" vertical="top" wrapText="1"/>
    </xf>
    <xf numFmtId="170" fontId="0" fillId="0" borderId="0" xfId="1" applyNumberFormat="1" applyFont="1" applyFill="1"/>
    <xf numFmtId="0" fontId="128" fillId="4" borderId="79" xfId="8255" applyFont="1" applyFill="1" applyBorder="1" applyProtection="1">
      <protection hidden="1"/>
    </xf>
    <xf numFmtId="170" fontId="128" fillId="4" borderId="73" xfId="3" applyNumberFormat="1" applyFont="1" applyFill="1" applyBorder="1" applyAlignment="1" applyProtection="1">
      <protection hidden="1"/>
    </xf>
    <xf numFmtId="43" fontId="128" fillId="4" borderId="0" xfId="1" applyFont="1" applyFill="1" applyBorder="1" applyAlignment="1" applyProtection="1">
      <alignment horizontal="center" vertical="center"/>
    </xf>
    <xf numFmtId="43" fontId="25" fillId="4" borderId="2" xfId="1" applyFont="1" applyFill="1" applyBorder="1" applyAlignment="1" applyProtection="1">
      <alignment horizontal="right" vertical="center"/>
    </xf>
    <xf numFmtId="43" fontId="128" fillId="4" borderId="2" xfId="1" applyFont="1" applyFill="1" applyBorder="1" applyAlignment="1" applyProtection="1">
      <alignment horizontal="right" vertical="center"/>
      <protection locked="0"/>
    </xf>
    <xf numFmtId="43" fontId="25" fillId="4" borderId="2" xfId="1" applyFont="1" applyFill="1" applyBorder="1" applyAlignment="1">
      <alignment horizontal="right" vertical="center"/>
    </xf>
    <xf numFmtId="170" fontId="135" fillId="0" borderId="2" xfId="1" applyNumberFormat="1" applyFont="1" applyFill="1" applyBorder="1" applyAlignment="1" applyProtection="1">
      <alignment horizontal="right" vertical="center" wrapText="1"/>
    </xf>
    <xf numFmtId="44" fontId="134" fillId="0" borderId="2" xfId="8262" applyFont="1" applyBorder="1" applyAlignment="1">
      <alignment vertical="top" wrapText="1"/>
    </xf>
    <xf numFmtId="43" fontId="22" fillId="0" borderId="0" xfId="1" applyFont="1" applyFill="1" applyAlignment="1" applyProtection="1">
      <alignment vertical="center" wrapText="1"/>
      <protection hidden="1"/>
    </xf>
    <xf numFmtId="43" fontId="128" fillId="4" borderId="0" xfId="1" applyFont="1" applyFill="1" applyAlignment="1" applyProtection="1">
      <alignment horizontal="right" vertical="center"/>
      <protection hidden="1"/>
    </xf>
    <xf numFmtId="43" fontId="128" fillId="0" borderId="0" xfId="1" applyFont="1" applyFill="1" applyAlignment="1" applyProtection="1">
      <alignment horizontal="center" vertical="center"/>
      <protection hidden="1"/>
    </xf>
    <xf numFmtId="43" fontId="128" fillId="0" borderId="0" xfId="1" applyFont="1" applyFill="1" applyAlignment="1">
      <alignment horizontal="center" vertical="center"/>
    </xf>
    <xf numFmtId="43" fontId="128" fillId="4" borderId="2" xfId="1" applyFont="1" applyFill="1" applyBorder="1" applyAlignment="1" applyProtection="1">
      <alignment horizontal="center" vertical="center" wrapText="1"/>
      <protection hidden="1"/>
    </xf>
    <xf numFmtId="43" fontId="128" fillId="0" borderId="2" xfId="1" applyFont="1" applyFill="1" applyBorder="1" applyAlignment="1" applyProtection="1">
      <alignment horizontal="center" vertical="center" wrapText="1"/>
      <protection hidden="1"/>
    </xf>
    <xf numFmtId="43" fontId="128" fillId="0" borderId="2" xfId="1" applyFont="1" applyFill="1" applyBorder="1" applyAlignment="1" applyProtection="1">
      <alignment horizontal="center" vertical="center"/>
      <protection hidden="1"/>
    </xf>
    <xf numFmtId="43" fontId="128" fillId="0" borderId="2" xfId="1" applyFont="1" applyFill="1" applyBorder="1" applyAlignment="1" applyProtection="1">
      <alignment horizontal="right" vertical="center"/>
      <protection hidden="1"/>
    </xf>
    <xf numFmtId="43" fontId="135" fillId="0" borderId="2" xfId="1" applyFont="1" applyFill="1" applyBorder="1" applyAlignment="1" applyProtection="1">
      <alignment horizontal="right" vertical="center" wrapText="1"/>
    </xf>
    <xf numFmtId="43" fontId="25" fillId="0" borderId="74" xfId="1" applyFont="1" applyFill="1" applyBorder="1" applyAlignment="1" applyProtection="1">
      <alignment horizontal="right" vertical="center"/>
      <protection hidden="1"/>
    </xf>
    <xf numFmtId="43" fontId="128" fillId="0" borderId="84" xfId="1" applyFont="1" applyFill="1" applyBorder="1" applyAlignment="1" applyProtection="1">
      <alignment horizontal="right" vertical="center"/>
      <protection hidden="1"/>
    </xf>
    <xf numFmtId="43" fontId="128" fillId="0" borderId="2" xfId="1" applyFont="1" applyFill="1" applyBorder="1" applyAlignment="1" applyProtection="1">
      <alignment horizontal="right" vertical="center" wrapText="1"/>
      <protection hidden="1"/>
    </xf>
    <xf numFmtId="43" fontId="128" fillId="0" borderId="8" xfId="1" applyFont="1" applyFill="1" applyBorder="1" applyAlignment="1" applyProtection="1">
      <alignment horizontal="right" vertical="center"/>
      <protection hidden="1"/>
    </xf>
    <xf numFmtId="43" fontId="134" fillId="0" borderId="2" xfId="1" applyFont="1" applyFill="1" applyBorder="1" applyAlignment="1" applyProtection="1">
      <alignment horizontal="right" vertical="center" wrapText="1"/>
    </xf>
    <xf numFmtId="43" fontId="128" fillId="0" borderId="0" xfId="1" applyFont="1" applyFill="1" applyBorder="1" applyAlignment="1" applyProtection="1">
      <alignment vertical="center"/>
      <protection hidden="1"/>
    </xf>
    <xf numFmtId="43" fontId="128" fillId="0" borderId="0" xfId="1" applyFont="1" applyFill="1" applyAlignment="1" applyProtection="1">
      <alignment vertical="center"/>
      <protection hidden="1"/>
    </xf>
    <xf numFmtId="43" fontId="128" fillId="0" borderId="0" xfId="1" applyFont="1" applyFill="1" applyBorder="1" applyAlignment="1" applyProtection="1">
      <alignment horizontal="center" vertical="center"/>
      <protection hidden="1"/>
    </xf>
    <xf numFmtId="43" fontId="136" fillId="0" borderId="0" xfId="1" applyFont="1" applyFill="1" applyAlignment="1" applyProtection="1">
      <alignment horizontal="left" vertical="center"/>
      <protection hidden="1"/>
    </xf>
    <xf numFmtId="170" fontId="128" fillId="0" borderId="2" xfId="1" applyNumberFormat="1" applyFont="1" applyFill="1" applyBorder="1" applyAlignment="1" applyProtection="1">
      <alignment horizontal="center" vertical="center"/>
      <protection hidden="1"/>
    </xf>
    <xf numFmtId="4" fontId="128" fillId="0" borderId="0" xfId="8255" applyNumberFormat="1" applyFont="1" applyFill="1" applyAlignment="1">
      <alignment horizontal="right" vertical="center"/>
    </xf>
    <xf numFmtId="0" fontId="22" fillId="0" borderId="0" xfId="8255" applyFont="1" applyFill="1" applyAlignment="1">
      <alignment horizontal="center" vertical="center"/>
    </xf>
    <xf numFmtId="4" fontId="128" fillId="0" borderId="2" xfId="8255" applyNumberFormat="1" applyFont="1" applyFill="1" applyBorder="1" applyAlignment="1">
      <alignment horizontal="center" vertical="center"/>
    </xf>
    <xf numFmtId="0" fontId="128" fillId="0" borderId="2" xfId="8255" applyFont="1" applyFill="1" applyBorder="1" applyAlignment="1">
      <alignment horizontal="center" vertical="center" wrapText="1"/>
    </xf>
    <xf numFmtId="170" fontId="25" fillId="0" borderId="2" xfId="1" applyNumberFormat="1" applyFont="1" applyFill="1" applyBorder="1" applyAlignment="1" applyProtection="1">
      <alignment horizontal="center" vertical="center"/>
      <protection hidden="1"/>
    </xf>
    <xf numFmtId="170" fontId="25" fillId="0" borderId="6" xfId="1" applyNumberFormat="1" applyFont="1" applyFill="1" applyBorder="1" applyAlignment="1" applyProtection="1">
      <alignment horizontal="center" vertical="center"/>
      <protection hidden="1"/>
    </xf>
    <xf numFmtId="0" fontId="128" fillId="0" borderId="0" xfId="8255" applyFont="1" applyFill="1" applyAlignment="1" applyProtection="1">
      <alignment horizontal="center" vertical="center"/>
      <protection hidden="1"/>
    </xf>
    <xf numFmtId="0" fontId="27" fillId="0" borderId="2" xfId="8255" applyFont="1" applyFill="1" applyBorder="1" applyAlignment="1" applyProtection="1">
      <alignment horizontal="center" vertical="center"/>
      <protection hidden="1"/>
    </xf>
    <xf numFmtId="3" fontId="22" fillId="0" borderId="2" xfId="8255" applyNumberFormat="1" applyFont="1" applyFill="1" applyBorder="1" applyAlignment="1" applyProtection="1">
      <alignment vertical="center"/>
      <protection hidden="1"/>
    </xf>
    <xf numFmtId="3" fontId="27" fillId="0" borderId="2" xfId="8255" applyNumberFormat="1" applyFont="1" applyFill="1" applyBorder="1" applyAlignment="1" applyProtection="1">
      <alignment horizontal="center" vertical="center"/>
      <protection hidden="1"/>
    </xf>
    <xf numFmtId="0" fontId="128" fillId="0" borderId="0" xfId="8255" applyFont="1" applyFill="1" applyAlignment="1">
      <alignment vertical="center"/>
    </xf>
    <xf numFmtId="0" fontId="140" fillId="0" borderId="0" xfId="8255" applyFont="1" applyFill="1" applyBorder="1" applyAlignment="1">
      <alignment vertical="center"/>
    </xf>
    <xf numFmtId="0" fontId="22" fillId="0" borderId="0" xfId="8255" applyFont="1" applyFill="1" applyBorder="1" applyAlignment="1">
      <alignment horizontal="left" vertical="center"/>
    </xf>
    <xf numFmtId="0" fontId="128" fillId="0" borderId="0" xfId="8255" applyFont="1" applyFill="1" applyAlignment="1" applyProtection="1">
      <alignment vertical="center"/>
      <protection hidden="1"/>
    </xf>
    <xf numFmtId="0" fontId="27" fillId="0" borderId="2" xfId="8255" applyFont="1" applyFill="1" applyBorder="1" applyAlignment="1" applyProtection="1">
      <alignment vertical="center"/>
      <protection hidden="1"/>
    </xf>
    <xf numFmtId="0" fontId="22" fillId="0" borderId="2" xfId="8255" applyFont="1" applyFill="1" applyBorder="1" applyAlignment="1" applyProtection="1">
      <alignment vertical="center"/>
      <protection hidden="1"/>
    </xf>
    <xf numFmtId="0" fontId="128" fillId="4" borderId="2" xfId="8255" applyFont="1" applyFill="1" applyBorder="1" applyAlignment="1" applyProtection="1">
      <alignment horizontal="center"/>
      <protection hidden="1"/>
    </xf>
    <xf numFmtId="0" fontId="131" fillId="47" borderId="0" xfId="8255" applyFont="1" applyFill="1" applyAlignment="1" applyProtection="1">
      <alignment horizontal="center" vertical="center" wrapText="1"/>
      <protection hidden="1"/>
    </xf>
    <xf numFmtId="0" fontId="132" fillId="4" borderId="0" xfId="8255" applyFont="1" applyFill="1" applyAlignment="1" applyProtection="1">
      <alignment horizontal="center"/>
      <protection hidden="1"/>
    </xf>
    <xf numFmtId="0" fontId="25" fillId="4" borderId="2" xfId="8255" applyFont="1" applyFill="1" applyBorder="1" applyAlignment="1" applyProtection="1">
      <alignment horizontal="center" vertical="center"/>
      <protection hidden="1"/>
    </xf>
    <xf numFmtId="0" fontId="128" fillId="4" borderId="0" xfId="8255" applyNumberFormat="1" applyFont="1" applyFill="1" applyAlignment="1" applyProtection="1">
      <alignment horizontal="left" vertical="center" wrapText="1" shrinkToFit="1"/>
      <protection hidden="1"/>
    </xf>
    <xf numFmtId="0" fontId="128" fillId="4" borderId="68" xfId="8255" applyFont="1" applyFill="1" applyBorder="1" applyAlignment="1" applyProtection="1">
      <alignment horizontal="center"/>
      <protection hidden="1"/>
    </xf>
    <xf numFmtId="0" fontId="128" fillId="4" borderId="0" xfId="8255" applyFont="1" applyFill="1" applyAlignment="1" applyProtection="1">
      <alignment horizontal="right" vertical="center" wrapText="1"/>
      <protection hidden="1"/>
    </xf>
    <xf numFmtId="0" fontId="128" fillId="4" borderId="0" xfId="8255" applyFont="1" applyFill="1" applyAlignment="1" applyProtection="1">
      <alignment horizontal="center"/>
      <protection hidden="1"/>
    </xf>
    <xf numFmtId="0" fontId="128" fillId="4" borderId="16" xfId="8255" applyFont="1" applyFill="1" applyBorder="1" applyAlignment="1" applyProtection="1">
      <alignment horizontal="center"/>
      <protection hidden="1"/>
    </xf>
    <xf numFmtId="0" fontId="128" fillId="4" borderId="79" xfId="8255" applyFont="1" applyFill="1" applyBorder="1" applyAlignment="1" applyProtection="1">
      <alignment horizontal="center"/>
      <protection hidden="1"/>
    </xf>
    <xf numFmtId="0" fontId="128" fillId="4" borderId="0" xfId="8255" applyFont="1" applyFill="1" applyBorder="1" applyAlignment="1" applyProtection="1">
      <alignment horizontal="left"/>
      <protection hidden="1"/>
    </xf>
    <xf numFmtId="0" fontId="128" fillId="4" borderId="0" xfId="8255" applyFont="1" applyFill="1" applyAlignment="1" applyProtection="1">
      <alignment horizontal="left"/>
      <protection hidden="1"/>
    </xf>
    <xf numFmtId="0" fontId="132" fillId="4" borderId="0" xfId="8255" applyFont="1" applyFill="1" applyAlignment="1">
      <alignment horizontal="center" vertical="center"/>
    </xf>
    <xf numFmtId="0" fontId="128" fillId="4" borderId="7" xfId="8255" applyFont="1" applyFill="1" applyBorder="1" applyAlignment="1">
      <alignment horizontal="center" vertical="center"/>
    </xf>
    <xf numFmtId="0" fontId="128" fillId="4" borderId="14" xfId="8255" applyFont="1" applyFill="1" applyBorder="1" applyAlignment="1">
      <alignment horizontal="center" vertical="center"/>
    </xf>
    <xf numFmtId="0" fontId="128" fillId="4" borderId="80" xfId="8255" applyFont="1" applyFill="1" applyBorder="1" applyAlignment="1">
      <alignment horizontal="center" vertical="center"/>
    </xf>
    <xf numFmtId="0" fontId="28" fillId="4" borderId="0" xfId="8255" applyFont="1" applyFill="1" applyAlignment="1">
      <alignment horizontal="center" vertical="center"/>
    </xf>
    <xf numFmtId="3" fontId="22" fillId="0" borderId="0" xfId="8255" applyNumberFormat="1" applyFont="1" applyFill="1" applyBorder="1" applyAlignment="1" applyProtection="1">
      <alignment horizontal="center" vertical="center" wrapText="1"/>
      <protection hidden="1"/>
    </xf>
    <xf numFmtId="0" fontId="22" fillId="0" borderId="0" xfId="8255" applyFont="1" applyFill="1" applyBorder="1" applyAlignment="1" applyProtection="1">
      <alignment horizontal="center" vertical="center" wrapText="1"/>
      <protection hidden="1"/>
    </xf>
    <xf numFmtId="0" fontId="22" fillId="4" borderId="0" xfId="8255" applyFont="1" applyFill="1" applyBorder="1" applyAlignment="1">
      <alignment horizontal="left" vertical="center"/>
    </xf>
    <xf numFmtId="0" fontId="128" fillId="4" borderId="76" xfId="8255" applyFont="1" applyFill="1" applyBorder="1" applyAlignment="1">
      <alignment horizontal="center" vertical="center"/>
    </xf>
    <xf numFmtId="4" fontId="128" fillId="4" borderId="7" xfId="8255" applyNumberFormat="1" applyFont="1" applyFill="1" applyBorder="1" applyAlignment="1" applyProtection="1">
      <alignment horizontal="center" vertical="center" wrapText="1"/>
      <protection hidden="1"/>
    </xf>
    <xf numFmtId="4" fontId="128" fillId="4" borderId="76" xfId="8255" applyNumberFormat="1" applyFont="1" applyFill="1" applyBorder="1" applyAlignment="1" applyProtection="1">
      <alignment horizontal="center" vertical="center" wrapText="1"/>
      <protection hidden="1"/>
    </xf>
    <xf numFmtId="0" fontId="128" fillId="4" borderId="7" xfId="8255" applyFont="1" applyFill="1" applyBorder="1" applyAlignment="1">
      <alignment horizontal="center" vertical="center" wrapText="1"/>
    </xf>
    <xf numFmtId="0" fontId="128" fillId="4" borderId="76" xfId="8255" applyFont="1" applyFill="1" applyBorder="1" applyAlignment="1">
      <alignment horizontal="center" vertical="center" wrapText="1"/>
    </xf>
    <xf numFmtId="0" fontId="25" fillId="4" borderId="11" xfId="8255" applyFont="1" applyFill="1" applyBorder="1" applyAlignment="1">
      <alignment horizontal="center"/>
    </xf>
    <xf numFmtId="0" fontId="25" fillId="4" borderId="0" xfId="8255" applyFont="1" applyFill="1" applyAlignment="1">
      <alignment horizontal="center" vertical="center"/>
    </xf>
    <xf numFmtId="181" fontId="20" fillId="0" borderId="0" xfId="0" applyNumberFormat="1" applyFont="1" applyFill="1" applyBorder="1" applyAlignment="1" applyProtection="1">
      <alignment horizontal="left" vertical="center" wrapText="1"/>
    </xf>
    <xf numFmtId="181" fontId="20" fillId="0" borderId="0" xfId="0" applyNumberFormat="1" applyFont="1" applyFill="1" applyBorder="1" applyAlignment="1" applyProtection="1">
      <alignment horizontal="center" wrapText="1"/>
    </xf>
    <xf numFmtId="181" fontId="20" fillId="0" borderId="11" xfId="0" applyNumberFormat="1" applyFont="1" applyFill="1" applyBorder="1" applyAlignment="1" applyProtection="1">
      <alignment horizontal="center" vertical="center" wrapText="1"/>
    </xf>
    <xf numFmtId="181" fontId="22" fillId="0" borderId="11" xfId="0" applyNumberFormat="1" applyFont="1" applyFill="1" applyBorder="1" applyAlignment="1" applyProtection="1">
      <alignment horizontal="right" wrapText="1"/>
    </xf>
    <xf numFmtId="181" fontId="20" fillId="0" borderId="0" xfId="0" applyNumberFormat="1" applyFont="1" applyFill="1" applyBorder="1" applyAlignment="1" applyProtection="1">
      <alignment horizontal="left" vertical="top" wrapText="1"/>
    </xf>
    <xf numFmtId="181" fontId="26" fillId="0" borderId="8" xfId="0" applyNumberFormat="1" applyFont="1" applyFill="1" applyBorder="1" applyAlignment="1" applyProtection="1">
      <alignment horizontal="left" vertical="center" wrapText="1"/>
    </xf>
    <xf numFmtId="1" fontId="20" fillId="0" borderId="12" xfId="1" applyNumberFormat="1" applyFont="1" applyFill="1" applyBorder="1" applyAlignment="1" applyProtection="1">
      <alignment horizontal="center" vertical="center" wrapText="1"/>
    </xf>
    <xf numFmtId="43" fontId="22" fillId="0" borderId="12" xfId="1" applyFont="1" applyFill="1" applyBorder="1" applyAlignment="1" applyProtection="1">
      <alignment horizontal="right" vertical="center" wrapText="1"/>
    </xf>
    <xf numFmtId="170" fontId="22" fillId="0" borderId="12" xfId="1" applyNumberFormat="1" applyFont="1" applyFill="1" applyBorder="1" applyAlignment="1" applyProtection="1">
      <alignment horizontal="right" vertical="center" wrapText="1"/>
    </xf>
    <xf numFmtId="49" fontId="128" fillId="0" borderId="8" xfId="0" applyNumberFormat="1" applyFont="1" applyFill="1" applyBorder="1" applyAlignment="1" applyProtection="1">
      <alignment horizontal="left" vertical="center" wrapText="1"/>
    </xf>
    <xf numFmtId="49" fontId="22" fillId="0" borderId="12" xfId="0" applyNumberFormat="1" applyFont="1" applyFill="1" applyBorder="1" applyAlignment="1" applyProtection="1">
      <alignment horizontal="center" vertical="center" wrapText="1"/>
    </xf>
    <xf numFmtId="0" fontId="22" fillId="0" borderId="12" xfId="0" applyNumberFormat="1" applyFont="1" applyFill="1" applyBorder="1" applyAlignment="1" applyProtection="1">
      <alignment horizontal="center" vertical="center" wrapText="1"/>
    </xf>
    <xf numFmtId="3" fontId="22" fillId="0" borderId="12" xfId="0" applyNumberFormat="1" applyFont="1" applyFill="1" applyBorder="1" applyAlignment="1" applyProtection="1">
      <alignment horizontal="right" vertical="center" wrapText="1"/>
    </xf>
    <xf numFmtId="181" fontId="22" fillId="0" borderId="12" xfId="0" applyNumberFormat="1" applyFont="1" applyFill="1" applyBorder="1" applyAlignment="1" applyProtection="1">
      <alignment horizontal="right" vertical="center" wrapText="1"/>
    </xf>
    <xf numFmtId="3" fontId="22" fillId="0" borderId="12" xfId="1" applyNumberFormat="1" applyFont="1" applyFill="1" applyBorder="1" applyAlignment="1" applyProtection="1">
      <alignment horizontal="right" vertical="center" wrapText="1"/>
    </xf>
    <xf numFmtId="49" fontId="25" fillId="0" borderId="8" xfId="0" applyNumberFormat="1" applyFont="1" applyFill="1" applyBorder="1" applyAlignment="1" applyProtection="1">
      <alignment horizontal="left" vertical="center" wrapText="1"/>
    </xf>
    <xf numFmtId="181" fontId="26" fillId="0" borderId="0" xfId="0" applyNumberFormat="1" applyFont="1" applyFill="1" applyBorder="1" applyAlignment="1" applyProtection="1">
      <alignment horizontal="left" vertical="center" wrapText="1"/>
    </xf>
    <xf numFmtId="181" fontId="26" fillId="0" borderId="0" xfId="0" applyNumberFormat="1" applyFont="1" applyFill="1" applyBorder="1" applyAlignment="1" applyProtection="1">
      <alignment horizontal="center" vertical="center" wrapText="1"/>
    </xf>
    <xf numFmtId="181" fontId="26" fillId="0" borderId="2" xfId="0" applyNumberFormat="1" applyFont="1" applyFill="1" applyBorder="1" applyAlignment="1" applyProtection="1">
      <alignment horizontal="left" vertical="center" wrapText="1"/>
    </xf>
    <xf numFmtId="1" fontId="22" fillId="0" borderId="6" xfId="1" applyNumberFormat="1" applyFont="1" applyFill="1" applyBorder="1" applyAlignment="1" applyProtection="1">
      <alignment horizontal="center" vertical="center" wrapText="1"/>
    </xf>
    <xf numFmtId="43" fontId="22" fillId="0" borderId="6" xfId="1" applyFont="1" applyFill="1" applyBorder="1" applyAlignment="1" applyProtection="1">
      <alignment horizontal="right" vertical="center" wrapText="1"/>
    </xf>
    <xf numFmtId="181" fontId="20" fillId="0" borderId="11" xfId="0" applyNumberFormat="1" applyFont="1" applyFill="1" applyBorder="1" applyAlignment="1" applyProtection="1">
      <alignment horizontal="left" vertical="top" wrapText="1"/>
    </xf>
    <xf numFmtId="181" fontId="26" fillId="0" borderId="0" xfId="0" applyNumberFormat="1" applyFont="1" applyFill="1" applyBorder="1" applyAlignment="1" applyProtection="1">
      <alignment horizontal="left" wrapText="1"/>
    </xf>
    <xf numFmtId="181" fontId="20" fillId="0" borderId="0" xfId="0" applyNumberFormat="1" applyFont="1" applyFill="1" applyBorder="1" applyAlignment="1" applyProtection="1">
      <alignment horizontal="right" vertical="center" wrapText="1"/>
    </xf>
    <xf numFmtId="181" fontId="26" fillId="0" borderId="2" xfId="0" applyNumberFormat="1" applyFont="1" applyFill="1" applyBorder="1" applyAlignment="1" applyProtection="1">
      <alignment horizontal="center" vertical="center" wrapText="1"/>
    </xf>
    <xf numFmtId="181" fontId="27" fillId="0" borderId="6" xfId="0" applyNumberFormat="1" applyFont="1" applyFill="1" applyBorder="1" applyAlignment="1" applyProtection="1">
      <alignment horizontal="center" vertical="center" wrapText="1"/>
    </xf>
    <xf numFmtId="181" fontId="20" fillId="0" borderId="16" xfId="0" applyNumberFormat="1" applyFont="1" applyFill="1" applyBorder="1" applyAlignment="1" applyProtection="1">
      <alignment horizontal="left" vertical="top" wrapText="1"/>
    </xf>
    <xf numFmtId="181" fontId="20" fillId="0" borderId="15" xfId="0" applyNumberFormat="1" applyFont="1" applyFill="1" applyBorder="1" applyAlignment="1" applyProtection="1">
      <alignment horizontal="left" vertical="top" wrapText="1"/>
    </xf>
    <xf numFmtId="181" fontId="20" fillId="0" borderId="12" xfId="0" applyNumberFormat="1" applyFont="1" applyFill="1" applyBorder="1" applyAlignment="1" applyProtection="1">
      <alignment horizontal="left" vertical="top" wrapText="1"/>
    </xf>
    <xf numFmtId="181" fontId="20" fillId="0" borderId="8" xfId="0" applyNumberFormat="1" applyFont="1" applyFill="1" applyBorder="1" applyAlignment="1" applyProtection="1">
      <alignment horizontal="left" vertical="top" wrapText="1"/>
    </xf>
    <xf numFmtId="181" fontId="26" fillId="0" borderId="16" xfId="0" applyNumberFormat="1" applyFont="1" applyFill="1" applyBorder="1" applyAlignment="1" applyProtection="1">
      <alignment horizontal="left" vertical="center" wrapText="1"/>
    </xf>
    <xf numFmtId="37" fontId="26" fillId="0" borderId="12" xfId="0" applyNumberFormat="1" applyFont="1" applyFill="1" applyBorder="1" applyAlignment="1" applyProtection="1">
      <alignment horizontal="center" vertical="center" wrapText="1"/>
    </xf>
    <xf numFmtId="181" fontId="26" fillId="0" borderId="16" xfId="0" applyNumberFormat="1" applyFont="1" applyFill="1" applyBorder="1" applyAlignment="1" applyProtection="1">
      <alignment horizontal="center" vertical="center" wrapText="1"/>
    </xf>
    <xf numFmtId="3" fontId="26" fillId="0" borderId="14" xfId="0" applyNumberFormat="1" applyFont="1" applyFill="1" applyBorder="1" applyAlignment="1" applyProtection="1">
      <alignment horizontal="center" vertical="center" wrapText="1"/>
    </xf>
    <xf numFmtId="3" fontId="26" fillId="0" borderId="76" xfId="0" applyNumberFormat="1" applyFont="1" applyFill="1" applyBorder="1" applyAlignment="1" applyProtection="1">
      <alignment horizontal="center" vertical="center" wrapText="1"/>
    </xf>
    <xf numFmtId="181" fontId="20" fillId="0" borderId="0" xfId="0" applyNumberFormat="1" applyFont="1" applyFill="1" applyBorder="1" applyAlignment="1" applyProtection="1">
      <alignment horizontal="center" vertical="center" wrapText="1"/>
    </xf>
    <xf numFmtId="181" fontId="29" fillId="0" borderId="0" xfId="0" applyNumberFormat="1" applyFont="1" applyFill="1" applyBorder="1" applyAlignment="1" applyProtection="1">
      <alignment horizontal="center" wrapText="1"/>
    </xf>
    <xf numFmtId="181" fontId="30" fillId="0" borderId="0" xfId="0" applyNumberFormat="1" applyFont="1" applyFill="1" applyBorder="1" applyAlignment="1" applyProtection="1">
      <alignment horizontal="center" wrapText="1"/>
    </xf>
    <xf numFmtId="181" fontId="29" fillId="0" borderId="0" xfId="0" applyNumberFormat="1" applyFont="1" applyFill="1" applyBorder="1" applyAlignment="1" applyProtection="1">
      <alignment horizontal="left" vertical="top" wrapText="1"/>
    </xf>
    <xf numFmtId="181" fontId="20" fillId="0" borderId="17" xfId="0" applyNumberFormat="1" applyFont="1" applyFill="1" applyBorder="1" applyAlignment="1" applyProtection="1">
      <alignment horizontal="center" vertical="center" wrapText="1"/>
    </xf>
    <xf numFmtId="181" fontId="29" fillId="0" borderId="0" xfId="0" applyNumberFormat="1" applyFont="1" applyFill="1" applyBorder="1" applyAlignment="1" applyProtection="1">
      <alignment horizontal="center" vertical="center" wrapText="1"/>
    </xf>
    <xf numFmtId="181" fontId="22" fillId="0" borderId="0" xfId="0" applyNumberFormat="1" applyFont="1" applyFill="1" applyBorder="1" applyAlignment="1" applyProtection="1">
      <alignment horizontal="left" vertical="top" wrapText="1"/>
    </xf>
    <xf numFmtId="181" fontId="20" fillId="0" borderId="9" xfId="0" applyNumberFormat="1" applyFont="1" applyFill="1" applyBorder="1" applyAlignment="1" applyProtection="1">
      <alignment horizontal="left" vertical="top" wrapText="1"/>
    </xf>
    <xf numFmtId="49" fontId="26" fillId="0" borderId="12" xfId="0" applyNumberFormat="1" applyFont="1" applyFill="1" applyBorder="1" applyAlignment="1" applyProtection="1">
      <alignment horizontal="center" vertical="center" wrapText="1"/>
    </xf>
    <xf numFmtId="49" fontId="26" fillId="0" borderId="11" xfId="0" applyNumberFormat="1" applyFont="1" applyFill="1" applyBorder="1" applyAlignment="1" applyProtection="1">
      <alignment horizontal="left" vertical="center" wrapText="1"/>
    </xf>
    <xf numFmtId="181" fontId="20" fillId="0" borderId="0" xfId="0" applyNumberFormat="1" applyFont="1" applyFill="1" applyBorder="1" applyAlignment="1" applyProtection="1">
      <alignment horizontal="right" vertical="top" wrapText="1"/>
    </xf>
    <xf numFmtId="181" fontId="20" fillId="0" borderId="2" xfId="0" applyNumberFormat="1" applyFont="1" applyFill="1" applyBorder="1" applyAlignment="1" applyProtection="1">
      <alignment horizontal="left" wrapText="1"/>
    </xf>
    <xf numFmtId="170" fontId="20" fillId="0" borderId="2" xfId="1" applyNumberFormat="1" applyFont="1" applyFill="1" applyBorder="1" applyAlignment="1" applyProtection="1">
      <alignment wrapText="1"/>
    </xf>
    <xf numFmtId="43" fontId="20" fillId="0" borderId="2" xfId="1" applyFont="1" applyFill="1" applyBorder="1" applyAlignment="1" applyProtection="1">
      <alignment horizontal="right" vertical="center" wrapText="1"/>
    </xf>
    <xf numFmtId="170" fontId="20" fillId="0" borderId="2" xfId="1" applyNumberFormat="1" applyFont="1" applyFill="1" applyBorder="1" applyAlignment="1" applyProtection="1">
      <alignment horizontal="right" vertical="center" wrapText="1"/>
      <protection locked="0"/>
    </xf>
    <xf numFmtId="181" fontId="20" fillId="0" borderId="2" xfId="0" applyNumberFormat="1" applyFont="1" applyFill="1" applyBorder="1" applyAlignment="1" applyProtection="1">
      <alignment horizontal="left" vertical="center" wrapText="1"/>
    </xf>
    <xf numFmtId="4" fontId="20" fillId="0" borderId="2" xfId="0" applyNumberFormat="1" applyFont="1" applyFill="1" applyBorder="1" applyAlignment="1" applyProtection="1">
      <alignment horizontal="right" vertical="center" wrapText="1"/>
    </xf>
    <xf numFmtId="170" fontId="20" fillId="0" borderId="2" xfId="3" applyNumberFormat="1" applyFont="1" applyFill="1" applyBorder="1" applyAlignment="1" applyProtection="1">
      <alignment horizontal="right" vertical="center" wrapText="1"/>
    </xf>
    <xf numFmtId="43" fontId="20" fillId="0" borderId="2" xfId="1" applyFont="1" applyFill="1" applyBorder="1" applyAlignment="1" applyProtection="1">
      <alignment horizontal="right" vertical="center" wrapText="1"/>
      <protection locked="0"/>
    </xf>
    <xf numFmtId="170" fontId="20" fillId="0" borderId="2" xfId="1" applyNumberFormat="1" applyFont="1" applyFill="1" applyBorder="1" applyAlignment="1" applyProtection="1">
      <alignment horizontal="right" vertical="top" wrapText="1"/>
      <protection locked="0"/>
    </xf>
    <xf numFmtId="49" fontId="26" fillId="0" borderId="2" xfId="0" applyNumberFormat="1" applyFont="1" applyFill="1" applyBorder="1" applyAlignment="1" applyProtection="1">
      <alignment horizontal="left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181" fontId="26" fillId="0" borderId="2" xfId="0" applyNumberFormat="1" applyFont="1" applyFill="1" applyBorder="1" applyAlignment="1" applyProtection="1">
      <alignment horizontal="right" vertical="center" wrapText="1"/>
    </xf>
    <xf numFmtId="4" fontId="26" fillId="0" borderId="2" xfId="0" applyNumberFormat="1" applyFont="1" applyFill="1" applyBorder="1" applyAlignment="1" applyProtection="1">
      <alignment horizontal="right" vertical="center" wrapText="1"/>
    </xf>
    <xf numFmtId="181" fontId="21" fillId="0" borderId="0" xfId="0" applyNumberFormat="1" applyFont="1" applyFill="1" applyBorder="1" applyAlignment="1" applyProtection="1">
      <alignment horizontal="center" vertical="center" wrapText="1"/>
    </xf>
    <xf numFmtId="181" fontId="25" fillId="0" borderId="0" xfId="0" applyNumberFormat="1" applyFont="1" applyFill="1" applyBorder="1" applyAlignment="1" applyProtection="1">
      <alignment horizontal="left" vertical="center" wrapText="1"/>
    </xf>
    <xf numFmtId="170" fontId="26" fillId="0" borderId="2" xfId="1" applyNumberFormat="1" applyFont="1" applyFill="1" applyBorder="1" applyAlignment="1" applyProtection="1">
      <alignment horizontal="right" vertical="center" wrapText="1"/>
    </xf>
    <xf numFmtId="49" fontId="20" fillId="0" borderId="2" xfId="0" applyNumberFormat="1" applyFont="1" applyFill="1" applyBorder="1" applyAlignment="1" applyProtection="1">
      <alignment horizontal="left" vertical="center" wrapText="1"/>
    </xf>
    <xf numFmtId="181" fontId="20" fillId="0" borderId="2" xfId="0" applyNumberFormat="1" applyFont="1" applyFill="1" applyBorder="1" applyAlignment="1" applyProtection="1">
      <alignment horizontal="right" vertical="center" wrapText="1"/>
    </xf>
    <xf numFmtId="49" fontId="26" fillId="0" borderId="2" xfId="0" applyNumberFormat="1" applyFont="1" applyFill="1" applyBorder="1" applyAlignment="1" applyProtection="1">
      <alignment horizontal="center" vertical="top" wrapText="1"/>
    </xf>
    <xf numFmtId="3" fontId="26" fillId="0" borderId="2" xfId="0" applyNumberFormat="1" applyFont="1" applyFill="1" applyBorder="1" applyAlignment="1" applyProtection="1">
      <alignment horizontal="right" vertical="center" wrapText="1"/>
    </xf>
    <xf numFmtId="170" fontId="20" fillId="0" borderId="2" xfId="1" applyNumberFormat="1" applyFont="1" applyFill="1" applyBorder="1" applyAlignment="1" applyProtection="1">
      <alignment horizontal="right" vertical="center" wrapText="1"/>
    </xf>
    <xf numFmtId="3" fontId="20" fillId="0" borderId="2" xfId="0" applyNumberFormat="1" applyFont="1" applyFill="1" applyBorder="1" applyAlignment="1" applyProtection="1">
      <alignment horizontal="right" vertical="center" wrapText="1"/>
    </xf>
    <xf numFmtId="3" fontId="26" fillId="0" borderId="3" xfId="0" applyNumberFormat="1" applyFont="1" applyFill="1" applyBorder="1" applyAlignment="1" applyProtection="1">
      <alignment horizontal="right" vertical="center" wrapText="1"/>
    </xf>
    <xf numFmtId="3" fontId="26" fillId="0" borderId="13" xfId="0" applyNumberFormat="1" applyFont="1" applyFill="1" applyBorder="1" applyAlignment="1" applyProtection="1">
      <alignment horizontal="right" vertical="center" wrapText="1"/>
    </xf>
    <xf numFmtId="3" fontId="26" fillId="0" borderId="6" xfId="0" applyNumberFormat="1" applyFont="1" applyFill="1" applyBorder="1" applyAlignment="1" applyProtection="1">
      <alignment horizontal="right" vertical="center" wrapText="1"/>
    </xf>
    <xf numFmtId="181" fontId="20" fillId="0" borderId="0" xfId="0" applyNumberFormat="1" applyFont="1" applyFill="1" applyBorder="1" applyAlignment="1" applyProtection="1">
      <alignment horizontal="left" wrapText="1"/>
    </xf>
    <xf numFmtId="0" fontId="26" fillId="0" borderId="0" xfId="0" applyNumberFormat="1" applyFont="1" applyFill="1" applyBorder="1" applyAlignment="1" applyProtection="1">
      <alignment horizontal="left" vertical="center" wrapText="1"/>
    </xf>
    <xf numFmtId="181" fontId="26" fillId="0" borderId="0" xfId="0" applyNumberFormat="1" applyFont="1" applyFill="1" applyBorder="1" applyAlignment="1" applyProtection="1">
      <alignment horizontal="center" vertical="center"/>
    </xf>
    <xf numFmtId="0" fontId="26" fillId="0" borderId="11" xfId="0" applyNumberFormat="1" applyFont="1" applyFill="1" applyBorder="1" applyAlignment="1" applyProtection="1">
      <alignment horizontal="center" vertical="center" wrapText="1"/>
    </xf>
    <xf numFmtId="181" fontId="20" fillId="0" borderId="8" xfId="0" applyNumberFormat="1" applyFont="1" applyFill="1" applyBorder="1" applyAlignment="1" applyProtection="1">
      <alignment horizontal="center" vertical="center" wrapText="1"/>
    </xf>
    <xf numFmtId="181" fontId="20" fillId="0" borderId="5" xfId="0" applyNumberFormat="1" applyFont="1" applyFill="1" applyBorder="1" applyAlignment="1" applyProtection="1">
      <alignment horizontal="center" vertical="center" wrapText="1"/>
    </xf>
    <xf numFmtId="181" fontId="31" fillId="0" borderId="0" xfId="0" applyNumberFormat="1" applyFont="1" applyFill="1" applyBorder="1" applyAlignment="1" applyProtection="1">
      <alignment horizontal="center" wrapText="1"/>
    </xf>
    <xf numFmtId="181" fontId="26" fillId="0" borderId="0" xfId="0" applyNumberFormat="1" applyFont="1" applyFill="1" applyBorder="1" applyAlignment="1" applyProtection="1">
      <alignment horizontal="center" wrapText="1"/>
    </xf>
    <xf numFmtId="181" fontId="29" fillId="0" borderId="0" xfId="0" applyNumberFormat="1" applyFont="1" applyFill="1" applyBorder="1" applyAlignment="1" applyProtection="1">
      <alignment horizontal="center" vertical="top" wrapText="1"/>
    </xf>
    <xf numFmtId="49" fontId="26" fillId="0" borderId="5" xfId="0" applyNumberFormat="1" applyFont="1" applyFill="1" applyBorder="1" applyAlignment="1" applyProtection="1">
      <alignment horizontal="center" vertical="center" wrapText="1"/>
    </xf>
    <xf numFmtId="49" fontId="26" fillId="0" borderId="8" xfId="0" applyNumberFormat="1" applyFont="1" applyFill="1" applyBorder="1" applyAlignment="1" applyProtection="1">
      <alignment horizontal="center" vertical="center" wrapText="1"/>
    </xf>
    <xf numFmtId="181" fontId="20" fillId="0" borderId="4" xfId="0" applyNumberFormat="1" applyFont="1" applyFill="1" applyBorder="1" applyAlignment="1" applyProtection="1">
      <alignment horizontal="left" vertical="top" wrapText="1"/>
    </xf>
    <xf numFmtId="181" fontId="20" fillId="0" borderId="10" xfId="0" applyNumberFormat="1" applyFont="1" applyFill="1" applyBorder="1" applyAlignment="1" applyProtection="1">
      <alignment horizontal="left" vertical="top" wrapText="1"/>
    </xf>
    <xf numFmtId="43" fontId="148" fillId="0" borderId="2" xfId="1" applyFont="1" applyBorder="1" applyAlignment="1">
      <alignment horizontal="center" vertical="center" wrapText="1"/>
    </xf>
    <xf numFmtId="181" fontId="147" fillId="0" borderId="3" xfId="0" applyFont="1" applyBorder="1" applyAlignment="1">
      <alignment horizontal="center" vertical="center" wrapText="1"/>
    </xf>
    <xf numFmtId="181" fontId="147" fillId="0" borderId="6" xfId="0" applyFont="1" applyBorder="1" applyAlignment="1">
      <alignment horizontal="center" vertical="center" wrapText="1"/>
    </xf>
    <xf numFmtId="181" fontId="147" fillId="0" borderId="2" xfId="0" applyFont="1" applyBorder="1" applyAlignment="1">
      <alignment horizontal="left" vertical="center" wrapText="1"/>
    </xf>
    <xf numFmtId="181" fontId="113" fillId="0" borderId="4" xfId="0" applyFont="1" applyBorder="1" applyAlignment="1">
      <alignment horizontal="left" vertical="center" wrapText="1"/>
    </xf>
    <xf numFmtId="181" fontId="113" fillId="0" borderId="10" xfId="0" applyFont="1" applyBorder="1" applyAlignment="1">
      <alignment horizontal="left" vertical="center" wrapText="1"/>
    </xf>
    <xf numFmtId="181" fontId="113" fillId="0" borderId="3" xfId="0" applyFont="1" applyBorder="1" applyAlignment="1">
      <alignment horizontal="left" vertical="center" wrapText="1"/>
    </xf>
    <xf numFmtId="181" fontId="113" fillId="0" borderId="6" xfId="0" applyFont="1" applyBorder="1" applyAlignment="1">
      <alignment horizontal="left" vertical="center" wrapText="1"/>
    </xf>
    <xf numFmtId="181" fontId="147" fillId="0" borderId="2" xfId="0" applyFont="1" applyBorder="1" applyAlignment="1">
      <alignment horizontal="center" vertical="center" wrapText="1"/>
    </xf>
    <xf numFmtId="170" fontId="148" fillId="0" borderId="2" xfId="1" applyNumberFormat="1" applyFont="1" applyBorder="1" applyAlignment="1">
      <alignment horizontal="center" vertical="center" wrapText="1"/>
    </xf>
    <xf numFmtId="181" fontId="147" fillId="0" borderId="7" xfId="0" applyFont="1" applyBorder="1" applyAlignment="1">
      <alignment horizontal="center" vertical="center" wrapText="1"/>
    </xf>
    <xf numFmtId="181" fontId="147" fillId="0" borderId="14" xfId="0" applyFont="1" applyBorder="1" applyAlignment="1">
      <alignment horizontal="center" vertical="center" wrapText="1"/>
    </xf>
    <xf numFmtId="181" fontId="147" fillId="0" borderId="76" xfId="0" applyFont="1" applyBorder="1" applyAlignment="1">
      <alignment horizontal="center" vertical="center" wrapText="1"/>
    </xf>
    <xf numFmtId="181" fontId="148" fillId="0" borderId="7" xfId="0" applyFont="1" applyBorder="1" applyAlignment="1">
      <alignment horizontal="center" vertical="center" wrapText="1"/>
    </xf>
    <xf numFmtId="181" fontId="148" fillId="0" borderId="80" xfId="0" applyFont="1" applyBorder="1" applyAlignment="1">
      <alignment horizontal="center" vertical="center" wrapText="1"/>
    </xf>
    <xf numFmtId="181" fontId="135" fillId="0" borderId="11" xfId="0" applyFont="1" applyBorder="1" applyAlignment="1">
      <alignment horizontal="left" vertical="center" wrapText="1"/>
    </xf>
    <xf numFmtId="181" fontId="147" fillId="0" borderId="3" xfId="0" applyFont="1" applyBorder="1" applyAlignment="1">
      <alignment horizontal="left" vertical="center" wrapText="1"/>
    </xf>
    <xf numFmtId="181" fontId="147" fillId="0" borderId="6" xfId="0" applyFont="1" applyBorder="1" applyAlignment="1">
      <alignment horizontal="left" vertical="center" wrapText="1"/>
    </xf>
    <xf numFmtId="181" fontId="143" fillId="0" borderId="0" xfId="0" applyFont="1" applyAlignment="1">
      <alignment horizontal="center" vertical="center"/>
    </xf>
    <xf numFmtId="181" fontId="134" fillId="0" borderId="4" xfId="0" applyFont="1" applyBorder="1" applyAlignment="1">
      <alignment horizontal="center" vertical="center" wrapText="1"/>
    </xf>
    <xf numFmtId="181" fontId="134" fillId="0" borderId="10" xfId="0" applyFont="1" applyBorder="1" applyAlignment="1">
      <alignment horizontal="center" vertical="center" wrapText="1"/>
    </xf>
    <xf numFmtId="181" fontId="134" fillId="0" borderId="15" xfId="0" applyFont="1" applyBorder="1" applyAlignment="1">
      <alignment horizontal="left" vertical="center" wrapText="1"/>
    </xf>
    <xf numFmtId="181" fontId="134" fillId="0" borderId="16" xfId="0" applyFont="1" applyBorder="1" applyAlignment="1">
      <alignment horizontal="left" vertical="center" wrapText="1"/>
    </xf>
    <xf numFmtId="181" fontId="134" fillId="0" borderId="5" xfId="0" applyFont="1" applyBorder="1" applyAlignment="1">
      <alignment horizontal="left" vertical="center" wrapText="1"/>
    </xf>
    <xf numFmtId="181" fontId="134" fillId="0" borderId="12" xfId="0" applyFont="1" applyBorder="1" applyAlignment="1">
      <alignment horizontal="left" vertical="center" wrapText="1"/>
    </xf>
    <xf numFmtId="181" fontId="145" fillId="0" borderId="0" xfId="0" applyFont="1" applyAlignment="1">
      <alignment horizontal="center" vertical="center"/>
    </xf>
    <xf numFmtId="181" fontId="113" fillId="0" borderId="0" xfId="0" applyFont="1" applyBorder="1" applyAlignment="1">
      <alignment horizontal="left" vertical="center" wrapText="1"/>
    </xf>
    <xf numFmtId="181" fontId="115" fillId="0" borderId="0" xfId="0" applyFont="1" applyAlignment="1">
      <alignment horizontal="left"/>
    </xf>
    <xf numFmtId="181" fontId="118" fillId="0" borderId="0" xfId="0" applyFont="1" applyAlignment="1">
      <alignment horizontal="center"/>
    </xf>
    <xf numFmtId="181" fontId="119" fillId="0" borderId="0" xfId="0" applyFont="1" applyAlignment="1">
      <alignment horizontal="left"/>
    </xf>
    <xf numFmtId="181" fontId="119" fillId="0" borderId="0" xfId="0" applyFont="1" applyAlignment="1">
      <alignment horizontal="left" vertical="center" wrapText="1"/>
    </xf>
    <xf numFmtId="181" fontId="113" fillId="0" borderId="0" xfId="0" applyFont="1" applyAlignment="1">
      <alignment horizontal="left" vertical="center" wrapText="1"/>
    </xf>
    <xf numFmtId="181" fontId="122" fillId="0" borderId="2" xfId="0" applyFont="1" applyBorder="1" applyAlignment="1">
      <alignment vertical="top" wrapText="1"/>
    </xf>
    <xf numFmtId="181" fontId="122" fillId="0" borderId="2" xfId="0" applyFont="1" applyBorder="1" applyAlignment="1">
      <alignment wrapText="1"/>
    </xf>
    <xf numFmtId="181" fontId="122" fillId="2" borderId="2" xfId="0" applyFont="1" applyFill="1" applyBorder="1" applyAlignment="1">
      <alignment horizontal="center" vertical="center" wrapText="1"/>
    </xf>
    <xf numFmtId="181" fontId="119" fillId="0" borderId="2" xfId="0" applyFont="1" applyBorder="1" applyAlignment="1">
      <alignment horizontal="justify" vertical="top" wrapText="1"/>
    </xf>
    <xf numFmtId="181" fontId="113" fillId="0" borderId="2" xfId="0" applyFont="1" applyBorder="1" applyAlignment="1">
      <alignment horizontal="center" vertical="center" textRotation="90" wrapText="1"/>
    </xf>
    <xf numFmtId="181" fontId="113" fillId="0" borderId="7" xfId="0" applyFont="1" applyBorder="1" applyAlignment="1">
      <alignment horizontal="center" vertical="center" textRotation="90" wrapText="1"/>
    </xf>
    <xf numFmtId="181" fontId="113" fillId="0" borderId="14" xfId="0" applyFont="1" applyBorder="1" applyAlignment="1">
      <alignment horizontal="center" vertical="center" textRotation="90" wrapText="1"/>
    </xf>
    <xf numFmtId="181" fontId="123" fillId="0" borderId="3" xfId="0" applyFont="1" applyBorder="1" applyAlignment="1">
      <alignment vertical="center" wrapText="1"/>
    </xf>
    <xf numFmtId="181" fontId="123" fillId="0" borderId="13" xfId="0" applyFont="1" applyBorder="1" applyAlignment="1">
      <alignment vertical="center" wrapText="1"/>
    </xf>
    <xf numFmtId="181" fontId="123" fillId="0" borderId="6" xfId="0" applyFont="1" applyBorder="1" applyAlignment="1">
      <alignment vertical="center" wrapText="1"/>
    </xf>
    <xf numFmtId="181" fontId="124" fillId="0" borderId="2" xfId="0" applyFont="1" applyBorder="1" applyAlignment="1">
      <alignment wrapText="1"/>
    </xf>
    <xf numFmtId="181" fontId="122" fillId="0" borderId="3" xfId="0" applyFont="1" applyBorder="1" applyAlignment="1">
      <alignment horizontal="left" vertical="center" wrapText="1"/>
    </xf>
    <xf numFmtId="181" fontId="122" fillId="0" borderId="6" xfId="0" applyFont="1" applyBorder="1" applyAlignment="1">
      <alignment horizontal="left" vertical="center" wrapText="1"/>
    </xf>
    <xf numFmtId="181" fontId="116" fillId="0" borderId="0" xfId="0" applyFont="1" applyAlignment="1">
      <alignment vertical="top" wrapText="1"/>
    </xf>
    <xf numFmtId="181" fontId="116" fillId="0" borderId="0" xfId="0" applyFont="1" applyBorder="1" applyAlignment="1">
      <alignment vertical="top" wrapText="1"/>
    </xf>
    <xf numFmtId="181" fontId="122" fillId="0" borderId="3" xfId="0" applyFont="1" applyBorder="1" applyAlignment="1">
      <alignment horizontal="left" wrapText="1"/>
    </xf>
    <xf numFmtId="181" fontId="122" fillId="0" borderId="13" xfId="0" applyFont="1" applyBorder="1" applyAlignment="1">
      <alignment horizontal="left" wrapText="1"/>
    </xf>
    <xf numFmtId="181" fontId="122" fillId="0" borderId="6" xfId="0" applyFont="1" applyBorder="1" applyAlignment="1">
      <alignment horizontal="left" wrapText="1"/>
    </xf>
    <xf numFmtId="181" fontId="113" fillId="0" borderId="2" xfId="0" applyFont="1" applyBorder="1" applyAlignment="1">
      <alignment horizontal="right" wrapText="1"/>
    </xf>
    <xf numFmtId="181" fontId="113" fillId="0" borderId="4" xfId="0" applyFont="1" applyBorder="1" applyAlignment="1">
      <alignment horizontal="center" vertical="center" wrapText="1"/>
    </xf>
    <xf numFmtId="181" fontId="113" fillId="0" borderId="10" xfId="0" applyFont="1" applyBorder="1" applyAlignment="1">
      <alignment horizontal="center" vertical="center" wrapText="1"/>
    </xf>
    <xf numFmtId="181" fontId="113" fillId="0" borderId="5" xfId="0" applyFont="1" applyBorder="1" applyAlignment="1">
      <alignment horizontal="center" vertical="center" wrapText="1"/>
    </xf>
    <xf numFmtId="181" fontId="113" fillId="0" borderId="12" xfId="0" applyFont="1" applyBorder="1" applyAlignment="1">
      <alignment horizontal="center" vertical="center" wrapText="1"/>
    </xf>
    <xf numFmtId="181" fontId="114" fillId="0" borderId="7" xfId="0" applyFont="1" applyBorder="1" applyAlignment="1">
      <alignment horizontal="center" vertical="top" wrapText="1"/>
    </xf>
    <xf numFmtId="181" fontId="114" fillId="0" borderId="14" xfId="0" applyFont="1" applyBorder="1" applyAlignment="1">
      <alignment horizontal="center" vertical="top" wrapText="1"/>
    </xf>
    <xf numFmtId="181" fontId="114" fillId="0" borderId="8" xfId="0" applyFont="1" applyBorder="1" applyAlignment="1">
      <alignment horizontal="center" vertical="top" wrapText="1"/>
    </xf>
    <xf numFmtId="181" fontId="113" fillId="0" borderId="3" xfId="0" applyFont="1" applyBorder="1" applyAlignment="1">
      <alignment horizontal="center" vertical="center" wrapText="1"/>
    </xf>
    <xf numFmtId="181" fontId="113" fillId="0" borderId="13" xfId="0" applyFont="1" applyBorder="1" applyAlignment="1">
      <alignment horizontal="center" vertical="center" wrapText="1"/>
    </xf>
    <xf numFmtId="181" fontId="113" fillId="0" borderId="6" xfId="0" applyFont="1" applyBorder="1" applyAlignment="1">
      <alignment horizontal="center" vertical="center" wrapText="1"/>
    </xf>
    <xf numFmtId="181" fontId="122" fillId="0" borderId="13" xfId="0" applyFont="1" applyBorder="1" applyAlignment="1">
      <alignment horizontal="left" vertical="center" wrapText="1"/>
    </xf>
    <xf numFmtId="181" fontId="122" fillId="0" borderId="3" xfId="0" applyFont="1" applyBorder="1" applyAlignment="1">
      <alignment vertical="center" wrapText="1"/>
    </xf>
    <xf numFmtId="181" fontId="122" fillId="0" borderId="6" xfId="0" applyFont="1" applyBorder="1" applyAlignment="1">
      <alignment vertical="center" wrapText="1"/>
    </xf>
    <xf numFmtId="181" fontId="122" fillId="0" borderId="13" xfId="0" applyFont="1" applyBorder="1" applyAlignment="1">
      <alignment vertical="center" wrapText="1"/>
    </xf>
    <xf numFmtId="0" fontId="123" fillId="0" borderId="3" xfId="0" applyNumberFormat="1" applyFont="1" applyBorder="1" applyAlignment="1">
      <alignment vertical="center" wrapText="1"/>
    </xf>
    <xf numFmtId="0" fontId="123" fillId="0" borderId="13" xfId="0" applyNumberFormat="1" applyFont="1" applyBorder="1" applyAlignment="1">
      <alignment vertical="center" wrapText="1"/>
    </xf>
    <xf numFmtId="0" fontId="123" fillId="0" borderId="6" xfId="0" applyNumberFormat="1" applyFont="1" applyBorder="1" applyAlignment="1">
      <alignment vertical="center" wrapText="1"/>
    </xf>
    <xf numFmtId="181" fontId="125" fillId="0" borderId="3" xfId="0" applyFont="1" applyBorder="1" applyAlignment="1">
      <alignment vertical="center" wrapText="1"/>
    </xf>
    <xf numFmtId="181" fontId="125" fillId="0" borderId="13" xfId="0" applyFont="1" applyBorder="1" applyAlignment="1">
      <alignment vertical="center" wrapText="1"/>
    </xf>
    <xf numFmtId="181" fontId="125" fillId="0" borderId="6" xfId="0" applyFont="1" applyBorder="1" applyAlignment="1">
      <alignment vertical="center" wrapText="1"/>
    </xf>
    <xf numFmtId="43" fontId="119" fillId="0" borderId="0" xfId="1" applyFont="1" applyFill="1" applyBorder="1" applyAlignment="1">
      <alignment horizontal="right" vertical="center" wrapText="1"/>
    </xf>
    <xf numFmtId="181" fontId="113" fillId="0" borderId="0" xfId="0" applyFont="1" applyFill="1" applyBorder="1" applyAlignment="1">
      <alignment horizontal="right" vertical="center" wrapText="1"/>
    </xf>
    <xf numFmtId="181" fontId="113" fillId="0" borderId="3" xfId="0" applyFont="1" applyBorder="1" applyAlignment="1">
      <alignment horizontal="right" vertical="top" wrapText="1"/>
    </xf>
    <xf numFmtId="181" fontId="113" fillId="0" borderId="13" xfId="0" applyFont="1" applyBorder="1" applyAlignment="1">
      <alignment horizontal="right" vertical="top" wrapText="1"/>
    </xf>
    <xf numFmtId="170" fontId="113" fillId="5" borderId="2" xfId="1" applyNumberFormat="1" applyFont="1" applyFill="1" applyBorder="1" applyAlignment="1">
      <alignment horizontal="right" vertical="center" wrapText="1"/>
    </xf>
    <xf numFmtId="181" fontId="119" fillId="0" borderId="0" xfId="0" applyFont="1" applyBorder="1" applyAlignment="1">
      <alignment vertical="top" wrapText="1"/>
    </xf>
    <xf numFmtId="181" fontId="113" fillId="0" borderId="3" xfId="0" applyFont="1" applyBorder="1" applyAlignment="1">
      <alignment horizontal="center" vertical="top" wrapText="1"/>
    </xf>
    <xf numFmtId="181" fontId="113" fillId="0" borderId="13" xfId="0" applyFont="1" applyBorder="1" applyAlignment="1">
      <alignment horizontal="center" vertical="top" wrapText="1"/>
    </xf>
    <xf numFmtId="181" fontId="113" fillId="0" borderId="6" xfId="0" applyFont="1" applyBorder="1" applyAlignment="1">
      <alignment horizontal="center" vertical="top" wrapText="1"/>
    </xf>
    <xf numFmtId="181" fontId="119" fillId="0" borderId="3" xfId="0" applyFont="1" applyBorder="1" applyAlignment="1">
      <alignment horizontal="left" vertical="top" wrapText="1"/>
    </xf>
    <xf numFmtId="181" fontId="119" fillId="0" borderId="13" xfId="0" applyFont="1" applyBorder="1" applyAlignment="1">
      <alignment horizontal="left" vertical="top" wrapText="1"/>
    </xf>
    <xf numFmtId="170" fontId="119" fillId="5" borderId="2" xfId="1" applyNumberFormat="1" applyFont="1" applyFill="1" applyBorder="1" applyAlignment="1">
      <alignment horizontal="right" vertical="center" wrapText="1"/>
    </xf>
    <xf numFmtId="170" fontId="113" fillId="0" borderId="2" xfId="1" applyNumberFormat="1" applyFont="1" applyFill="1" applyBorder="1" applyAlignment="1">
      <alignment vertical="top" wrapText="1"/>
    </xf>
    <xf numFmtId="170" fontId="113" fillId="0" borderId="2" xfId="1" applyNumberFormat="1" applyFont="1" applyBorder="1" applyAlignment="1">
      <alignment vertical="top" wrapText="1"/>
    </xf>
    <xf numFmtId="43" fontId="113" fillId="0" borderId="3" xfId="1" applyFont="1" applyBorder="1" applyAlignment="1">
      <alignment horizontal="center" vertical="top" wrapText="1"/>
    </xf>
    <xf numFmtId="43" fontId="113" fillId="0" borderId="6" xfId="1" applyFont="1" applyBorder="1" applyAlignment="1">
      <alignment horizontal="center" vertical="top" wrapText="1"/>
    </xf>
    <xf numFmtId="170" fontId="113" fillId="0" borderId="2" xfId="1" applyNumberFormat="1" applyFont="1" applyFill="1" applyBorder="1" applyAlignment="1">
      <alignment horizontal="left" vertical="center" wrapText="1"/>
    </xf>
    <xf numFmtId="181" fontId="119" fillId="0" borderId="0" xfId="0" applyFont="1" applyAlignment="1">
      <alignment horizontal="center"/>
    </xf>
    <xf numFmtId="181" fontId="119" fillId="0" borderId="2" xfId="0" applyFont="1" applyFill="1" applyBorder="1" applyAlignment="1">
      <alignment vertical="top" wrapText="1"/>
    </xf>
    <xf numFmtId="181" fontId="113" fillId="0" borderId="2" xfId="0" applyFont="1" applyFill="1" applyBorder="1"/>
    <xf numFmtId="170" fontId="119" fillId="0" borderId="2" xfId="1" applyNumberFormat="1" applyFont="1" applyFill="1" applyBorder="1" applyAlignment="1">
      <alignment horizontal="center" vertical="top" wrapText="1"/>
    </xf>
    <xf numFmtId="181" fontId="113" fillId="0" borderId="2" xfId="0" applyFont="1" applyBorder="1" applyAlignment="1">
      <alignment vertical="top" wrapText="1"/>
    </xf>
    <xf numFmtId="43" fontId="113" fillId="0" borderId="7" xfId="1" applyFont="1" applyFill="1" applyBorder="1" applyAlignment="1">
      <alignment horizontal="right" vertical="center" wrapText="1"/>
    </xf>
    <xf numFmtId="43" fontId="113" fillId="0" borderId="8" xfId="1" applyFont="1" applyFill="1" applyBorder="1" applyAlignment="1">
      <alignment horizontal="right" vertical="center" wrapText="1"/>
    </xf>
    <xf numFmtId="170" fontId="113" fillId="0" borderId="4" xfId="1" applyNumberFormat="1" applyFont="1" applyFill="1" applyBorder="1" applyAlignment="1">
      <alignment horizontal="left" vertical="center" wrapText="1"/>
    </xf>
    <xf numFmtId="170" fontId="113" fillId="0" borderId="10" xfId="1" applyNumberFormat="1" applyFont="1" applyFill="1" applyBorder="1" applyAlignment="1">
      <alignment horizontal="left" vertical="center" wrapText="1"/>
    </xf>
    <xf numFmtId="170" fontId="113" fillId="0" borderId="5" xfId="1" applyNumberFormat="1" applyFont="1" applyFill="1" applyBorder="1" applyAlignment="1">
      <alignment horizontal="left" vertical="center" wrapText="1"/>
    </xf>
    <xf numFmtId="170" fontId="113" fillId="0" borderId="12" xfId="1" applyNumberFormat="1" applyFont="1" applyFill="1" applyBorder="1" applyAlignment="1">
      <alignment horizontal="left" vertical="center" wrapText="1"/>
    </xf>
    <xf numFmtId="43" fontId="113" fillId="0" borderId="2" xfId="1" applyFont="1" applyFill="1" applyBorder="1" applyAlignment="1">
      <alignment horizontal="right" vertical="center" wrapText="1"/>
    </xf>
    <xf numFmtId="43" fontId="119" fillId="6" borderId="2" xfId="1" applyFont="1" applyFill="1" applyBorder="1" applyAlignment="1">
      <alignment horizontal="center" vertical="top" wrapText="1"/>
    </xf>
    <xf numFmtId="181" fontId="119" fillId="0" borderId="0" xfId="0" applyFont="1" applyAlignment="1">
      <alignment horizontal="left" wrapText="1"/>
    </xf>
    <xf numFmtId="43" fontId="113" fillId="0" borderId="2" xfId="1" applyFont="1" applyBorder="1" applyAlignment="1">
      <alignment horizontal="center" vertical="top" wrapText="1"/>
    </xf>
    <xf numFmtId="181" fontId="119" fillId="0" borderId="2" xfId="0" applyFont="1" applyBorder="1" applyAlignment="1">
      <alignment vertical="top" wrapText="1"/>
    </xf>
    <xf numFmtId="43" fontId="119" fillId="0" borderId="2" xfId="1" applyFont="1" applyBorder="1" applyAlignment="1">
      <alignment horizontal="right" vertical="center" wrapText="1"/>
    </xf>
    <xf numFmtId="43" fontId="119" fillId="0" borderId="7" xfId="1" applyFont="1" applyBorder="1" applyAlignment="1">
      <alignment horizontal="center" vertical="center" wrapText="1"/>
    </xf>
    <xf numFmtId="43" fontId="119" fillId="0" borderId="8" xfId="1" applyFont="1" applyBorder="1" applyAlignment="1">
      <alignment horizontal="center" vertical="center" wrapText="1"/>
    </xf>
    <xf numFmtId="43" fontId="113" fillId="5" borderId="2" xfId="1" applyFont="1" applyFill="1" applyBorder="1" applyAlignment="1">
      <alignment horizontal="right" vertical="center" wrapText="1"/>
    </xf>
    <xf numFmtId="181" fontId="113" fillId="0" borderId="3" xfId="0" applyFont="1" applyBorder="1" applyAlignment="1">
      <alignment horizontal="left" vertical="top" wrapText="1"/>
    </xf>
    <xf numFmtId="181" fontId="113" fillId="0" borderId="13" xfId="0" applyFont="1" applyBorder="1" applyAlignment="1">
      <alignment horizontal="left" vertical="top" wrapText="1"/>
    </xf>
    <xf numFmtId="170" fontId="113" fillId="0" borderId="2" xfId="1" applyNumberFormat="1" applyFont="1" applyBorder="1" applyAlignment="1">
      <alignment horizontal="right" vertical="center" wrapText="1"/>
    </xf>
    <xf numFmtId="43" fontId="119" fillId="0" borderId="4" xfId="1" applyFont="1" applyBorder="1" applyAlignment="1">
      <alignment horizontal="center" vertical="center" wrapText="1"/>
    </xf>
    <xf numFmtId="43" fontId="119" fillId="0" borderId="10" xfId="1" applyFont="1" applyBorder="1" applyAlignment="1">
      <alignment horizontal="center" vertical="center" wrapText="1"/>
    </xf>
    <xf numFmtId="43" fontId="119" fillId="0" borderId="5" xfId="1" applyFont="1" applyBorder="1" applyAlignment="1">
      <alignment horizontal="center" vertical="center" wrapText="1"/>
    </xf>
    <xf numFmtId="43" fontId="119" fillId="0" borderId="12" xfId="1" applyFont="1" applyBorder="1" applyAlignment="1">
      <alignment horizontal="center" vertical="center" wrapText="1"/>
    </xf>
    <xf numFmtId="181" fontId="119" fillId="5" borderId="4" xfId="0" applyFont="1" applyFill="1" applyBorder="1" applyAlignment="1">
      <alignment horizontal="center" vertical="top" wrapText="1"/>
    </xf>
    <xf numFmtId="181" fontId="119" fillId="5" borderId="9" xfId="0" applyFont="1" applyFill="1" applyBorder="1" applyAlignment="1">
      <alignment horizontal="center" vertical="top" wrapText="1"/>
    </xf>
    <xf numFmtId="181" fontId="119" fillId="5" borderId="10" xfId="0" applyFont="1" applyFill="1" applyBorder="1" applyAlignment="1">
      <alignment horizontal="center" vertical="top" wrapText="1"/>
    </xf>
    <xf numFmtId="181" fontId="119" fillId="5" borderId="5" xfId="0" applyFont="1" applyFill="1" applyBorder="1" applyAlignment="1">
      <alignment horizontal="center" vertical="top" wrapText="1"/>
    </xf>
    <xf numFmtId="181" fontId="119" fillId="5" borderId="11" xfId="0" applyFont="1" applyFill="1" applyBorder="1" applyAlignment="1">
      <alignment horizontal="center" vertical="top" wrapText="1"/>
    </xf>
    <xf numFmtId="181" fontId="119" fillId="5" borderId="12" xfId="0" applyFont="1" applyFill="1" applyBorder="1" applyAlignment="1">
      <alignment horizontal="center" vertical="top" wrapText="1"/>
    </xf>
    <xf numFmtId="43" fontId="119" fillId="0" borderId="2" xfId="1" applyFont="1" applyFill="1" applyBorder="1" applyAlignment="1">
      <alignment horizontal="right" vertical="center" wrapText="1"/>
    </xf>
    <xf numFmtId="181" fontId="119" fillId="0" borderId="4" xfId="0" applyFont="1" applyBorder="1" applyAlignment="1">
      <alignment horizontal="center" vertical="top" wrapText="1"/>
    </xf>
    <xf numFmtId="181" fontId="119" fillId="0" borderId="9" xfId="0" applyFont="1" applyBorder="1" applyAlignment="1">
      <alignment horizontal="center" vertical="top" wrapText="1"/>
    </xf>
    <xf numFmtId="181" fontId="119" fillId="0" borderId="10" xfId="0" applyFont="1" applyBorder="1" applyAlignment="1">
      <alignment horizontal="center" vertical="top" wrapText="1"/>
    </xf>
    <xf numFmtId="181" fontId="119" fillId="0" borderId="5" xfId="0" applyFont="1" applyBorder="1" applyAlignment="1">
      <alignment horizontal="center" vertical="top" wrapText="1"/>
    </xf>
    <xf numFmtId="181" fontId="119" fillId="0" borderId="11" xfId="0" applyFont="1" applyBorder="1" applyAlignment="1">
      <alignment horizontal="center" vertical="top" wrapText="1"/>
    </xf>
    <xf numFmtId="181" fontId="119" fillId="0" borderId="12" xfId="0" applyFont="1" applyBorder="1" applyAlignment="1">
      <alignment horizontal="center" vertical="top" wrapText="1"/>
    </xf>
    <xf numFmtId="181" fontId="119" fillId="0" borderId="3" xfId="0" applyFont="1" applyBorder="1" applyAlignment="1">
      <alignment horizontal="center" vertical="top" wrapText="1"/>
    </xf>
    <xf numFmtId="181" fontId="119" fillId="0" borderId="13" xfId="0" applyFont="1" applyBorder="1" applyAlignment="1">
      <alignment horizontal="center" vertical="top" wrapText="1"/>
    </xf>
    <xf numFmtId="181" fontId="113" fillId="0" borderId="6" xfId="0" applyFont="1" applyBorder="1" applyAlignment="1">
      <alignment horizontal="left" vertical="top" wrapText="1"/>
    </xf>
    <xf numFmtId="170" fontId="119" fillId="0" borderId="2" xfId="1" applyNumberFormat="1" applyFont="1" applyBorder="1" applyAlignment="1">
      <alignment horizontal="right" vertical="center" wrapText="1"/>
    </xf>
    <xf numFmtId="170" fontId="113" fillId="0" borderId="2" xfId="1" applyNumberFormat="1" applyFont="1" applyBorder="1" applyAlignment="1">
      <alignment horizontal="center" vertical="center" wrapText="1"/>
    </xf>
    <xf numFmtId="181" fontId="119" fillId="0" borderId="6" xfId="0" applyFont="1" applyBorder="1" applyAlignment="1">
      <alignment horizontal="left" vertical="top" wrapText="1"/>
    </xf>
    <xf numFmtId="170" fontId="113" fillId="0" borderId="3" xfId="1" applyNumberFormat="1" applyFont="1" applyBorder="1" applyAlignment="1">
      <alignment horizontal="right" vertical="center"/>
    </xf>
    <xf numFmtId="170" fontId="113" fillId="0" borderId="6" xfId="1" applyNumberFormat="1" applyFont="1" applyBorder="1" applyAlignment="1">
      <alignment horizontal="right" vertical="center"/>
    </xf>
    <xf numFmtId="170" fontId="119" fillId="0" borderId="3" xfId="1" applyNumberFormat="1" applyFont="1" applyBorder="1" applyAlignment="1">
      <alignment horizontal="center" vertical="center" wrapText="1"/>
    </xf>
    <xf numFmtId="170" fontId="119" fillId="0" borderId="6" xfId="1" applyNumberFormat="1" applyFont="1" applyBorder="1" applyAlignment="1">
      <alignment horizontal="center" vertical="center" wrapText="1"/>
    </xf>
    <xf numFmtId="181" fontId="113" fillId="0" borderId="13" xfId="0" applyFont="1" applyBorder="1" applyAlignment="1">
      <alignment horizontal="left"/>
    </xf>
    <xf numFmtId="181" fontId="113" fillId="0" borderId="6" xfId="0" applyFont="1" applyBorder="1" applyAlignment="1">
      <alignment horizontal="left"/>
    </xf>
    <xf numFmtId="181" fontId="134" fillId="49" borderId="7" xfId="0" applyFont="1" applyFill="1" applyBorder="1" applyAlignment="1">
      <alignment horizontal="center" vertical="center" wrapText="1"/>
    </xf>
    <xf numFmtId="181" fontId="134" fillId="49" borderId="14" xfId="0" applyFont="1" applyFill="1" applyBorder="1" applyAlignment="1">
      <alignment horizontal="center" vertical="center" wrapText="1"/>
    </xf>
    <xf numFmtId="181" fontId="134" fillId="49" borderId="80" xfId="0" applyFont="1" applyFill="1" applyBorder="1" applyAlignment="1">
      <alignment horizontal="center" vertical="center" wrapText="1"/>
    </xf>
    <xf numFmtId="181" fontId="119" fillId="5" borderId="81" xfId="0" applyFont="1" applyFill="1" applyBorder="1" applyAlignment="1">
      <alignment horizontal="center" vertical="top" wrapText="1"/>
    </xf>
    <xf numFmtId="181" fontId="119" fillId="5" borderId="79" xfId="0" applyFont="1" applyFill="1" applyBorder="1" applyAlignment="1">
      <alignment horizontal="center" vertical="top" wrapText="1"/>
    </xf>
    <xf numFmtId="181" fontId="119" fillId="5" borderId="82" xfId="0" applyFont="1" applyFill="1" applyBorder="1" applyAlignment="1">
      <alignment horizontal="center" vertical="top" wrapText="1"/>
    </xf>
    <xf numFmtId="43" fontId="119" fillId="0" borderId="2" xfId="3" applyFont="1" applyBorder="1" applyAlignment="1">
      <alignment horizontal="center" vertical="center" wrapText="1"/>
    </xf>
    <xf numFmtId="43" fontId="113" fillId="0" borderId="2" xfId="3" applyFont="1" applyBorder="1" applyAlignment="1">
      <alignment horizontal="left" vertical="top" wrapText="1"/>
    </xf>
    <xf numFmtId="43" fontId="119" fillId="6" borderId="2" xfId="3" applyFont="1" applyFill="1" applyBorder="1" applyAlignment="1">
      <alignment horizontal="center" vertical="top" wrapText="1"/>
    </xf>
    <xf numFmtId="181" fontId="134" fillId="49" borderId="2" xfId="0" applyFont="1" applyFill="1" applyBorder="1" applyAlignment="1">
      <alignment horizontal="center"/>
    </xf>
    <xf numFmtId="181" fontId="134" fillId="49" borderId="2" xfId="0" applyFont="1" applyFill="1" applyBorder="1" applyAlignment="1">
      <alignment horizontal="center" wrapText="1"/>
    </xf>
    <xf numFmtId="0" fontId="174" fillId="0" borderId="91" xfId="8264" applyFont="1" applyFill="1" applyBorder="1" applyAlignment="1">
      <alignment horizontal="right" vertical="center" wrapText="1"/>
    </xf>
    <xf numFmtId="0" fontId="186" fillId="0" borderId="0" xfId="8264" applyFont="1" applyFill="1" applyBorder="1" applyAlignment="1">
      <alignment horizontal="right" vertical="center" wrapText="1"/>
    </xf>
    <xf numFmtId="0" fontId="186" fillId="0" borderId="0" xfId="8264" applyFont="1" applyFill="1" applyBorder="1" applyAlignment="1">
      <alignment horizontal="left" vertical="center" wrapText="1"/>
    </xf>
    <xf numFmtId="0" fontId="174" fillId="0" borderId="92" xfId="8264" applyFont="1" applyFill="1" applyBorder="1" applyAlignment="1">
      <alignment horizontal="left" vertical="center" wrapText="1"/>
    </xf>
    <xf numFmtId="0" fontId="174" fillId="0" borderId="0" xfId="8264" applyFont="1" applyFill="1" applyBorder="1" applyAlignment="1">
      <alignment horizontal="left" vertical="center" wrapText="1"/>
    </xf>
    <xf numFmtId="0" fontId="174" fillId="0" borderId="0" xfId="8264" applyFont="1" applyFill="1" applyBorder="1" applyAlignment="1">
      <alignment horizontal="right" vertical="center" wrapText="1"/>
    </xf>
    <xf numFmtId="49" fontId="174" fillId="0" borderId="91" xfId="8264" applyNumberFormat="1" applyFont="1" applyFill="1" applyBorder="1" applyAlignment="1">
      <alignment horizontal="right" vertical="center" wrapText="1"/>
    </xf>
    <xf numFmtId="0" fontId="174" fillId="0" borderId="91" xfId="8264" applyFont="1" applyFill="1" applyBorder="1" applyAlignment="1">
      <alignment horizontal="left" vertical="center" wrapText="1"/>
    </xf>
    <xf numFmtId="4" fontId="174" fillId="51" borderId="0" xfId="8264" applyNumberFormat="1" applyFont="1" applyFill="1" applyBorder="1" applyAlignment="1">
      <alignment horizontal="right" vertical="center" wrapText="1"/>
    </xf>
    <xf numFmtId="49" fontId="174" fillId="0" borderId="0" xfId="8264" applyNumberFormat="1" applyFont="1" applyFill="1" applyBorder="1" applyAlignment="1">
      <alignment horizontal="left" vertical="center" wrapText="1"/>
    </xf>
    <xf numFmtId="4" fontId="174" fillId="0" borderId="0" xfId="8264" applyNumberFormat="1" applyFont="1" applyFill="1" applyBorder="1" applyAlignment="1">
      <alignment horizontal="right" vertical="center" wrapText="1"/>
    </xf>
    <xf numFmtId="0" fontId="174" fillId="0" borderId="0" xfId="8264" applyFont="1" applyFill="1" applyBorder="1" applyAlignment="1">
      <alignment horizontal="left" vertical="top" wrapText="1"/>
    </xf>
    <xf numFmtId="0" fontId="174" fillId="50" borderId="101" xfId="8264" applyFont="1" applyFill="1" applyBorder="1" applyAlignment="1">
      <alignment horizontal="center" vertical="center" wrapText="1"/>
    </xf>
    <xf numFmtId="0" fontId="174" fillId="50" borderId="90" xfId="8264" applyFont="1" applyFill="1" applyBorder="1" applyAlignment="1">
      <alignment horizontal="center" vertical="center" wrapText="1"/>
    </xf>
    <xf numFmtId="0" fontId="174" fillId="50" borderId="100" xfId="8264" applyFont="1" applyFill="1" applyBorder="1" applyAlignment="1">
      <alignment horizontal="center" vertical="center" wrapText="1"/>
    </xf>
    <xf numFmtId="49" fontId="174" fillId="0" borderId="0" xfId="8264" applyNumberFormat="1" applyFont="1" applyFill="1" applyBorder="1" applyAlignment="1">
      <alignment horizontal="right" vertical="center" wrapText="1"/>
    </xf>
    <xf numFmtId="0" fontId="178" fillId="0" borderId="0" xfId="8264" applyFont="1" applyFill="1" applyBorder="1" applyAlignment="1">
      <alignment horizontal="center" vertical="center" wrapText="1"/>
    </xf>
    <xf numFmtId="0" fontId="156" fillId="0" borderId="0" xfId="8258" applyFont="1" applyAlignment="1">
      <alignment horizontal="center"/>
    </xf>
    <xf numFmtId="0" fontId="134" fillId="0" borderId="2" xfId="0" applyNumberFormat="1" applyFont="1" applyBorder="1" applyAlignment="1">
      <alignment horizontal="center" vertical="top" wrapText="1"/>
    </xf>
    <xf numFmtId="181" fontId="134" fillId="0" borderId="2" xfId="0" applyFont="1" applyBorder="1" applyAlignment="1">
      <alignment horizontal="center" wrapText="1"/>
    </xf>
    <xf numFmtId="181" fontId="155" fillId="48" borderId="83" xfId="0" applyFont="1" applyFill="1" applyBorder="1" applyAlignment="1">
      <alignment horizontal="left" vertical="top" wrapText="1"/>
    </xf>
    <xf numFmtId="181" fontId="155" fillId="48" borderId="0" xfId="0" applyFont="1" applyFill="1" applyBorder="1" applyAlignment="1">
      <alignment horizontal="left" vertical="top" wrapText="1"/>
    </xf>
    <xf numFmtId="181" fontId="134" fillId="0" borderId="2" xfId="0" applyFont="1" applyBorder="1" applyAlignment="1">
      <alignment horizontal="center" vertical="center" wrapText="1"/>
    </xf>
    <xf numFmtId="43" fontId="134" fillId="0" borderId="3" xfId="1" applyFont="1" applyBorder="1" applyAlignment="1">
      <alignment horizontal="center" wrapText="1"/>
    </xf>
    <xf numFmtId="43" fontId="134" fillId="0" borderId="6" xfId="1" applyFont="1" applyBorder="1" applyAlignment="1">
      <alignment horizontal="center" wrapText="1"/>
    </xf>
    <xf numFmtId="43" fontId="134" fillId="0" borderId="3" xfId="1" applyFont="1" applyBorder="1" applyAlignment="1">
      <alignment horizontal="center" vertical="top" wrapText="1"/>
    </xf>
    <xf numFmtId="43" fontId="134" fillId="0" borderId="6" xfId="1" applyFont="1" applyBorder="1" applyAlignment="1">
      <alignment horizontal="center" vertical="top" wrapText="1"/>
    </xf>
    <xf numFmtId="43" fontId="134" fillId="0" borderId="2" xfId="1" applyFont="1" applyBorder="1" applyAlignment="1">
      <alignment horizontal="center" vertical="center" wrapText="1"/>
    </xf>
    <xf numFmtId="43" fontId="134" fillId="0" borderId="2" xfId="1" applyFont="1" applyBorder="1" applyAlignment="1">
      <alignment horizontal="center" wrapText="1"/>
    </xf>
    <xf numFmtId="43" fontId="25" fillId="0" borderId="7" xfId="8259" applyFont="1" applyBorder="1" applyAlignment="1">
      <alignment horizontal="center" vertical="center"/>
    </xf>
    <xf numFmtId="43" fontId="25" fillId="0" borderId="80" xfId="8259" applyFont="1" applyBorder="1" applyAlignment="1">
      <alignment horizontal="center" vertical="center"/>
    </xf>
    <xf numFmtId="43" fontId="128" fillId="0" borderId="7" xfId="8259" applyFont="1" applyBorder="1" applyAlignment="1">
      <alignment horizontal="center" vertical="center"/>
    </xf>
    <xf numFmtId="43" fontId="128" fillId="0" borderId="80" xfId="8259" applyFont="1" applyBorder="1" applyAlignment="1">
      <alignment horizontal="center" vertical="center"/>
    </xf>
    <xf numFmtId="43" fontId="158" fillId="0" borderId="7" xfId="8258" applyNumberFormat="1" applyFont="1" applyBorder="1" applyAlignment="1">
      <alignment horizontal="center" vertical="center"/>
    </xf>
    <xf numFmtId="43" fontId="158" fillId="0" borderId="80" xfId="8258" applyNumberFormat="1" applyFont="1" applyBorder="1" applyAlignment="1">
      <alignment horizontal="center" vertical="center"/>
    </xf>
    <xf numFmtId="0" fontId="157" fillId="0" borderId="3" xfId="8258" applyFont="1" applyBorder="1" applyAlignment="1">
      <alignment horizontal="center" vertical="center" wrapText="1"/>
    </xf>
    <xf numFmtId="0" fontId="157" fillId="0" borderId="6" xfId="8258" applyFont="1" applyBorder="1" applyAlignment="1">
      <alignment horizontal="center" vertical="center" wrapText="1"/>
    </xf>
    <xf numFmtId="169" fontId="157" fillId="0" borderId="7" xfId="8259" applyNumberFormat="1" applyFont="1" applyBorder="1" applyAlignment="1">
      <alignment horizontal="center" vertical="center"/>
    </xf>
    <xf numFmtId="169" fontId="157" fillId="0" borderId="80" xfId="8259" applyNumberFormat="1" applyFont="1" applyBorder="1" applyAlignment="1">
      <alignment horizontal="center" vertical="center"/>
    </xf>
    <xf numFmtId="43" fontId="157" fillId="0" borderId="7" xfId="8259" applyNumberFormat="1" applyFont="1" applyBorder="1" applyAlignment="1">
      <alignment horizontal="center" vertical="center"/>
    </xf>
    <xf numFmtId="43" fontId="157" fillId="0" borderId="80" xfId="8259" applyNumberFormat="1" applyFont="1" applyBorder="1" applyAlignment="1">
      <alignment horizontal="center" vertical="center"/>
    </xf>
    <xf numFmtId="181" fontId="155" fillId="48" borderId="83" xfId="0" applyFont="1" applyFill="1" applyBorder="1" applyAlignment="1">
      <alignment horizontal="left" vertical="top"/>
    </xf>
    <xf numFmtId="181" fontId="155" fillId="48" borderId="0" xfId="0" applyFont="1" applyFill="1" applyBorder="1" applyAlignment="1">
      <alignment horizontal="left" vertical="top"/>
    </xf>
    <xf numFmtId="181" fontId="155" fillId="48" borderId="78" xfId="0" applyFont="1" applyFill="1" applyBorder="1" applyAlignment="1">
      <alignment horizontal="left" vertical="top"/>
    </xf>
    <xf numFmtId="181" fontId="155" fillId="48" borderId="1" xfId="0" applyFont="1" applyFill="1" applyBorder="1" applyAlignment="1">
      <alignment horizontal="left" vertical="top"/>
    </xf>
    <xf numFmtId="181" fontId="134" fillId="0" borderId="2" xfId="0" applyFont="1" applyBorder="1" applyAlignment="1">
      <alignment horizontal="center" vertical="center"/>
    </xf>
    <xf numFmtId="181" fontId="134" fillId="0" borderId="2" xfId="0" applyFont="1" applyBorder="1" applyAlignment="1">
      <alignment horizontal="center" vertical="top" wrapText="1"/>
    </xf>
    <xf numFmtId="181" fontId="134" fillId="0" borderId="6" xfId="0" applyFont="1" applyBorder="1" applyAlignment="1">
      <alignment horizontal="center" wrapText="1"/>
    </xf>
    <xf numFmtId="181" fontId="134" fillId="0" borderId="2" xfId="0" applyFont="1" applyBorder="1" applyAlignment="1">
      <alignment vertical="top" wrapText="1"/>
    </xf>
    <xf numFmtId="181" fontId="134" fillId="0" borderId="2" xfId="0" applyFont="1" applyBorder="1" applyAlignment="1">
      <alignment horizontal="justify" vertical="top" wrapText="1"/>
    </xf>
    <xf numFmtId="181" fontId="134" fillId="0" borderId="2" xfId="0" applyFont="1" applyBorder="1" applyAlignment="1">
      <alignment horizontal="justify" vertical="top" textRotation="90" wrapText="1"/>
    </xf>
    <xf numFmtId="181" fontId="134" fillId="0" borderId="0" xfId="0" applyFont="1" applyAlignment="1">
      <alignment horizontal="left"/>
    </xf>
    <xf numFmtId="181" fontId="134" fillId="0" borderId="2" xfId="0" applyFont="1" applyFill="1" applyBorder="1" applyAlignment="1">
      <alignment horizontal="center" wrapText="1"/>
    </xf>
    <xf numFmtId="181" fontId="134" fillId="0" borderId="3" xfId="0" applyFont="1" applyBorder="1" applyAlignment="1">
      <alignment horizontal="center" wrapText="1"/>
    </xf>
    <xf numFmtId="43" fontId="134" fillId="0" borderId="3" xfId="1" applyFont="1" applyFill="1" applyBorder="1" applyAlignment="1">
      <alignment horizontal="center" wrapText="1"/>
    </xf>
    <xf numFmtId="43" fontId="134" fillId="0" borderId="6" xfId="1" applyFont="1" applyFill="1" applyBorder="1" applyAlignment="1">
      <alignment horizontal="center" wrapText="1"/>
    </xf>
    <xf numFmtId="181" fontId="134" fillId="0" borderId="3" xfId="0" applyFont="1" applyFill="1" applyBorder="1" applyAlignment="1">
      <alignment horizontal="center" wrapText="1"/>
    </xf>
    <xf numFmtId="181" fontId="134" fillId="0" borderId="6" xfId="0" applyFont="1" applyFill="1" applyBorder="1" applyAlignment="1">
      <alignment horizontal="center" wrapText="1"/>
    </xf>
    <xf numFmtId="43" fontId="134" fillId="0" borderId="3" xfId="1" applyFont="1" applyBorder="1" applyAlignment="1">
      <alignment horizontal="center" vertical="center" wrapText="1"/>
    </xf>
    <xf numFmtId="43" fontId="134" fillId="0" borderId="6" xfId="1" applyFont="1" applyBorder="1" applyAlignment="1">
      <alignment horizontal="center" vertical="center" wrapText="1"/>
    </xf>
    <xf numFmtId="43" fontId="134" fillId="0" borderId="3" xfId="1" applyFont="1" applyFill="1" applyBorder="1" applyAlignment="1">
      <alignment horizontal="center" vertical="center" wrapText="1"/>
    </xf>
    <xf numFmtId="43" fontId="134" fillId="0" borderId="6" xfId="1" applyFont="1" applyFill="1" applyBorder="1" applyAlignment="1">
      <alignment horizontal="center" vertical="center" wrapText="1"/>
    </xf>
    <xf numFmtId="181" fontId="134" fillId="0" borderId="2" xfId="0" applyFont="1" applyFill="1" applyBorder="1" applyAlignment="1">
      <alignment horizontal="center" vertical="center" wrapText="1"/>
    </xf>
    <xf numFmtId="181" fontId="134" fillId="0" borderId="3" xfId="0" applyFont="1" applyBorder="1" applyAlignment="1">
      <alignment horizontal="center" vertical="top" wrapText="1"/>
    </xf>
    <xf numFmtId="181" fontId="134" fillId="0" borderId="6" xfId="0" applyFont="1" applyBorder="1" applyAlignment="1">
      <alignment horizontal="center" vertical="top" wrapText="1"/>
    </xf>
    <xf numFmtId="181" fontId="134" fillId="0" borderId="3" xfId="0" applyFont="1" applyFill="1" applyBorder="1" applyAlignment="1">
      <alignment horizontal="center" vertical="top" wrapText="1"/>
    </xf>
    <xf numFmtId="181" fontId="134" fillId="0" borderId="6" xfId="0" applyFont="1" applyFill="1" applyBorder="1" applyAlignment="1">
      <alignment horizontal="center" vertical="top" wrapText="1"/>
    </xf>
    <xf numFmtId="181" fontId="0" fillId="0" borderId="6" xfId="0" applyBorder="1"/>
    <xf numFmtId="181" fontId="0" fillId="0" borderId="6" xfId="0" applyFill="1" applyBorder="1"/>
    <xf numFmtId="181" fontId="0" fillId="0" borderId="7" xfId="0" applyBorder="1" applyAlignment="1">
      <alignment horizontal="center" vertical="center"/>
    </xf>
    <xf numFmtId="181" fontId="0" fillId="0" borderId="80" xfId="0" applyBorder="1" applyAlignment="1">
      <alignment horizontal="center" vertical="center"/>
    </xf>
    <xf numFmtId="181" fontId="134" fillId="0" borderId="7" xfId="0" applyFont="1" applyBorder="1" applyAlignment="1">
      <alignment horizontal="center" vertical="center" wrapText="1"/>
    </xf>
    <xf numFmtId="181" fontId="134" fillId="0" borderId="80" xfId="0" applyFont="1" applyBorder="1" applyAlignment="1">
      <alignment horizontal="center" vertical="center" wrapText="1"/>
    </xf>
    <xf numFmtId="181" fontId="134" fillId="0" borderId="3" xfId="0" applyFont="1" applyBorder="1" applyAlignment="1">
      <alignment horizontal="center" vertical="center" wrapText="1"/>
    </xf>
    <xf numFmtId="181" fontId="134" fillId="0" borderId="6" xfId="0" applyFont="1" applyBorder="1" applyAlignment="1">
      <alignment horizontal="center" vertical="center" wrapText="1"/>
    </xf>
    <xf numFmtId="181" fontId="134" fillId="0" borderId="2" xfId="0" applyFont="1" applyBorder="1" applyAlignment="1">
      <alignment horizontal="left" wrapText="1"/>
    </xf>
    <xf numFmtId="181" fontId="23" fillId="0" borderId="2" xfId="0" applyFont="1" applyBorder="1" applyAlignment="1">
      <alignment horizontal="center" vertical="center" wrapText="1"/>
    </xf>
    <xf numFmtId="0" fontId="176" fillId="0" borderId="0" xfId="8263" applyFont="1" applyFill="1" applyBorder="1" applyAlignment="1">
      <alignment horizontal="left" vertical="center" wrapText="1"/>
    </xf>
    <xf numFmtId="49" fontId="176" fillId="0" borderId="0" xfId="8263" applyNumberFormat="1" applyFont="1" applyFill="1" applyBorder="1" applyAlignment="1">
      <alignment horizontal="right" vertical="center" wrapText="1"/>
    </xf>
    <xf numFmtId="0" fontId="177" fillId="0" borderId="0" xfId="8263" applyFont="1" applyFill="1" applyBorder="1" applyAlignment="1">
      <alignment horizontal="left" vertical="center" wrapText="1"/>
    </xf>
    <xf numFmtId="0" fontId="178" fillId="0" borderId="0" xfId="8263" applyFont="1" applyFill="1" applyBorder="1" applyAlignment="1">
      <alignment horizontal="center" vertical="center" wrapText="1"/>
    </xf>
    <xf numFmtId="170" fontId="174" fillId="50" borderId="99" xfId="1" applyNumberFormat="1" applyFont="1" applyFill="1" applyBorder="1" applyAlignment="1">
      <alignment horizontal="center" vertical="center" wrapText="1"/>
    </xf>
    <xf numFmtId="170" fontId="174" fillId="50" borderId="100" xfId="1" applyNumberFormat="1" applyFont="1" applyFill="1" applyBorder="1" applyAlignment="1">
      <alignment horizontal="center" vertical="center" wrapText="1"/>
    </xf>
    <xf numFmtId="49" fontId="180" fillId="0" borderId="0" xfId="8263" applyNumberFormat="1" applyFont="1" applyFill="1" applyBorder="1" applyAlignment="1">
      <alignment horizontal="left" vertical="center" wrapText="1"/>
    </xf>
    <xf numFmtId="0" fontId="176" fillId="50" borderId="87" xfId="8263" applyFont="1" applyFill="1" applyBorder="1" applyAlignment="1">
      <alignment horizontal="center" vertical="center" wrapText="1"/>
    </xf>
    <xf numFmtId="0" fontId="176" fillId="50" borderId="90" xfId="8263" applyFont="1" applyFill="1" applyBorder="1" applyAlignment="1">
      <alignment horizontal="center" vertical="center" wrapText="1"/>
    </xf>
    <xf numFmtId="0" fontId="180" fillId="0" borderId="91" xfId="8263" applyFont="1" applyFill="1" applyBorder="1" applyAlignment="1">
      <alignment horizontal="right" vertical="center" wrapText="1"/>
    </xf>
    <xf numFmtId="0" fontId="180" fillId="0" borderId="0" xfId="8263" applyFont="1" applyFill="1" applyBorder="1" applyAlignment="1">
      <alignment horizontal="right" vertical="center" wrapText="1"/>
    </xf>
    <xf numFmtId="49" fontId="180" fillId="0" borderId="95" xfId="8263" applyNumberFormat="1" applyFont="1" applyFill="1" applyBorder="1" applyAlignment="1">
      <alignment horizontal="left" vertical="center" wrapText="1"/>
    </xf>
    <xf numFmtId="49" fontId="180" fillId="0" borderId="77" xfId="8263" applyNumberFormat="1" applyFont="1" applyFill="1" applyBorder="1" applyAlignment="1">
      <alignment horizontal="left" vertical="center" wrapText="1"/>
    </xf>
    <xf numFmtId="49" fontId="180" fillId="0" borderId="96" xfId="8263" applyNumberFormat="1" applyFont="1" applyFill="1" applyBorder="1" applyAlignment="1">
      <alignment horizontal="left" vertical="center" wrapText="1"/>
    </xf>
    <xf numFmtId="170" fontId="176" fillId="50" borderId="99" xfId="1" applyNumberFormat="1" applyFont="1" applyFill="1" applyBorder="1" applyAlignment="1">
      <alignment horizontal="center" vertical="center" wrapText="1"/>
    </xf>
    <xf numFmtId="170" fontId="176" fillId="50" borderId="100" xfId="1" applyNumberFormat="1" applyFont="1" applyFill="1" applyBorder="1" applyAlignment="1">
      <alignment horizontal="center" vertical="center" wrapText="1"/>
    </xf>
    <xf numFmtId="4" fontId="174" fillId="0" borderId="91" xfId="8264" applyNumberFormat="1" applyFont="1" applyFill="1" applyBorder="1" applyAlignment="1">
      <alignment horizontal="right" vertical="center" wrapText="1"/>
    </xf>
    <xf numFmtId="0" fontId="174" fillId="50" borderId="98" xfId="8264" applyFont="1" applyFill="1" applyBorder="1" applyAlignment="1">
      <alignment horizontal="center" vertical="center" wrapText="1"/>
    </xf>
    <xf numFmtId="22" fontId="174" fillId="0" borderId="0" xfId="8264" applyNumberFormat="1" applyFont="1" applyFill="1" applyBorder="1" applyAlignment="1">
      <alignment horizontal="left" vertical="center" wrapText="1"/>
    </xf>
    <xf numFmtId="49" fontId="174" fillId="0" borderId="97" xfId="8264" applyNumberFormat="1" applyFont="1" applyFill="1" applyBorder="1" applyAlignment="1">
      <alignment horizontal="left" vertical="top" wrapText="1"/>
    </xf>
    <xf numFmtId="0" fontId="182" fillId="0" borderId="0" xfId="8264" applyFont="1" applyFill="1" applyBorder="1" applyAlignment="1">
      <alignment horizontal="center" vertical="center" wrapText="1"/>
    </xf>
    <xf numFmtId="0" fontId="174" fillId="50" borderId="97" xfId="8264" applyFont="1" applyFill="1" applyBorder="1" applyAlignment="1">
      <alignment horizontal="center" wrapText="1"/>
    </xf>
    <xf numFmtId="0" fontId="174" fillId="50" borderId="97" xfId="8264" applyFont="1" applyFill="1" applyBorder="1" applyAlignment="1">
      <alignment horizontal="center" vertical="center" wrapText="1"/>
    </xf>
    <xf numFmtId="0" fontId="174" fillId="50" borderId="86" xfId="8264" applyFont="1" applyFill="1" applyBorder="1" applyAlignment="1">
      <alignment horizontal="center" vertical="center" wrapText="1"/>
    </xf>
    <xf numFmtId="0" fontId="174" fillId="0" borderId="93" xfId="8264" applyFont="1" applyFill="1" applyBorder="1" applyAlignment="1">
      <alignment horizontal="right" vertical="center" wrapText="1"/>
    </xf>
    <xf numFmtId="49" fontId="174" fillId="0" borderId="97" xfId="8264" applyNumberFormat="1" applyFont="1" applyFill="1" applyBorder="1" applyAlignment="1">
      <alignment horizontal="left" wrapText="1"/>
    </xf>
    <xf numFmtId="0" fontId="184" fillId="0" borderId="0" xfId="8264" applyFont="1" applyFill="1" applyBorder="1" applyAlignment="1">
      <alignment horizontal="left" vertical="top" wrapText="1"/>
    </xf>
    <xf numFmtId="0" fontId="184" fillId="0" borderId="0" xfId="8264" applyFont="1" applyFill="1" applyBorder="1" applyAlignment="1">
      <alignment horizontal="left" wrapText="1"/>
    </xf>
    <xf numFmtId="22" fontId="174" fillId="0" borderId="92" xfId="8264" applyNumberFormat="1" applyFont="1" applyFill="1" applyBorder="1" applyAlignment="1">
      <alignment horizontal="left" vertical="center" wrapText="1"/>
    </xf>
  </cellXfs>
  <cellStyles count="8265">
    <cellStyle name="20% - Accent1 2" xfId="1622" xr:uid="{00000000-0005-0000-0000-000000000000}"/>
    <cellStyle name="20% - Accent1 2 2" xfId="1623" xr:uid="{00000000-0005-0000-0000-000001000000}"/>
    <cellStyle name="20% - Accent1 2 2 2" xfId="1624" xr:uid="{00000000-0005-0000-0000-000002000000}"/>
    <cellStyle name="20% - Accent1 2 2 2 2" xfId="8132" xr:uid="{00000000-0005-0000-0000-000003000000}"/>
    <cellStyle name="20% - Accent1 2 2 3" xfId="8131" xr:uid="{00000000-0005-0000-0000-000004000000}"/>
    <cellStyle name="20% - Accent1 2 3" xfId="1625" xr:uid="{00000000-0005-0000-0000-000005000000}"/>
    <cellStyle name="20% - Accent1 2 3 2" xfId="1626" xr:uid="{00000000-0005-0000-0000-000006000000}"/>
    <cellStyle name="20% - Accent1 2 3 2 2" xfId="8134" xr:uid="{00000000-0005-0000-0000-000007000000}"/>
    <cellStyle name="20% - Accent1 2 3 3" xfId="8133" xr:uid="{00000000-0005-0000-0000-000008000000}"/>
    <cellStyle name="20% - Accent1 2 4" xfId="1627" xr:uid="{00000000-0005-0000-0000-000009000000}"/>
    <cellStyle name="20% - Accent1 2 4 2" xfId="8135" xr:uid="{00000000-0005-0000-0000-00000A000000}"/>
    <cellStyle name="20% - Accent1 2 5" xfId="8130" xr:uid="{00000000-0005-0000-0000-00000B000000}"/>
    <cellStyle name="20% - アクセント 1" xfId="2039" xr:uid="{00000000-0005-0000-0000-00000C000000}"/>
    <cellStyle name="20% - アクセント 2" xfId="2040" xr:uid="{00000000-0005-0000-0000-00000D000000}"/>
    <cellStyle name="20% - アクセント 3" xfId="2041" xr:uid="{00000000-0005-0000-0000-00000E000000}"/>
    <cellStyle name="20% - アクセント 4" xfId="2042" xr:uid="{00000000-0005-0000-0000-00000F000000}"/>
    <cellStyle name="20% - アクセント 5" xfId="2043" xr:uid="{00000000-0005-0000-0000-000010000000}"/>
    <cellStyle name="20% - アクセント 6" xfId="2044" xr:uid="{00000000-0005-0000-0000-000011000000}"/>
    <cellStyle name="40% - アクセント 1" xfId="2045" xr:uid="{00000000-0005-0000-0000-000012000000}"/>
    <cellStyle name="40% - アクセント 2" xfId="2046" xr:uid="{00000000-0005-0000-0000-000013000000}"/>
    <cellStyle name="40% - アクセント 3" xfId="2047" xr:uid="{00000000-0005-0000-0000-000014000000}"/>
    <cellStyle name="40% - アクセント 4" xfId="2048" xr:uid="{00000000-0005-0000-0000-000015000000}"/>
    <cellStyle name="40% - アクセント 5" xfId="2049" xr:uid="{00000000-0005-0000-0000-000016000000}"/>
    <cellStyle name="40% - アクセント 6" xfId="2050" xr:uid="{00000000-0005-0000-0000-000017000000}"/>
    <cellStyle name="60% - アクセント 1" xfId="2051" xr:uid="{00000000-0005-0000-0000-000018000000}"/>
    <cellStyle name="60% - アクセント 2" xfId="2052" xr:uid="{00000000-0005-0000-0000-000019000000}"/>
    <cellStyle name="60% - アクセント 3" xfId="2053" xr:uid="{00000000-0005-0000-0000-00001A000000}"/>
    <cellStyle name="60% - アクセント 4" xfId="2054" xr:uid="{00000000-0005-0000-0000-00001B000000}"/>
    <cellStyle name="60% - アクセント 5" xfId="2055" xr:uid="{00000000-0005-0000-0000-00001C000000}"/>
    <cellStyle name="60% - アクセント 6" xfId="2056" xr:uid="{00000000-0005-0000-0000-00001D000000}"/>
    <cellStyle name="Accent1 - 20%" xfId="2057" xr:uid="{00000000-0005-0000-0000-00001E000000}"/>
    <cellStyle name="Accent1 - 40%" xfId="2058" xr:uid="{00000000-0005-0000-0000-00001F000000}"/>
    <cellStyle name="Accent1 - 60%" xfId="2059" xr:uid="{00000000-0005-0000-0000-000020000000}"/>
    <cellStyle name="Accent2 - 20%" xfId="2060" xr:uid="{00000000-0005-0000-0000-000021000000}"/>
    <cellStyle name="Accent2 - 40%" xfId="2061" xr:uid="{00000000-0005-0000-0000-000022000000}"/>
    <cellStyle name="Accent2 - 60%" xfId="2062" xr:uid="{00000000-0005-0000-0000-000023000000}"/>
    <cellStyle name="Accent3 - 20%" xfId="2063" xr:uid="{00000000-0005-0000-0000-000024000000}"/>
    <cellStyle name="Accent3 - 40%" xfId="2064" xr:uid="{00000000-0005-0000-0000-000025000000}"/>
    <cellStyle name="Accent3 - 60%" xfId="2065" xr:uid="{00000000-0005-0000-0000-000026000000}"/>
    <cellStyle name="Accent4 - 20%" xfId="2066" xr:uid="{00000000-0005-0000-0000-000027000000}"/>
    <cellStyle name="Accent4 - 40%" xfId="2067" xr:uid="{00000000-0005-0000-0000-000028000000}"/>
    <cellStyle name="Accent4 - 60%" xfId="2068" xr:uid="{00000000-0005-0000-0000-000029000000}"/>
    <cellStyle name="Accent5 - 20%" xfId="2069" xr:uid="{00000000-0005-0000-0000-00002A000000}"/>
    <cellStyle name="Accent5 - 40%" xfId="2070" xr:uid="{00000000-0005-0000-0000-00002B000000}"/>
    <cellStyle name="Accent5 - 60%" xfId="2071" xr:uid="{00000000-0005-0000-0000-00002C000000}"/>
    <cellStyle name="Accent6 - 20%" xfId="2072" xr:uid="{00000000-0005-0000-0000-00002D000000}"/>
    <cellStyle name="Accent6 - 40%" xfId="2073" xr:uid="{00000000-0005-0000-0000-00002E000000}"/>
    <cellStyle name="Accent6 - 60%" xfId="2074" xr:uid="{00000000-0005-0000-0000-00002F000000}"/>
    <cellStyle name="Calc Currency (0)" xfId="2075" xr:uid="{00000000-0005-0000-0000-000030000000}"/>
    <cellStyle name="Comma" xfId="1" builtinId="3"/>
    <cellStyle name="Comma [0] 2" xfId="1420" xr:uid="{00000000-0005-0000-0000-000032000000}"/>
    <cellStyle name="Comma [0] 2 2" xfId="2" xr:uid="{00000000-0005-0000-0000-000033000000}"/>
    <cellStyle name="Comma [0] 2 2 2" xfId="2076" xr:uid="{00000000-0005-0000-0000-000034000000}"/>
    <cellStyle name="Comma [0] 3" xfId="2077" xr:uid="{00000000-0005-0000-0000-000035000000}"/>
    <cellStyle name="Comma [0] 4" xfId="8260" xr:uid="{00000000-0005-0000-0000-000036000000}"/>
    <cellStyle name="Comma [0] 5" xfId="8261" xr:uid="{00000000-0005-0000-0000-000037000000}"/>
    <cellStyle name="Comma 10" xfId="3" xr:uid="{00000000-0005-0000-0000-000038000000}"/>
    <cellStyle name="Comma 10 2" xfId="4" xr:uid="{00000000-0005-0000-0000-000039000000}"/>
    <cellStyle name="Comma 10 2 2" xfId="5" xr:uid="{00000000-0005-0000-0000-00003A000000}"/>
    <cellStyle name="Comma 10 2 3" xfId="2078" xr:uid="{00000000-0005-0000-0000-00003B000000}"/>
    <cellStyle name="Comma 10 3" xfId="6" xr:uid="{00000000-0005-0000-0000-00003C000000}"/>
    <cellStyle name="Comma 10 3 2" xfId="2079" xr:uid="{00000000-0005-0000-0000-00003D000000}"/>
    <cellStyle name="Comma 10 4" xfId="2080" xr:uid="{00000000-0005-0000-0000-00003E000000}"/>
    <cellStyle name="Comma 10 5" xfId="2081" xr:uid="{00000000-0005-0000-0000-00003F000000}"/>
    <cellStyle name="Comma 10 6" xfId="1421" xr:uid="{00000000-0005-0000-0000-000040000000}"/>
    <cellStyle name="Comma 11" xfId="95" xr:uid="{00000000-0005-0000-0000-000041000000}"/>
    <cellStyle name="Comma 11 2" xfId="1668" xr:uid="{00000000-0005-0000-0000-000042000000}"/>
    <cellStyle name="Comma 11 3" xfId="159" xr:uid="{00000000-0005-0000-0000-000043000000}"/>
    <cellStyle name="Comma 11 4" xfId="8259" xr:uid="{00000000-0005-0000-0000-000044000000}"/>
    <cellStyle name="Comma 12" xfId="7" xr:uid="{00000000-0005-0000-0000-000045000000}"/>
    <cellStyle name="Comma 12 2" xfId="2082" xr:uid="{00000000-0005-0000-0000-000046000000}"/>
    <cellStyle name="Comma 12 3" xfId="2083" xr:uid="{00000000-0005-0000-0000-000047000000}"/>
    <cellStyle name="Comma 12 4" xfId="2084" xr:uid="{00000000-0005-0000-0000-000048000000}"/>
    <cellStyle name="Comma 12 5" xfId="1422" xr:uid="{00000000-0005-0000-0000-000049000000}"/>
    <cellStyle name="Comma 13" xfId="8" xr:uid="{00000000-0005-0000-0000-00004A000000}"/>
    <cellStyle name="Comma 13 2" xfId="1424" xr:uid="{00000000-0005-0000-0000-00004B000000}"/>
    <cellStyle name="Comma 13 3" xfId="2085" xr:uid="{00000000-0005-0000-0000-00004C000000}"/>
    <cellStyle name="Comma 13 4" xfId="1423" xr:uid="{00000000-0005-0000-0000-00004D000000}"/>
    <cellStyle name="Comma 14" xfId="9" xr:uid="{00000000-0005-0000-0000-00004E000000}"/>
    <cellStyle name="Comma 14 2" xfId="2086" xr:uid="{00000000-0005-0000-0000-00004F000000}"/>
    <cellStyle name="Comma 14 3" xfId="2087" xr:uid="{00000000-0005-0000-0000-000050000000}"/>
    <cellStyle name="Comma 14 4" xfId="1628" xr:uid="{00000000-0005-0000-0000-000051000000}"/>
    <cellStyle name="Comma 15" xfId="100" xr:uid="{00000000-0005-0000-0000-000052000000}"/>
    <cellStyle name="Comma 15 2" xfId="2088" xr:uid="{00000000-0005-0000-0000-000053000000}"/>
    <cellStyle name="Comma 15 3" xfId="2089" xr:uid="{00000000-0005-0000-0000-000054000000}"/>
    <cellStyle name="Comma 16" xfId="10" xr:uid="{00000000-0005-0000-0000-000055000000}"/>
    <cellStyle name="Comma 16 2" xfId="2090" xr:uid="{00000000-0005-0000-0000-000056000000}"/>
    <cellStyle name="Comma 16 3" xfId="1629" xr:uid="{00000000-0005-0000-0000-000057000000}"/>
    <cellStyle name="Comma 17" xfId="104" xr:uid="{00000000-0005-0000-0000-000058000000}"/>
    <cellStyle name="Comma 17 2" xfId="1630" xr:uid="{00000000-0005-0000-0000-000059000000}"/>
    <cellStyle name="Comma 18" xfId="1631" xr:uid="{00000000-0005-0000-0000-00005A000000}"/>
    <cellStyle name="Comma 19" xfId="1632" xr:uid="{00000000-0005-0000-0000-00005B000000}"/>
    <cellStyle name="Comma 2" xfId="11" xr:uid="{00000000-0005-0000-0000-00005C000000}"/>
    <cellStyle name="Comma 2 10" xfId="89" xr:uid="{00000000-0005-0000-0000-00005D000000}"/>
    <cellStyle name="Comma 2 10 2" xfId="1669" xr:uid="{00000000-0005-0000-0000-00005E000000}"/>
    <cellStyle name="Comma 2 10 3" xfId="160" xr:uid="{00000000-0005-0000-0000-00005F000000}"/>
    <cellStyle name="Comma 2 11" xfId="161" xr:uid="{00000000-0005-0000-0000-000060000000}"/>
    <cellStyle name="Comma 2 11 2" xfId="1670" xr:uid="{00000000-0005-0000-0000-000061000000}"/>
    <cellStyle name="Comma 2 12" xfId="162" xr:uid="{00000000-0005-0000-0000-000062000000}"/>
    <cellStyle name="Comma 2 12 2" xfId="1671" xr:uid="{00000000-0005-0000-0000-000063000000}"/>
    <cellStyle name="Comma 2 13" xfId="163" xr:uid="{00000000-0005-0000-0000-000064000000}"/>
    <cellStyle name="Comma 2 13 2" xfId="1672" xr:uid="{00000000-0005-0000-0000-000065000000}"/>
    <cellStyle name="Comma 2 14" xfId="164" xr:uid="{00000000-0005-0000-0000-000066000000}"/>
    <cellStyle name="Comma 2 14 2" xfId="1673" xr:uid="{00000000-0005-0000-0000-000067000000}"/>
    <cellStyle name="Comma 2 15" xfId="165" xr:uid="{00000000-0005-0000-0000-000068000000}"/>
    <cellStyle name="Comma 2 15 2" xfId="1674" xr:uid="{00000000-0005-0000-0000-000069000000}"/>
    <cellStyle name="Comma 2 16" xfId="112" xr:uid="{00000000-0005-0000-0000-00006A000000}"/>
    <cellStyle name="Comma 2 16 2" xfId="1675" xr:uid="{00000000-0005-0000-0000-00006B000000}"/>
    <cellStyle name="Comma 2 17" xfId="113" xr:uid="{00000000-0005-0000-0000-00006C000000}"/>
    <cellStyle name="Comma 2 17 10" xfId="166" xr:uid="{00000000-0005-0000-0000-00006D000000}"/>
    <cellStyle name="Comma 2 17 10 2" xfId="167" xr:uid="{00000000-0005-0000-0000-00006E000000}"/>
    <cellStyle name="Comma 2 17 10 2 2" xfId="1678" xr:uid="{00000000-0005-0000-0000-00006F000000}"/>
    <cellStyle name="Comma 2 17 10 3" xfId="168" xr:uid="{00000000-0005-0000-0000-000070000000}"/>
    <cellStyle name="Comma 2 17 10 3 2" xfId="1679" xr:uid="{00000000-0005-0000-0000-000071000000}"/>
    <cellStyle name="Comma 2 17 10 4" xfId="1677" xr:uid="{00000000-0005-0000-0000-000072000000}"/>
    <cellStyle name="Comma 2 17 11" xfId="169" xr:uid="{00000000-0005-0000-0000-000073000000}"/>
    <cellStyle name="Comma 2 17 11 2" xfId="1680" xr:uid="{00000000-0005-0000-0000-000074000000}"/>
    <cellStyle name="Comma 2 17 12" xfId="170" xr:uid="{00000000-0005-0000-0000-000075000000}"/>
    <cellStyle name="Comma 2 17 12 2" xfId="1681" xr:uid="{00000000-0005-0000-0000-000076000000}"/>
    <cellStyle name="Comma 2 17 13" xfId="171" xr:uid="{00000000-0005-0000-0000-000077000000}"/>
    <cellStyle name="Comma 2 17 13 2" xfId="1682" xr:uid="{00000000-0005-0000-0000-000078000000}"/>
    <cellStyle name="Comma 2 17 14" xfId="172" xr:uid="{00000000-0005-0000-0000-000079000000}"/>
    <cellStyle name="Comma 2 17 14 2" xfId="1683" xr:uid="{00000000-0005-0000-0000-00007A000000}"/>
    <cellStyle name="Comma 2 17 15" xfId="173" xr:uid="{00000000-0005-0000-0000-00007B000000}"/>
    <cellStyle name="Comma 2 17 15 2" xfId="1684" xr:uid="{00000000-0005-0000-0000-00007C000000}"/>
    <cellStyle name="Comma 2 17 16" xfId="1676" xr:uid="{00000000-0005-0000-0000-00007D000000}"/>
    <cellStyle name="Comma 2 17 2" xfId="174" xr:uid="{00000000-0005-0000-0000-00007E000000}"/>
    <cellStyle name="Comma 2 17 2 10" xfId="175" xr:uid="{00000000-0005-0000-0000-00007F000000}"/>
    <cellStyle name="Comma 2 17 2 10 2" xfId="1686" xr:uid="{00000000-0005-0000-0000-000080000000}"/>
    <cellStyle name="Comma 2 17 2 11" xfId="1685" xr:uid="{00000000-0005-0000-0000-000081000000}"/>
    <cellStyle name="Comma 2 17 2 2" xfId="176" xr:uid="{00000000-0005-0000-0000-000082000000}"/>
    <cellStyle name="Comma 2 17 2 2 10" xfId="1687" xr:uid="{00000000-0005-0000-0000-000083000000}"/>
    <cellStyle name="Comma 2 17 2 2 2" xfId="177" xr:uid="{00000000-0005-0000-0000-000084000000}"/>
    <cellStyle name="Comma 2 17 2 2 2 2" xfId="178" xr:uid="{00000000-0005-0000-0000-000085000000}"/>
    <cellStyle name="Comma 2 17 2 2 2 2 2" xfId="1689" xr:uid="{00000000-0005-0000-0000-000086000000}"/>
    <cellStyle name="Comma 2 17 2 2 2 3" xfId="179" xr:uid="{00000000-0005-0000-0000-000087000000}"/>
    <cellStyle name="Comma 2 17 2 2 2 3 2" xfId="1690" xr:uid="{00000000-0005-0000-0000-000088000000}"/>
    <cellStyle name="Comma 2 17 2 2 2 4" xfId="180" xr:uid="{00000000-0005-0000-0000-000089000000}"/>
    <cellStyle name="Comma 2 17 2 2 2 4 2" xfId="1691" xr:uid="{00000000-0005-0000-0000-00008A000000}"/>
    <cellStyle name="Comma 2 17 2 2 2 5" xfId="181" xr:uid="{00000000-0005-0000-0000-00008B000000}"/>
    <cellStyle name="Comma 2 17 2 2 2 5 2" xfId="1692" xr:uid="{00000000-0005-0000-0000-00008C000000}"/>
    <cellStyle name="Comma 2 17 2 2 2 6" xfId="182" xr:uid="{00000000-0005-0000-0000-00008D000000}"/>
    <cellStyle name="Comma 2 17 2 2 2 6 2" xfId="1693" xr:uid="{00000000-0005-0000-0000-00008E000000}"/>
    <cellStyle name="Comma 2 17 2 2 2 7" xfId="183" xr:uid="{00000000-0005-0000-0000-00008F000000}"/>
    <cellStyle name="Comma 2 17 2 2 2 7 2" xfId="1694" xr:uid="{00000000-0005-0000-0000-000090000000}"/>
    <cellStyle name="Comma 2 17 2 2 2 8" xfId="1688" xr:uid="{00000000-0005-0000-0000-000091000000}"/>
    <cellStyle name="Comma 2 17 2 2 3" xfId="184" xr:uid="{00000000-0005-0000-0000-000092000000}"/>
    <cellStyle name="Comma 2 17 2 2 3 2" xfId="1695" xr:uid="{00000000-0005-0000-0000-000093000000}"/>
    <cellStyle name="Comma 2 17 2 2 4" xfId="185" xr:uid="{00000000-0005-0000-0000-000094000000}"/>
    <cellStyle name="Comma 2 17 2 2 4 2" xfId="1696" xr:uid="{00000000-0005-0000-0000-000095000000}"/>
    <cellStyle name="Comma 2 17 2 2 5" xfId="186" xr:uid="{00000000-0005-0000-0000-000096000000}"/>
    <cellStyle name="Comma 2 17 2 2 5 2" xfId="1697" xr:uid="{00000000-0005-0000-0000-000097000000}"/>
    <cellStyle name="Comma 2 17 2 2 6" xfId="187" xr:uid="{00000000-0005-0000-0000-000098000000}"/>
    <cellStyle name="Comma 2 17 2 2 6 2" xfId="1698" xr:uid="{00000000-0005-0000-0000-000099000000}"/>
    <cellStyle name="Comma 2 17 2 2 7" xfId="188" xr:uid="{00000000-0005-0000-0000-00009A000000}"/>
    <cellStyle name="Comma 2 17 2 2 7 2" xfId="1699" xr:uid="{00000000-0005-0000-0000-00009B000000}"/>
    <cellStyle name="Comma 2 17 2 2 8" xfId="189" xr:uid="{00000000-0005-0000-0000-00009C000000}"/>
    <cellStyle name="Comma 2 17 2 2 8 2" xfId="1700" xr:uid="{00000000-0005-0000-0000-00009D000000}"/>
    <cellStyle name="Comma 2 17 2 2 9" xfId="190" xr:uid="{00000000-0005-0000-0000-00009E000000}"/>
    <cellStyle name="Comma 2 17 2 2 9 2" xfId="1701" xr:uid="{00000000-0005-0000-0000-00009F000000}"/>
    <cellStyle name="Comma 2 17 2 3" xfId="191" xr:uid="{00000000-0005-0000-0000-0000A0000000}"/>
    <cellStyle name="Comma 2 17 2 3 2" xfId="1702" xr:uid="{00000000-0005-0000-0000-0000A1000000}"/>
    <cellStyle name="Comma 2 17 2 4" xfId="192" xr:uid="{00000000-0005-0000-0000-0000A2000000}"/>
    <cellStyle name="Comma 2 17 2 4 2" xfId="193" xr:uid="{00000000-0005-0000-0000-0000A3000000}"/>
    <cellStyle name="Comma 2 17 2 4 2 2" xfId="1704" xr:uid="{00000000-0005-0000-0000-0000A4000000}"/>
    <cellStyle name="Comma 2 17 2 4 3" xfId="194" xr:uid="{00000000-0005-0000-0000-0000A5000000}"/>
    <cellStyle name="Comma 2 17 2 4 3 2" xfId="1705" xr:uid="{00000000-0005-0000-0000-0000A6000000}"/>
    <cellStyle name="Comma 2 17 2 4 4" xfId="195" xr:uid="{00000000-0005-0000-0000-0000A7000000}"/>
    <cellStyle name="Comma 2 17 2 4 4 2" xfId="1706" xr:uid="{00000000-0005-0000-0000-0000A8000000}"/>
    <cellStyle name="Comma 2 17 2 4 5" xfId="196" xr:uid="{00000000-0005-0000-0000-0000A9000000}"/>
    <cellStyle name="Comma 2 17 2 4 5 2" xfId="1707" xr:uid="{00000000-0005-0000-0000-0000AA000000}"/>
    <cellStyle name="Comma 2 17 2 4 6" xfId="197" xr:uid="{00000000-0005-0000-0000-0000AB000000}"/>
    <cellStyle name="Comma 2 17 2 4 6 2" xfId="1708" xr:uid="{00000000-0005-0000-0000-0000AC000000}"/>
    <cellStyle name="Comma 2 17 2 4 7" xfId="198" xr:uid="{00000000-0005-0000-0000-0000AD000000}"/>
    <cellStyle name="Comma 2 17 2 4 7 2" xfId="1709" xr:uid="{00000000-0005-0000-0000-0000AE000000}"/>
    <cellStyle name="Comma 2 17 2 4 8" xfId="1703" xr:uid="{00000000-0005-0000-0000-0000AF000000}"/>
    <cellStyle name="Comma 2 17 2 5" xfId="199" xr:uid="{00000000-0005-0000-0000-0000B0000000}"/>
    <cellStyle name="Comma 2 17 2 5 2" xfId="1710" xr:uid="{00000000-0005-0000-0000-0000B1000000}"/>
    <cellStyle name="Comma 2 17 2 6" xfId="200" xr:uid="{00000000-0005-0000-0000-0000B2000000}"/>
    <cellStyle name="Comma 2 17 2 6 2" xfId="1711" xr:uid="{00000000-0005-0000-0000-0000B3000000}"/>
    <cellStyle name="Comma 2 17 2 7" xfId="201" xr:uid="{00000000-0005-0000-0000-0000B4000000}"/>
    <cellStyle name="Comma 2 17 2 7 2" xfId="1712" xr:uid="{00000000-0005-0000-0000-0000B5000000}"/>
    <cellStyle name="Comma 2 17 2 8" xfId="202" xr:uid="{00000000-0005-0000-0000-0000B6000000}"/>
    <cellStyle name="Comma 2 17 2 8 2" xfId="1713" xr:uid="{00000000-0005-0000-0000-0000B7000000}"/>
    <cellStyle name="Comma 2 17 2 9" xfId="203" xr:uid="{00000000-0005-0000-0000-0000B8000000}"/>
    <cellStyle name="Comma 2 17 2 9 2" xfId="1714" xr:uid="{00000000-0005-0000-0000-0000B9000000}"/>
    <cellStyle name="Comma 2 17 3" xfId="204" xr:uid="{00000000-0005-0000-0000-0000BA000000}"/>
    <cellStyle name="Comma 2 17 3 2" xfId="1715" xr:uid="{00000000-0005-0000-0000-0000BB000000}"/>
    <cellStyle name="Comma 2 17 4" xfId="205" xr:uid="{00000000-0005-0000-0000-0000BC000000}"/>
    <cellStyle name="Comma 2 17 4 2" xfId="1716" xr:uid="{00000000-0005-0000-0000-0000BD000000}"/>
    <cellStyle name="Comma 2 17 5" xfId="206" xr:uid="{00000000-0005-0000-0000-0000BE000000}"/>
    <cellStyle name="Comma 2 17 5 2" xfId="207" xr:uid="{00000000-0005-0000-0000-0000BF000000}"/>
    <cellStyle name="Comma 2 17 5 2 2" xfId="1718" xr:uid="{00000000-0005-0000-0000-0000C0000000}"/>
    <cellStyle name="Comma 2 17 5 3" xfId="208" xr:uid="{00000000-0005-0000-0000-0000C1000000}"/>
    <cellStyle name="Comma 2 17 5 3 2" xfId="1719" xr:uid="{00000000-0005-0000-0000-0000C2000000}"/>
    <cellStyle name="Comma 2 17 5 4" xfId="209" xr:uid="{00000000-0005-0000-0000-0000C3000000}"/>
    <cellStyle name="Comma 2 17 5 4 2" xfId="1720" xr:uid="{00000000-0005-0000-0000-0000C4000000}"/>
    <cellStyle name="Comma 2 17 5 5" xfId="210" xr:uid="{00000000-0005-0000-0000-0000C5000000}"/>
    <cellStyle name="Comma 2 17 5 5 2" xfId="1721" xr:uid="{00000000-0005-0000-0000-0000C6000000}"/>
    <cellStyle name="Comma 2 17 5 6" xfId="211" xr:uid="{00000000-0005-0000-0000-0000C7000000}"/>
    <cellStyle name="Comma 2 17 5 6 2" xfId="1722" xr:uid="{00000000-0005-0000-0000-0000C8000000}"/>
    <cellStyle name="Comma 2 17 5 7" xfId="212" xr:uid="{00000000-0005-0000-0000-0000C9000000}"/>
    <cellStyle name="Comma 2 17 5 7 2" xfId="1723" xr:uid="{00000000-0005-0000-0000-0000CA000000}"/>
    <cellStyle name="Comma 2 17 5 8" xfId="1717" xr:uid="{00000000-0005-0000-0000-0000CB000000}"/>
    <cellStyle name="Comma 2 17 6" xfId="213" xr:uid="{00000000-0005-0000-0000-0000CC000000}"/>
    <cellStyle name="Comma 2 17 6 2" xfId="1724" xr:uid="{00000000-0005-0000-0000-0000CD000000}"/>
    <cellStyle name="Comma 2 17 7" xfId="214" xr:uid="{00000000-0005-0000-0000-0000CE000000}"/>
    <cellStyle name="Comma 2 17 7 2" xfId="215" xr:uid="{00000000-0005-0000-0000-0000CF000000}"/>
    <cellStyle name="Comma 2 17 7 2 2" xfId="1726" xr:uid="{00000000-0005-0000-0000-0000D0000000}"/>
    <cellStyle name="Comma 2 17 7 3" xfId="216" xr:uid="{00000000-0005-0000-0000-0000D1000000}"/>
    <cellStyle name="Comma 2 17 7 3 2" xfId="1727" xr:uid="{00000000-0005-0000-0000-0000D2000000}"/>
    <cellStyle name="Comma 2 17 7 4" xfId="1725" xr:uid="{00000000-0005-0000-0000-0000D3000000}"/>
    <cellStyle name="Comma 2 17 8" xfId="217" xr:uid="{00000000-0005-0000-0000-0000D4000000}"/>
    <cellStyle name="Comma 2 17 8 2" xfId="218" xr:uid="{00000000-0005-0000-0000-0000D5000000}"/>
    <cellStyle name="Comma 2 17 8 2 2" xfId="1729" xr:uid="{00000000-0005-0000-0000-0000D6000000}"/>
    <cellStyle name="Comma 2 17 8 3" xfId="219" xr:uid="{00000000-0005-0000-0000-0000D7000000}"/>
    <cellStyle name="Comma 2 17 8 3 2" xfId="1730" xr:uid="{00000000-0005-0000-0000-0000D8000000}"/>
    <cellStyle name="Comma 2 17 8 4" xfId="1728" xr:uid="{00000000-0005-0000-0000-0000D9000000}"/>
    <cellStyle name="Comma 2 17 9" xfId="220" xr:uid="{00000000-0005-0000-0000-0000DA000000}"/>
    <cellStyle name="Comma 2 17 9 2" xfId="221" xr:uid="{00000000-0005-0000-0000-0000DB000000}"/>
    <cellStyle name="Comma 2 17 9 2 2" xfId="1732" xr:uid="{00000000-0005-0000-0000-0000DC000000}"/>
    <cellStyle name="Comma 2 17 9 3" xfId="222" xr:uid="{00000000-0005-0000-0000-0000DD000000}"/>
    <cellStyle name="Comma 2 17 9 3 2" xfId="1733" xr:uid="{00000000-0005-0000-0000-0000DE000000}"/>
    <cellStyle name="Comma 2 17 9 4" xfId="1731" xr:uid="{00000000-0005-0000-0000-0000DF000000}"/>
    <cellStyle name="Comma 2 18" xfId="223" xr:uid="{00000000-0005-0000-0000-0000E0000000}"/>
    <cellStyle name="Comma 2 18 2" xfId="1425" xr:uid="{00000000-0005-0000-0000-0000E1000000}"/>
    <cellStyle name="Comma 2 18 3" xfId="1734" xr:uid="{00000000-0005-0000-0000-0000E2000000}"/>
    <cellStyle name="Comma 2 19" xfId="224" xr:uid="{00000000-0005-0000-0000-0000E3000000}"/>
    <cellStyle name="Comma 2 19 2" xfId="1735" xr:uid="{00000000-0005-0000-0000-0000E4000000}"/>
    <cellStyle name="Comma 2 19 2 2" xfId="2091" xr:uid="{00000000-0005-0000-0000-0000E5000000}"/>
    <cellStyle name="Comma 2 19 2 2 2" xfId="2092" xr:uid="{00000000-0005-0000-0000-0000E6000000}"/>
    <cellStyle name="Comma 2 19 2 2 2 2" xfId="2093" xr:uid="{00000000-0005-0000-0000-0000E7000000}"/>
    <cellStyle name="Comma 2 19 2 2 2 2 2" xfId="2094" xr:uid="{00000000-0005-0000-0000-0000E8000000}"/>
    <cellStyle name="Comma 2 19 2 2 2 2 2 2" xfId="2095" xr:uid="{00000000-0005-0000-0000-0000E9000000}"/>
    <cellStyle name="Comma 2 19 2 2 2 2 2 2 2" xfId="2096" xr:uid="{00000000-0005-0000-0000-0000EA000000}"/>
    <cellStyle name="Comma 2 19 2 2 2 2 2 3" xfId="2097" xr:uid="{00000000-0005-0000-0000-0000EB000000}"/>
    <cellStyle name="Comma 2 19 2 2 2 2 3" xfId="2098" xr:uid="{00000000-0005-0000-0000-0000EC000000}"/>
    <cellStyle name="Comma 2 19 2 2 2 2 3 2" xfId="2099" xr:uid="{00000000-0005-0000-0000-0000ED000000}"/>
    <cellStyle name="Comma 2 19 2 2 2 3" xfId="2100" xr:uid="{00000000-0005-0000-0000-0000EE000000}"/>
    <cellStyle name="Comma 2 19 2 2 2 4" xfId="2101" xr:uid="{00000000-0005-0000-0000-0000EF000000}"/>
    <cellStyle name="Comma 2 19 2 2 2 5" xfId="2102" xr:uid="{00000000-0005-0000-0000-0000F0000000}"/>
    <cellStyle name="Comma 2 19 2 2 2 5 2" xfId="2103" xr:uid="{00000000-0005-0000-0000-0000F1000000}"/>
    <cellStyle name="Comma 2 19 2 2 2 6" xfId="2104" xr:uid="{00000000-0005-0000-0000-0000F2000000}"/>
    <cellStyle name="Comma 2 19 2 2 3" xfId="2105" xr:uid="{00000000-0005-0000-0000-0000F3000000}"/>
    <cellStyle name="Comma 2 19 2 2 3 2" xfId="2106" xr:uid="{00000000-0005-0000-0000-0000F4000000}"/>
    <cellStyle name="Comma 2 19 2 2 3 2 2" xfId="2107" xr:uid="{00000000-0005-0000-0000-0000F5000000}"/>
    <cellStyle name="Comma 2 19 2 2 3 2 2 2" xfId="2108" xr:uid="{00000000-0005-0000-0000-0000F6000000}"/>
    <cellStyle name="Comma 2 19 2 2 3 2 3" xfId="2109" xr:uid="{00000000-0005-0000-0000-0000F7000000}"/>
    <cellStyle name="Comma 2 19 2 2 3 3" xfId="2110" xr:uid="{00000000-0005-0000-0000-0000F8000000}"/>
    <cellStyle name="Comma 2 19 2 2 3 3 2" xfId="2111" xr:uid="{00000000-0005-0000-0000-0000F9000000}"/>
    <cellStyle name="Comma 2 19 2 2 4" xfId="2112" xr:uid="{00000000-0005-0000-0000-0000FA000000}"/>
    <cellStyle name="Comma 2 19 2 2 5" xfId="2113" xr:uid="{00000000-0005-0000-0000-0000FB000000}"/>
    <cellStyle name="Comma 2 19 2 2 5 2" xfId="2114" xr:uid="{00000000-0005-0000-0000-0000FC000000}"/>
    <cellStyle name="Comma 2 19 2 2 6" xfId="2115" xr:uid="{00000000-0005-0000-0000-0000FD000000}"/>
    <cellStyle name="Comma 2 19 2 3" xfId="2116" xr:uid="{00000000-0005-0000-0000-0000FE000000}"/>
    <cellStyle name="Comma 2 19 2 3 2" xfId="2117" xr:uid="{00000000-0005-0000-0000-0000FF000000}"/>
    <cellStyle name="Comma 2 19 2 3 2 2" xfId="2118" xr:uid="{00000000-0005-0000-0000-000000010000}"/>
    <cellStyle name="Comma 2 19 2 3 2 2 2" xfId="2119" xr:uid="{00000000-0005-0000-0000-000001010000}"/>
    <cellStyle name="Comma 2 19 2 3 2 3" xfId="2120" xr:uid="{00000000-0005-0000-0000-000002010000}"/>
    <cellStyle name="Comma 2 19 2 3 3" xfId="2121" xr:uid="{00000000-0005-0000-0000-000003010000}"/>
    <cellStyle name="Comma 2 19 2 3 3 2" xfId="2122" xr:uid="{00000000-0005-0000-0000-000004010000}"/>
    <cellStyle name="Comma 2 19 2 4" xfId="2123" xr:uid="{00000000-0005-0000-0000-000005010000}"/>
    <cellStyle name="Comma 2 19 2 5" xfId="2124" xr:uid="{00000000-0005-0000-0000-000006010000}"/>
    <cellStyle name="Comma 2 19 2 6" xfId="2125" xr:uid="{00000000-0005-0000-0000-000007010000}"/>
    <cellStyle name="Comma 2 19 2 6 2" xfId="2126" xr:uid="{00000000-0005-0000-0000-000008010000}"/>
    <cellStyle name="Comma 2 19 2 7" xfId="2127" xr:uid="{00000000-0005-0000-0000-000009010000}"/>
    <cellStyle name="Comma 2 19 3" xfId="2128" xr:uid="{00000000-0005-0000-0000-00000A010000}"/>
    <cellStyle name="Comma 2 19 3 2" xfId="2129" xr:uid="{00000000-0005-0000-0000-00000B010000}"/>
    <cellStyle name="Comma 2 19 3 2 2" xfId="2130" xr:uid="{00000000-0005-0000-0000-00000C010000}"/>
    <cellStyle name="Comma 2 19 3 2 2 2" xfId="2131" xr:uid="{00000000-0005-0000-0000-00000D010000}"/>
    <cellStyle name="Comma 2 19 3 2 2 2 2" xfId="2132" xr:uid="{00000000-0005-0000-0000-00000E010000}"/>
    <cellStyle name="Comma 2 19 3 2 2 3" xfId="2133" xr:uid="{00000000-0005-0000-0000-00000F010000}"/>
    <cellStyle name="Comma 2 19 3 2 3" xfId="2134" xr:uid="{00000000-0005-0000-0000-000010010000}"/>
    <cellStyle name="Comma 2 19 3 2 3 2" xfId="2135" xr:uid="{00000000-0005-0000-0000-000011010000}"/>
    <cellStyle name="Comma 2 19 3 3" xfId="2136" xr:uid="{00000000-0005-0000-0000-000012010000}"/>
    <cellStyle name="Comma 2 19 3 4" xfId="2137" xr:uid="{00000000-0005-0000-0000-000013010000}"/>
    <cellStyle name="Comma 2 19 3 5" xfId="2138" xr:uid="{00000000-0005-0000-0000-000014010000}"/>
    <cellStyle name="Comma 2 19 3 5 2" xfId="2139" xr:uid="{00000000-0005-0000-0000-000015010000}"/>
    <cellStyle name="Comma 2 19 3 6" xfId="2140" xr:uid="{00000000-0005-0000-0000-000016010000}"/>
    <cellStyle name="Comma 2 19 4" xfId="2141" xr:uid="{00000000-0005-0000-0000-000017010000}"/>
    <cellStyle name="Comma 2 19 4 2" xfId="2142" xr:uid="{00000000-0005-0000-0000-000018010000}"/>
    <cellStyle name="Comma 2 19 4 2 2" xfId="2143" xr:uid="{00000000-0005-0000-0000-000019010000}"/>
    <cellStyle name="Comma 2 19 4 2 2 2" xfId="2144" xr:uid="{00000000-0005-0000-0000-00001A010000}"/>
    <cellStyle name="Comma 2 19 4 2 3" xfId="2145" xr:uid="{00000000-0005-0000-0000-00001B010000}"/>
    <cellStyle name="Comma 2 19 4 3" xfId="2146" xr:uid="{00000000-0005-0000-0000-00001C010000}"/>
    <cellStyle name="Comma 2 19 4 3 2" xfId="2147" xr:uid="{00000000-0005-0000-0000-00001D010000}"/>
    <cellStyle name="Comma 2 19 5" xfId="2148" xr:uid="{00000000-0005-0000-0000-00001E010000}"/>
    <cellStyle name="Comma 2 19 6" xfId="2149" xr:uid="{00000000-0005-0000-0000-00001F010000}"/>
    <cellStyle name="Comma 2 19 6 2" xfId="2150" xr:uid="{00000000-0005-0000-0000-000020010000}"/>
    <cellStyle name="Comma 2 19 7" xfId="2151" xr:uid="{00000000-0005-0000-0000-000021010000}"/>
    <cellStyle name="Comma 2 19 8" xfId="2152" xr:uid="{00000000-0005-0000-0000-000022010000}"/>
    <cellStyle name="Comma 2 2" xfId="12" xr:uid="{00000000-0005-0000-0000-000023010000}"/>
    <cellStyle name="Comma 2 2 10" xfId="1426" xr:uid="{00000000-0005-0000-0000-000024010000}"/>
    <cellStyle name="Comma 2 2 10 2" xfId="2153" xr:uid="{00000000-0005-0000-0000-000025010000}"/>
    <cellStyle name="Comma 2 2 10 2 2" xfId="2154" xr:uid="{00000000-0005-0000-0000-000026010000}"/>
    <cellStyle name="Comma 2 2 10 2 3" xfId="2155" xr:uid="{00000000-0005-0000-0000-000027010000}"/>
    <cellStyle name="Comma 2 2 10 3" xfId="2156" xr:uid="{00000000-0005-0000-0000-000028010000}"/>
    <cellStyle name="Comma 2 2 11" xfId="1427" xr:uid="{00000000-0005-0000-0000-000029010000}"/>
    <cellStyle name="Comma 2 2 12" xfId="1663" xr:uid="{00000000-0005-0000-0000-00002A010000}"/>
    <cellStyle name="Comma 2 2 13" xfId="106" xr:uid="{00000000-0005-0000-0000-00002B010000}"/>
    <cellStyle name="Comma 2 2 2" xfId="13" xr:uid="{00000000-0005-0000-0000-00002C010000}"/>
    <cellStyle name="Comma 2 2 2 10" xfId="2157" xr:uid="{00000000-0005-0000-0000-00002D010000}"/>
    <cellStyle name="Comma 2 2 2 11" xfId="225" xr:uid="{00000000-0005-0000-0000-00002E010000}"/>
    <cellStyle name="Comma 2 2 2 2" xfId="91" xr:uid="{00000000-0005-0000-0000-00002F010000}"/>
    <cellStyle name="Comma 2 2 2 2 10" xfId="2158" xr:uid="{00000000-0005-0000-0000-000030010000}"/>
    <cellStyle name="Comma 2 2 2 2 11" xfId="1736" xr:uid="{00000000-0005-0000-0000-000031010000}"/>
    <cellStyle name="Comma 2 2 2 2 2" xfId="92" xr:uid="{00000000-0005-0000-0000-000032010000}"/>
    <cellStyle name="Comma 2 2 2 2 2 10" xfId="2159" xr:uid="{00000000-0005-0000-0000-000033010000}"/>
    <cellStyle name="Comma 2 2 2 2 2 2" xfId="2160" xr:uid="{00000000-0005-0000-0000-000034010000}"/>
    <cellStyle name="Comma 2 2 2 2 2 2 2" xfId="2161" xr:uid="{00000000-0005-0000-0000-000035010000}"/>
    <cellStyle name="Comma 2 2 2 2 2 2 2 2" xfId="2162" xr:uid="{00000000-0005-0000-0000-000036010000}"/>
    <cellStyle name="Comma 2 2 2 2 2 2 2 2 2" xfId="2163" xr:uid="{00000000-0005-0000-0000-000037010000}"/>
    <cellStyle name="Comma 2 2 2 2 2 2 2 2 2 2" xfId="2164" xr:uid="{00000000-0005-0000-0000-000038010000}"/>
    <cellStyle name="Comma 2 2 2 2 2 2 2 2 2 2 2" xfId="2165" xr:uid="{00000000-0005-0000-0000-000039010000}"/>
    <cellStyle name="Comma 2 2 2 2 2 2 2 2 2 2 2 2" xfId="2166" xr:uid="{00000000-0005-0000-0000-00003A010000}"/>
    <cellStyle name="Comma 2 2 2 2 2 2 2 2 2 2 2 2 2" xfId="2167" xr:uid="{00000000-0005-0000-0000-00003B010000}"/>
    <cellStyle name="Comma 2 2 2 2 2 2 2 2 2 2 2 2 2 2" xfId="2168" xr:uid="{00000000-0005-0000-0000-00003C010000}"/>
    <cellStyle name="Comma 2 2 2 2 2 2 2 2 2 2 2 2 2 3" xfId="2169" xr:uid="{00000000-0005-0000-0000-00003D010000}"/>
    <cellStyle name="Comma 2 2 2 2 2 2 2 2 2 2 2 2 3" xfId="2170" xr:uid="{00000000-0005-0000-0000-00003E010000}"/>
    <cellStyle name="Comma 2 2 2 2 2 2 2 2 2 2 2 3" xfId="2171" xr:uid="{00000000-0005-0000-0000-00003F010000}"/>
    <cellStyle name="Comma 2 2 2 2 2 2 2 2 2 2 2 4" xfId="2172" xr:uid="{00000000-0005-0000-0000-000040010000}"/>
    <cellStyle name="Comma 2 2 2 2 2 2 2 2 2 2 3" xfId="2173" xr:uid="{00000000-0005-0000-0000-000041010000}"/>
    <cellStyle name="Comma 2 2 2 2 2 2 2 2 2 2 3 2" xfId="2174" xr:uid="{00000000-0005-0000-0000-000042010000}"/>
    <cellStyle name="Comma 2 2 2 2 2 2 2 2 2 2 3 3" xfId="2175" xr:uid="{00000000-0005-0000-0000-000043010000}"/>
    <cellStyle name="Comma 2 2 2 2 2 2 2 2 2 2 4" xfId="2176" xr:uid="{00000000-0005-0000-0000-000044010000}"/>
    <cellStyle name="Comma 2 2 2 2 2 2 2 2 2 3" xfId="2177" xr:uid="{00000000-0005-0000-0000-000045010000}"/>
    <cellStyle name="Comma 2 2 2 2 2 2 2 2 2 3 2" xfId="2178" xr:uid="{00000000-0005-0000-0000-000046010000}"/>
    <cellStyle name="Comma 2 2 2 2 2 2 2 2 2 3 2 2" xfId="2179" xr:uid="{00000000-0005-0000-0000-000047010000}"/>
    <cellStyle name="Comma 2 2 2 2 2 2 2 2 2 3 2 3" xfId="2180" xr:uid="{00000000-0005-0000-0000-000048010000}"/>
    <cellStyle name="Comma 2 2 2 2 2 2 2 2 2 3 3" xfId="2181" xr:uid="{00000000-0005-0000-0000-000049010000}"/>
    <cellStyle name="Comma 2 2 2 2 2 2 2 2 2 4" xfId="2182" xr:uid="{00000000-0005-0000-0000-00004A010000}"/>
    <cellStyle name="Comma 2 2 2 2 2 2 2 2 2 5" xfId="2183" xr:uid="{00000000-0005-0000-0000-00004B010000}"/>
    <cellStyle name="Comma 2 2 2 2 2 2 2 2 3" xfId="2184" xr:uid="{00000000-0005-0000-0000-00004C010000}"/>
    <cellStyle name="Comma 2 2 2 2 2 2 2 2 4" xfId="2185" xr:uid="{00000000-0005-0000-0000-00004D010000}"/>
    <cellStyle name="Comma 2 2 2 2 2 2 2 2 4 2" xfId="2186" xr:uid="{00000000-0005-0000-0000-00004E010000}"/>
    <cellStyle name="Comma 2 2 2 2 2 2 2 2 4 2 2" xfId="2187" xr:uid="{00000000-0005-0000-0000-00004F010000}"/>
    <cellStyle name="Comma 2 2 2 2 2 2 2 2 4 2 3" xfId="2188" xr:uid="{00000000-0005-0000-0000-000050010000}"/>
    <cellStyle name="Comma 2 2 2 2 2 2 2 2 4 3" xfId="2189" xr:uid="{00000000-0005-0000-0000-000051010000}"/>
    <cellStyle name="Comma 2 2 2 2 2 2 2 2 5" xfId="2190" xr:uid="{00000000-0005-0000-0000-000052010000}"/>
    <cellStyle name="Comma 2 2 2 2 2 2 2 2 6" xfId="2191" xr:uid="{00000000-0005-0000-0000-000053010000}"/>
    <cellStyle name="Comma 2 2 2 2 2 2 2 3" xfId="2192" xr:uid="{00000000-0005-0000-0000-000054010000}"/>
    <cellStyle name="Comma 2 2 2 2 2 2 2 3 2" xfId="2193" xr:uid="{00000000-0005-0000-0000-000055010000}"/>
    <cellStyle name="Comma 2 2 2 2 2 2 2 4" xfId="2194" xr:uid="{00000000-0005-0000-0000-000056010000}"/>
    <cellStyle name="Comma 2 2 2 2 2 2 2 4 2" xfId="2195" xr:uid="{00000000-0005-0000-0000-000057010000}"/>
    <cellStyle name="Comma 2 2 2 2 2 2 2 4 2 2" xfId="2196" xr:uid="{00000000-0005-0000-0000-000058010000}"/>
    <cellStyle name="Comma 2 2 2 2 2 2 2 4 2 3" xfId="2197" xr:uid="{00000000-0005-0000-0000-000059010000}"/>
    <cellStyle name="Comma 2 2 2 2 2 2 2 4 3" xfId="2198" xr:uid="{00000000-0005-0000-0000-00005A010000}"/>
    <cellStyle name="Comma 2 2 2 2 2 2 2 5" xfId="2199" xr:uid="{00000000-0005-0000-0000-00005B010000}"/>
    <cellStyle name="Comma 2 2 2 2 2 2 2 6" xfId="2200" xr:uid="{00000000-0005-0000-0000-00005C010000}"/>
    <cellStyle name="Comma 2 2 2 2 2 2 3" xfId="2201" xr:uid="{00000000-0005-0000-0000-00005D010000}"/>
    <cellStyle name="Comma 2 2 2 2 2 2 4" xfId="2202" xr:uid="{00000000-0005-0000-0000-00005E010000}"/>
    <cellStyle name="Comma 2 2 2 2 2 2 5" xfId="2203" xr:uid="{00000000-0005-0000-0000-00005F010000}"/>
    <cellStyle name="Comma 2 2 2 2 2 2 5 2" xfId="2204" xr:uid="{00000000-0005-0000-0000-000060010000}"/>
    <cellStyle name="Comma 2 2 2 2 2 2 6" xfId="2205" xr:uid="{00000000-0005-0000-0000-000061010000}"/>
    <cellStyle name="Comma 2 2 2 2 2 2 7" xfId="2206" xr:uid="{00000000-0005-0000-0000-000062010000}"/>
    <cellStyle name="Comma 2 2 2 2 2 2 7 2" xfId="2207" xr:uid="{00000000-0005-0000-0000-000063010000}"/>
    <cellStyle name="Comma 2 2 2 2 2 2 7 2 2" xfId="2208" xr:uid="{00000000-0005-0000-0000-000064010000}"/>
    <cellStyle name="Comma 2 2 2 2 2 2 7 2 3" xfId="2209" xr:uid="{00000000-0005-0000-0000-000065010000}"/>
    <cellStyle name="Comma 2 2 2 2 2 2 7 3" xfId="2210" xr:uid="{00000000-0005-0000-0000-000066010000}"/>
    <cellStyle name="Comma 2 2 2 2 2 2 8" xfId="2211" xr:uid="{00000000-0005-0000-0000-000067010000}"/>
    <cellStyle name="Comma 2 2 2 2 2 2 9" xfId="2212" xr:uid="{00000000-0005-0000-0000-000068010000}"/>
    <cellStyle name="Comma 2 2 2 2 2 3" xfId="2213" xr:uid="{00000000-0005-0000-0000-000069010000}"/>
    <cellStyle name="Comma 2 2 2 2 2 3 2" xfId="2214" xr:uid="{00000000-0005-0000-0000-00006A010000}"/>
    <cellStyle name="Comma 2 2 2 2 2 3 2 2" xfId="2215" xr:uid="{00000000-0005-0000-0000-00006B010000}"/>
    <cellStyle name="Comma 2 2 2 2 2 3 2 2 2" xfId="2216" xr:uid="{00000000-0005-0000-0000-00006C010000}"/>
    <cellStyle name="Comma 2 2 2 2 2 3 2 3" xfId="2217" xr:uid="{00000000-0005-0000-0000-00006D010000}"/>
    <cellStyle name="Comma 2 2 2 2 2 3 3" xfId="2218" xr:uid="{00000000-0005-0000-0000-00006E010000}"/>
    <cellStyle name="Comma 2 2 2 2 2 3 3 2" xfId="2219" xr:uid="{00000000-0005-0000-0000-00006F010000}"/>
    <cellStyle name="Comma 2 2 2 2 2 4" xfId="2220" xr:uid="{00000000-0005-0000-0000-000070010000}"/>
    <cellStyle name="Comma 2 2 2 2 2 5" xfId="2221" xr:uid="{00000000-0005-0000-0000-000071010000}"/>
    <cellStyle name="Comma 2 2 2 2 2 5 2" xfId="2222" xr:uid="{00000000-0005-0000-0000-000072010000}"/>
    <cellStyle name="Comma 2 2 2 2 2 6" xfId="2223" xr:uid="{00000000-0005-0000-0000-000073010000}"/>
    <cellStyle name="Comma 2 2 2 2 2 7" xfId="2224" xr:uid="{00000000-0005-0000-0000-000074010000}"/>
    <cellStyle name="Comma 2 2 2 2 2 7 2" xfId="2225" xr:uid="{00000000-0005-0000-0000-000075010000}"/>
    <cellStyle name="Comma 2 2 2 2 2 7 2 2" xfId="2226" xr:uid="{00000000-0005-0000-0000-000076010000}"/>
    <cellStyle name="Comma 2 2 2 2 2 7 2 3" xfId="2227" xr:uid="{00000000-0005-0000-0000-000077010000}"/>
    <cellStyle name="Comma 2 2 2 2 2 7 3" xfId="2228" xr:uid="{00000000-0005-0000-0000-000078010000}"/>
    <cellStyle name="Comma 2 2 2 2 2 8" xfId="2229" xr:uid="{00000000-0005-0000-0000-000079010000}"/>
    <cellStyle name="Comma 2 2 2 2 2 9" xfId="2230" xr:uid="{00000000-0005-0000-0000-00007A010000}"/>
    <cellStyle name="Comma 2 2 2 2 3" xfId="2231" xr:uid="{00000000-0005-0000-0000-00007B010000}"/>
    <cellStyle name="Comma 2 2 2 2 3 2" xfId="2232" xr:uid="{00000000-0005-0000-0000-00007C010000}"/>
    <cellStyle name="Comma 2 2 2 2 3 2 2" xfId="2233" xr:uid="{00000000-0005-0000-0000-00007D010000}"/>
    <cellStyle name="Comma 2 2 2 2 3 2 2 2" xfId="2234" xr:uid="{00000000-0005-0000-0000-00007E010000}"/>
    <cellStyle name="Comma 2 2 2 2 3 2 3" xfId="2235" xr:uid="{00000000-0005-0000-0000-00007F010000}"/>
    <cellStyle name="Comma 2 2 2 2 3 3" xfId="2236" xr:uid="{00000000-0005-0000-0000-000080010000}"/>
    <cellStyle name="Comma 2 2 2 2 3 3 2" xfId="2237" xr:uid="{00000000-0005-0000-0000-000081010000}"/>
    <cellStyle name="Comma 2 2 2 2 4" xfId="2238" xr:uid="{00000000-0005-0000-0000-000082010000}"/>
    <cellStyle name="Comma 2 2 2 2 5" xfId="2239" xr:uid="{00000000-0005-0000-0000-000083010000}"/>
    <cellStyle name="Comma 2 2 2 2 6" xfId="2240" xr:uid="{00000000-0005-0000-0000-000084010000}"/>
    <cellStyle name="Comma 2 2 2 2 6 2" xfId="2241" xr:uid="{00000000-0005-0000-0000-000085010000}"/>
    <cellStyle name="Comma 2 2 2 2 7" xfId="2242" xr:uid="{00000000-0005-0000-0000-000086010000}"/>
    <cellStyle name="Comma 2 2 2 2 8" xfId="2243" xr:uid="{00000000-0005-0000-0000-000087010000}"/>
    <cellStyle name="Comma 2 2 2 2 8 2" xfId="2244" xr:uid="{00000000-0005-0000-0000-000088010000}"/>
    <cellStyle name="Comma 2 2 2 2 8 2 2" xfId="2245" xr:uid="{00000000-0005-0000-0000-000089010000}"/>
    <cellStyle name="Comma 2 2 2 2 8 2 3" xfId="2246" xr:uid="{00000000-0005-0000-0000-00008A010000}"/>
    <cellStyle name="Comma 2 2 2 2 8 3" xfId="2247" xr:uid="{00000000-0005-0000-0000-00008B010000}"/>
    <cellStyle name="Comma 2 2 2 2 9" xfId="2248" xr:uid="{00000000-0005-0000-0000-00008C010000}"/>
    <cellStyle name="Comma 2 2 2 3" xfId="2249" xr:uid="{00000000-0005-0000-0000-00008D010000}"/>
    <cellStyle name="Comma 2 2 2 3 2" xfId="2250" xr:uid="{00000000-0005-0000-0000-00008E010000}"/>
    <cellStyle name="Comma 2 2 2 3 2 2" xfId="2251" xr:uid="{00000000-0005-0000-0000-00008F010000}"/>
    <cellStyle name="Comma 2 2 2 3 2 2 2" xfId="2252" xr:uid="{00000000-0005-0000-0000-000090010000}"/>
    <cellStyle name="Comma 2 2 2 3 2 2 2 2" xfId="2253" xr:uid="{00000000-0005-0000-0000-000091010000}"/>
    <cellStyle name="Comma 2 2 2 3 2 2 3" xfId="2254" xr:uid="{00000000-0005-0000-0000-000092010000}"/>
    <cellStyle name="Comma 2 2 2 3 2 3" xfId="2255" xr:uid="{00000000-0005-0000-0000-000093010000}"/>
    <cellStyle name="Comma 2 2 2 3 2 3 2" xfId="2256" xr:uid="{00000000-0005-0000-0000-000094010000}"/>
    <cellStyle name="Comma 2 2 2 3 3" xfId="2257" xr:uid="{00000000-0005-0000-0000-000095010000}"/>
    <cellStyle name="Comma 2 2 2 3 4" xfId="2258" xr:uid="{00000000-0005-0000-0000-000096010000}"/>
    <cellStyle name="Comma 2 2 2 3 5" xfId="2259" xr:uid="{00000000-0005-0000-0000-000097010000}"/>
    <cellStyle name="Comma 2 2 2 3 5 2" xfId="2260" xr:uid="{00000000-0005-0000-0000-000098010000}"/>
    <cellStyle name="Comma 2 2 2 3 6" xfId="2261" xr:uid="{00000000-0005-0000-0000-000099010000}"/>
    <cellStyle name="Comma 2 2 2 4" xfId="2262" xr:uid="{00000000-0005-0000-0000-00009A010000}"/>
    <cellStyle name="Comma 2 2 2 4 2" xfId="2263" xr:uid="{00000000-0005-0000-0000-00009B010000}"/>
    <cellStyle name="Comma 2 2 2 4 2 2" xfId="2264" xr:uid="{00000000-0005-0000-0000-00009C010000}"/>
    <cellStyle name="Comma 2 2 2 4 2 2 2" xfId="2265" xr:uid="{00000000-0005-0000-0000-00009D010000}"/>
    <cellStyle name="Comma 2 2 2 4 2 3" xfId="2266" xr:uid="{00000000-0005-0000-0000-00009E010000}"/>
    <cellStyle name="Comma 2 2 2 4 3" xfId="2267" xr:uid="{00000000-0005-0000-0000-00009F010000}"/>
    <cellStyle name="Comma 2 2 2 4 3 2" xfId="2268" xr:uid="{00000000-0005-0000-0000-0000A0010000}"/>
    <cellStyle name="Comma 2 2 2 5" xfId="2269" xr:uid="{00000000-0005-0000-0000-0000A1010000}"/>
    <cellStyle name="Comma 2 2 2 6" xfId="2270" xr:uid="{00000000-0005-0000-0000-0000A2010000}"/>
    <cellStyle name="Comma 2 2 2 6 2" xfId="2271" xr:uid="{00000000-0005-0000-0000-0000A3010000}"/>
    <cellStyle name="Comma 2 2 2 7" xfId="2272" xr:uid="{00000000-0005-0000-0000-0000A4010000}"/>
    <cellStyle name="Comma 2 2 2 8" xfId="2273" xr:uid="{00000000-0005-0000-0000-0000A5010000}"/>
    <cellStyle name="Comma 2 2 2 8 2" xfId="2274" xr:uid="{00000000-0005-0000-0000-0000A6010000}"/>
    <cellStyle name="Comma 2 2 2 8 2 2" xfId="2275" xr:uid="{00000000-0005-0000-0000-0000A7010000}"/>
    <cellStyle name="Comma 2 2 2 8 2 3" xfId="2276" xr:uid="{00000000-0005-0000-0000-0000A8010000}"/>
    <cellStyle name="Comma 2 2 2 8 3" xfId="2277" xr:uid="{00000000-0005-0000-0000-0000A9010000}"/>
    <cellStyle name="Comma 2 2 2 9" xfId="2278" xr:uid="{00000000-0005-0000-0000-0000AA010000}"/>
    <cellStyle name="Comma 2 2 3" xfId="14" xr:uid="{00000000-0005-0000-0000-0000AB010000}"/>
    <cellStyle name="Comma 2 2 3 2" xfId="1429" xr:uid="{00000000-0005-0000-0000-0000AC010000}"/>
    <cellStyle name="Comma 2 2 3 3" xfId="1430" xr:uid="{00000000-0005-0000-0000-0000AD010000}"/>
    <cellStyle name="Comma 2 2 3 4" xfId="1431" xr:uid="{00000000-0005-0000-0000-0000AE010000}"/>
    <cellStyle name="Comma 2 2 3 5" xfId="1428" xr:uid="{00000000-0005-0000-0000-0000AF010000}"/>
    <cellStyle name="Comma 2 2 4" xfId="15" xr:uid="{00000000-0005-0000-0000-0000B0010000}"/>
    <cellStyle name="Comma 2 2 4 2" xfId="2279" xr:uid="{00000000-0005-0000-0000-0000B1010000}"/>
    <cellStyle name="Comma 2 2 4 2 2" xfId="2280" xr:uid="{00000000-0005-0000-0000-0000B2010000}"/>
    <cellStyle name="Comma 2 2 4 2 2 2" xfId="2281" xr:uid="{00000000-0005-0000-0000-0000B3010000}"/>
    <cellStyle name="Comma 2 2 4 2 2 2 2" xfId="2282" xr:uid="{00000000-0005-0000-0000-0000B4010000}"/>
    <cellStyle name="Comma 2 2 4 2 2 2 2 2" xfId="2283" xr:uid="{00000000-0005-0000-0000-0000B5010000}"/>
    <cellStyle name="Comma 2 2 4 2 2 2 3" xfId="2284" xr:uid="{00000000-0005-0000-0000-0000B6010000}"/>
    <cellStyle name="Comma 2 2 4 2 2 3" xfId="2285" xr:uid="{00000000-0005-0000-0000-0000B7010000}"/>
    <cellStyle name="Comma 2 2 4 2 2 3 2" xfId="2286" xr:uid="{00000000-0005-0000-0000-0000B8010000}"/>
    <cellStyle name="Comma 2 2 4 2 3" xfId="2287" xr:uid="{00000000-0005-0000-0000-0000B9010000}"/>
    <cellStyle name="Comma 2 2 4 2 4" xfId="2288" xr:uid="{00000000-0005-0000-0000-0000BA010000}"/>
    <cellStyle name="Comma 2 2 4 2 5" xfId="2289" xr:uid="{00000000-0005-0000-0000-0000BB010000}"/>
    <cellStyle name="Comma 2 2 4 2 5 2" xfId="2290" xr:uid="{00000000-0005-0000-0000-0000BC010000}"/>
    <cellStyle name="Comma 2 2 4 2 6" xfId="2291" xr:uid="{00000000-0005-0000-0000-0000BD010000}"/>
    <cellStyle name="Comma 2 2 4 3" xfId="2292" xr:uid="{00000000-0005-0000-0000-0000BE010000}"/>
    <cellStyle name="Comma 2 2 4 3 2" xfId="2293" xr:uid="{00000000-0005-0000-0000-0000BF010000}"/>
    <cellStyle name="Comma 2 2 4 3 2 2" xfId="2294" xr:uid="{00000000-0005-0000-0000-0000C0010000}"/>
    <cellStyle name="Comma 2 2 4 3 2 2 2" xfId="2295" xr:uid="{00000000-0005-0000-0000-0000C1010000}"/>
    <cellStyle name="Comma 2 2 4 3 2 3" xfId="2296" xr:uid="{00000000-0005-0000-0000-0000C2010000}"/>
    <cellStyle name="Comma 2 2 4 3 3" xfId="2297" xr:uid="{00000000-0005-0000-0000-0000C3010000}"/>
    <cellStyle name="Comma 2 2 4 3 3 2" xfId="2298" xr:uid="{00000000-0005-0000-0000-0000C4010000}"/>
    <cellStyle name="Comma 2 2 4 4" xfId="2299" xr:uid="{00000000-0005-0000-0000-0000C5010000}"/>
    <cellStyle name="Comma 2 2 4 5" xfId="2300" xr:uid="{00000000-0005-0000-0000-0000C6010000}"/>
    <cellStyle name="Comma 2 2 4 5 2" xfId="2301" xr:uid="{00000000-0005-0000-0000-0000C7010000}"/>
    <cellStyle name="Comma 2 2 4 6" xfId="2302" xr:uid="{00000000-0005-0000-0000-0000C8010000}"/>
    <cellStyle name="Comma 2 2 4 7" xfId="1432" xr:uid="{00000000-0005-0000-0000-0000C9010000}"/>
    <cellStyle name="Comma 2 2 5" xfId="90" xr:uid="{00000000-0005-0000-0000-0000CA010000}"/>
    <cellStyle name="Comma 2 2 5 2" xfId="2303" xr:uid="{00000000-0005-0000-0000-0000CB010000}"/>
    <cellStyle name="Comma 2 2 5 2 2" xfId="2304" xr:uid="{00000000-0005-0000-0000-0000CC010000}"/>
    <cellStyle name="Comma 2 2 5 2 2 2" xfId="2305" xr:uid="{00000000-0005-0000-0000-0000CD010000}"/>
    <cellStyle name="Comma 2 2 5 2 3" xfId="2306" xr:uid="{00000000-0005-0000-0000-0000CE010000}"/>
    <cellStyle name="Comma 2 2 5 3" xfId="2307" xr:uid="{00000000-0005-0000-0000-0000CF010000}"/>
    <cellStyle name="Comma 2 2 5 3 2" xfId="2308" xr:uid="{00000000-0005-0000-0000-0000D0010000}"/>
    <cellStyle name="Comma 2 2 5 4" xfId="1433" xr:uid="{00000000-0005-0000-0000-0000D1010000}"/>
    <cellStyle name="Comma 2 2 6" xfId="16" xr:uid="{00000000-0005-0000-0000-0000D2010000}"/>
    <cellStyle name="Comma 2 2 6 2" xfId="1434" xr:uid="{00000000-0005-0000-0000-0000D3010000}"/>
    <cellStyle name="Comma 2 2 7" xfId="17" xr:uid="{00000000-0005-0000-0000-0000D4010000}"/>
    <cellStyle name="Comma 2 2 7 2" xfId="1435" xr:uid="{00000000-0005-0000-0000-0000D5010000}"/>
    <cellStyle name="Comma 2 2 8" xfId="1436" xr:uid="{00000000-0005-0000-0000-0000D6010000}"/>
    <cellStyle name="Comma 2 2 8 2" xfId="2309" xr:uid="{00000000-0005-0000-0000-0000D7010000}"/>
    <cellStyle name="Comma 2 2 9" xfId="1437" xr:uid="{00000000-0005-0000-0000-0000D8010000}"/>
    <cellStyle name="Comma 2 20" xfId="226" xr:uid="{00000000-0005-0000-0000-0000D9010000}"/>
    <cellStyle name="Comma 2 20 2" xfId="2310" xr:uid="{00000000-0005-0000-0000-0000DA010000}"/>
    <cellStyle name="Comma 2 20 2 2" xfId="2311" xr:uid="{00000000-0005-0000-0000-0000DB010000}"/>
    <cellStyle name="Comma 2 20 2 2 2" xfId="2312" xr:uid="{00000000-0005-0000-0000-0000DC010000}"/>
    <cellStyle name="Comma 2 20 2 2 2 2" xfId="2313" xr:uid="{00000000-0005-0000-0000-0000DD010000}"/>
    <cellStyle name="Comma 2 20 2 2 2 2 2" xfId="2314" xr:uid="{00000000-0005-0000-0000-0000DE010000}"/>
    <cellStyle name="Comma 2 20 2 2 2 3" xfId="2315" xr:uid="{00000000-0005-0000-0000-0000DF010000}"/>
    <cellStyle name="Comma 2 20 2 2 3" xfId="2316" xr:uid="{00000000-0005-0000-0000-0000E0010000}"/>
    <cellStyle name="Comma 2 20 2 2 3 2" xfId="2317" xr:uid="{00000000-0005-0000-0000-0000E1010000}"/>
    <cellStyle name="Comma 2 20 2 3" xfId="2318" xr:uid="{00000000-0005-0000-0000-0000E2010000}"/>
    <cellStyle name="Comma 2 20 2 4" xfId="2319" xr:uid="{00000000-0005-0000-0000-0000E3010000}"/>
    <cellStyle name="Comma 2 20 2 5" xfId="2320" xr:uid="{00000000-0005-0000-0000-0000E4010000}"/>
    <cellStyle name="Comma 2 20 2 5 2" xfId="2321" xr:uid="{00000000-0005-0000-0000-0000E5010000}"/>
    <cellStyle name="Comma 2 20 2 6" xfId="2322" xr:uid="{00000000-0005-0000-0000-0000E6010000}"/>
    <cellStyle name="Comma 2 20 3" xfId="2323" xr:uid="{00000000-0005-0000-0000-0000E7010000}"/>
    <cellStyle name="Comma 2 20 3 2" xfId="2324" xr:uid="{00000000-0005-0000-0000-0000E8010000}"/>
    <cellStyle name="Comma 2 20 3 2 2" xfId="2325" xr:uid="{00000000-0005-0000-0000-0000E9010000}"/>
    <cellStyle name="Comma 2 20 3 2 2 2" xfId="2326" xr:uid="{00000000-0005-0000-0000-0000EA010000}"/>
    <cellStyle name="Comma 2 20 3 2 3" xfId="2327" xr:uid="{00000000-0005-0000-0000-0000EB010000}"/>
    <cellStyle name="Comma 2 20 3 3" xfId="2328" xr:uid="{00000000-0005-0000-0000-0000EC010000}"/>
    <cellStyle name="Comma 2 20 3 3 2" xfId="2329" xr:uid="{00000000-0005-0000-0000-0000ED010000}"/>
    <cellStyle name="Comma 2 20 4" xfId="2330" xr:uid="{00000000-0005-0000-0000-0000EE010000}"/>
    <cellStyle name="Comma 2 20 5" xfId="2331" xr:uid="{00000000-0005-0000-0000-0000EF010000}"/>
    <cellStyle name="Comma 2 20 5 2" xfId="2332" xr:uid="{00000000-0005-0000-0000-0000F0010000}"/>
    <cellStyle name="Comma 2 20 6" xfId="2333" xr:uid="{00000000-0005-0000-0000-0000F1010000}"/>
    <cellStyle name="Comma 2 20 7" xfId="2334" xr:uid="{00000000-0005-0000-0000-0000F2010000}"/>
    <cellStyle name="Comma 2 21" xfId="227" xr:uid="{00000000-0005-0000-0000-0000F3010000}"/>
    <cellStyle name="Comma 2 21 2" xfId="228" xr:uid="{00000000-0005-0000-0000-0000F4010000}"/>
    <cellStyle name="Comma 2 21 2 2" xfId="1737" xr:uid="{00000000-0005-0000-0000-0000F5010000}"/>
    <cellStyle name="Comma 2 21 2 2 2" xfId="2335" xr:uid="{00000000-0005-0000-0000-0000F6010000}"/>
    <cellStyle name="Comma 2 21 2 3" xfId="2336" xr:uid="{00000000-0005-0000-0000-0000F7010000}"/>
    <cellStyle name="Comma 2 21 3" xfId="229" xr:uid="{00000000-0005-0000-0000-0000F8010000}"/>
    <cellStyle name="Comma 2 21 3 2" xfId="1738" xr:uid="{00000000-0005-0000-0000-0000F9010000}"/>
    <cellStyle name="Comma 2 21 4" xfId="230" xr:uid="{00000000-0005-0000-0000-0000FA010000}"/>
    <cellStyle name="Comma 2 21 4 2" xfId="1739" xr:uid="{00000000-0005-0000-0000-0000FB010000}"/>
    <cellStyle name="Comma 2 21 5" xfId="231" xr:uid="{00000000-0005-0000-0000-0000FC010000}"/>
    <cellStyle name="Comma 2 21 5 2" xfId="1740" xr:uid="{00000000-0005-0000-0000-0000FD010000}"/>
    <cellStyle name="Comma 2 21 6" xfId="232" xr:uid="{00000000-0005-0000-0000-0000FE010000}"/>
    <cellStyle name="Comma 2 21 6 2" xfId="1741" xr:uid="{00000000-0005-0000-0000-0000FF010000}"/>
    <cellStyle name="Comma 2 21 7" xfId="233" xr:uid="{00000000-0005-0000-0000-000000020000}"/>
    <cellStyle name="Comma 2 21 7 2" xfId="1742" xr:uid="{00000000-0005-0000-0000-000001020000}"/>
    <cellStyle name="Comma 2 22" xfId="234" xr:uid="{00000000-0005-0000-0000-000002020000}"/>
    <cellStyle name="Comma 2 22 2" xfId="1743" xr:uid="{00000000-0005-0000-0000-000003020000}"/>
    <cellStyle name="Comma 2 23" xfId="235" xr:uid="{00000000-0005-0000-0000-000004020000}"/>
    <cellStyle name="Comma 2 23 2" xfId="236" xr:uid="{00000000-0005-0000-0000-000005020000}"/>
    <cellStyle name="Comma 2 23 2 2" xfId="1744" xr:uid="{00000000-0005-0000-0000-000006020000}"/>
    <cellStyle name="Comma 2 23 3" xfId="237" xr:uid="{00000000-0005-0000-0000-000007020000}"/>
    <cellStyle name="Comma 2 23 3 2" xfId="1745" xr:uid="{00000000-0005-0000-0000-000008020000}"/>
    <cellStyle name="Comma 2 24" xfId="238" xr:uid="{00000000-0005-0000-0000-000009020000}"/>
    <cellStyle name="Comma 2 24 2" xfId="239" xr:uid="{00000000-0005-0000-0000-00000A020000}"/>
    <cellStyle name="Comma 2 24 2 2" xfId="1746" xr:uid="{00000000-0005-0000-0000-00000B020000}"/>
    <cellStyle name="Comma 2 24 3" xfId="240" xr:uid="{00000000-0005-0000-0000-00000C020000}"/>
    <cellStyle name="Comma 2 24 3 2" xfId="1747" xr:uid="{00000000-0005-0000-0000-00000D020000}"/>
    <cellStyle name="Comma 2 25" xfId="241" xr:uid="{00000000-0005-0000-0000-00000E020000}"/>
    <cellStyle name="Comma 2 25 2" xfId="242" xr:uid="{00000000-0005-0000-0000-00000F020000}"/>
    <cellStyle name="Comma 2 25 2 2" xfId="1748" xr:uid="{00000000-0005-0000-0000-000010020000}"/>
    <cellStyle name="Comma 2 25 3" xfId="243" xr:uid="{00000000-0005-0000-0000-000011020000}"/>
    <cellStyle name="Comma 2 25 3 2" xfId="1749" xr:uid="{00000000-0005-0000-0000-000012020000}"/>
    <cellStyle name="Comma 2 26" xfId="244" xr:uid="{00000000-0005-0000-0000-000013020000}"/>
    <cellStyle name="Comma 2 26 2" xfId="245" xr:uid="{00000000-0005-0000-0000-000014020000}"/>
    <cellStyle name="Comma 2 26 2 2" xfId="1750" xr:uid="{00000000-0005-0000-0000-000015020000}"/>
    <cellStyle name="Comma 2 26 2 3" xfId="2337" xr:uid="{00000000-0005-0000-0000-000016020000}"/>
    <cellStyle name="Comma 2 26 3" xfId="246" xr:uid="{00000000-0005-0000-0000-000017020000}"/>
    <cellStyle name="Comma 2 26 3 2" xfId="1751" xr:uid="{00000000-0005-0000-0000-000018020000}"/>
    <cellStyle name="Comma 2 27" xfId="247" xr:uid="{00000000-0005-0000-0000-000019020000}"/>
    <cellStyle name="Comma 2 27 2" xfId="1752" xr:uid="{00000000-0005-0000-0000-00001A020000}"/>
    <cellStyle name="Comma 2 28" xfId="248" xr:uid="{00000000-0005-0000-0000-00001B020000}"/>
    <cellStyle name="Comma 2 28 2" xfId="1753" xr:uid="{00000000-0005-0000-0000-00001C020000}"/>
    <cellStyle name="Comma 2 29" xfId="249" xr:uid="{00000000-0005-0000-0000-00001D020000}"/>
    <cellStyle name="Comma 2 29 2" xfId="1754" xr:uid="{00000000-0005-0000-0000-00001E020000}"/>
    <cellStyle name="Comma 2 3" xfId="18" xr:uid="{00000000-0005-0000-0000-00001F020000}"/>
    <cellStyle name="Comma 2 3 2" xfId="1755" xr:uid="{00000000-0005-0000-0000-000020020000}"/>
    <cellStyle name="Comma 2 3 3" xfId="114" xr:uid="{00000000-0005-0000-0000-000021020000}"/>
    <cellStyle name="Comma 2 30" xfId="250" xr:uid="{00000000-0005-0000-0000-000022020000}"/>
    <cellStyle name="Comma 2 30 2" xfId="1756" xr:uid="{00000000-0005-0000-0000-000023020000}"/>
    <cellStyle name="Comma 2 31" xfId="251" xr:uid="{00000000-0005-0000-0000-000024020000}"/>
    <cellStyle name="Comma 2 32" xfId="1438" xr:uid="{00000000-0005-0000-0000-000025020000}"/>
    <cellStyle name="Comma 2 33" xfId="1439" xr:uid="{00000000-0005-0000-0000-000026020000}"/>
    <cellStyle name="Comma 2 34" xfId="1440" xr:uid="{00000000-0005-0000-0000-000027020000}"/>
    <cellStyle name="Comma 2 35" xfId="1441" xr:uid="{00000000-0005-0000-0000-000028020000}"/>
    <cellStyle name="Comma 2 36" xfId="1442" xr:uid="{00000000-0005-0000-0000-000029020000}"/>
    <cellStyle name="Comma 2 37" xfId="1443" xr:uid="{00000000-0005-0000-0000-00002A020000}"/>
    <cellStyle name="Comma 2 38" xfId="1444" xr:uid="{00000000-0005-0000-0000-00002B020000}"/>
    <cellStyle name="Comma 2 39" xfId="1666" xr:uid="{00000000-0005-0000-0000-00002C020000}"/>
    <cellStyle name="Comma 2 4" xfId="19" xr:uid="{00000000-0005-0000-0000-00002D020000}"/>
    <cellStyle name="Comma 2 4 10" xfId="252" xr:uid="{00000000-0005-0000-0000-00002E020000}"/>
    <cellStyle name="Comma 2 4 10 2" xfId="1758" xr:uid="{00000000-0005-0000-0000-00002F020000}"/>
    <cellStyle name="Comma 2 4 11" xfId="253" xr:uid="{00000000-0005-0000-0000-000030020000}"/>
    <cellStyle name="Comma 2 4 11 2" xfId="1759" xr:uid="{00000000-0005-0000-0000-000031020000}"/>
    <cellStyle name="Comma 2 4 12" xfId="254" xr:uid="{00000000-0005-0000-0000-000032020000}"/>
    <cellStyle name="Comma 2 4 12 2" xfId="1760" xr:uid="{00000000-0005-0000-0000-000033020000}"/>
    <cellStyle name="Comma 2 4 13" xfId="255" xr:uid="{00000000-0005-0000-0000-000034020000}"/>
    <cellStyle name="Comma 2 4 13 2" xfId="1761" xr:uid="{00000000-0005-0000-0000-000035020000}"/>
    <cellStyle name="Comma 2 4 14" xfId="256" xr:uid="{00000000-0005-0000-0000-000036020000}"/>
    <cellStyle name="Comma 2 4 14 2" xfId="1762" xr:uid="{00000000-0005-0000-0000-000037020000}"/>
    <cellStyle name="Comma 2 4 15" xfId="1757" xr:uid="{00000000-0005-0000-0000-000038020000}"/>
    <cellStyle name="Comma 2 4 16" xfId="139" xr:uid="{00000000-0005-0000-0000-000039020000}"/>
    <cellStyle name="Comma 2 4 2" xfId="257" xr:uid="{00000000-0005-0000-0000-00003A020000}"/>
    <cellStyle name="Comma 2 4 2 10" xfId="1763" xr:uid="{00000000-0005-0000-0000-00003B020000}"/>
    <cellStyle name="Comma 2 4 2 2" xfId="258" xr:uid="{00000000-0005-0000-0000-00003C020000}"/>
    <cellStyle name="Comma 2 4 2 2 2" xfId="259" xr:uid="{00000000-0005-0000-0000-00003D020000}"/>
    <cellStyle name="Comma 2 4 2 2 2 2" xfId="1764" xr:uid="{00000000-0005-0000-0000-00003E020000}"/>
    <cellStyle name="Comma 2 4 2 2 3" xfId="260" xr:uid="{00000000-0005-0000-0000-00003F020000}"/>
    <cellStyle name="Comma 2 4 2 2 3 2" xfId="1765" xr:uid="{00000000-0005-0000-0000-000040020000}"/>
    <cellStyle name="Comma 2 4 2 2 4" xfId="261" xr:uid="{00000000-0005-0000-0000-000041020000}"/>
    <cellStyle name="Comma 2 4 2 2 4 2" xfId="1766" xr:uid="{00000000-0005-0000-0000-000042020000}"/>
    <cellStyle name="Comma 2 4 2 2 5" xfId="262" xr:uid="{00000000-0005-0000-0000-000043020000}"/>
    <cellStyle name="Comma 2 4 2 2 5 2" xfId="1767" xr:uid="{00000000-0005-0000-0000-000044020000}"/>
    <cellStyle name="Comma 2 4 2 2 6" xfId="263" xr:uid="{00000000-0005-0000-0000-000045020000}"/>
    <cellStyle name="Comma 2 4 2 2 6 2" xfId="1768" xr:uid="{00000000-0005-0000-0000-000046020000}"/>
    <cellStyle name="Comma 2 4 2 2 7" xfId="264" xr:uid="{00000000-0005-0000-0000-000047020000}"/>
    <cellStyle name="Comma 2 4 2 2 7 2" xfId="1769" xr:uid="{00000000-0005-0000-0000-000048020000}"/>
    <cellStyle name="Comma 2 4 2 3" xfId="265" xr:uid="{00000000-0005-0000-0000-000049020000}"/>
    <cellStyle name="Comma 2 4 2 3 2" xfId="1770" xr:uid="{00000000-0005-0000-0000-00004A020000}"/>
    <cellStyle name="Comma 2 4 2 4" xfId="266" xr:uid="{00000000-0005-0000-0000-00004B020000}"/>
    <cellStyle name="Comma 2 4 2 4 2" xfId="1771" xr:uid="{00000000-0005-0000-0000-00004C020000}"/>
    <cellStyle name="Comma 2 4 2 5" xfId="267" xr:uid="{00000000-0005-0000-0000-00004D020000}"/>
    <cellStyle name="Comma 2 4 2 6" xfId="268" xr:uid="{00000000-0005-0000-0000-00004E020000}"/>
    <cellStyle name="Comma 2 4 2 7" xfId="269" xr:uid="{00000000-0005-0000-0000-00004F020000}"/>
    <cellStyle name="Comma 2 4 2 8" xfId="270" xr:uid="{00000000-0005-0000-0000-000050020000}"/>
    <cellStyle name="Comma 2 4 2 9" xfId="271" xr:uid="{00000000-0005-0000-0000-000051020000}"/>
    <cellStyle name="Comma 2 4 3" xfId="272" xr:uid="{00000000-0005-0000-0000-000052020000}"/>
    <cellStyle name="Comma 2 4 3 2" xfId="1772" xr:uid="{00000000-0005-0000-0000-000053020000}"/>
    <cellStyle name="Comma 2 4 4" xfId="273" xr:uid="{00000000-0005-0000-0000-000054020000}"/>
    <cellStyle name="Comma 2 4 4 2" xfId="274" xr:uid="{00000000-0005-0000-0000-000055020000}"/>
    <cellStyle name="Comma 2 4 4 3" xfId="275" xr:uid="{00000000-0005-0000-0000-000056020000}"/>
    <cellStyle name="Comma 2 4 4 4" xfId="276" xr:uid="{00000000-0005-0000-0000-000057020000}"/>
    <cellStyle name="Comma 2 4 4 5" xfId="277" xr:uid="{00000000-0005-0000-0000-000058020000}"/>
    <cellStyle name="Comma 2 4 4 6" xfId="278" xr:uid="{00000000-0005-0000-0000-000059020000}"/>
    <cellStyle name="Comma 2 4 4 7" xfId="279" xr:uid="{00000000-0005-0000-0000-00005A020000}"/>
    <cellStyle name="Comma 2 4 4 8" xfId="1773" xr:uid="{00000000-0005-0000-0000-00005B020000}"/>
    <cellStyle name="Comma 2 4 5" xfId="280" xr:uid="{00000000-0005-0000-0000-00005C020000}"/>
    <cellStyle name="Comma 2 4 6" xfId="281" xr:uid="{00000000-0005-0000-0000-00005D020000}"/>
    <cellStyle name="Comma 2 4 6 2" xfId="282" xr:uid="{00000000-0005-0000-0000-00005E020000}"/>
    <cellStyle name="Comma 2 4 6 2 2" xfId="1775" xr:uid="{00000000-0005-0000-0000-00005F020000}"/>
    <cellStyle name="Comma 2 4 6 3" xfId="283" xr:uid="{00000000-0005-0000-0000-000060020000}"/>
    <cellStyle name="Comma 2 4 6 3 2" xfId="1776" xr:uid="{00000000-0005-0000-0000-000061020000}"/>
    <cellStyle name="Comma 2 4 6 4" xfId="1774" xr:uid="{00000000-0005-0000-0000-000062020000}"/>
    <cellStyle name="Comma 2 4 7" xfId="284" xr:uid="{00000000-0005-0000-0000-000063020000}"/>
    <cellStyle name="Comma 2 4 7 2" xfId="285" xr:uid="{00000000-0005-0000-0000-000064020000}"/>
    <cellStyle name="Comma 2 4 7 2 2" xfId="1778" xr:uid="{00000000-0005-0000-0000-000065020000}"/>
    <cellStyle name="Comma 2 4 7 3" xfId="286" xr:uid="{00000000-0005-0000-0000-000066020000}"/>
    <cellStyle name="Comma 2 4 7 3 2" xfId="1779" xr:uid="{00000000-0005-0000-0000-000067020000}"/>
    <cellStyle name="Comma 2 4 7 4" xfId="1777" xr:uid="{00000000-0005-0000-0000-000068020000}"/>
    <cellStyle name="Comma 2 4 8" xfId="287" xr:uid="{00000000-0005-0000-0000-000069020000}"/>
    <cellStyle name="Comma 2 4 8 2" xfId="288" xr:uid="{00000000-0005-0000-0000-00006A020000}"/>
    <cellStyle name="Comma 2 4 8 2 2" xfId="1781" xr:uid="{00000000-0005-0000-0000-00006B020000}"/>
    <cellStyle name="Comma 2 4 8 3" xfId="289" xr:uid="{00000000-0005-0000-0000-00006C020000}"/>
    <cellStyle name="Comma 2 4 8 3 2" xfId="1782" xr:uid="{00000000-0005-0000-0000-00006D020000}"/>
    <cellStyle name="Comma 2 4 8 4" xfId="1780" xr:uid="{00000000-0005-0000-0000-00006E020000}"/>
    <cellStyle name="Comma 2 4 9" xfId="290" xr:uid="{00000000-0005-0000-0000-00006F020000}"/>
    <cellStyle name="Comma 2 4 9 2" xfId="291" xr:uid="{00000000-0005-0000-0000-000070020000}"/>
    <cellStyle name="Comma 2 4 9 2 2" xfId="1784" xr:uid="{00000000-0005-0000-0000-000071020000}"/>
    <cellStyle name="Comma 2 4 9 3" xfId="292" xr:uid="{00000000-0005-0000-0000-000072020000}"/>
    <cellStyle name="Comma 2 4 9 3 2" xfId="1785" xr:uid="{00000000-0005-0000-0000-000073020000}"/>
    <cellStyle name="Comma 2 4 9 4" xfId="1783" xr:uid="{00000000-0005-0000-0000-000074020000}"/>
    <cellStyle name="Comma 2 40" xfId="110" xr:uid="{00000000-0005-0000-0000-000075020000}"/>
    <cellStyle name="Comma 2 5" xfId="20" xr:uid="{00000000-0005-0000-0000-000076020000}"/>
    <cellStyle name="Comma 2 5 10" xfId="293" xr:uid="{00000000-0005-0000-0000-000077020000}"/>
    <cellStyle name="Comma 2 5 10 2" xfId="294" xr:uid="{00000000-0005-0000-0000-000078020000}"/>
    <cellStyle name="Comma 2 5 10 2 2" xfId="1787" xr:uid="{00000000-0005-0000-0000-000079020000}"/>
    <cellStyle name="Comma 2 5 10 3" xfId="295" xr:uid="{00000000-0005-0000-0000-00007A020000}"/>
    <cellStyle name="Comma 2 5 10 3 2" xfId="1788" xr:uid="{00000000-0005-0000-0000-00007B020000}"/>
    <cellStyle name="Comma 2 5 10 4" xfId="1786" xr:uid="{00000000-0005-0000-0000-00007C020000}"/>
    <cellStyle name="Comma 2 5 10 5" xfId="2338" xr:uid="{00000000-0005-0000-0000-00007D020000}"/>
    <cellStyle name="Comma 2 5 11" xfId="296" xr:uid="{00000000-0005-0000-0000-00007E020000}"/>
    <cellStyle name="Comma 2 5 11 2" xfId="297" xr:uid="{00000000-0005-0000-0000-00007F020000}"/>
    <cellStyle name="Comma 2 5 11 2 2" xfId="1790" xr:uid="{00000000-0005-0000-0000-000080020000}"/>
    <cellStyle name="Comma 2 5 11 3" xfId="298" xr:uid="{00000000-0005-0000-0000-000081020000}"/>
    <cellStyle name="Comma 2 5 11 3 2" xfId="1791" xr:uid="{00000000-0005-0000-0000-000082020000}"/>
    <cellStyle name="Comma 2 5 11 4" xfId="1789" xr:uid="{00000000-0005-0000-0000-000083020000}"/>
    <cellStyle name="Comma 2 5 11 5" xfId="2339" xr:uid="{00000000-0005-0000-0000-000084020000}"/>
    <cellStyle name="Comma 2 5 12" xfId="299" xr:uid="{00000000-0005-0000-0000-000085020000}"/>
    <cellStyle name="Comma 2 5 12 2" xfId="300" xr:uid="{00000000-0005-0000-0000-000086020000}"/>
    <cellStyle name="Comma 2 5 12 2 2" xfId="1793" xr:uid="{00000000-0005-0000-0000-000087020000}"/>
    <cellStyle name="Comma 2 5 12 3" xfId="301" xr:uid="{00000000-0005-0000-0000-000088020000}"/>
    <cellStyle name="Comma 2 5 12 3 2" xfId="1794" xr:uid="{00000000-0005-0000-0000-000089020000}"/>
    <cellStyle name="Comma 2 5 12 4" xfId="1792" xr:uid="{00000000-0005-0000-0000-00008A020000}"/>
    <cellStyle name="Comma 2 5 12 5" xfId="2340" xr:uid="{00000000-0005-0000-0000-00008B020000}"/>
    <cellStyle name="Comma 2 5 13" xfId="302" xr:uid="{00000000-0005-0000-0000-00008C020000}"/>
    <cellStyle name="Comma 2 5 13 2" xfId="1795" xr:uid="{00000000-0005-0000-0000-00008D020000}"/>
    <cellStyle name="Comma 2 5 14" xfId="303" xr:uid="{00000000-0005-0000-0000-00008E020000}"/>
    <cellStyle name="Comma 2 5 14 2" xfId="1796" xr:uid="{00000000-0005-0000-0000-00008F020000}"/>
    <cellStyle name="Comma 2 5 15" xfId="304" xr:uid="{00000000-0005-0000-0000-000090020000}"/>
    <cellStyle name="Comma 2 5 15 2" xfId="1797" xr:uid="{00000000-0005-0000-0000-000091020000}"/>
    <cellStyle name="Comma 2 5 16" xfId="305" xr:uid="{00000000-0005-0000-0000-000092020000}"/>
    <cellStyle name="Comma 2 5 16 2" xfId="1798" xr:uid="{00000000-0005-0000-0000-000093020000}"/>
    <cellStyle name="Comma 2 5 17" xfId="306" xr:uid="{00000000-0005-0000-0000-000094020000}"/>
    <cellStyle name="Comma 2 5 17 2" xfId="1799" xr:uid="{00000000-0005-0000-0000-000095020000}"/>
    <cellStyle name="Comma 2 5 17 3" xfId="2341" xr:uid="{00000000-0005-0000-0000-000096020000}"/>
    <cellStyle name="Comma 2 5 18" xfId="1667" xr:uid="{00000000-0005-0000-0000-000097020000}"/>
    <cellStyle name="Comma 2 5 19" xfId="2342" xr:uid="{00000000-0005-0000-0000-000098020000}"/>
    <cellStyle name="Comma 2 5 2" xfId="137" xr:uid="{00000000-0005-0000-0000-000099020000}"/>
    <cellStyle name="Comma 2 5 2 10" xfId="2343" xr:uid="{00000000-0005-0000-0000-00009A020000}"/>
    <cellStyle name="Comma 2 5 2 11" xfId="2344" xr:uid="{00000000-0005-0000-0000-00009B020000}"/>
    <cellStyle name="Comma 2 5 2 12" xfId="2345" xr:uid="{00000000-0005-0000-0000-00009C020000}"/>
    <cellStyle name="Comma 2 5 2 13" xfId="2346" xr:uid="{00000000-0005-0000-0000-00009D020000}"/>
    <cellStyle name="Comma 2 5 2 14" xfId="2347" xr:uid="{00000000-0005-0000-0000-00009E020000}"/>
    <cellStyle name="Comma 2 5 2 15" xfId="2348" xr:uid="{00000000-0005-0000-0000-00009F020000}"/>
    <cellStyle name="Comma 2 5 2 2" xfId="1633" xr:uid="{00000000-0005-0000-0000-0000A0020000}"/>
    <cellStyle name="Comma 2 5 2 3" xfId="1800" xr:uid="{00000000-0005-0000-0000-0000A1020000}"/>
    <cellStyle name="Comma 2 5 2 4" xfId="2349" xr:uid="{00000000-0005-0000-0000-0000A2020000}"/>
    <cellStyle name="Comma 2 5 2 5" xfId="2350" xr:uid="{00000000-0005-0000-0000-0000A3020000}"/>
    <cellStyle name="Comma 2 5 2 6" xfId="2351" xr:uid="{00000000-0005-0000-0000-0000A4020000}"/>
    <cellStyle name="Comma 2 5 2 7" xfId="2352" xr:uid="{00000000-0005-0000-0000-0000A5020000}"/>
    <cellStyle name="Comma 2 5 2 8" xfId="2353" xr:uid="{00000000-0005-0000-0000-0000A6020000}"/>
    <cellStyle name="Comma 2 5 2 9" xfId="2354" xr:uid="{00000000-0005-0000-0000-0000A7020000}"/>
    <cellStyle name="Comma 2 5 20" xfId="111" xr:uid="{00000000-0005-0000-0000-0000A8020000}"/>
    <cellStyle name="Comma 2 5 3" xfId="99" xr:uid="{00000000-0005-0000-0000-0000A9020000}"/>
    <cellStyle name="Comma 2 5 3 2" xfId="1801" xr:uid="{00000000-0005-0000-0000-0000AA020000}"/>
    <cellStyle name="Comma 2 5 3 3" xfId="115" xr:uid="{00000000-0005-0000-0000-0000AB020000}"/>
    <cellStyle name="Comma 2 5 4" xfId="140" xr:uid="{00000000-0005-0000-0000-0000AC020000}"/>
    <cellStyle name="Comma 2 5 4 10" xfId="307" xr:uid="{00000000-0005-0000-0000-0000AD020000}"/>
    <cellStyle name="Comma 2 5 4 10 2" xfId="1803" xr:uid="{00000000-0005-0000-0000-0000AE020000}"/>
    <cellStyle name="Comma 2 5 4 10 3" xfId="2355" xr:uid="{00000000-0005-0000-0000-0000AF020000}"/>
    <cellStyle name="Comma 2 5 4 11" xfId="308" xr:uid="{00000000-0005-0000-0000-0000B0020000}"/>
    <cellStyle name="Comma 2 5 4 11 2" xfId="1804" xr:uid="{00000000-0005-0000-0000-0000B1020000}"/>
    <cellStyle name="Comma 2 5 4 11 3" xfId="2356" xr:uid="{00000000-0005-0000-0000-0000B2020000}"/>
    <cellStyle name="Comma 2 5 4 12" xfId="309" xr:uid="{00000000-0005-0000-0000-0000B3020000}"/>
    <cellStyle name="Comma 2 5 4 12 2" xfId="1805" xr:uid="{00000000-0005-0000-0000-0000B4020000}"/>
    <cellStyle name="Comma 2 5 4 12 3" xfId="2357" xr:uid="{00000000-0005-0000-0000-0000B5020000}"/>
    <cellStyle name="Comma 2 5 4 13" xfId="310" xr:uid="{00000000-0005-0000-0000-0000B6020000}"/>
    <cellStyle name="Comma 2 5 4 13 2" xfId="1806" xr:uid="{00000000-0005-0000-0000-0000B7020000}"/>
    <cellStyle name="Comma 2 5 4 13 3" xfId="2358" xr:uid="{00000000-0005-0000-0000-0000B8020000}"/>
    <cellStyle name="Comma 2 5 4 14" xfId="311" xr:uid="{00000000-0005-0000-0000-0000B9020000}"/>
    <cellStyle name="Comma 2 5 4 14 2" xfId="1807" xr:uid="{00000000-0005-0000-0000-0000BA020000}"/>
    <cellStyle name="Comma 2 5 4 15" xfId="1802" xr:uid="{00000000-0005-0000-0000-0000BB020000}"/>
    <cellStyle name="Comma 2 5 4 2" xfId="312" xr:uid="{00000000-0005-0000-0000-0000BC020000}"/>
    <cellStyle name="Comma 2 5 4 2 10" xfId="1808" xr:uid="{00000000-0005-0000-0000-0000BD020000}"/>
    <cellStyle name="Comma 2 5 4 2 2" xfId="313" xr:uid="{00000000-0005-0000-0000-0000BE020000}"/>
    <cellStyle name="Comma 2 5 4 2 2 2" xfId="314" xr:uid="{00000000-0005-0000-0000-0000BF020000}"/>
    <cellStyle name="Comma 2 5 4 2 2 2 2" xfId="1810" xr:uid="{00000000-0005-0000-0000-0000C0020000}"/>
    <cellStyle name="Comma 2 5 4 2 2 3" xfId="315" xr:uid="{00000000-0005-0000-0000-0000C1020000}"/>
    <cellStyle name="Comma 2 5 4 2 2 3 2" xfId="1811" xr:uid="{00000000-0005-0000-0000-0000C2020000}"/>
    <cellStyle name="Comma 2 5 4 2 2 4" xfId="316" xr:uid="{00000000-0005-0000-0000-0000C3020000}"/>
    <cellStyle name="Comma 2 5 4 2 2 4 2" xfId="1812" xr:uid="{00000000-0005-0000-0000-0000C4020000}"/>
    <cellStyle name="Comma 2 5 4 2 2 5" xfId="317" xr:uid="{00000000-0005-0000-0000-0000C5020000}"/>
    <cellStyle name="Comma 2 5 4 2 2 5 2" xfId="1813" xr:uid="{00000000-0005-0000-0000-0000C6020000}"/>
    <cellStyle name="Comma 2 5 4 2 2 6" xfId="318" xr:uid="{00000000-0005-0000-0000-0000C7020000}"/>
    <cellStyle name="Comma 2 5 4 2 2 6 2" xfId="1814" xr:uid="{00000000-0005-0000-0000-0000C8020000}"/>
    <cellStyle name="Comma 2 5 4 2 2 7" xfId="319" xr:uid="{00000000-0005-0000-0000-0000C9020000}"/>
    <cellStyle name="Comma 2 5 4 2 2 7 2" xfId="1815" xr:uid="{00000000-0005-0000-0000-0000CA020000}"/>
    <cellStyle name="Comma 2 5 4 2 2 8" xfId="1809" xr:uid="{00000000-0005-0000-0000-0000CB020000}"/>
    <cellStyle name="Comma 2 5 4 2 2 9" xfId="2359" xr:uid="{00000000-0005-0000-0000-0000CC020000}"/>
    <cellStyle name="Comma 2 5 4 2 3" xfId="320" xr:uid="{00000000-0005-0000-0000-0000CD020000}"/>
    <cellStyle name="Comma 2 5 4 2 3 2" xfId="1816" xr:uid="{00000000-0005-0000-0000-0000CE020000}"/>
    <cellStyle name="Comma 2 5 4 2 4" xfId="321" xr:uid="{00000000-0005-0000-0000-0000CF020000}"/>
    <cellStyle name="Comma 2 5 4 2 4 2" xfId="1817" xr:uid="{00000000-0005-0000-0000-0000D0020000}"/>
    <cellStyle name="Comma 2 5 4 2 5" xfId="322" xr:uid="{00000000-0005-0000-0000-0000D1020000}"/>
    <cellStyle name="Comma 2 5 4 2 5 2" xfId="1818" xr:uid="{00000000-0005-0000-0000-0000D2020000}"/>
    <cellStyle name="Comma 2 5 4 2 5 3" xfId="2360" xr:uid="{00000000-0005-0000-0000-0000D3020000}"/>
    <cellStyle name="Comma 2 5 4 2 6" xfId="323" xr:uid="{00000000-0005-0000-0000-0000D4020000}"/>
    <cellStyle name="Comma 2 5 4 2 6 2" xfId="1819" xr:uid="{00000000-0005-0000-0000-0000D5020000}"/>
    <cellStyle name="Comma 2 5 4 2 6 3" xfId="2361" xr:uid="{00000000-0005-0000-0000-0000D6020000}"/>
    <cellStyle name="Comma 2 5 4 2 7" xfId="324" xr:uid="{00000000-0005-0000-0000-0000D7020000}"/>
    <cellStyle name="Comma 2 5 4 2 7 2" xfId="1820" xr:uid="{00000000-0005-0000-0000-0000D8020000}"/>
    <cellStyle name="Comma 2 5 4 2 7 3" xfId="2362" xr:uid="{00000000-0005-0000-0000-0000D9020000}"/>
    <cellStyle name="Comma 2 5 4 2 8" xfId="325" xr:uid="{00000000-0005-0000-0000-0000DA020000}"/>
    <cellStyle name="Comma 2 5 4 2 8 2" xfId="1821" xr:uid="{00000000-0005-0000-0000-0000DB020000}"/>
    <cellStyle name="Comma 2 5 4 2 8 3" xfId="2363" xr:uid="{00000000-0005-0000-0000-0000DC020000}"/>
    <cellStyle name="Comma 2 5 4 2 9" xfId="326" xr:uid="{00000000-0005-0000-0000-0000DD020000}"/>
    <cellStyle name="Comma 2 5 4 2 9 2" xfId="1822" xr:uid="{00000000-0005-0000-0000-0000DE020000}"/>
    <cellStyle name="Comma 2 5 4 2 9 3" xfId="2364" xr:uid="{00000000-0005-0000-0000-0000DF020000}"/>
    <cellStyle name="Comma 2 5 4 3" xfId="327" xr:uid="{00000000-0005-0000-0000-0000E0020000}"/>
    <cellStyle name="Comma 2 5 4 3 2" xfId="1823" xr:uid="{00000000-0005-0000-0000-0000E1020000}"/>
    <cellStyle name="Comma 2 5 4 4" xfId="328" xr:uid="{00000000-0005-0000-0000-0000E2020000}"/>
    <cellStyle name="Comma 2 5 4 4 2" xfId="329" xr:uid="{00000000-0005-0000-0000-0000E3020000}"/>
    <cellStyle name="Comma 2 5 4 4 2 2" xfId="1825" xr:uid="{00000000-0005-0000-0000-0000E4020000}"/>
    <cellStyle name="Comma 2 5 4 4 2 3" xfId="2365" xr:uid="{00000000-0005-0000-0000-0000E5020000}"/>
    <cellStyle name="Comma 2 5 4 4 3" xfId="330" xr:uid="{00000000-0005-0000-0000-0000E6020000}"/>
    <cellStyle name="Comma 2 5 4 4 3 2" xfId="1826" xr:uid="{00000000-0005-0000-0000-0000E7020000}"/>
    <cellStyle name="Comma 2 5 4 4 3 3" xfId="2366" xr:uid="{00000000-0005-0000-0000-0000E8020000}"/>
    <cellStyle name="Comma 2 5 4 4 4" xfId="331" xr:uid="{00000000-0005-0000-0000-0000E9020000}"/>
    <cellStyle name="Comma 2 5 4 4 4 2" xfId="1827" xr:uid="{00000000-0005-0000-0000-0000EA020000}"/>
    <cellStyle name="Comma 2 5 4 4 4 3" xfId="2367" xr:uid="{00000000-0005-0000-0000-0000EB020000}"/>
    <cellStyle name="Comma 2 5 4 4 5" xfId="332" xr:uid="{00000000-0005-0000-0000-0000EC020000}"/>
    <cellStyle name="Comma 2 5 4 4 5 2" xfId="1828" xr:uid="{00000000-0005-0000-0000-0000ED020000}"/>
    <cellStyle name="Comma 2 5 4 4 5 3" xfId="2368" xr:uid="{00000000-0005-0000-0000-0000EE020000}"/>
    <cellStyle name="Comma 2 5 4 4 6" xfId="333" xr:uid="{00000000-0005-0000-0000-0000EF020000}"/>
    <cellStyle name="Comma 2 5 4 4 6 2" xfId="1829" xr:uid="{00000000-0005-0000-0000-0000F0020000}"/>
    <cellStyle name="Comma 2 5 4 4 6 3" xfId="2369" xr:uid="{00000000-0005-0000-0000-0000F1020000}"/>
    <cellStyle name="Comma 2 5 4 4 7" xfId="334" xr:uid="{00000000-0005-0000-0000-0000F2020000}"/>
    <cellStyle name="Comma 2 5 4 4 7 2" xfId="1830" xr:uid="{00000000-0005-0000-0000-0000F3020000}"/>
    <cellStyle name="Comma 2 5 4 4 7 3" xfId="2370" xr:uid="{00000000-0005-0000-0000-0000F4020000}"/>
    <cellStyle name="Comma 2 5 4 4 8" xfId="1824" xr:uid="{00000000-0005-0000-0000-0000F5020000}"/>
    <cellStyle name="Comma 2 5 4 5" xfId="335" xr:uid="{00000000-0005-0000-0000-0000F6020000}"/>
    <cellStyle name="Comma 2 5 4 5 2" xfId="1831" xr:uid="{00000000-0005-0000-0000-0000F7020000}"/>
    <cellStyle name="Comma 2 5 4 5 3" xfId="2371" xr:uid="{00000000-0005-0000-0000-0000F8020000}"/>
    <cellStyle name="Comma 2 5 4 6" xfId="336" xr:uid="{00000000-0005-0000-0000-0000F9020000}"/>
    <cellStyle name="Comma 2 5 4 6 2" xfId="337" xr:uid="{00000000-0005-0000-0000-0000FA020000}"/>
    <cellStyle name="Comma 2 5 4 6 2 2" xfId="1833" xr:uid="{00000000-0005-0000-0000-0000FB020000}"/>
    <cellStyle name="Comma 2 5 4 6 2 3" xfId="2372" xr:uid="{00000000-0005-0000-0000-0000FC020000}"/>
    <cellStyle name="Comma 2 5 4 6 3" xfId="338" xr:uid="{00000000-0005-0000-0000-0000FD020000}"/>
    <cellStyle name="Comma 2 5 4 6 3 2" xfId="1834" xr:uid="{00000000-0005-0000-0000-0000FE020000}"/>
    <cellStyle name="Comma 2 5 4 6 3 3" xfId="2373" xr:uid="{00000000-0005-0000-0000-0000FF020000}"/>
    <cellStyle name="Comma 2 5 4 6 4" xfId="1832" xr:uid="{00000000-0005-0000-0000-000000030000}"/>
    <cellStyle name="Comma 2 5 4 7" xfId="339" xr:uid="{00000000-0005-0000-0000-000001030000}"/>
    <cellStyle name="Comma 2 5 4 7 2" xfId="340" xr:uid="{00000000-0005-0000-0000-000002030000}"/>
    <cellStyle name="Comma 2 5 4 7 2 2" xfId="1836" xr:uid="{00000000-0005-0000-0000-000003030000}"/>
    <cellStyle name="Comma 2 5 4 7 2 3" xfId="2374" xr:uid="{00000000-0005-0000-0000-000004030000}"/>
    <cellStyle name="Comma 2 5 4 7 3" xfId="341" xr:uid="{00000000-0005-0000-0000-000005030000}"/>
    <cellStyle name="Comma 2 5 4 7 3 2" xfId="1837" xr:uid="{00000000-0005-0000-0000-000006030000}"/>
    <cellStyle name="Comma 2 5 4 7 3 3" xfId="2375" xr:uid="{00000000-0005-0000-0000-000007030000}"/>
    <cellStyle name="Comma 2 5 4 7 4" xfId="1835" xr:uid="{00000000-0005-0000-0000-000008030000}"/>
    <cellStyle name="Comma 2 5 4 8" xfId="342" xr:uid="{00000000-0005-0000-0000-000009030000}"/>
    <cellStyle name="Comma 2 5 4 8 2" xfId="343" xr:uid="{00000000-0005-0000-0000-00000A030000}"/>
    <cellStyle name="Comma 2 5 4 8 2 2" xfId="1839" xr:uid="{00000000-0005-0000-0000-00000B030000}"/>
    <cellStyle name="Comma 2 5 4 8 2 3" xfId="2376" xr:uid="{00000000-0005-0000-0000-00000C030000}"/>
    <cellStyle name="Comma 2 5 4 8 3" xfId="344" xr:uid="{00000000-0005-0000-0000-00000D030000}"/>
    <cellStyle name="Comma 2 5 4 8 3 2" xfId="1840" xr:uid="{00000000-0005-0000-0000-00000E030000}"/>
    <cellStyle name="Comma 2 5 4 8 3 3" xfId="2377" xr:uid="{00000000-0005-0000-0000-00000F030000}"/>
    <cellStyle name="Comma 2 5 4 8 4" xfId="1838" xr:uid="{00000000-0005-0000-0000-000010030000}"/>
    <cellStyle name="Comma 2 5 4 9" xfId="345" xr:uid="{00000000-0005-0000-0000-000011030000}"/>
    <cellStyle name="Comma 2 5 4 9 2" xfId="346" xr:uid="{00000000-0005-0000-0000-000012030000}"/>
    <cellStyle name="Comma 2 5 4 9 2 2" xfId="1842" xr:uid="{00000000-0005-0000-0000-000013030000}"/>
    <cellStyle name="Comma 2 5 4 9 2 3" xfId="2378" xr:uid="{00000000-0005-0000-0000-000014030000}"/>
    <cellStyle name="Comma 2 5 4 9 3" xfId="347" xr:uid="{00000000-0005-0000-0000-000015030000}"/>
    <cellStyle name="Comma 2 5 4 9 3 2" xfId="1843" xr:uid="{00000000-0005-0000-0000-000016030000}"/>
    <cellStyle name="Comma 2 5 4 9 3 3" xfId="2379" xr:uid="{00000000-0005-0000-0000-000017030000}"/>
    <cellStyle name="Comma 2 5 4 9 4" xfId="1841" xr:uid="{00000000-0005-0000-0000-000018030000}"/>
    <cellStyle name="Comma 2 5 5" xfId="348" xr:uid="{00000000-0005-0000-0000-000019030000}"/>
    <cellStyle name="Comma 2 5 5 2" xfId="1844" xr:uid="{00000000-0005-0000-0000-00001A030000}"/>
    <cellStyle name="Comma 2 5 6" xfId="349" xr:uid="{00000000-0005-0000-0000-00001B030000}"/>
    <cellStyle name="Comma 2 5 6 2" xfId="1845" xr:uid="{00000000-0005-0000-0000-00001C030000}"/>
    <cellStyle name="Comma 2 5 6 3" xfId="2380" xr:uid="{00000000-0005-0000-0000-00001D030000}"/>
    <cellStyle name="Comma 2 5 7" xfId="350" xr:uid="{00000000-0005-0000-0000-00001E030000}"/>
    <cellStyle name="Comma 2 5 7 2" xfId="351" xr:uid="{00000000-0005-0000-0000-00001F030000}"/>
    <cellStyle name="Comma 2 5 7 2 2" xfId="1847" xr:uid="{00000000-0005-0000-0000-000020030000}"/>
    <cellStyle name="Comma 2 5 7 3" xfId="352" xr:uid="{00000000-0005-0000-0000-000021030000}"/>
    <cellStyle name="Comma 2 5 7 3 2" xfId="1848" xr:uid="{00000000-0005-0000-0000-000022030000}"/>
    <cellStyle name="Comma 2 5 7 4" xfId="353" xr:uid="{00000000-0005-0000-0000-000023030000}"/>
    <cellStyle name="Comma 2 5 7 4 2" xfId="1849" xr:uid="{00000000-0005-0000-0000-000024030000}"/>
    <cellStyle name="Comma 2 5 7 5" xfId="354" xr:uid="{00000000-0005-0000-0000-000025030000}"/>
    <cellStyle name="Comma 2 5 7 5 2" xfId="1850" xr:uid="{00000000-0005-0000-0000-000026030000}"/>
    <cellStyle name="Comma 2 5 7 6" xfId="355" xr:uid="{00000000-0005-0000-0000-000027030000}"/>
    <cellStyle name="Comma 2 5 7 6 2" xfId="1851" xr:uid="{00000000-0005-0000-0000-000028030000}"/>
    <cellStyle name="Comma 2 5 7 7" xfId="356" xr:uid="{00000000-0005-0000-0000-000029030000}"/>
    <cellStyle name="Comma 2 5 7 7 2" xfId="1852" xr:uid="{00000000-0005-0000-0000-00002A030000}"/>
    <cellStyle name="Comma 2 5 7 8" xfId="1846" xr:uid="{00000000-0005-0000-0000-00002B030000}"/>
    <cellStyle name="Comma 2 5 7 9" xfId="2381" xr:uid="{00000000-0005-0000-0000-00002C030000}"/>
    <cellStyle name="Comma 2 5 8" xfId="357" xr:uid="{00000000-0005-0000-0000-00002D030000}"/>
    <cellStyle name="Comma 2 5 8 2" xfId="1853" xr:uid="{00000000-0005-0000-0000-00002E030000}"/>
    <cellStyle name="Comma 2 5 9" xfId="358" xr:uid="{00000000-0005-0000-0000-00002F030000}"/>
    <cellStyle name="Comma 2 5 9 2" xfId="359" xr:uid="{00000000-0005-0000-0000-000030030000}"/>
    <cellStyle name="Comma 2 5 9 2 2" xfId="1855" xr:uid="{00000000-0005-0000-0000-000031030000}"/>
    <cellStyle name="Comma 2 5 9 3" xfId="360" xr:uid="{00000000-0005-0000-0000-000032030000}"/>
    <cellStyle name="Comma 2 5 9 3 2" xfId="1856" xr:uid="{00000000-0005-0000-0000-000033030000}"/>
    <cellStyle name="Comma 2 5 9 4" xfId="1854" xr:uid="{00000000-0005-0000-0000-000034030000}"/>
    <cellStyle name="Comma 2 5 9 5" xfId="2382" xr:uid="{00000000-0005-0000-0000-000035030000}"/>
    <cellStyle name="Comma 2 6" xfId="21" xr:uid="{00000000-0005-0000-0000-000036030000}"/>
    <cellStyle name="Comma 2 6 10" xfId="2383" xr:uid="{00000000-0005-0000-0000-000037030000}"/>
    <cellStyle name="Comma 2 6 11" xfId="2384" xr:uid="{00000000-0005-0000-0000-000038030000}"/>
    <cellStyle name="Comma 2 6 12" xfId="2385" xr:uid="{00000000-0005-0000-0000-000039030000}"/>
    <cellStyle name="Comma 2 6 13" xfId="2386" xr:uid="{00000000-0005-0000-0000-00003A030000}"/>
    <cellStyle name="Comma 2 6 14" xfId="361" xr:uid="{00000000-0005-0000-0000-00003B030000}"/>
    <cellStyle name="Comma 2 6 2" xfId="1857" xr:uid="{00000000-0005-0000-0000-00003C030000}"/>
    <cellStyle name="Comma 2 6 3" xfId="2387" xr:uid="{00000000-0005-0000-0000-00003D030000}"/>
    <cellStyle name="Comma 2 6 4" xfId="2388" xr:uid="{00000000-0005-0000-0000-00003E030000}"/>
    <cellStyle name="Comma 2 6 5" xfId="2389" xr:uid="{00000000-0005-0000-0000-00003F030000}"/>
    <cellStyle name="Comma 2 6 6" xfId="2390" xr:uid="{00000000-0005-0000-0000-000040030000}"/>
    <cellStyle name="Comma 2 6 7" xfId="2391" xr:uid="{00000000-0005-0000-0000-000041030000}"/>
    <cellStyle name="Comma 2 6 8" xfId="2392" xr:uid="{00000000-0005-0000-0000-000042030000}"/>
    <cellStyle name="Comma 2 6 9" xfId="2393" xr:uid="{00000000-0005-0000-0000-000043030000}"/>
    <cellStyle name="Comma 2 7" xfId="22" xr:uid="{00000000-0005-0000-0000-000044030000}"/>
    <cellStyle name="Comma 2 7 2" xfId="1858" xr:uid="{00000000-0005-0000-0000-000045030000}"/>
    <cellStyle name="Comma 2 7 3" xfId="362" xr:uid="{00000000-0005-0000-0000-000046030000}"/>
    <cellStyle name="Comma 2 8" xfId="23" xr:uid="{00000000-0005-0000-0000-000047030000}"/>
    <cellStyle name="Comma 2 8 2" xfId="1859" xr:uid="{00000000-0005-0000-0000-000048030000}"/>
    <cellStyle name="Comma 2 8 3" xfId="363" xr:uid="{00000000-0005-0000-0000-000049030000}"/>
    <cellStyle name="Comma 2 9" xfId="24" xr:uid="{00000000-0005-0000-0000-00004A030000}"/>
    <cellStyle name="Comma 2 9 2" xfId="1860" xr:uid="{00000000-0005-0000-0000-00004B030000}"/>
    <cellStyle name="Comma 2 9 3" xfId="364" xr:uid="{00000000-0005-0000-0000-00004C030000}"/>
    <cellStyle name="Comma 20" xfId="1634" xr:uid="{00000000-0005-0000-0000-00004D030000}"/>
    <cellStyle name="Comma 21" xfId="1635" xr:uid="{00000000-0005-0000-0000-00004E030000}"/>
    <cellStyle name="Comma 22" xfId="136" xr:uid="{00000000-0005-0000-0000-00004F030000}"/>
    <cellStyle name="Comma 22 2" xfId="1861" xr:uid="{00000000-0005-0000-0000-000050030000}"/>
    <cellStyle name="Comma 23" xfId="1664" xr:uid="{00000000-0005-0000-0000-000051030000}"/>
    <cellStyle name="Comma 24" xfId="1665" xr:uid="{00000000-0005-0000-0000-000052030000}"/>
    <cellStyle name="Comma 25" xfId="8127" xr:uid="{00000000-0005-0000-0000-000053030000}"/>
    <cellStyle name="Comma 26" xfId="135" xr:uid="{00000000-0005-0000-0000-000054030000}"/>
    <cellStyle name="Comma 27" xfId="25" xr:uid="{00000000-0005-0000-0000-000055030000}"/>
    <cellStyle name="Comma 28" xfId="8142" xr:uid="{00000000-0005-0000-0000-000056030000}"/>
    <cellStyle name="Comma 29" xfId="8241" xr:uid="{00000000-0005-0000-0000-000057030000}"/>
    <cellStyle name="Comma 3" xfId="26" xr:uid="{00000000-0005-0000-0000-000058030000}"/>
    <cellStyle name="Comma 3 10" xfId="365" xr:uid="{00000000-0005-0000-0000-000059030000}"/>
    <cellStyle name="Comma 3 10 2" xfId="366" xr:uid="{00000000-0005-0000-0000-00005A030000}"/>
    <cellStyle name="Comma 3 10 2 2" xfId="1864" xr:uid="{00000000-0005-0000-0000-00005B030000}"/>
    <cellStyle name="Comma 3 10 3" xfId="367" xr:uid="{00000000-0005-0000-0000-00005C030000}"/>
    <cellStyle name="Comma 3 10 3 2" xfId="1865" xr:uid="{00000000-0005-0000-0000-00005D030000}"/>
    <cellStyle name="Comma 3 10 4" xfId="368" xr:uid="{00000000-0005-0000-0000-00005E030000}"/>
    <cellStyle name="Comma 3 10 4 2" xfId="1866" xr:uid="{00000000-0005-0000-0000-00005F030000}"/>
    <cellStyle name="Comma 3 10 5" xfId="369" xr:uid="{00000000-0005-0000-0000-000060030000}"/>
    <cellStyle name="Comma 3 10 5 2" xfId="1867" xr:uid="{00000000-0005-0000-0000-000061030000}"/>
    <cellStyle name="Comma 3 10 6" xfId="370" xr:uid="{00000000-0005-0000-0000-000062030000}"/>
    <cellStyle name="Comma 3 10 6 2" xfId="1868" xr:uid="{00000000-0005-0000-0000-000063030000}"/>
    <cellStyle name="Comma 3 10 7" xfId="371" xr:uid="{00000000-0005-0000-0000-000064030000}"/>
    <cellStyle name="Comma 3 10 7 2" xfId="1869" xr:uid="{00000000-0005-0000-0000-000065030000}"/>
    <cellStyle name="Comma 3 10 8" xfId="1863" xr:uid="{00000000-0005-0000-0000-000066030000}"/>
    <cellStyle name="Comma 3 11" xfId="372" xr:uid="{00000000-0005-0000-0000-000067030000}"/>
    <cellStyle name="Comma 3 11 2" xfId="1870" xr:uid="{00000000-0005-0000-0000-000068030000}"/>
    <cellStyle name="Comma 3 12" xfId="373" xr:uid="{00000000-0005-0000-0000-000069030000}"/>
    <cellStyle name="Comma 3 12 2" xfId="374" xr:uid="{00000000-0005-0000-0000-00006A030000}"/>
    <cellStyle name="Comma 3 12 2 2" xfId="1872" xr:uid="{00000000-0005-0000-0000-00006B030000}"/>
    <cellStyle name="Comma 3 12 3" xfId="375" xr:uid="{00000000-0005-0000-0000-00006C030000}"/>
    <cellStyle name="Comma 3 12 3 2" xfId="1873" xr:uid="{00000000-0005-0000-0000-00006D030000}"/>
    <cellStyle name="Comma 3 12 4" xfId="1871" xr:uid="{00000000-0005-0000-0000-00006E030000}"/>
    <cellStyle name="Comma 3 13" xfId="376" xr:uid="{00000000-0005-0000-0000-00006F030000}"/>
    <cellStyle name="Comma 3 13 2" xfId="377" xr:uid="{00000000-0005-0000-0000-000070030000}"/>
    <cellStyle name="Comma 3 13 2 2" xfId="1875" xr:uid="{00000000-0005-0000-0000-000071030000}"/>
    <cellStyle name="Comma 3 13 3" xfId="378" xr:uid="{00000000-0005-0000-0000-000072030000}"/>
    <cellStyle name="Comma 3 13 3 2" xfId="1876" xr:uid="{00000000-0005-0000-0000-000073030000}"/>
    <cellStyle name="Comma 3 13 4" xfId="1874" xr:uid="{00000000-0005-0000-0000-000074030000}"/>
    <cellStyle name="Comma 3 14" xfId="379" xr:uid="{00000000-0005-0000-0000-000075030000}"/>
    <cellStyle name="Comma 3 14 2" xfId="380" xr:uid="{00000000-0005-0000-0000-000076030000}"/>
    <cellStyle name="Comma 3 14 2 2" xfId="1878" xr:uid="{00000000-0005-0000-0000-000077030000}"/>
    <cellStyle name="Comma 3 14 3" xfId="381" xr:uid="{00000000-0005-0000-0000-000078030000}"/>
    <cellStyle name="Comma 3 14 3 2" xfId="1879" xr:uid="{00000000-0005-0000-0000-000079030000}"/>
    <cellStyle name="Comma 3 14 4" xfId="1877" xr:uid="{00000000-0005-0000-0000-00007A030000}"/>
    <cellStyle name="Comma 3 15" xfId="382" xr:uid="{00000000-0005-0000-0000-00007B030000}"/>
    <cellStyle name="Comma 3 15 2" xfId="383" xr:uid="{00000000-0005-0000-0000-00007C030000}"/>
    <cellStyle name="Comma 3 15 2 2" xfId="1881" xr:uid="{00000000-0005-0000-0000-00007D030000}"/>
    <cellStyle name="Comma 3 15 3" xfId="384" xr:uid="{00000000-0005-0000-0000-00007E030000}"/>
    <cellStyle name="Comma 3 15 3 2" xfId="1882" xr:uid="{00000000-0005-0000-0000-00007F030000}"/>
    <cellStyle name="Comma 3 15 4" xfId="1880" xr:uid="{00000000-0005-0000-0000-000080030000}"/>
    <cellStyle name="Comma 3 16" xfId="385" xr:uid="{00000000-0005-0000-0000-000081030000}"/>
    <cellStyle name="Comma 3 16 2" xfId="1883" xr:uid="{00000000-0005-0000-0000-000082030000}"/>
    <cellStyle name="Comma 3 17" xfId="386" xr:uid="{00000000-0005-0000-0000-000083030000}"/>
    <cellStyle name="Comma 3 17 2" xfId="1884" xr:uid="{00000000-0005-0000-0000-000084030000}"/>
    <cellStyle name="Comma 3 18" xfId="387" xr:uid="{00000000-0005-0000-0000-000085030000}"/>
    <cellStyle name="Comma 3 18 2" xfId="1885" xr:uid="{00000000-0005-0000-0000-000086030000}"/>
    <cellStyle name="Comma 3 19" xfId="388" xr:uid="{00000000-0005-0000-0000-000087030000}"/>
    <cellStyle name="Comma 3 19 2" xfId="1886" xr:uid="{00000000-0005-0000-0000-000088030000}"/>
    <cellStyle name="Comma 3 2" xfId="27" xr:uid="{00000000-0005-0000-0000-000089030000}"/>
    <cellStyle name="Comma 3 2 2" xfId="1887" xr:uid="{00000000-0005-0000-0000-00008A030000}"/>
    <cellStyle name="Comma 3 2 3" xfId="117" xr:uid="{00000000-0005-0000-0000-00008B030000}"/>
    <cellStyle name="Comma 3 20" xfId="389" xr:uid="{00000000-0005-0000-0000-00008C030000}"/>
    <cellStyle name="Comma 3 20 2" xfId="1888" xr:uid="{00000000-0005-0000-0000-00008D030000}"/>
    <cellStyle name="Comma 3 21" xfId="1445" xr:uid="{00000000-0005-0000-0000-00008E030000}"/>
    <cellStyle name="Comma 3 21 2" xfId="2019" xr:uid="{00000000-0005-0000-0000-00008F030000}"/>
    <cellStyle name="Comma 3 21 2 2" xfId="8140" xr:uid="{00000000-0005-0000-0000-000090030000}"/>
    <cellStyle name="Comma 3 21 3" xfId="8129" xr:uid="{00000000-0005-0000-0000-000091030000}"/>
    <cellStyle name="Comma 3 22" xfId="1446" xr:uid="{00000000-0005-0000-0000-000092030000}"/>
    <cellStyle name="Comma 3 23" xfId="1862" xr:uid="{00000000-0005-0000-0000-000093030000}"/>
    <cellStyle name="Comma 3 24" xfId="116" xr:uid="{00000000-0005-0000-0000-000094030000}"/>
    <cellStyle name="Comma 3 3" xfId="28" xr:uid="{00000000-0005-0000-0000-000095030000}"/>
    <cellStyle name="Comma 3 3 2" xfId="1889" xr:uid="{00000000-0005-0000-0000-000096030000}"/>
    <cellStyle name="Comma 3 3 3" xfId="118" xr:uid="{00000000-0005-0000-0000-000097030000}"/>
    <cellStyle name="Comma 3 4" xfId="141" xr:uid="{00000000-0005-0000-0000-000098030000}"/>
    <cellStyle name="Comma 3 4 10" xfId="390" xr:uid="{00000000-0005-0000-0000-000099030000}"/>
    <cellStyle name="Comma 3 4 10 2" xfId="1891" xr:uid="{00000000-0005-0000-0000-00009A030000}"/>
    <cellStyle name="Comma 3 4 11" xfId="391" xr:uid="{00000000-0005-0000-0000-00009B030000}"/>
    <cellStyle name="Comma 3 4 11 2" xfId="1892" xr:uid="{00000000-0005-0000-0000-00009C030000}"/>
    <cellStyle name="Comma 3 4 12" xfId="392" xr:uid="{00000000-0005-0000-0000-00009D030000}"/>
    <cellStyle name="Comma 3 4 12 2" xfId="1893" xr:uid="{00000000-0005-0000-0000-00009E030000}"/>
    <cellStyle name="Comma 3 4 13" xfId="393" xr:uid="{00000000-0005-0000-0000-00009F030000}"/>
    <cellStyle name="Comma 3 4 13 2" xfId="1894" xr:uid="{00000000-0005-0000-0000-0000A0030000}"/>
    <cellStyle name="Comma 3 4 14" xfId="394" xr:uid="{00000000-0005-0000-0000-0000A1030000}"/>
    <cellStyle name="Comma 3 4 14 2" xfId="1895" xr:uid="{00000000-0005-0000-0000-0000A2030000}"/>
    <cellStyle name="Comma 3 4 15" xfId="1890" xr:uid="{00000000-0005-0000-0000-0000A3030000}"/>
    <cellStyle name="Comma 3 4 2" xfId="395" xr:uid="{00000000-0005-0000-0000-0000A4030000}"/>
    <cellStyle name="Comma 3 4 2 10" xfId="1896" xr:uid="{00000000-0005-0000-0000-0000A5030000}"/>
    <cellStyle name="Comma 3 4 2 2" xfId="396" xr:uid="{00000000-0005-0000-0000-0000A6030000}"/>
    <cellStyle name="Comma 3 4 2 2 2" xfId="397" xr:uid="{00000000-0005-0000-0000-0000A7030000}"/>
    <cellStyle name="Comma 3 4 2 2 2 2" xfId="1898" xr:uid="{00000000-0005-0000-0000-0000A8030000}"/>
    <cellStyle name="Comma 3 4 2 2 3" xfId="398" xr:uid="{00000000-0005-0000-0000-0000A9030000}"/>
    <cellStyle name="Comma 3 4 2 2 3 2" xfId="1899" xr:uid="{00000000-0005-0000-0000-0000AA030000}"/>
    <cellStyle name="Comma 3 4 2 2 4" xfId="399" xr:uid="{00000000-0005-0000-0000-0000AB030000}"/>
    <cellStyle name="Comma 3 4 2 2 4 2" xfId="1900" xr:uid="{00000000-0005-0000-0000-0000AC030000}"/>
    <cellStyle name="Comma 3 4 2 2 5" xfId="400" xr:uid="{00000000-0005-0000-0000-0000AD030000}"/>
    <cellStyle name="Comma 3 4 2 2 5 2" xfId="1901" xr:uid="{00000000-0005-0000-0000-0000AE030000}"/>
    <cellStyle name="Comma 3 4 2 2 6" xfId="401" xr:uid="{00000000-0005-0000-0000-0000AF030000}"/>
    <cellStyle name="Comma 3 4 2 2 6 2" xfId="1902" xr:uid="{00000000-0005-0000-0000-0000B0030000}"/>
    <cellStyle name="Comma 3 4 2 2 7" xfId="402" xr:uid="{00000000-0005-0000-0000-0000B1030000}"/>
    <cellStyle name="Comma 3 4 2 2 7 2" xfId="1903" xr:uid="{00000000-0005-0000-0000-0000B2030000}"/>
    <cellStyle name="Comma 3 4 2 2 8" xfId="1897" xr:uid="{00000000-0005-0000-0000-0000B3030000}"/>
    <cellStyle name="Comma 3 4 2 3" xfId="403" xr:uid="{00000000-0005-0000-0000-0000B4030000}"/>
    <cellStyle name="Comma 3 4 2 3 2" xfId="1904" xr:uid="{00000000-0005-0000-0000-0000B5030000}"/>
    <cellStyle name="Comma 3 4 2 4" xfId="404" xr:uid="{00000000-0005-0000-0000-0000B6030000}"/>
    <cellStyle name="Comma 3 4 2 4 2" xfId="1905" xr:uid="{00000000-0005-0000-0000-0000B7030000}"/>
    <cellStyle name="Comma 3 4 2 5" xfId="405" xr:uid="{00000000-0005-0000-0000-0000B8030000}"/>
    <cellStyle name="Comma 3 4 2 5 2" xfId="1906" xr:uid="{00000000-0005-0000-0000-0000B9030000}"/>
    <cellStyle name="Comma 3 4 2 6" xfId="406" xr:uid="{00000000-0005-0000-0000-0000BA030000}"/>
    <cellStyle name="Comma 3 4 2 6 2" xfId="1907" xr:uid="{00000000-0005-0000-0000-0000BB030000}"/>
    <cellStyle name="Comma 3 4 2 7" xfId="407" xr:uid="{00000000-0005-0000-0000-0000BC030000}"/>
    <cellStyle name="Comma 3 4 2 7 2" xfId="1908" xr:uid="{00000000-0005-0000-0000-0000BD030000}"/>
    <cellStyle name="Comma 3 4 2 8" xfId="408" xr:uid="{00000000-0005-0000-0000-0000BE030000}"/>
    <cellStyle name="Comma 3 4 2 8 2" xfId="1909" xr:uid="{00000000-0005-0000-0000-0000BF030000}"/>
    <cellStyle name="Comma 3 4 2 9" xfId="409" xr:uid="{00000000-0005-0000-0000-0000C0030000}"/>
    <cellStyle name="Comma 3 4 2 9 2" xfId="1910" xr:uid="{00000000-0005-0000-0000-0000C1030000}"/>
    <cellStyle name="Comma 3 4 3" xfId="410" xr:uid="{00000000-0005-0000-0000-0000C2030000}"/>
    <cellStyle name="Comma 3 4 3 2" xfId="1911" xr:uid="{00000000-0005-0000-0000-0000C3030000}"/>
    <cellStyle name="Comma 3 4 4" xfId="411" xr:uid="{00000000-0005-0000-0000-0000C4030000}"/>
    <cellStyle name="Comma 3 4 4 2" xfId="412" xr:uid="{00000000-0005-0000-0000-0000C5030000}"/>
    <cellStyle name="Comma 3 4 4 2 2" xfId="1913" xr:uid="{00000000-0005-0000-0000-0000C6030000}"/>
    <cellStyle name="Comma 3 4 4 3" xfId="413" xr:uid="{00000000-0005-0000-0000-0000C7030000}"/>
    <cellStyle name="Comma 3 4 4 3 2" xfId="1914" xr:uid="{00000000-0005-0000-0000-0000C8030000}"/>
    <cellStyle name="Comma 3 4 4 4" xfId="414" xr:uid="{00000000-0005-0000-0000-0000C9030000}"/>
    <cellStyle name="Comma 3 4 4 4 2" xfId="1915" xr:uid="{00000000-0005-0000-0000-0000CA030000}"/>
    <cellStyle name="Comma 3 4 4 5" xfId="415" xr:uid="{00000000-0005-0000-0000-0000CB030000}"/>
    <cellStyle name="Comma 3 4 4 5 2" xfId="1916" xr:uid="{00000000-0005-0000-0000-0000CC030000}"/>
    <cellStyle name="Comma 3 4 4 6" xfId="416" xr:uid="{00000000-0005-0000-0000-0000CD030000}"/>
    <cellStyle name="Comma 3 4 4 6 2" xfId="1917" xr:uid="{00000000-0005-0000-0000-0000CE030000}"/>
    <cellStyle name="Comma 3 4 4 7" xfId="417" xr:uid="{00000000-0005-0000-0000-0000CF030000}"/>
    <cellStyle name="Comma 3 4 4 7 2" xfId="1918" xr:uid="{00000000-0005-0000-0000-0000D0030000}"/>
    <cellStyle name="Comma 3 4 4 8" xfId="1912" xr:uid="{00000000-0005-0000-0000-0000D1030000}"/>
    <cellStyle name="Comma 3 4 5" xfId="418" xr:uid="{00000000-0005-0000-0000-0000D2030000}"/>
    <cellStyle name="Comma 3 4 5 2" xfId="1919" xr:uid="{00000000-0005-0000-0000-0000D3030000}"/>
    <cellStyle name="Comma 3 4 6" xfId="419" xr:uid="{00000000-0005-0000-0000-0000D4030000}"/>
    <cellStyle name="Comma 3 4 6 2" xfId="420" xr:uid="{00000000-0005-0000-0000-0000D5030000}"/>
    <cellStyle name="Comma 3 4 6 2 2" xfId="1921" xr:uid="{00000000-0005-0000-0000-0000D6030000}"/>
    <cellStyle name="Comma 3 4 6 3" xfId="421" xr:uid="{00000000-0005-0000-0000-0000D7030000}"/>
    <cellStyle name="Comma 3 4 6 3 2" xfId="1922" xr:uid="{00000000-0005-0000-0000-0000D8030000}"/>
    <cellStyle name="Comma 3 4 6 4" xfId="1920" xr:uid="{00000000-0005-0000-0000-0000D9030000}"/>
    <cellStyle name="Comma 3 4 7" xfId="422" xr:uid="{00000000-0005-0000-0000-0000DA030000}"/>
    <cellStyle name="Comma 3 4 7 2" xfId="423" xr:uid="{00000000-0005-0000-0000-0000DB030000}"/>
    <cellStyle name="Comma 3 4 7 2 2" xfId="1924" xr:uid="{00000000-0005-0000-0000-0000DC030000}"/>
    <cellStyle name="Comma 3 4 7 3" xfId="424" xr:uid="{00000000-0005-0000-0000-0000DD030000}"/>
    <cellStyle name="Comma 3 4 7 3 2" xfId="1925" xr:uid="{00000000-0005-0000-0000-0000DE030000}"/>
    <cellStyle name="Comma 3 4 7 4" xfId="1923" xr:uid="{00000000-0005-0000-0000-0000DF030000}"/>
    <cellStyle name="Comma 3 4 8" xfId="425" xr:uid="{00000000-0005-0000-0000-0000E0030000}"/>
    <cellStyle name="Comma 3 4 8 2" xfId="426" xr:uid="{00000000-0005-0000-0000-0000E1030000}"/>
    <cellStyle name="Comma 3 4 8 2 2" xfId="1927" xr:uid="{00000000-0005-0000-0000-0000E2030000}"/>
    <cellStyle name="Comma 3 4 8 3" xfId="427" xr:uid="{00000000-0005-0000-0000-0000E3030000}"/>
    <cellStyle name="Comma 3 4 8 3 2" xfId="1928" xr:uid="{00000000-0005-0000-0000-0000E4030000}"/>
    <cellStyle name="Comma 3 4 8 4" xfId="1926" xr:uid="{00000000-0005-0000-0000-0000E5030000}"/>
    <cellStyle name="Comma 3 4 9" xfId="428" xr:uid="{00000000-0005-0000-0000-0000E6030000}"/>
    <cellStyle name="Comma 3 4 9 2" xfId="429" xr:uid="{00000000-0005-0000-0000-0000E7030000}"/>
    <cellStyle name="Comma 3 4 9 2 2" xfId="1930" xr:uid="{00000000-0005-0000-0000-0000E8030000}"/>
    <cellStyle name="Comma 3 4 9 3" xfId="430" xr:uid="{00000000-0005-0000-0000-0000E9030000}"/>
    <cellStyle name="Comma 3 4 9 3 2" xfId="1931" xr:uid="{00000000-0005-0000-0000-0000EA030000}"/>
    <cellStyle name="Comma 3 4 9 4" xfId="1929" xr:uid="{00000000-0005-0000-0000-0000EB030000}"/>
    <cellStyle name="Comma 3 5" xfId="142" xr:uid="{00000000-0005-0000-0000-0000EC030000}"/>
    <cellStyle name="Comma 3 5 10" xfId="1636" xr:uid="{00000000-0005-0000-0000-0000ED030000}"/>
    <cellStyle name="Comma 3 5 11" xfId="1932" xr:uid="{00000000-0005-0000-0000-0000EE030000}"/>
    <cellStyle name="Comma 3 5 2" xfId="431" xr:uid="{00000000-0005-0000-0000-0000EF030000}"/>
    <cellStyle name="Comma 3 5 2 2" xfId="1933" xr:uid="{00000000-0005-0000-0000-0000F0030000}"/>
    <cellStyle name="Comma 3 5 3" xfId="432" xr:uid="{00000000-0005-0000-0000-0000F1030000}"/>
    <cellStyle name="Comma 3 5 3 2" xfId="1934" xr:uid="{00000000-0005-0000-0000-0000F2030000}"/>
    <cellStyle name="Comma 3 5 4" xfId="433" xr:uid="{00000000-0005-0000-0000-0000F3030000}"/>
    <cellStyle name="Comma 3 5 4 2" xfId="1935" xr:uid="{00000000-0005-0000-0000-0000F4030000}"/>
    <cellStyle name="Comma 3 5 5" xfId="434" xr:uid="{00000000-0005-0000-0000-0000F5030000}"/>
    <cellStyle name="Comma 3 5 5 2" xfId="1936" xr:uid="{00000000-0005-0000-0000-0000F6030000}"/>
    <cellStyle name="Comma 3 5 6" xfId="435" xr:uid="{00000000-0005-0000-0000-0000F7030000}"/>
    <cellStyle name="Comma 3 5 6 2" xfId="1937" xr:uid="{00000000-0005-0000-0000-0000F8030000}"/>
    <cellStyle name="Comma 3 5 7" xfId="436" xr:uid="{00000000-0005-0000-0000-0000F9030000}"/>
    <cellStyle name="Comma 3 5 7 2" xfId="1938" xr:uid="{00000000-0005-0000-0000-0000FA030000}"/>
    <cellStyle name="Comma 3 5 8" xfId="437" xr:uid="{00000000-0005-0000-0000-0000FB030000}"/>
    <cellStyle name="Comma 3 5 8 2" xfId="1939" xr:uid="{00000000-0005-0000-0000-0000FC030000}"/>
    <cellStyle name="Comma 3 5 9" xfId="438" xr:uid="{00000000-0005-0000-0000-0000FD030000}"/>
    <cellStyle name="Comma 3 5 9 2" xfId="1940" xr:uid="{00000000-0005-0000-0000-0000FE030000}"/>
    <cellStyle name="Comma 3 6" xfId="439" xr:uid="{00000000-0005-0000-0000-0000FF030000}"/>
    <cellStyle name="Comma 3 6 2" xfId="1941" xr:uid="{00000000-0005-0000-0000-000000040000}"/>
    <cellStyle name="Comma 3 7" xfId="440" xr:uid="{00000000-0005-0000-0000-000001040000}"/>
    <cellStyle name="Comma 3 7 2" xfId="1637" xr:uid="{00000000-0005-0000-0000-000002040000}"/>
    <cellStyle name="Comma 3 7 3" xfId="1942" xr:uid="{00000000-0005-0000-0000-000003040000}"/>
    <cellStyle name="Comma 3 8" xfId="441" xr:uid="{00000000-0005-0000-0000-000004040000}"/>
    <cellStyle name="Comma 3 8 2" xfId="1943" xr:uid="{00000000-0005-0000-0000-000005040000}"/>
    <cellStyle name="Comma 3 9" xfId="442" xr:uid="{00000000-0005-0000-0000-000006040000}"/>
    <cellStyle name="Comma 3 9 2" xfId="1944" xr:uid="{00000000-0005-0000-0000-000007040000}"/>
    <cellStyle name="Comma 30" xfId="8165" xr:uid="{00000000-0005-0000-0000-000008040000}"/>
    <cellStyle name="Comma 31" xfId="8220" xr:uid="{00000000-0005-0000-0000-000009040000}"/>
    <cellStyle name="Comma 32" xfId="8148" xr:uid="{00000000-0005-0000-0000-00000A040000}"/>
    <cellStyle name="Comma 33" xfId="8208" xr:uid="{00000000-0005-0000-0000-00000B040000}"/>
    <cellStyle name="Comma 34" xfId="8170" xr:uid="{00000000-0005-0000-0000-00000C040000}"/>
    <cellStyle name="Comma 35" xfId="8204" xr:uid="{00000000-0005-0000-0000-00000D040000}"/>
    <cellStyle name="Comma 36" xfId="1447" xr:uid="{00000000-0005-0000-0000-00000E040000}"/>
    <cellStyle name="Comma 37" xfId="8183" xr:uid="{00000000-0005-0000-0000-00000F040000}"/>
    <cellStyle name="Comma 38" xfId="8168" xr:uid="{00000000-0005-0000-0000-000010040000}"/>
    <cellStyle name="Comma 39" xfId="8185" xr:uid="{00000000-0005-0000-0000-000011040000}"/>
    <cellStyle name="Comma 4" xfId="29" xr:uid="{00000000-0005-0000-0000-000012040000}"/>
    <cellStyle name="Comma 4 10" xfId="443" xr:uid="{00000000-0005-0000-0000-000013040000}"/>
    <cellStyle name="Comma 4 10 2" xfId="444" xr:uid="{00000000-0005-0000-0000-000014040000}"/>
    <cellStyle name="Comma 4 10 2 2" xfId="1947" xr:uid="{00000000-0005-0000-0000-000015040000}"/>
    <cellStyle name="Comma 4 10 3" xfId="445" xr:uid="{00000000-0005-0000-0000-000016040000}"/>
    <cellStyle name="Comma 4 10 3 2" xfId="1948" xr:uid="{00000000-0005-0000-0000-000017040000}"/>
    <cellStyle name="Comma 4 10 4" xfId="1946" xr:uid="{00000000-0005-0000-0000-000018040000}"/>
    <cellStyle name="Comma 4 10 5" xfId="2394" xr:uid="{00000000-0005-0000-0000-000019040000}"/>
    <cellStyle name="Comma 4 11" xfId="446" xr:uid="{00000000-0005-0000-0000-00001A040000}"/>
    <cellStyle name="Comma 4 11 2" xfId="447" xr:uid="{00000000-0005-0000-0000-00001B040000}"/>
    <cellStyle name="Comma 4 11 2 2" xfId="1950" xr:uid="{00000000-0005-0000-0000-00001C040000}"/>
    <cellStyle name="Comma 4 11 3" xfId="448" xr:uid="{00000000-0005-0000-0000-00001D040000}"/>
    <cellStyle name="Comma 4 11 3 2" xfId="1951" xr:uid="{00000000-0005-0000-0000-00001E040000}"/>
    <cellStyle name="Comma 4 11 4" xfId="1949" xr:uid="{00000000-0005-0000-0000-00001F040000}"/>
    <cellStyle name="Comma 4 11 5" xfId="2395" xr:uid="{00000000-0005-0000-0000-000020040000}"/>
    <cellStyle name="Comma 4 12" xfId="449" xr:uid="{00000000-0005-0000-0000-000021040000}"/>
    <cellStyle name="Comma 4 12 2" xfId="1952" xr:uid="{00000000-0005-0000-0000-000022040000}"/>
    <cellStyle name="Comma 4 13" xfId="450" xr:uid="{00000000-0005-0000-0000-000023040000}"/>
    <cellStyle name="Comma 4 13 2" xfId="1953" xr:uid="{00000000-0005-0000-0000-000024040000}"/>
    <cellStyle name="Comma 4 14" xfId="451" xr:uid="{00000000-0005-0000-0000-000025040000}"/>
    <cellStyle name="Comma 4 14 2" xfId="1954" xr:uid="{00000000-0005-0000-0000-000026040000}"/>
    <cellStyle name="Comma 4 15" xfId="452" xr:uid="{00000000-0005-0000-0000-000027040000}"/>
    <cellStyle name="Comma 4 15 2" xfId="1955" xr:uid="{00000000-0005-0000-0000-000028040000}"/>
    <cellStyle name="Comma 4 15 2 2" xfId="2396" xr:uid="{00000000-0005-0000-0000-000029040000}"/>
    <cellStyle name="Comma 4 15 2 2 2" xfId="2397" xr:uid="{00000000-0005-0000-0000-00002A040000}"/>
    <cellStyle name="Comma 4 15 2 3" xfId="2398" xr:uid="{00000000-0005-0000-0000-00002B040000}"/>
    <cellStyle name="Comma 4 15 3" xfId="2399" xr:uid="{00000000-0005-0000-0000-00002C040000}"/>
    <cellStyle name="Comma 4 15 3 2" xfId="2400" xr:uid="{00000000-0005-0000-0000-00002D040000}"/>
    <cellStyle name="Comma 4 15 3 2 2" xfId="2401" xr:uid="{00000000-0005-0000-0000-00002E040000}"/>
    <cellStyle name="Comma 4 15 3 3" xfId="2402" xr:uid="{00000000-0005-0000-0000-00002F040000}"/>
    <cellStyle name="Comma 4 15 4" xfId="2403" xr:uid="{00000000-0005-0000-0000-000030040000}"/>
    <cellStyle name="Comma 4 15 4 2" xfId="2404" xr:uid="{00000000-0005-0000-0000-000031040000}"/>
    <cellStyle name="Comma 4 15 4 2 2" xfId="2405" xr:uid="{00000000-0005-0000-0000-000032040000}"/>
    <cellStyle name="Comma 4 15 4 3" xfId="2406" xr:uid="{00000000-0005-0000-0000-000033040000}"/>
    <cellStyle name="Comma 4 15 5" xfId="2407" xr:uid="{00000000-0005-0000-0000-000034040000}"/>
    <cellStyle name="Comma 4 15 5 2" xfId="2408" xr:uid="{00000000-0005-0000-0000-000035040000}"/>
    <cellStyle name="Comma 4 16" xfId="453" xr:uid="{00000000-0005-0000-0000-000036040000}"/>
    <cellStyle name="Comma 4 16 2" xfId="1956" xr:uid="{00000000-0005-0000-0000-000037040000}"/>
    <cellStyle name="Comma 4 16 2 2" xfId="2409" xr:uid="{00000000-0005-0000-0000-000038040000}"/>
    <cellStyle name="Comma 4 16 2 2 2" xfId="2410" xr:uid="{00000000-0005-0000-0000-000039040000}"/>
    <cellStyle name="Comma 4 16 2 3" xfId="2411" xr:uid="{00000000-0005-0000-0000-00003A040000}"/>
    <cellStyle name="Comma 4 16 3" xfId="2412" xr:uid="{00000000-0005-0000-0000-00003B040000}"/>
    <cellStyle name="Comma 4 16 3 2" xfId="2413" xr:uid="{00000000-0005-0000-0000-00003C040000}"/>
    <cellStyle name="Comma 4 16 3 2 2" xfId="2414" xr:uid="{00000000-0005-0000-0000-00003D040000}"/>
    <cellStyle name="Comma 4 16 3 3" xfId="2415" xr:uid="{00000000-0005-0000-0000-00003E040000}"/>
    <cellStyle name="Comma 4 16 4" xfId="2416" xr:uid="{00000000-0005-0000-0000-00003F040000}"/>
    <cellStyle name="Comma 4 16 4 2" xfId="2417" xr:uid="{00000000-0005-0000-0000-000040040000}"/>
    <cellStyle name="Comma 4 16 4 2 2" xfId="2418" xr:uid="{00000000-0005-0000-0000-000041040000}"/>
    <cellStyle name="Comma 4 16 4 3" xfId="2419" xr:uid="{00000000-0005-0000-0000-000042040000}"/>
    <cellStyle name="Comma 4 16 5" xfId="2420" xr:uid="{00000000-0005-0000-0000-000043040000}"/>
    <cellStyle name="Comma 4 16 5 2" xfId="2421" xr:uid="{00000000-0005-0000-0000-000044040000}"/>
    <cellStyle name="Comma 4 16 6" xfId="2422" xr:uid="{00000000-0005-0000-0000-000045040000}"/>
    <cellStyle name="Comma 4 16 7" xfId="2423" xr:uid="{00000000-0005-0000-0000-000046040000}"/>
    <cellStyle name="Comma 4 17" xfId="1448" xr:uid="{00000000-0005-0000-0000-000047040000}"/>
    <cellStyle name="Comma 4 17 2" xfId="2424" xr:uid="{00000000-0005-0000-0000-000048040000}"/>
    <cellStyle name="Comma 4 17 2 2" xfId="2425" xr:uid="{00000000-0005-0000-0000-000049040000}"/>
    <cellStyle name="Comma 4 17 2 2 2" xfId="2426" xr:uid="{00000000-0005-0000-0000-00004A040000}"/>
    <cellStyle name="Comma 4 17 2 3" xfId="2427" xr:uid="{00000000-0005-0000-0000-00004B040000}"/>
    <cellStyle name="Comma 4 17 3" xfId="2428" xr:uid="{00000000-0005-0000-0000-00004C040000}"/>
    <cellStyle name="Comma 4 17 3 2" xfId="2429" xr:uid="{00000000-0005-0000-0000-00004D040000}"/>
    <cellStyle name="Comma 4 17 3 2 2" xfId="2430" xr:uid="{00000000-0005-0000-0000-00004E040000}"/>
    <cellStyle name="Comma 4 17 3 3" xfId="2431" xr:uid="{00000000-0005-0000-0000-00004F040000}"/>
    <cellStyle name="Comma 4 17 4" xfId="2432" xr:uid="{00000000-0005-0000-0000-000050040000}"/>
    <cellStyle name="Comma 4 17 4 2" xfId="2433" xr:uid="{00000000-0005-0000-0000-000051040000}"/>
    <cellStyle name="Comma 4 17 4 2 2" xfId="2434" xr:uid="{00000000-0005-0000-0000-000052040000}"/>
    <cellStyle name="Comma 4 17 4 3" xfId="2435" xr:uid="{00000000-0005-0000-0000-000053040000}"/>
    <cellStyle name="Comma 4 17 5" xfId="2436" xr:uid="{00000000-0005-0000-0000-000054040000}"/>
    <cellStyle name="Comma 4 17 5 2" xfId="2437" xr:uid="{00000000-0005-0000-0000-000055040000}"/>
    <cellStyle name="Comma 4 17 6" xfId="2438" xr:uid="{00000000-0005-0000-0000-000056040000}"/>
    <cellStyle name="Comma 4 18" xfId="1945" xr:uid="{00000000-0005-0000-0000-000057040000}"/>
    <cellStyle name="Comma 4 18 2" xfId="2439" xr:uid="{00000000-0005-0000-0000-000058040000}"/>
    <cellStyle name="Comma 4 18 2 2" xfId="2440" xr:uid="{00000000-0005-0000-0000-000059040000}"/>
    <cellStyle name="Comma 4 18 2 2 2" xfId="2441" xr:uid="{00000000-0005-0000-0000-00005A040000}"/>
    <cellStyle name="Comma 4 18 2 3" xfId="2442" xr:uid="{00000000-0005-0000-0000-00005B040000}"/>
    <cellStyle name="Comma 4 18 3" xfId="2443" xr:uid="{00000000-0005-0000-0000-00005C040000}"/>
    <cellStyle name="Comma 4 18 3 2" xfId="2444" xr:uid="{00000000-0005-0000-0000-00005D040000}"/>
    <cellStyle name="Comma 4 18 3 2 2" xfId="2445" xr:uid="{00000000-0005-0000-0000-00005E040000}"/>
    <cellStyle name="Comma 4 18 3 3" xfId="2446" xr:uid="{00000000-0005-0000-0000-00005F040000}"/>
    <cellStyle name="Comma 4 18 4" xfId="2447" xr:uid="{00000000-0005-0000-0000-000060040000}"/>
    <cellStyle name="Comma 4 18 4 2" xfId="2448" xr:uid="{00000000-0005-0000-0000-000061040000}"/>
    <cellStyle name="Comma 4 18 4 2 2" xfId="2449" xr:uid="{00000000-0005-0000-0000-000062040000}"/>
    <cellStyle name="Comma 4 18 4 3" xfId="2450" xr:uid="{00000000-0005-0000-0000-000063040000}"/>
    <cellStyle name="Comma 4 18 5" xfId="2451" xr:uid="{00000000-0005-0000-0000-000064040000}"/>
    <cellStyle name="Comma 4 18 5 2" xfId="2452" xr:uid="{00000000-0005-0000-0000-000065040000}"/>
    <cellStyle name="Comma 4 18 6" xfId="2453" xr:uid="{00000000-0005-0000-0000-000066040000}"/>
    <cellStyle name="Comma 4 19" xfId="2454" xr:uid="{00000000-0005-0000-0000-000067040000}"/>
    <cellStyle name="Comma 4 19 2" xfId="2455" xr:uid="{00000000-0005-0000-0000-000068040000}"/>
    <cellStyle name="Comma 4 19 2 2" xfId="2456" xr:uid="{00000000-0005-0000-0000-000069040000}"/>
    <cellStyle name="Comma 4 19 3" xfId="2457" xr:uid="{00000000-0005-0000-0000-00006A040000}"/>
    <cellStyle name="Comma 4 2" xfId="30" xr:uid="{00000000-0005-0000-0000-00006B040000}"/>
    <cellStyle name="Comma 4 2 10" xfId="455" xr:uid="{00000000-0005-0000-0000-00006C040000}"/>
    <cellStyle name="Comma 4 2 10 2" xfId="1958" xr:uid="{00000000-0005-0000-0000-00006D040000}"/>
    <cellStyle name="Comma 4 2 10 2 2" xfId="2458" xr:uid="{00000000-0005-0000-0000-00006E040000}"/>
    <cellStyle name="Comma 4 2 10 2 2 2" xfId="2459" xr:uid="{00000000-0005-0000-0000-00006F040000}"/>
    <cellStyle name="Comma 4 2 10 2 2 2 2" xfId="2460" xr:uid="{00000000-0005-0000-0000-000070040000}"/>
    <cellStyle name="Comma 4 2 10 2 2 3" xfId="2461" xr:uid="{00000000-0005-0000-0000-000071040000}"/>
    <cellStyle name="Comma 4 2 10 2 3" xfId="2462" xr:uid="{00000000-0005-0000-0000-000072040000}"/>
    <cellStyle name="Comma 4 2 10 2 3 2" xfId="2463" xr:uid="{00000000-0005-0000-0000-000073040000}"/>
    <cellStyle name="Comma 4 2 10 2 3 2 2" xfId="2464" xr:uid="{00000000-0005-0000-0000-000074040000}"/>
    <cellStyle name="Comma 4 2 10 2 3 3" xfId="2465" xr:uid="{00000000-0005-0000-0000-000075040000}"/>
    <cellStyle name="Comma 4 2 10 2 4" xfId="2466" xr:uid="{00000000-0005-0000-0000-000076040000}"/>
    <cellStyle name="Comma 4 2 10 2 4 2" xfId="2467" xr:uid="{00000000-0005-0000-0000-000077040000}"/>
    <cellStyle name="Comma 4 2 10 2 4 2 2" xfId="2468" xr:uid="{00000000-0005-0000-0000-000078040000}"/>
    <cellStyle name="Comma 4 2 10 2 4 3" xfId="2469" xr:uid="{00000000-0005-0000-0000-000079040000}"/>
    <cellStyle name="Comma 4 2 10 2 5" xfId="2470" xr:uid="{00000000-0005-0000-0000-00007A040000}"/>
    <cellStyle name="Comma 4 2 10 2 5 2" xfId="2471" xr:uid="{00000000-0005-0000-0000-00007B040000}"/>
    <cellStyle name="Comma 4 2 10 2 6" xfId="2472" xr:uid="{00000000-0005-0000-0000-00007C040000}"/>
    <cellStyle name="Comma 4 2 10 3" xfId="2473" xr:uid="{00000000-0005-0000-0000-00007D040000}"/>
    <cellStyle name="Comma 4 2 10 3 2" xfId="2474" xr:uid="{00000000-0005-0000-0000-00007E040000}"/>
    <cellStyle name="Comma 4 2 10 3 2 2" xfId="2475" xr:uid="{00000000-0005-0000-0000-00007F040000}"/>
    <cellStyle name="Comma 4 2 10 3 2 2 2" xfId="2476" xr:uid="{00000000-0005-0000-0000-000080040000}"/>
    <cellStyle name="Comma 4 2 10 3 2 3" xfId="2477" xr:uid="{00000000-0005-0000-0000-000081040000}"/>
    <cellStyle name="Comma 4 2 10 3 3" xfId="2478" xr:uid="{00000000-0005-0000-0000-000082040000}"/>
    <cellStyle name="Comma 4 2 10 3 3 2" xfId="2479" xr:uid="{00000000-0005-0000-0000-000083040000}"/>
    <cellStyle name="Comma 4 2 10 3 3 2 2" xfId="2480" xr:uid="{00000000-0005-0000-0000-000084040000}"/>
    <cellStyle name="Comma 4 2 10 3 3 3" xfId="2481" xr:uid="{00000000-0005-0000-0000-000085040000}"/>
    <cellStyle name="Comma 4 2 10 3 4" xfId="2482" xr:uid="{00000000-0005-0000-0000-000086040000}"/>
    <cellStyle name="Comma 4 2 10 3 4 2" xfId="2483" xr:uid="{00000000-0005-0000-0000-000087040000}"/>
    <cellStyle name="Comma 4 2 10 3 4 2 2" xfId="2484" xr:uid="{00000000-0005-0000-0000-000088040000}"/>
    <cellStyle name="Comma 4 2 10 3 4 3" xfId="2485" xr:uid="{00000000-0005-0000-0000-000089040000}"/>
    <cellStyle name="Comma 4 2 10 3 5" xfId="2486" xr:uid="{00000000-0005-0000-0000-00008A040000}"/>
    <cellStyle name="Comma 4 2 10 3 5 2" xfId="2487" xr:uid="{00000000-0005-0000-0000-00008B040000}"/>
    <cellStyle name="Comma 4 2 10 3 6" xfId="2488" xr:uid="{00000000-0005-0000-0000-00008C040000}"/>
    <cellStyle name="Comma 4 2 10 4" xfId="2489" xr:uid="{00000000-0005-0000-0000-00008D040000}"/>
    <cellStyle name="Comma 4 2 10 4 2" xfId="2490" xr:uid="{00000000-0005-0000-0000-00008E040000}"/>
    <cellStyle name="Comma 4 2 10 4 2 2" xfId="2491" xr:uid="{00000000-0005-0000-0000-00008F040000}"/>
    <cellStyle name="Comma 4 2 10 4 2 2 2" xfId="2492" xr:uid="{00000000-0005-0000-0000-000090040000}"/>
    <cellStyle name="Comma 4 2 10 4 2 3" xfId="2493" xr:uid="{00000000-0005-0000-0000-000091040000}"/>
    <cellStyle name="Comma 4 2 10 4 3" xfId="2494" xr:uid="{00000000-0005-0000-0000-000092040000}"/>
    <cellStyle name="Comma 4 2 10 4 3 2" xfId="2495" xr:uid="{00000000-0005-0000-0000-000093040000}"/>
    <cellStyle name="Comma 4 2 10 4 3 2 2" xfId="2496" xr:uid="{00000000-0005-0000-0000-000094040000}"/>
    <cellStyle name="Comma 4 2 10 4 3 3" xfId="2497" xr:uid="{00000000-0005-0000-0000-000095040000}"/>
    <cellStyle name="Comma 4 2 10 4 4" xfId="2498" xr:uid="{00000000-0005-0000-0000-000096040000}"/>
    <cellStyle name="Comma 4 2 10 4 4 2" xfId="2499" xr:uid="{00000000-0005-0000-0000-000097040000}"/>
    <cellStyle name="Comma 4 2 10 4 4 2 2" xfId="2500" xr:uid="{00000000-0005-0000-0000-000098040000}"/>
    <cellStyle name="Comma 4 2 10 4 4 3" xfId="2501" xr:uid="{00000000-0005-0000-0000-000099040000}"/>
    <cellStyle name="Comma 4 2 10 4 5" xfId="2502" xr:uid="{00000000-0005-0000-0000-00009A040000}"/>
    <cellStyle name="Comma 4 2 10 4 5 2" xfId="2503" xr:uid="{00000000-0005-0000-0000-00009B040000}"/>
    <cellStyle name="Comma 4 2 10 4 6" xfId="2504" xr:uid="{00000000-0005-0000-0000-00009C040000}"/>
    <cellStyle name="Comma 4 2 10 5" xfId="2505" xr:uid="{00000000-0005-0000-0000-00009D040000}"/>
    <cellStyle name="Comma 4 2 10 5 2" xfId="2506" xr:uid="{00000000-0005-0000-0000-00009E040000}"/>
    <cellStyle name="Comma 4 2 10 5 2 2" xfId="2507" xr:uid="{00000000-0005-0000-0000-00009F040000}"/>
    <cellStyle name="Comma 4 2 10 5 2 2 2" xfId="2508" xr:uid="{00000000-0005-0000-0000-0000A0040000}"/>
    <cellStyle name="Comma 4 2 10 5 2 3" xfId="2509" xr:uid="{00000000-0005-0000-0000-0000A1040000}"/>
    <cellStyle name="Comma 4 2 10 5 3" xfId="2510" xr:uid="{00000000-0005-0000-0000-0000A2040000}"/>
    <cellStyle name="Comma 4 2 10 5 3 2" xfId="2511" xr:uid="{00000000-0005-0000-0000-0000A3040000}"/>
    <cellStyle name="Comma 4 2 10 5 3 2 2" xfId="2512" xr:uid="{00000000-0005-0000-0000-0000A4040000}"/>
    <cellStyle name="Comma 4 2 10 5 3 3" xfId="2513" xr:uid="{00000000-0005-0000-0000-0000A5040000}"/>
    <cellStyle name="Comma 4 2 10 5 4" xfId="2514" xr:uid="{00000000-0005-0000-0000-0000A6040000}"/>
    <cellStyle name="Comma 4 2 10 5 4 2" xfId="2515" xr:uid="{00000000-0005-0000-0000-0000A7040000}"/>
    <cellStyle name="Comma 4 2 10 5 4 2 2" xfId="2516" xr:uid="{00000000-0005-0000-0000-0000A8040000}"/>
    <cellStyle name="Comma 4 2 10 5 4 3" xfId="2517" xr:uid="{00000000-0005-0000-0000-0000A9040000}"/>
    <cellStyle name="Comma 4 2 10 5 5" xfId="2518" xr:uid="{00000000-0005-0000-0000-0000AA040000}"/>
    <cellStyle name="Comma 4 2 10 5 5 2" xfId="2519" xr:uid="{00000000-0005-0000-0000-0000AB040000}"/>
    <cellStyle name="Comma 4 2 10 5 6" xfId="2520" xr:uid="{00000000-0005-0000-0000-0000AC040000}"/>
    <cellStyle name="Comma 4 2 10 6" xfId="2521" xr:uid="{00000000-0005-0000-0000-0000AD040000}"/>
    <cellStyle name="Comma 4 2 10 6 2" xfId="2522" xr:uid="{00000000-0005-0000-0000-0000AE040000}"/>
    <cellStyle name="Comma 4 2 10 6 2 2" xfId="2523" xr:uid="{00000000-0005-0000-0000-0000AF040000}"/>
    <cellStyle name="Comma 4 2 10 6 3" xfId="2524" xr:uid="{00000000-0005-0000-0000-0000B0040000}"/>
    <cellStyle name="Comma 4 2 10 7" xfId="2525" xr:uid="{00000000-0005-0000-0000-0000B1040000}"/>
    <cellStyle name="Comma 4 2 10 7 2" xfId="2526" xr:uid="{00000000-0005-0000-0000-0000B2040000}"/>
    <cellStyle name="Comma 4 2 10 7 2 2" xfId="2527" xr:uid="{00000000-0005-0000-0000-0000B3040000}"/>
    <cellStyle name="Comma 4 2 10 7 3" xfId="2528" xr:uid="{00000000-0005-0000-0000-0000B4040000}"/>
    <cellStyle name="Comma 4 2 10 8" xfId="2529" xr:uid="{00000000-0005-0000-0000-0000B5040000}"/>
    <cellStyle name="Comma 4 2 10 8 2" xfId="2530" xr:uid="{00000000-0005-0000-0000-0000B6040000}"/>
    <cellStyle name="Comma 4 2 10 8 2 2" xfId="2531" xr:uid="{00000000-0005-0000-0000-0000B7040000}"/>
    <cellStyle name="Comma 4 2 10 8 3" xfId="2532" xr:uid="{00000000-0005-0000-0000-0000B8040000}"/>
    <cellStyle name="Comma 4 2 10 9" xfId="2533" xr:uid="{00000000-0005-0000-0000-0000B9040000}"/>
    <cellStyle name="Comma 4 2 10 9 2" xfId="2534" xr:uid="{00000000-0005-0000-0000-0000BA040000}"/>
    <cellStyle name="Comma 4 2 11" xfId="1957" xr:uid="{00000000-0005-0000-0000-0000BB040000}"/>
    <cellStyle name="Comma 4 2 11 10" xfId="2535" xr:uid="{00000000-0005-0000-0000-0000BC040000}"/>
    <cellStyle name="Comma 4 2 11 2" xfId="2536" xr:uid="{00000000-0005-0000-0000-0000BD040000}"/>
    <cellStyle name="Comma 4 2 11 2 2" xfId="2537" xr:uid="{00000000-0005-0000-0000-0000BE040000}"/>
    <cellStyle name="Comma 4 2 11 2 2 2" xfId="2538" xr:uid="{00000000-0005-0000-0000-0000BF040000}"/>
    <cellStyle name="Comma 4 2 11 2 2 2 2" xfId="2539" xr:uid="{00000000-0005-0000-0000-0000C0040000}"/>
    <cellStyle name="Comma 4 2 11 2 2 3" xfId="2540" xr:uid="{00000000-0005-0000-0000-0000C1040000}"/>
    <cellStyle name="Comma 4 2 11 2 3" xfId="2541" xr:uid="{00000000-0005-0000-0000-0000C2040000}"/>
    <cellStyle name="Comma 4 2 11 2 3 2" xfId="2542" xr:uid="{00000000-0005-0000-0000-0000C3040000}"/>
    <cellStyle name="Comma 4 2 11 2 3 2 2" xfId="2543" xr:uid="{00000000-0005-0000-0000-0000C4040000}"/>
    <cellStyle name="Comma 4 2 11 2 3 3" xfId="2544" xr:uid="{00000000-0005-0000-0000-0000C5040000}"/>
    <cellStyle name="Comma 4 2 11 2 4" xfId="2545" xr:uid="{00000000-0005-0000-0000-0000C6040000}"/>
    <cellStyle name="Comma 4 2 11 2 4 2" xfId="2546" xr:uid="{00000000-0005-0000-0000-0000C7040000}"/>
    <cellStyle name="Comma 4 2 11 2 4 2 2" xfId="2547" xr:uid="{00000000-0005-0000-0000-0000C8040000}"/>
    <cellStyle name="Comma 4 2 11 2 4 3" xfId="2548" xr:uid="{00000000-0005-0000-0000-0000C9040000}"/>
    <cellStyle name="Comma 4 2 11 2 5" xfId="2549" xr:uid="{00000000-0005-0000-0000-0000CA040000}"/>
    <cellStyle name="Comma 4 2 11 2 5 2" xfId="2550" xr:uid="{00000000-0005-0000-0000-0000CB040000}"/>
    <cellStyle name="Comma 4 2 11 2 6" xfId="2551" xr:uid="{00000000-0005-0000-0000-0000CC040000}"/>
    <cellStyle name="Comma 4 2 11 3" xfId="2552" xr:uid="{00000000-0005-0000-0000-0000CD040000}"/>
    <cellStyle name="Comma 4 2 11 3 2" xfId="2553" xr:uid="{00000000-0005-0000-0000-0000CE040000}"/>
    <cellStyle name="Comma 4 2 11 3 2 2" xfId="2554" xr:uid="{00000000-0005-0000-0000-0000CF040000}"/>
    <cellStyle name="Comma 4 2 11 3 2 2 2" xfId="2555" xr:uid="{00000000-0005-0000-0000-0000D0040000}"/>
    <cellStyle name="Comma 4 2 11 3 2 3" xfId="2556" xr:uid="{00000000-0005-0000-0000-0000D1040000}"/>
    <cellStyle name="Comma 4 2 11 3 3" xfId="2557" xr:uid="{00000000-0005-0000-0000-0000D2040000}"/>
    <cellStyle name="Comma 4 2 11 3 3 2" xfId="2558" xr:uid="{00000000-0005-0000-0000-0000D3040000}"/>
    <cellStyle name="Comma 4 2 11 3 3 2 2" xfId="2559" xr:uid="{00000000-0005-0000-0000-0000D4040000}"/>
    <cellStyle name="Comma 4 2 11 3 3 3" xfId="2560" xr:uid="{00000000-0005-0000-0000-0000D5040000}"/>
    <cellStyle name="Comma 4 2 11 3 4" xfId="2561" xr:uid="{00000000-0005-0000-0000-0000D6040000}"/>
    <cellStyle name="Comma 4 2 11 3 4 2" xfId="2562" xr:uid="{00000000-0005-0000-0000-0000D7040000}"/>
    <cellStyle name="Comma 4 2 11 3 4 2 2" xfId="2563" xr:uid="{00000000-0005-0000-0000-0000D8040000}"/>
    <cellStyle name="Comma 4 2 11 3 4 3" xfId="2564" xr:uid="{00000000-0005-0000-0000-0000D9040000}"/>
    <cellStyle name="Comma 4 2 11 3 5" xfId="2565" xr:uid="{00000000-0005-0000-0000-0000DA040000}"/>
    <cellStyle name="Comma 4 2 11 3 5 2" xfId="2566" xr:uid="{00000000-0005-0000-0000-0000DB040000}"/>
    <cellStyle name="Comma 4 2 11 3 6" xfId="2567" xr:uid="{00000000-0005-0000-0000-0000DC040000}"/>
    <cellStyle name="Comma 4 2 11 4" xfId="2568" xr:uid="{00000000-0005-0000-0000-0000DD040000}"/>
    <cellStyle name="Comma 4 2 11 4 2" xfId="2569" xr:uid="{00000000-0005-0000-0000-0000DE040000}"/>
    <cellStyle name="Comma 4 2 11 4 2 2" xfId="2570" xr:uid="{00000000-0005-0000-0000-0000DF040000}"/>
    <cellStyle name="Comma 4 2 11 4 2 2 2" xfId="2571" xr:uid="{00000000-0005-0000-0000-0000E0040000}"/>
    <cellStyle name="Comma 4 2 11 4 2 3" xfId="2572" xr:uid="{00000000-0005-0000-0000-0000E1040000}"/>
    <cellStyle name="Comma 4 2 11 4 3" xfId="2573" xr:uid="{00000000-0005-0000-0000-0000E2040000}"/>
    <cellStyle name="Comma 4 2 11 4 3 2" xfId="2574" xr:uid="{00000000-0005-0000-0000-0000E3040000}"/>
    <cellStyle name="Comma 4 2 11 4 3 2 2" xfId="2575" xr:uid="{00000000-0005-0000-0000-0000E4040000}"/>
    <cellStyle name="Comma 4 2 11 4 3 3" xfId="2576" xr:uid="{00000000-0005-0000-0000-0000E5040000}"/>
    <cellStyle name="Comma 4 2 11 4 4" xfId="2577" xr:uid="{00000000-0005-0000-0000-0000E6040000}"/>
    <cellStyle name="Comma 4 2 11 4 4 2" xfId="2578" xr:uid="{00000000-0005-0000-0000-0000E7040000}"/>
    <cellStyle name="Comma 4 2 11 4 4 2 2" xfId="2579" xr:uid="{00000000-0005-0000-0000-0000E8040000}"/>
    <cellStyle name="Comma 4 2 11 4 4 3" xfId="2580" xr:uid="{00000000-0005-0000-0000-0000E9040000}"/>
    <cellStyle name="Comma 4 2 11 4 5" xfId="2581" xr:uid="{00000000-0005-0000-0000-0000EA040000}"/>
    <cellStyle name="Comma 4 2 11 4 5 2" xfId="2582" xr:uid="{00000000-0005-0000-0000-0000EB040000}"/>
    <cellStyle name="Comma 4 2 11 4 6" xfId="2583" xr:uid="{00000000-0005-0000-0000-0000EC040000}"/>
    <cellStyle name="Comma 4 2 11 5" xfId="2584" xr:uid="{00000000-0005-0000-0000-0000ED040000}"/>
    <cellStyle name="Comma 4 2 11 5 2" xfId="2585" xr:uid="{00000000-0005-0000-0000-0000EE040000}"/>
    <cellStyle name="Comma 4 2 11 5 2 2" xfId="2586" xr:uid="{00000000-0005-0000-0000-0000EF040000}"/>
    <cellStyle name="Comma 4 2 11 5 2 2 2" xfId="2587" xr:uid="{00000000-0005-0000-0000-0000F0040000}"/>
    <cellStyle name="Comma 4 2 11 5 2 3" xfId="2588" xr:uid="{00000000-0005-0000-0000-0000F1040000}"/>
    <cellStyle name="Comma 4 2 11 5 3" xfId="2589" xr:uid="{00000000-0005-0000-0000-0000F2040000}"/>
    <cellStyle name="Comma 4 2 11 5 3 2" xfId="2590" xr:uid="{00000000-0005-0000-0000-0000F3040000}"/>
    <cellStyle name="Comma 4 2 11 5 3 2 2" xfId="2591" xr:uid="{00000000-0005-0000-0000-0000F4040000}"/>
    <cellStyle name="Comma 4 2 11 5 3 3" xfId="2592" xr:uid="{00000000-0005-0000-0000-0000F5040000}"/>
    <cellStyle name="Comma 4 2 11 5 4" xfId="2593" xr:uid="{00000000-0005-0000-0000-0000F6040000}"/>
    <cellStyle name="Comma 4 2 11 5 4 2" xfId="2594" xr:uid="{00000000-0005-0000-0000-0000F7040000}"/>
    <cellStyle name="Comma 4 2 11 5 4 2 2" xfId="2595" xr:uid="{00000000-0005-0000-0000-0000F8040000}"/>
    <cellStyle name="Comma 4 2 11 5 4 3" xfId="2596" xr:uid="{00000000-0005-0000-0000-0000F9040000}"/>
    <cellStyle name="Comma 4 2 11 5 5" xfId="2597" xr:uid="{00000000-0005-0000-0000-0000FA040000}"/>
    <cellStyle name="Comma 4 2 11 5 5 2" xfId="2598" xr:uid="{00000000-0005-0000-0000-0000FB040000}"/>
    <cellStyle name="Comma 4 2 11 5 6" xfId="2599" xr:uid="{00000000-0005-0000-0000-0000FC040000}"/>
    <cellStyle name="Comma 4 2 11 6" xfId="2600" xr:uid="{00000000-0005-0000-0000-0000FD040000}"/>
    <cellStyle name="Comma 4 2 11 6 2" xfId="2601" xr:uid="{00000000-0005-0000-0000-0000FE040000}"/>
    <cellStyle name="Comma 4 2 11 6 2 2" xfId="2602" xr:uid="{00000000-0005-0000-0000-0000FF040000}"/>
    <cellStyle name="Comma 4 2 11 6 3" xfId="2603" xr:uid="{00000000-0005-0000-0000-000000050000}"/>
    <cellStyle name="Comma 4 2 11 7" xfId="2604" xr:uid="{00000000-0005-0000-0000-000001050000}"/>
    <cellStyle name="Comma 4 2 11 7 2" xfId="2605" xr:uid="{00000000-0005-0000-0000-000002050000}"/>
    <cellStyle name="Comma 4 2 11 7 2 2" xfId="2606" xr:uid="{00000000-0005-0000-0000-000003050000}"/>
    <cellStyle name="Comma 4 2 11 7 3" xfId="2607" xr:uid="{00000000-0005-0000-0000-000004050000}"/>
    <cellStyle name="Comma 4 2 11 8" xfId="2608" xr:uid="{00000000-0005-0000-0000-000005050000}"/>
    <cellStyle name="Comma 4 2 11 8 2" xfId="2609" xr:uid="{00000000-0005-0000-0000-000006050000}"/>
    <cellStyle name="Comma 4 2 11 8 2 2" xfId="2610" xr:uid="{00000000-0005-0000-0000-000007050000}"/>
    <cellStyle name="Comma 4 2 11 8 3" xfId="2611" xr:uid="{00000000-0005-0000-0000-000008050000}"/>
    <cellStyle name="Comma 4 2 11 9" xfId="2612" xr:uid="{00000000-0005-0000-0000-000009050000}"/>
    <cellStyle name="Comma 4 2 11 9 2" xfId="2613" xr:uid="{00000000-0005-0000-0000-00000A050000}"/>
    <cellStyle name="Comma 4 2 12" xfId="2614" xr:uid="{00000000-0005-0000-0000-00000B050000}"/>
    <cellStyle name="Comma 4 2 12 10" xfId="2615" xr:uid="{00000000-0005-0000-0000-00000C050000}"/>
    <cellStyle name="Comma 4 2 12 2" xfId="2616" xr:uid="{00000000-0005-0000-0000-00000D050000}"/>
    <cellStyle name="Comma 4 2 12 2 2" xfId="2617" xr:uid="{00000000-0005-0000-0000-00000E050000}"/>
    <cellStyle name="Comma 4 2 12 2 2 2" xfId="2618" xr:uid="{00000000-0005-0000-0000-00000F050000}"/>
    <cellStyle name="Comma 4 2 12 2 2 2 2" xfId="2619" xr:uid="{00000000-0005-0000-0000-000010050000}"/>
    <cellStyle name="Comma 4 2 12 2 2 3" xfId="2620" xr:uid="{00000000-0005-0000-0000-000011050000}"/>
    <cellStyle name="Comma 4 2 12 2 3" xfId="2621" xr:uid="{00000000-0005-0000-0000-000012050000}"/>
    <cellStyle name="Comma 4 2 12 2 3 2" xfId="2622" xr:uid="{00000000-0005-0000-0000-000013050000}"/>
    <cellStyle name="Comma 4 2 12 2 3 2 2" xfId="2623" xr:uid="{00000000-0005-0000-0000-000014050000}"/>
    <cellStyle name="Comma 4 2 12 2 3 3" xfId="2624" xr:uid="{00000000-0005-0000-0000-000015050000}"/>
    <cellStyle name="Comma 4 2 12 2 4" xfId="2625" xr:uid="{00000000-0005-0000-0000-000016050000}"/>
    <cellStyle name="Comma 4 2 12 2 4 2" xfId="2626" xr:uid="{00000000-0005-0000-0000-000017050000}"/>
    <cellStyle name="Comma 4 2 12 2 4 2 2" xfId="2627" xr:uid="{00000000-0005-0000-0000-000018050000}"/>
    <cellStyle name="Comma 4 2 12 2 4 3" xfId="2628" xr:uid="{00000000-0005-0000-0000-000019050000}"/>
    <cellStyle name="Comma 4 2 12 2 5" xfId="2629" xr:uid="{00000000-0005-0000-0000-00001A050000}"/>
    <cellStyle name="Comma 4 2 12 2 5 2" xfId="2630" xr:uid="{00000000-0005-0000-0000-00001B050000}"/>
    <cellStyle name="Comma 4 2 12 2 6" xfId="2631" xr:uid="{00000000-0005-0000-0000-00001C050000}"/>
    <cellStyle name="Comma 4 2 12 3" xfId="2632" xr:uid="{00000000-0005-0000-0000-00001D050000}"/>
    <cellStyle name="Comma 4 2 12 3 2" xfId="2633" xr:uid="{00000000-0005-0000-0000-00001E050000}"/>
    <cellStyle name="Comma 4 2 12 3 2 2" xfId="2634" xr:uid="{00000000-0005-0000-0000-00001F050000}"/>
    <cellStyle name="Comma 4 2 12 3 2 2 2" xfId="2635" xr:uid="{00000000-0005-0000-0000-000020050000}"/>
    <cellStyle name="Comma 4 2 12 3 2 3" xfId="2636" xr:uid="{00000000-0005-0000-0000-000021050000}"/>
    <cellStyle name="Comma 4 2 12 3 3" xfId="2637" xr:uid="{00000000-0005-0000-0000-000022050000}"/>
    <cellStyle name="Comma 4 2 12 3 3 2" xfId="2638" xr:uid="{00000000-0005-0000-0000-000023050000}"/>
    <cellStyle name="Comma 4 2 12 3 3 2 2" xfId="2639" xr:uid="{00000000-0005-0000-0000-000024050000}"/>
    <cellStyle name="Comma 4 2 12 3 3 3" xfId="2640" xr:uid="{00000000-0005-0000-0000-000025050000}"/>
    <cellStyle name="Comma 4 2 12 3 4" xfId="2641" xr:uid="{00000000-0005-0000-0000-000026050000}"/>
    <cellStyle name="Comma 4 2 12 3 4 2" xfId="2642" xr:uid="{00000000-0005-0000-0000-000027050000}"/>
    <cellStyle name="Comma 4 2 12 3 4 2 2" xfId="2643" xr:uid="{00000000-0005-0000-0000-000028050000}"/>
    <cellStyle name="Comma 4 2 12 3 4 3" xfId="2644" xr:uid="{00000000-0005-0000-0000-000029050000}"/>
    <cellStyle name="Comma 4 2 12 3 5" xfId="2645" xr:uid="{00000000-0005-0000-0000-00002A050000}"/>
    <cellStyle name="Comma 4 2 12 3 5 2" xfId="2646" xr:uid="{00000000-0005-0000-0000-00002B050000}"/>
    <cellStyle name="Comma 4 2 12 3 6" xfId="2647" xr:uid="{00000000-0005-0000-0000-00002C050000}"/>
    <cellStyle name="Comma 4 2 12 4" xfId="2648" xr:uid="{00000000-0005-0000-0000-00002D050000}"/>
    <cellStyle name="Comma 4 2 12 4 2" xfId="2649" xr:uid="{00000000-0005-0000-0000-00002E050000}"/>
    <cellStyle name="Comma 4 2 12 4 2 2" xfId="2650" xr:uid="{00000000-0005-0000-0000-00002F050000}"/>
    <cellStyle name="Comma 4 2 12 4 2 2 2" xfId="2651" xr:uid="{00000000-0005-0000-0000-000030050000}"/>
    <cellStyle name="Comma 4 2 12 4 2 3" xfId="2652" xr:uid="{00000000-0005-0000-0000-000031050000}"/>
    <cellStyle name="Comma 4 2 12 4 3" xfId="2653" xr:uid="{00000000-0005-0000-0000-000032050000}"/>
    <cellStyle name="Comma 4 2 12 4 3 2" xfId="2654" xr:uid="{00000000-0005-0000-0000-000033050000}"/>
    <cellStyle name="Comma 4 2 12 4 3 2 2" xfId="2655" xr:uid="{00000000-0005-0000-0000-000034050000}"/>
    <cellStyle name="Comma 4 2 12 4 3 3" xfId="2656" xr:uid="{00000000-0005-0000-0000-000035050000}"/>
    <cellStyle name="Comma 4 2 12 4 4" xfId="2657" xr:uid="{00000000-0005-0000-0000-000036050000}"/>
    <cellStyle name="Comma 4 2 12 4 4 2" xfId="2658" xr:uid="{00000000-0005-0000-0000-000037050000}"/>
    <cellStyle name="Comma 4 2 12 4 4 2 2" xfId="2659" xr:uid="{00000000-0005-0000-0000-000038050000}"/>
    <cellStyle name="Comma 4 2 12 4 4 3" xfId="2660" xr:uid="{00000000-0005-0000-0000-000039050000}"/>
    <cellStyle name="Comma 4 2 12 4 5" xfId="2661" xr:uid="{00000000-0005-0000-0000-00003A050000}"/>
    <cellStyle name="Comma 4 2 12 4 5 2" xfId="2662" xr:uid="{00000000-0005-0000-0000-00003B050000}"/>
    <cellStyle name="Comma 4 2 12 4 6" xfId="2663" xr:uid="{00000000-0005-0000-0000-00003C050000}"/>
    <cellStyle name="Comma 4 2 12 5" xfId="2664" xr:uid="{00000000-0005-0000-0000-00003D050000}"/>
    <cellStyle name="Comma 4 2 12 5 2" xfId="2665" xr:uid="{00000000-0005-0000-0000-00003E050000}"/>
    <cellStyle name="Comma 4 2 12 5 2 2" xfId="2666" xr:uid="{00000000-0005-0000-0000-00003F050000}"/>
    <cellStyle name="Comma 4 2 12 5 2 2 2" xfId="2667" xr:uid="{00000000-0005-0000-0000-000040050000}"/>
    <cellStyle name="Comma 4 2 12 5 2 3" xfId="2668" xr:uid="{00000000-0005-0000-0000-000041050000}"/>
    <cellStyle name="Comma 4 2 12 5 3" xfId="2669" xr:uid="{00000000-0005-0000-0000-000042050000}"/>
    <cellStyle name="Comma 4 2 12 5 3 2" xfId="2670" xr:uid="{00000000-0005-0000-0000-000043050000}"/>
    <cellStyle name="Comma 4 2 12 5 3 2 2" xfId="2671" xr:uid="{00000000-0005-0000-0000-000044050000}"/>
    <cellStyle name="Comma 4 2 12 5 3 3" xfId="2672" xr:uid="{00000000-0005-0000-0000-000045050000}"/>
    <cellStyle name="Comma 4 2 12 5 4" xfId="2673" xr:uid="{00000000-0005-0000-0000-000046050000}"/>
    <cellStyle name="Comma 4 2 12 5 4 2" xfId="2674" xr:uid="{00000000-0005-0000-0000-000047050000}"/>
    <cellStyle name="Comma 4 2 12 5 4 2 2" xfId="2675" xr:uid="{00000000-0005-0000-0000-000048050000}"/>
    <cellStyle name="Comma 4 2 12 5 4 3" xfId="2676" xr:uid="{00000000-0005-0000-0000-000049050000}"/>
    <cellStyle name="Comma 4 2 12 5 5" xfId="2677" xr:uid="{00000000-0005-0000-0000-00004A050000}"/>
    <cellStyle name="Comma 4 2 12 5 5 2" xfId="2678" xr:uid="{00000000-0005-0000-0000-00004B050000}"/>
    <cellStyle name="Comma 4 2 12 5 6" xfId="2679" xr:uid="{00000000-0005-0000-0000-00004C050000}"/>
    <cellStyle name="Comma 4 2 12 6" xfId="2680" xr:uid="{00000000-0005-0000-0000-00004D050000}"/>
    <cellStyle name="Comma 4 2 12 6 2" xfId="2681" xr:uid="{00000000-0005-0000-0000-00004E050000}"/>
    <cellStyle name="Comma 4 2 12 6 2 2" xfId="2682" xr:uid="{00000000-0005-0000-0000-00004F050000}"/>
    <cellStyle name="Comma 4 2 12 6 3" xfId="2683" xr:uid="{00000000-0005-0000-0000-000050050000}"/>
    <cellStyle name="Comma 4 2 12 7" xfId="2684" xr:uid="{00000000-0005-0000-0000-000051050000}"/>
    <cellStyle name="Comma 4 2 12 7 2" xfId="2685" xr:uid="{00000000-0005-0000-0000-000052050000}"/>
    <cellStyle name="Comma 4 2 12 7 2 2" xfId="2686" xr:uid="{00000000-0005-0000-0000-000053050000}"/>
    <cellStyle name="Comma 4 2 12 7 3" xfId="2687" xr:uid="{00000000-0005-0000-0000-000054050000}"/>
    <cellStyle name="Comma 4 2 12 8" xfId="2688" xr:uid="{00000000-0005-0000-0000-000055050000}"/>
    <cellStyle name="Comma 4 2 12 8 2" xfId="2689" xr:uid="{00000000-0005-0000-0000-000056050000}"/>
    <cellStyle name="Comma 4 2 12 8 2 2" xfId="2690" xr:uid="{00000000-0005-0000-0000-000057050000}"/>
    <cellStyle name="Comma 4 2 12 8 3" xfId="2691" xr:uid="{00000000-0005-0000-0000-000058050000}"/>
    <cellStyle name="Comma 4 2 12 9" xfId="2692" xr:uid="{00000000-0005-0000-0000-000059050000}"/>
    <cellStyle name="Comma 4 2 12 9 2" xfId="2693" xr:uid="{00000000-0005-0000-0000-00005A050000}"/>
    <cellStyle name="Comma 4 2 13" xfId="2694" xr:uid="{00000000-0005-0000-0000-00005B050000}"/>
    <cellStyle name="Comma 4 2 13 10" xfId="2695" xr:uid="{00000000-0005-0000-0000-00005C050000}"/>
    <cellStyle name="Comma 4 2 13 2" xfId="2696" xr:uid="{00000000-0005-0000-0000-00005D050000}"/>
    <cellStyle name="Comma 4 2 13 2 2" xfId="2697" xr:uid="{00000000-0005-0000-0000-00005E050000}"/>
    <cellStyle name="Comma 4 2 13 2 2 2" xfId="2698" xr:uid="{00000000-0005-0000-0000-00005F050000}"/>
    <cellStyle name="Comma 4 2 13 2 2 2 2" xfId="2699" xr:uid="{00000000-0005-0000-0000-000060050000}"/>
    <cellStyle name="Comma 4 2 13 2 2 3" xfId="2700" xr:uid="{00000000-0005-0000-0000-000061050000}"/>
    <cellStyle name="Comma 4 2 13 2 3" xfId="2701" xr:uid="{00000000-0005-0000-0000-000062050000}"/>
    <cellStyle name="Comma 4 2 13 2 3 2" xfId="2702" xr:uid="{00000000-0005-0000-0000-000063050000}"/>
    <cellStyle name="Comma 4 2 13 2 3 2 2" xfId="2703" xr:uid="{00000000-0005-0000-0000-000064050000}"/>
    <cellStyle name="Comma 4 2 13 2 3 3" xfId="2704" xr:uid="{00000000-0005-0000-0000-000065050000}"/>
    <cellStyle name="Comma 4 2 13 2 4" xfId="2705" xr:uid="{00000000-0005-0000-0000-000066050000}"/>
    <cellStyle name="Comma 4 2 13 2 4 2" xfId="2706" xr:uid="{00000000-0005-0000-0000-000067050000}"/>
    <cellStyle name="Comma 4 2 13 2 4 2 2" xfId="2707" xr:uid="{00000000-0005-0000-0000-000068050000}"/>
    <cellStyle name="Comma 4 2 13 2 4 3" xfId="2708" xr:uid="{00000000-0005-0000-0000-000069050000}"/>
    <cellStyle name="Comma 4 2 13 2 5" xfId="2709" xr:uid="{00000000-0005-0000-0000-00006A050000}"/>
    <cellStyle name="Comma 4 2 13 2 5 2" xfId="2710" xr:uid="{00000000-0005-0000-0000-00006B050000}"/>
    <cellStyle name="Comma 4 2 13 2 6" xfId="2711" xr:uid="{00000000-0005-0000-0000-00006C050000}"/>
    <cellStyle name="Comma 4 2 13 3" xfId="2712" xr:uid="{00000000-0005-0000-0000-00006D050000}"/>
    <cellStyle name="Comma 4 2 13 3 2" xfId="2713" xr:uid="{00000000-0005-0000-0000-00006E050000}"/>
    <cellStyle name="Comma 4 2 13 3 2 2" xfId="2714" xr:uid="{00000000-0005-0000-0000-00006F050000}"/>
    <cellStyle name="Comma 4 2 13 3 2 2 2" xfId="2715" xr:uid="{00000000-0005-0000-0000-000070050000}"/>
    <cellStyle name="Comma 4 2 13 3 2 3" xfId="2716" xr:uid="{00000000-0005-0000-0000-000071050000}"/>
    <cellStyle name="Comma 4 2 13 3 3" xfId="2717" xr:uid="{00000000-0005-0000-0000-000072050000}"/>
    <cellStyle name="Comma 4 2 13 3 3 2" xfId="2718" xr:uid="{00000000-0005-0000-0000-000073050000}"/>
    <cellStyle name="Comma 4 2 13 3 3 2 2" xfId="2719" xr:uid="{00000000-0005-0000-0000-000074050000}"/>
    <cellStyle name="Comma 4 2 13 3 3 3" xfId="2720" xr:uid="{00000000-0005-0000-0000-000075050000}"/>
    <cellStyle name="Comma 4 2 13 3 4" xfId="2721" xr:uid="{00000000-0005-0000-0000-000076050000}"/>
    <cellStyle name="Comma 4 2 13 3 4 2" xfId="2722" xr:uid="{00000000-0005-0000-0000-000077050000}"/>
    <cellStyle name="Comma 4 2 13 3 4 2 2" xfId="2723" xr:uid="{00000000-0005-0000-0000-000078050000}"/>
    <cellStyle name="Comma 4 2 13 3 4 3" xfId="2724" xr:uid="{00000000-0005-0000-0000-000079050000}"/>
    <cellStyle name="Comma 4 2 13 3 5" xfId="2725" xr:uid="{00000000-0005-0000-0000-00007A050000}"/>
    <cellStyle name="Comma 4 2 13 3 5 2" xfId="2726" xr:uid="{00000000-0005-0000-0000-00007B050000}"/>
    <cellStyle name="Comma 4 2 13 3 6" xfId="2727" xr:uid="{00000000-0005-0000-0000-00007C050000}"/>
    <cellStyle name="Comma 4 2 13 4" xfId="2728" xr:uid="{00000000-0005-0000-0000-00007D050000}"/>
    <cellStyle name="Comma 4 2 13 4 2" xfId="2729" xr:uid="{00000000-0005-0000-0000-00007E050000}"/>
    <cellStyle name="Comma 4 2 13 4 2 2" xfId="2730" xr:uid="{00000000-0005-0000-0000-00007F050000}"/>
    <cellStyle name="Comma 4 2 13 4 2 2 2" xfId="2731" xr:uid="{00000000-0005-0000-0000-000080050000}"/>
    <cellStyle name="Comma 4 2 13 4 2 3" xfId="2732" xr:uid="{00000000-0005-0000-0000-000081050000}"/>
    <cellStyle name="Comma 4 2 13 4 3" xfId="2733" xr:uid="{00000000-0005-0000-0000-000082050000}"/>
    <cellStyle name="Comma 4 2 13 4 3 2" xfId="2734" xr:uid="{00000000-0005-0000-0000-000083050000}"/>
    <cellStyle name="Comma 4 2 13 4 3 2 2" xfId="2735" xr:uid="{00000000-0005-0000-0000-000084050000}"/>
    <cellStyle name="Comma 4 2 13 4 3 3" xfId="2736" xr:uid="{00000000-0005-0000-0000-000085050000}"/>
    <cellStyle name="Comma 4 2 13 4 4" xfId="2737" xr:uid="{00000000-0005-0000-0000-000086050000}"/>
    <cellStyle name="Comma 4 2 13 4 4 2" xfId="2738" xr:uid="{00000000-0005-0000-0000-000087050000}"/>
    <cellStyle name="Comma 4 2 13 4 4 2 2" xfId="2739" xr:uid="{00000000-0005-0000-0000-000088050000}"/>
    <cellStyle name="Comma 4 2 13 4 4 3" xfId="2740" xr:uid="{00000000-0005-0000-0000-000089050000}"/>
    <cellStyle name="Comma 4 2 13 4 5" xfId="2741" xr:uid="{00000000-0005-0000-0000-00008A050000}"/>
    <cellStyle name="Comma 4 2 13 4 5 2" xfId="2742" xr:uid="{00000000-0005-0000-0000-00008B050000}"/>
    <cellStyle name="Comma 4 2 13 4 6" xfId="2743" xr:uid="{00000000-0005-0000-0000-00008C050000}"/>
    <cellStyle name="Comma 4 2 13 5" xfId="2744" xr:uid="{00000000-0005-0000-0000-00008D050000}"/>
    <cellStyle name="Comma 4 2 13 5 2" xfId="2745" xr:uid="{00000000-0005-0000-0000-00008E050000}"/>
    <cellStyle name="Comma 4 2 13 5 2 2" xfId="2746" xr:uid="{00000000-0005-0000-0000-00008F050000}"/>
    <cellStyle name="Comma 4 2 13 5 2 2 2" xfId="2747" xr:uid="{00000000-0005-0000-0000-000090050000}"/>
    <cellStyle name="Comma 4 2 13 5 2 3" xfId="2748" xr:uid="{00000000-0005-0000-0000-000091050000}"/>
    <cellStyle name="Comma 4 2 13 5 3" xfId="2749" xr:uid="{00000000-0005-0000-0000-000092050000}"/>
    <cellStyle name="Comma 4 2 13 5 3 2" xfId="2750" xr:uid="{00000000-0005-0000-0000-000093050000}"/>
    <cellStyle name="Comma 4 2 13 5 3 2 2" xfId="2751" xr:uid="{00000000-0005-0000-0000-000094050000}"/>
    <cellStyle name="Comma 4 2 13 5 3 3" xfId="2752" xr:uid="{00000000-0005-0000-0000-000095050000}"/>
    <cellStyle name="Comma 4 2 13 5 4" xfId="2753" xr:uid="{00000000-0005-0000-0000-000096050000}"/>
    <cellStyle name="Comma 4 2 13 5 4 2" xfId="2754" xr:uid="{00000000-0005-0000-0000-000097050000}"/>
    <cellStyle name="Comma 4 2 13 5 4 2 2" xfId="2755" xr:uid="{00000000-0005-0000-0000-000098050000}"/>
    <cellStyle name="Comma 4 2 13 5 4 3" xfId="2756" xr:uid="{00000000-0005-0000-0000-000099050000}"/>
    <cellStyle name="Comma 4 2 13 5 5" xfId="2757" xr:uid="{00000000-0005-0000-0000-00009A050000}"/>
    <cellStyle name="Comma 4 2 13 5 5 2" xfId="2758" xr:uid="{00000000-0005-0000-0000-00009B050000}"/>
    <cellStyle name="Comma 4 2 13 5 6" xfId="2759" xr:uid="{00000000-0005-0000-0000-00009C050000}"/>
    <cellStyle name="Comma 4 2 13 6" xfId="2760" xr:uid="{00000000-0005-0000-0000-00009D050000}"/>
    <cellStyle name="Comma 4 2 13 6 2" xfId="2761" xr:uid="{00000000-0005-0000-0000-00009E050000}"/>
    <cellStyle name="Comma 4 2 13 6 2 2" xfId="2762" xr:uid="{00000000-0005-0000-0000-00009F050000}"/>
    <cellStyle name="Comma 4 2 13 6 3" xfId="2763" xr:uid="{00000000-0005-0000-0000-0000A0050000}"/>
    <cellStyle name="Comma 4 2 13 7" xfId="2764" xr:uid="{00000000-0005-0000-0000-0000A1050000}"/>
    <cellStyle name="Comma 4 2 13 7 2" xfId="2765" xr:uid="{00000000-0005-0000-0000-0000A2050000}"/>
    <cellStyle name="Comma 4 2 13 7 2 2" xfId="2766" xr:uid="{00000000-0005-0000-0000-0000A3050000}"/>
    <cellStyle name="Comma 4 2 13 7 3" xfId="2767" xr:uid="{00000000-0005-0000-0000-0000A4050000}"/>
    <cellStyle name="Comma 4 2 13 8" xfId="2768" xr:uid="{00000000-0005-0000-0000-0000A5050000}"/>
    <cellStyle name="Comma 4 2 13 8 2" xfId="2769" xr:uid="{00000000-0005-0000-0000-0000A6050000}"/>
    <cellStyle name="Comma 4 2 13 8 2 2" xfId="2770" xr:uid="{00000000-0005-0000-0000-0000A7050000}"/>
    <cellStyle name="Comma 4 2 13 8 3" xfId="2771" xr:uid="{00000000-0005-0000-0000-0000A8050000}"/>
    <cellStyle name="Comma 4 2 13 9" xfId="2772" xr:uid="{00000000-0005-0000-0000-0000A9050000}"/>
    <cellStyle name="Comma 4 2 13 9 2" xfId="2773" xr:uid="{00000000-0005-0000-0000-0000AA050000}"/>
    <cellStyle name="Comma 4 2 14" xfId="2774" xr:uid="{00000000-0005-0000-0000-0000AB050000}"/>
    <cellStyle name="Comma 4 2 14 2" xfId="2775" xr:uid="{00000000-0005-0000-0000-0000AC050000}"/>
    <cellStyle name="Comma 4 2 14 2 2" xfId="2776" xr:uid="{00000000-0005-0000-0000-0000AD050000}"/>
    <cellStyle name="Comma 4 2 14 2 2 2" xfId="2777" xr:uid="{00000000-0005-0000-0000-0000AE050000}"/>
    <cellStyle name="Comma 4 2 14 2 3" xfId="2778" xr:uid="{00000000-0005-0000-0000-0000AF050000}"/>
    <cellStyle name="Comma 4 2 14 3" xfId="2779" xr:uid="{00000000-0005-0000-0000-0000B0050000}"/>
    <cellStyle name="Comma 4 2 14 3 2" xfId="2780" xr:uid="{00000000-0005-0000-0000-0000B1050000}"/>
    <cellStyle name="Comma 4 2 14 3 2 2" xfId="2781" xr:uid="{00000000-0005-0000-0000-0000B2050000}"/>
    <cellStyle name="Comma 4 2 14 3 3" xfId="2782" xr:uid="{00000000-0005-0000-0000-0000B3050000}"/>
    <cellStyle name="Comma 4 2 14 4" xfId="2783" xr:uid="{00000000-0005-0000-0000-0000B4050000}"/>
    <cellStyle name="Comma 4 2 14 4 2" xfId="2784" xr:uid="{00000000-0005-0000-0000-0000B5050000}"/>
    <cellStyle name="Comma 4 2 14 4 2 2" xfId="2785" xr:uid="{00000000-0005-0000-0000-0000B6050000}"/>
    <cellStyle name="Comma 4 2 14 4 3" xfId="2786" xr:uid="{00000000-0005-0000-0000-0000B7050000}"/>
    <cellStyle name="Comma 4 2 14 5" xfId="2787" xr:uid="{00000000-0005-0000-0000-0000B8050000}"/>
    <cellStyle name="Comma 4 2 14 5 2" xfId="2788" xr:uid="{00000000-0005-0000-0000-0000B9050000}"/>
    <cellStyle name="Comma 4 2 14 6" xfId="2789" xr:uid="{00000000-0005-0000-0000-0000BA050000}"/>
    <cellStyle name="Comma 4 2 15" xfId="2790" xr:uid="{00000000-0005-0000-0000-0000BB050000}"/>
    <cellStyle name="Comma 4 2 15 2" xfId="2791" xr:uid="{00000000-0005-0000-0000-0000BC050000}"/>
    <cellStyle name="Comma 4 2 15 2 2" xfId="2792" xr:uid="{00000000-0005-0000-0000-0000BD050000}"/>
    <cellStyle name="Comma 4 2 15 2 2 2" xfId="2793" xr:uid="{00000000-0005-0000-0000-0000BE050000}"/>
    <cellStyle name="Comma 4 2 15 2 3" xfId="2794" xr:uid="{00000000-0005-0000-0000-0000BF050000}"/>
    <cellStyle name="Comma 4 2 15 3" xfId="2795" xr:uid="{00000000-0005-0000-0000-0000C0050000}"/>
    <cellStyle name="Comma 4 2 15 3 2" xfId="2796" xr:uid="{00000000-0005-0000-0000-0000C1050000}"/>
    <cellStyle name="Comma 4 2 15 3 2 2" xfId="2797" xr:uid="{00000000-0005-0000-0000-0000C2050000}"/>
    <cellStyle name="Comma 4 2 15 3 3" xfId="2798" xr:uid="{00000000-0005-0000-0000-0000C3050000}"/>
    <cellStyle name="Comma 4 2 15 4" xfId="2799" xr:uid="{00000000-0005-0000-0000-0000C4050000}"/>
    <cellStyle name="Comma 4 2 15 4 2" xfId="2800" xr:uid="{00000000-0005-0000-0000-0000C5050000}"/>
    <cellStyle name="Comma 4 2 15 4 2 2" xfId="2801" xr:uid="{00000000-0005-0000-0000-0000C6050000}"/>
    <cellStyle name="Comma 4 2 15 4 3" xfId="2802" xr:uid="{00000000-0005-0000-0000-0000C7050000}"/>
    <cellStyle name="Comma 4 2 15 5" xfId="2803" xr:uid="{00000000-0005-0000-0000-0000C8050000}"/>
    <cellStyle name="Comma 4 2 15 5 2" xfId="2804" xr:uid="{00000000-0005-0000-0000-0000C9050000}"/>
    <cellStyle name="Comma 4 2 15 6" xfId="2805" xr:uid="{00000000-0005-0000-0000-0000CA050000}"/>
    <cellStyle name="Comma 4 2 16" xfId="2806" xr:uid="{00000000-0005-0000-0000-0000CB050000}"/>
    <cellStyle name="Comma 4 2 16 2" xfId="2807" xr:uid="{00000000-0005-0000-0000-0000CC050000}"/>
    <cellStyle name="Comma 4 2 16 2 2" xfId="2808" xr:uid="{00000000-0005-0000-0000-0000CD050000}"/>
    <cellStyle name="Comma 4 2 16 2 2 2" xfId="2809" xr:uid="{00000000-0005-0000-0000-0000CE050000}"/>
    <cellStyle name="Comma 4 2 16 2 3" xfId="2810" xr:uid="{00000000-0005-0000-0000-0000CF050000}"/>
    <cellStyle name="Comma 4 2 16 3" xfId="2811" xr:uid="{00000000-0005-0000-0000-0000D0050000}"/>
    <cellStyle name="Comma 4 2 16 3 2" xfId="2812" xr:uid="{00000000-0005-0000-0000-0000D1050000}"/>
    <cellStyle name="Comma 4 2 16 3 2 2" xfId="2813" xr:uid="{00000000-0005-0000-0000-0000D2050000}"/>
    <cellStyle name="Comma 4 2 16 3 3" xfId="2814" xr:uid="{00000000-0005-0000-0000-0000D3050000}"/>
    <cellStyle name="Comma 4 2 16 4" xfId="2815" xr:uid="{00000000-0005-0000-0000-0000D4050000}"/>
    <cellStyle name="Comma 4 2 16 4 2" xfId="2816" xr:uid="{00000000-0005-0000-0000-0000D5050000}"/>
    <cellStyle name="Comma 4 2 16 4 2 2" xfId="2817" xr:uid="{00000000-0005-0000-0000-0000D6050000}"/>
    <cellStyle name="Comma 4 2 16 4 3" xfId="2818" xr:uid="{00000000-0005-0000-0000-0000D7050000}"/>
    <cellStyle name="Comma 4 2 16 5" xfId="2819" xr:uid="{00000000-0005-0000-0000-0000D8050000}"/>
    <cellStyle name="Comma 4 2 16 5 2" xfId="2820" xr:uid="{00000000-0005-0000-0000-0000D9050000}"/>
    <cellStyle name="Comma 4 2 16 6" xfId="2821" xr:uid="{00000000-0005-0000-0000-0000DA050000}"/>
    <cellStyle name="Comma 4 2 17" xfId="2822" xr:uid="{00000000-0005-0000-0000-0000DB050000}"/>
    <cellStyle name="Comma 4 2 17 2" xfId="2823" xr:uid="{00000000-0005-0000-0000-0000DC050000}"/>
    <cellStyle name="Comma 4 2 17 2 2" xfId="2824" xr:uid="{00000000-0005-0000-0000-0000DD050000}"/>
    <cellStyle name="Comma 4 2 17 2 2 2" xfId="2825" xr:uid="{00000000-0005-0000-0000-0000DE050000}"/>
    <cellStyle name="Comma 4 2 17 2 3" xfId="2826" xr:uid="{00000000-0005-0000-0000-0000DF050000}"/>
    <cellStyle name="Comma 4 2 17 3" xfId="2827" xr:uid="{00000000-0005-0000-0000-0000E0050000}"/>
    <cellStyle name="Comma 4 2 17 3 2" xfId="2828" xr:uid="{00000000-0005-0000-0000-0000E1050000}"/>
    <cellStyle name="Comma 4 2 17 3 2 2" xfId="2829" xr:uid="{00000000-0005-0000-0000-0000E2050000}"/>
    <cellStyle name="Comma 4 2 17 3 3" xfId="2830" xr:uid="{00000000-0005-0000-0000-0000E3050000}"/>
    <cellStyle name="Comma 4 2 17 4" xfId="2831" xr:uid="{00000000-0005-0000-0000-0000E4050000}"/>
    <cellStyle name="Comma 4 2 17 4 2" xfId="2832" xr:uid="{00000000-0005-0000-0000-0000E5050000}"/>
    <cellStyle name="Comma 4 2 17 4 2 2" xfId="2833" xr:uid="{00000000-0005-0000-0000-0000E6050000}"/>
    <cellStyle name="Comma 4 2 17 4 3" xfId="2834" xr:uid="{00000000-0005-0000-0000-0000E7050000}"/>
    <cellStyle name="Comma 4 2 17 5" xfId="2835" xr:uid="{00000000-0005-0000-0000-0000E8050000}"/>
    <cellStyle name="Comma 4 2 17 5 2" xfId="2836" xr:uid="{00000000-0005-0000-0000-0000E9050000}"/>
    <cellStyle name="Comma 4 2 17 6" xfId="2837" xr:uid="{00000000-0005-0000-0000-0000EA050000}"/>
    <cellStyle name="Comma 4 2 18" xfId="2838" xr:uid="{00000000-0005-0000-0000-0000EB050000}"/>
    <cellStyle name="Comma 4 2 18 2" xfId="2839" xr:uid="{00000000-0005-0000-0000-0000EC050000}"/>
    <cellStyle name="Comma 4 2 18 2 2" xfId="2840" xr:uid="{00000000-0005-0000-0000-0000ED050000}"/>
    <cellStyle name="Comma 4 2 18 3" xfId="2841" xr:uid="{00000000-0005-0000-0000-0000EE050000}"/>
    <cellStyle name="Comma 4 2 19" xfId="2842" xr:uid="{00000000-0005-0000-0000-0000EF050000}"/>
    <cellStyle name="Comma 4 2 19 2" xfId="2843" xr:uid="{00000000-0005-0000-0000-0000F0050000}"/>
    <cellStyle name="Comma 4 2 19 2 2" xfId="2844" xr:uid="{00000000-0005-0000-0000-0000F1050000}"/>
    <cellStyle name="Comma 4 2 19 3" xfId="2845" xr:uid="{00000000-0005-0000-0000-0000F2050000}"/>
    <cellStyle name="Comma 4 2 2" xfId="456" xr:uid="{00000000-0005-0000-0000-0000F3050000}"/>
    <cellStyle name="Comma 4 2 2 10" xfId="1959" xr:uid="{00000000-0005-0000-0000-0000F4050000}"/>
    <cellStyle name="Comma 4 2 2 2" xfId="457" xr:uid="{00000000-0005-0000-0000-0000F5050000}"/>
    <cellStyle name="Comma 4 2 2 2 2" xfId="458" xr:uid="{00000000-0005-0000-0000-0000F6050000}"/>
    <cellStyle name="Comma 4 2 2 2 2 2" xfId="1961" xr:uid="{00000000-0005-0000-0000-0000F7050000}"/>
    <cellStyle name="Comma 4 2 2 2 2 2 2" xfId="2846" xr:uid="{00000000-0005-0000-0000-0000F8050000}"/>
    <cellStyle name="Comma 4 2 2 2 3" xfId="459" xr:uid="{00000000-0005-0000-0000-0000F9050000}"/>
    <cellStyle name="Comma 4 2 2 2 3 2" xfId="1962" xr:uid="{00000000-0005-0000-0000-0000FA050000}"/>
    <cellStyle name="Comma 4 2 2 2 3 2 2" xfId="2847" xr:uid="{00000000-0005-0000-0000-0000FB050000}"/>
    <cellStyle name="Comma 4 2 2 2 4" xfId="460" xr:uid="{00000000-0005-0000-0000-0000FC050000}"/>
    <cellStyle name="Comma 4 2 2 2 4 2" xfId="1963" xr:uid="{00000000-0005-0000-0000-0000FD050000}"/>
    <cellStyle name="Comma 4 2 2 2 4 2 2" xfId="2848" xr:uid="{00000000-0005-0000-0000-0000FE050000}"/>
    <cellStyle name="Comma 4 2 2 2 5" xfId="461" xr:uid="{00000000-0005-0000-0000-0000FF050000}"/>
    <cellStyle name="Comma 4 2 2 2 5 2" xfId="1964" xr:uid="{00000000-0005-0000-0000-000000060000}"/>
    <cellStyle name="Comma 4 2 2 2 6" xfId="462" xr:uid="{00000000-0005-0000-0000-000001060000}"/>
    <cellStyle name="Comma 4 2 2 2 6 2" xfId="1965" xr:uid="{00000000-0005-0000-0000-000002060000}"/>
    <cellStyle name="Comma 4 2 2 2 7" xfId="463" xr:uid="{00000000-0005-0000-0000-000003060000}"/>
    <cellStyle name="Comma 4 2 2 2 7 2" xfId="1966" xr:uid="{00000000-0005-0000-0000-000004060000}"/>
    <cellStyle name="Comma 4 2 2 2 8" xfId="1960" xr:uid="{00000000-0005-0000-0000-000005060000}"/>
    <cellStyle name="Comma 4 2 2 2 9" xfId="2849" xr:uid="{00000000-0005-0000-0000-000006060000}"/>
    <cellStyle name="Comma 4 2 2 3" xfId="464" xr:uid="{00000000-0005-0000-0000-000007060000}"/>
    <cellStyle name="Comma 4 2 2 3 2" xfId="1967" xr:uid="{00000000-0005-0000-0000-000008060000}"/>
    <cellStyle name="Comma 4 2 2 3 2 2" xfId="2850" xr:uid="{00000000-0005-0000-0000-000009060000}"/>
    <cellStyle name="Comma 4 2 2 3 2 2 2" xfId="2851" xr:uid="{00000000-0005-0000-0000-00000A060000}"/>
    <cellStyle name="Comma 4 2 2 3 2 3" xfId="2852" xr:uid="{00000000-0005-0000-0000-00000B060000}"/>
    <cellStyle name="Comma 4 2 2 3 3" xfId="2853" xr:uid="{00000000-0005-0000-0000-00000C060000}"/>
    <cellStyle name="Comma 4 2 2 3 3 2" xfId="2854" xr:uid="{00000000-0005-0000-0000-00000D060000}"/>
    <cellStyle name="Comma 4 2 2 3 3 2 2" xfId="2855" xr:uid="{00000000-0005-0000-0000-00000E060000}"/>
    <cellStyle name="Comma 4 2 2 3 3 3" xfId="2856" xr:uid="{00000000-0005-0000-0000-00000F060000}"/>
    <cellStyle name="Comma 4 2 2 3 4" xfId="2857" xr:uid="{00000000-0005-0000-0000-000010060000}"/>
    <cellStyle name="Comma 4 2 2 3 4 2" xfId="2858" xr:uid="{00000000-0005-0000-0000-000011060000}"/>
    <cellStyle name="Comma 4 2 2 3 4 2 2" xfId="2859" xr:uid="{00000000-0005-0000-0000-000012060000}"/>
    <cellStyle name="Comma 4 2 2 3 4 3" xfId="2860" xr:uid="{00000000-0005-0000-0000-000013060000}"/>
    <cellStyle name="Comma 4 2 2 3 5" xfId="2861" xr:uid="{00000000-0005-0000-0000-000014060000}"/>
    <cellStyle name="Comma 4 2 2 3 5 2" xfId="2862" xr:uid="{00000000-0005-0000-0000-000015060000}"/>
    <cellStyle name="Comma 4 2 2 4" xfId="465" xr:uid="{00000000-0005-0000-0000-000016060000}"/>
    <cellStyle name="Comma 4 2 2 4 2" xfId="1968" xr:uid="{00000000-0005-0000-0000-000017060000}"/>
    <cellStyle name="Comma 4 2 2 4 2 2" xfId="2863" xr:uid="{00000000-0005-0000-0000-000018060000}"/>
    <cellStyle name="Comma 4 2 2 4 2 2 2" xfId="2864" xr:uid="{00000000-0005-0000-0000-000019060000}"/>
    <cellStyle name="Comma 4 2 2 4 2 3" xfId="2865" xr:uid="{00000000-0005-0000-0000-00001A060000}"/>
    <cellStyle name="Comma 4 2 2 4 3" xfId="2866" xr:uid="{00000000-0005-0000-0000-00001B060000}"/>
    <cellStyle name="Comma 4 2 2 4 3 2" xfId="2867" xr:uid="{00000000-0005-0000-0000-00001C060000}"/>
    <cellStyle name="Comma 4 2 2 4 3 2 2" xfId="2868" xr:uid="{00000000-0005-0000-0000-00001D060000}"/>
    <cellStyle name="Comma 4 2 2 4 3 3" xfId="2869" xr:uid="{00000000-0005-0000-0000-00001E060000}"/>
    <cellStyle name="Comma 4 2 2 4 4" xfId="2870" xr:uid="{00000000-0005-0000-0000-00001F060000}"/>
    <cellStyle name="Comma 4 2 2 4 4 2" xfId="2871" xr:uid="{00000000-0005-0000-0000-000020060000}"/>
    <cellStyle name="Comma 4 2 2 4 4 2 2" xfId="2872" xr:uid="{00000000-0005-0000-0000-000021060000}"/>
    <cellStyle name="Comma 4 2 2 4 4 3" xfId="2873" xr:uid="{00000000-0005-0000-0000-000022060000}"/>
    <cellStyle name="Comma 4 2 2 4 5" xfId="2874" xr:uid="{00000000-0005-0000-0000-000023060000}"/>
    <cellStyle name="Comma 4 2 2 4 5 2" xfId="2875" xr:uid="{00000000-0005-0000-0000-000024060000}"/>
    <cellStyle name="Comma 4 2 2 5" xfId="466" xr:uid="{00000000-0005-0000-0000-000025060000}"/>
    <cellStyle name="Comma 4 2 2 5 2" xfId="1969" xr:uid="{00000000-0005-0000-0000-000026060000}"/>
    <cellStyle name="Comma 4 2 2 5 2 2" xfId="2876" xr:uid="{00000000-0005-0000-0000-000027060000}"/>
    <cellStyle name="Comma 4 2 2 5 2 2 2" xfId="2877" xr:uid="{00000000-0005-0000-0000-000028060000}"/>
    <cellStyle name="Comma 4 2 2 5 2 3" xfId="2878" xr:uid="{00000000-0005-0000-0000-000029060000}"/>
    <cellStyle name="Comma 4 2 2 5 3" xfId="2879" xr:uid="{00000000-0005-0000-0000-00002A060000}"/>
    <cellStyle name="Comma 4 2 2 5 3 2" xfId="2880" xr:uid="{00000000-0005-0000-0000-00002B060000}"/>
    <cellStyle name="Comma 4 2 2 5 3 2 2" xfId="2881" xr:uid="{00000000-0005-0000-0000-00002C060000}"/>
    <cellStyle name="Comma 4 2 2 5 3 3" xfId="2882" xr:uid="{00000000-0005-0000-0000-00002D060000}"/>
    <cellStyle name="Comma 4 2 2 5 4" xfId="2883" xr:uid="{00000000-0005-0000-0000-00002E060000}"/>
    <cellStyle name="Comma 4 2 2 5 4 2" xfId="2884" xr:uid="{00000000-0005-0000-0000-00002F060000}"/>
    <cellStyle name="Comma 4 2 2 5 4 2 2" xfId="2885" xr:uid="{00000000-0005-0000-0000-000030060000}"/>
    <cellStyle name="Comma 4 2 2 5 4 3" xfId="2886" xr:uid="{00000000-0005-0000-0000-000031060000}"/>
    <cellStyle name="Comma 4 2 2 5 5" xfId="2887" xr:uid="{00000000-0005-0000-0000-000032060000}"/>
    <cellStyle name="Comma 4 2 2 5 5 2" xfId="2888" xr:uid="{00000000-0005-0000-0000-000033060000}"/>
    <cellStyle name="Comma 4 2 2 5 6" xfId="2889" xr:uid="{00000000-0005-0000-0000-000034060000}"/>
    <cellStyle name="Comma 4 2 2 5 7" xfId="2890" xr:uid="{00000000-0005-0000-0000-000035060000}"/>
    <cellStyle name="Comma 4 2 2 6" xfId="467" xr:uid="{00000000-0005-0000-0000-000036060000}"/>
    <cellStyle name="Comma 4 2 2 6 2" xfId="1970" xr:uid="{00000000-0005-0000-0000-000037060000}"/>
    <cellStyle name="Comma 4 2 2 6 2 2" xfId="2891" xr:uid="{00000000-0005-0000-0000-000038060000}"/>
    <cellStyle name="Comma 4 2 2 6 3" xfId="2892" xr:uid="{00000000-0005-0000-0000-000039060000}"/>
    <cellStyle name="Comma 4 2 2 6 4" xfId="2893" xr:uid="{00000000-0005-0000-0000-00003A060000}"/>
    <cellStyle name="Comma 4 2 2 7" xfId="468" xr:uid="{00000000-0005-0000-0000-00003B060000}"/>
    <cellStyle name="Comma 4 2 2 7 2" xfId="1971" xr:uid="{00000000-0005-0000-0000-00003C060000}"/>
    <cellStyle name="Comma 4 2 2 7 2 2" xfId="2894" xr:uid="{00000000-0005-0000-0000-00003D060000}"/>
    <cellStyle name="Comma 4 2 2 7 3" xfId="2895" xr:uid="{00000000-0005-0000-0000-00003E060000}"/>
    <cellStyle name="Comma 4 2 2 7 4" xfId="2896" xr:uid="{00000000-0005-0000-0000-00003F060000}"/>
    <cellStyle name="Comma 4 2 2 8" xfId="469" xr:uid="{00000000-0005-0000-0000-000040060000}"/>
    <cellStyle name="Comma 4 2 2 8 2" xfId="1972" xr:uid="{00000000-0005-0000-0000-000041060000}"/>
    <cellStyle name="Comma 4 2 2 8 2 2" xfId="2897" xr:uid="{00000000-0005-0000-0000-000042060000}"/>
    <cellStyle name="Comma 4 2 2 8 3" xfId="2898" xr:uid="{00000000-0005-0000-0000-000043060000}"/>
    <cellStyle name="Comma 4 2 2 8 4" xfId="2899" xr:uid="{00000000-0005-0000-0000-000044060000}"/>
    <cellStyle name="Comma 4 2 2 9" xfId="470" xr:uid="{00000000-0005-0000-0000-000045060000}"/>
    <cellStyle name="Comma 4 2 2 9 2" xfId="1973" xr:uid="{00000000-0005-0000-0000-000046060000}"/>
    <cellStyle name="Comma 4 2 2 9 3" xfId="2900" xr:uid="{00000000-0005-0000-0000-000047060000}"/>
    <cellStyle name="Comma 4 2 20" xfId="2901" xr:uid="{00000000-0005-0000-0000-000048060000}"/>
    <cellStyle name="Comma 4 2 20 2" xfId="2902" xr:uid="{00000000-0005-0000-0000-000049060000}"/>
    <cellStyle name="Comma 4 2 20 2 2" xfId="2903" xr:uid="{00000000-0005-0000-0000-00004A060000}"/>
    <cellStyle name="Comma 4 2 20 3" xfId="2904" xr:uid="{00000000-0005-0000-0000-00004B060000}"/>
    <cellStyle name="Comma 4 2 21" xfId="2905" xr:uid="{00000000-0005-0000-0000-00004C060000}"/>
    <cellStyle name="Comma 4 2 21 2" xfId="2906" xr:uid="{00000000-0005-0000-0000-00004D060000}"/>
    <cellStyle name="Comma 4 2 22" xfId="454" xr:uid="{00000000-0005-0000-0000-00004E060000}"/>
    <cellStyle name="Comma 4 2 3" xfId="471" xr:uid="{00000000-0005-0000-0000-00004F060000}"/>
    <cellStyle name="Comma 4 2 3 2" xfId="1974" xr:uid="{00000000-0005-0000-0000-000050060000}"/>
    <cellStyle name="Comma 4 2 3 2 2" xfId="2907" xr:uid="{00000000-0005-0000-0000-000051060000}"/>
    <cellStyle name="Comma 4 2 3 2 2 2" xfId="2908" xr:uid="{00000000-0005-0000-0000-000052060000}"/>
    <cellStyle name="Comma 4 2 3 2 2 2 2" xfId="2909" xr:uid="{00000000-0005-0000-0000-000053060000}"/>
    <cellStyle name="Comma 4 2 3 2 2 3" xfId="2910" xr:uid="{00000000-0005-0000-0000-000054060000}"/>
    <cellStyle name="Comma 4 2 3 2 3" xfId="2911" xr:uid="{00000000-0005-0000-0000-000055060000}"/>
    <cellStyle name="Comma 4 2 3 2 3 2" xfId="2912" xr:uid="{00000000-0005-0000-0000-000056060000}"/>
    <cellStyle name="Comma 4 2 3 2 3 2 2" xfId="2913" xr:uid="{00000000-0005-0000-0000-000057060000}"/>
    <cellStyle name="Comma 4 2 3 2 3 3" xfId="2914" xr:uid="{00000000-0005-0000-0000-000058060000}"/>
    <cellStyle name="Comma 4 2 3 2 4" xfId="2915" xr:uid="{00000000-0005-0000-0000-000059060000}"/>
    <cellStyle name="Comma 4 2 3 2 4 2" xfId="2916" xr:uid="{00000000-0005-0000-0000-00005A060000}"/>
    <cellStyle name="Comma 4 2 3 2 4 2 2" xfId="2917" xr:uid="{00000000-0005-0000-0000-00005B060000}"/>
    <cellStyle name="Comma 4 2 3 2 4 3" xfId="2918" xr:uid="{00000000-0005-0000-0000-00005C060000}"/>
    <cellStyle name="Comma 4 2 3 2 5" xfId="2919" xr:uid="{00000000-0005-0000-0000-00005D060000}"/>
    <cellStyle name="Comma 4 2 3 2 5 2" xfId="2920" xr:uid="{00000000-0005-0000-0000-00005E060000}"/>
    <cellStyle name="Comma 4 2 3 2 6" xfId="2921" xr:uid="{00000000-0005-0000-0000-00005F060000}"/>
    <cellStyle name="Comma 4 2 3 3" xfId="2922" xr:uid="{00000000-0005-0000-0000-000060060000}"/>
    <cellStyle name="Comma 4 2 3 3 2" xfId="2923" xr:uid="{00000000-0005-0000-0000-000061060000}"/>
    <cellStyle name="Comma 4 2 3 3 2 2" xfId="2924" xr:uid="{00000000-0005-0000-0000-000062060000}"/>
    <cellStyle name="Comma 4 2 3 3 2 2 2" xfId="2925" xr:uid="{00000000-0005-0000-0000-000063060000}"/>
    <cellStyle name="Comma 4 2 3 3 2 3" xfId="2926" xr:uid="{00000000-0005-0000-0000-000064060000}"/>
    <cellStyle name="Comma 4 2 3 3 3" xfId="2927" xr:uid="{00000000-0005-0000-0000-000065060000}"/>
    <cellStyle name="Comma 4 2 3 3 3 2" xfId="2928" xr:uid="{00000000-0005-0000-0000-000066060000}"/>
    <cellStyle name="Comma 4 2 3 3 3 2 2" xfId="2929" xr:uid="{00000000-0005-0000-0000-000067060000}"/>
    <cellStyle name="Comma 4 2 3 3 3 3" xfId="2930" xr:uid="{00000000-0005-0000-0000-000068060000}"/>
    <cellStyle name="Comma 4 2 3 3 4" xfId="2931" xr:uid="{00000000-0005-0000-0000-000069060000}"/>
    <cellStyle name="Comma 4 2 3 3 4 2" xfId="2932" xr:uid="{00000000-0005-0000-0000-00006A060000}"/>
    <cellStyle name="Comma 4 2 3 3 4 2 2" xfId="2933" xr:uid="{00000000-0005-0000-0000-00006B060000}"/>
    <cellStyle name="Comma 4 2 3 3 4 3" xfId="2934" xr:uid="{00000000-0005-0000-0000-00006C060000}"/>
    <cellStyle name="Comma 4 2 3 3 5" xfId="2935" xr:uid="{00000000-0005-0000-0000-00006D060000}"/>
    <cellStyle name="Comma 4 2 3 3 5 2" xfId="2936" xr:uid="{00000000-0005-0000-0000-00006E060000}"/>
    <cellStyle name="Comma 4 2 3 3 6" xfId="2937" xr:uid="{00000000-0005-0000-0000-00006F060000}"/>
    <cellStyle name="Comma 4 2 3 4" xfId="2938" xr:uid="{00000000-0005-0000-0000-000070060000}"/>
    <cellStyle name="Comma 4 2 3 4 2" xfId="2939" xr:uid="{00000000-0005-0000-0000-000071060000}"/>
    <cellStyle name="Comma 4 2 3 4 2 2" xfId="2940" xr:uid="{00000000-0005-0000-0000-000072060000}"/>
    <cellStyle name="Comma 4 2 3 4 2 2 2" xfId="2941" xr:uid="{00000000-0005-0000-0000-000073060000}"/>
    <cellStyle name="Comma 4 2 3 4 2 3" xfId="2942" xr:uid="{00000000-0005-0000-0000-000074060000}"/>
    <cellStyle name="Comma 4 2 3 4 3" xfId="2943" xr:uid="{00000000-0005-0000-0000-000075060000}"/>
    <cellStyle name="Comma 4 2 3 4 3 2" xfId="2944" xr:uid="{00000000-0005-0000-0000-000076060000}"/>
    <cellStyle name="Comma 4 2 3 4 3 2 2" xfId="2945" xr:uid="{00000000-0005-0000-0000-000077060000}"/>
    <cellStyle name="Comma 4 2 3 4 3 3" xfId="2946" xr:uid="{00000000-0005-0000-0000-000078060000}"/>
    <cellStyle name="Comma 4 2 3 4 4" xfId="2947" xr:uid="{00000000-0005-0000-0000-000079060000}"/>
    <cellStyle name="Comma 4 2 3 4 4 2" xfId="2948" xr:uid="{00000000-0005-0000-0000-00007A060000}"/>
    <cellStyle name="Comma 4 2 3 4 4 2 2" xfId="2949" xr:uid="{00000000-0005-0000-0000-00007B060000}"/>
    <cellStyle name="Comma 4 2 3 4 4 3" xfId="2950" xr:uid="{00000000-0005-0000-0000-00007C060000}"/>
    <cellStyle name="Comma 4 2 3 4 5" xfId="2951" xr:uid="{00000000-0005-0000-0000-00007D060000}"/>
    <cellStyle name="Comma 4 2 3 4 5 2" xfId="2952" xr:uid="{00000000-0005-0000-0000-00007E060000}"/>
    <cellStyle name="Comma 4 2 3 4 6" xfId="2953" xr:uid="{00000000-0005-0000-0000-00007F060000}"/>
    <cellStyle name="Comma 4 2 3 5" xfId="2954" xr:uid="{00000000-0005-0000-0000-000080060000}"/>
    <cellStyle name="Comma 4 2 3 5 2" xfId="2955" xr:uid="{00000000-0005-0000-0000-000081060000}"/>
    <cellStyle name="Comma 4 2 3 5 2 2" xfId="2956" xr:uid="{00000000-0005-0000-0000-000082060000}"/>
    <cellStyle name="Comma 4 2 3 5 2 2 2" xfId="2957" xr:uid="{00000000-0005-0000-0000-000083060000}"/>
    <cellStyle name="Comma 4 2 3 5 2 3" xfId="2958" xr:uid="{00000000-0005-0000-0000-000084060000}"/>
    <cellStyle name="Comma 4 2 3 5 3" xfId="2959" xr:uid="{00000000-0005-0000-0000-000085060000}"/>
    <cellStyle name="Comma 4 2 3 5 3 2" xfId="2960" xr:uid="{00000000-0005-0000-0000-000086060000}"/>
    <cellStyle name="Comma 4 2 3 5 3 2 2" xfId="2961" xr:uid="{00000000-0005-0000-0000-000087060000}"/>
    <cellStyle name="Comma 4 2 3 5 3 3" xfId="2962" xr:uid="{00000000-0005-0000-0000-000088060000}"/>
    <cellStyle name="Comma 4 2 3 5 4" xfId="2963" xr:uid="{00000000-0005-0000-0000-000089060000}"/>
    <cellStyle name="Comma 4 2 3 5 4 2" xfId="2964" xr:uid="{00000000-0005-0000-0000-00008A060000}"/>
    <cellStyle name="Comma 4 2 3 5 4 2 2" xfId="2965" xr:uid="{00000000-0005-0000-0000-00008B060000}"/>
    <cellStyle name="Comma 4 2 3 5 4 3" xfId="2966" xr:uid="{00000000-0005-0000-0000-00008C060000}"/>
    <cellStyle name="Comma 4 2 3 5 5" xfId="2967" xr:uid="{00000000-0005-0000-0000-00008D060000}"/>
    <cellStyle name="Comma 4 2 3 5 5 2" xfId="2968" xr:uid="{00000000-0005-0000-0000-00008E060000}"/>
    <cellStyle name="Comma 4 2 3 5 6" xfId="2969" xr:uid="{00000000-0005-0000-0000-00008F060000}"/>
    <cellStyle name="Comma 4 2 3 6" xfId="2970" xr:uid="{00000000-0005-0000-0000-000090060000}"/>
    <cellStyle name="Comma 4 2 3 6 2" xfId="2971" xr:uid="{00000000-0005-0000-0000-000091060000}"/>
    <cellStyle name="Comma 4 2 3 6 2 2" xfId="2972" xr:uid="{00000000-0005-0000-0000-000092060000}"/>
    <cellStyle name="Comma 4 2 3 6 3" xfId="2973" xr:uid="{00000000-0005-0000-0000-000093060000}"/>
    <cellStyle name="Comma 4 2 3 7" xfId="2974" xr:uid="{00000000-0005-0000-0000-000094060000}"/>
    <cellStyle name="Comma 4 2 3 7 2" xfId="2975" xr:uid="{00000000-0005-0000-0000-000095060000}"/>
    <cellStyle name="Comma 4 2 3 7 2 2" xfId="2976" xr:uid="{00000000-0005-0000-0000-000096060000}"/>
    <cellStyle name="Comma 4 2 3 7 3" xfId="2977" xr:uid="{00000000-0005-0000-0000-000097060000}"/>
    <cellStyle name="Comma 4 2 3 8" xfId="2978" xr:uid="{00000000-0005-0000-0000-000098060000}"/>
    <cellStyle name="Comma 4 2 3 8 2" xfId="2979" xr:uid="{00000000-0005-0000-0000-000099060000}"/>
    <cellStyle name="Comma 4 2 3 8 2 2" xfId="2980" xr:uid="{00000000-0005-0000-0000-00009A060000}"/>
    <cellStyle name="Comma 4 2 3 8 3" xfId="2981" xr:uid="{00000000-0005-0000-0000-00009B060000}"/>
    <cellStyle name="Comma 4 2 3 9" xfId="2982" xr:uid="{00000000-0005-0000-0000-00009C060000}"/>
    <cellStyle name="Comma 4 2 3 9 2" xfId="2983" xr:uid="{00000000-0005-0000-0000-00009D060000}"/>
    <cellStyle name="Comma 4 2 4" xfId="472" xr:uid="{00000000-0005-0000-0000-00009E060000}"/>
    <cellStyle name="Comma 4 2 4 2" xfId="473" xr:uid="{00000000-0005-0000-0000-00009F060000}"/>
    <cellStyle name="Comma 4 2 4 2 2" xfId="1976" xr:uid="{00000000-0005-0000-0000-0000A0060000}"/>
    <cellStyle name="Comma 4 2 4 2 2 2" xfId="2984" xr:uid="{00000000-0005-0000-0000-0000A1060000}"/>
    <cellStyle name="Comma 4 2 4 2 2 2 2" xfId="2985" xr:uid="{00000000-0005-0000-0000-0000A2060000}"/>
    <cellStyle name="Comma 4 2 4 2 2 3" xfId="2986" xr:uid="{00000000-0005-0000-0000-0000A3060000}"/>
    <cellStyle name="Comma 4 2 4 2 3" xfId="2987" xr:uid="{00000000-0005-0000-0000-0000A4060000}"/>
    <cellStyle name="Comma 4 2 4 2 3 2" xfId="2988" xr:uid="{00000000-0005-0000-0000-0000A5060000}"/>
    <cellStyle name="Comma 4 2 4 2 3 2 2" xfId="2989" xr:uid="{00000000-0005-0000-0000-0000A6060000}"/>
    <cellStyle name="Comma 4 2 4 2 3 3" xfId="2990" xr:uid="{00000000-0005-0000-0000-0000A7060000}"/>
    <cellStyle name="Comma 4 2 4 2 4" xfId="2991" xr:uid="{00000000-0005-0000-0000-0000A8060000}"/>
    <cellStyle name="Comma 4 2 4 2 4 2" xfId="2992" xr:uid="{00000000-0005-0000-0000-0000A9060000}"/>
    <cellStyle name="Comma 4 2 4 2 4 2 2" xfId="2993" xr:uid="{00000000-0005-0000-0000-0000AA060000}"/>
    <cellStyle name="Comma 4 2 4 2 4 3" xfId="2994" xr:uid="{00000000-0005-0000-0000-0000AB060000}"/>
    <cellStyle name="Comma 4 2 4 2 5" xfId="2995" xr:uid="{00000000-0005-0000-0000-0000AC060000}"/>
    <cellStyle name="Comma 4 2 4 2 5 2" xfId="2996" xr:uid="{00000000-0005-0000-0000-0000AD060000}"/>
    <cellStyle name="Comma 4 2 4 2 6" xfId="2997" xr:uid="{00000000-0005-0000-0000-0000AE060000}"/>
    <cellStyle name="Comma 4 2 4 2 7" xfId="2998" xr:uid="{00000000-0005-0000-0000-0000AF060000}"/>
    <cellStyle name="Comma 4 2 4 3" xfId="474" xr:uid="{00000000-0005-0000-0000-0000B0060000}"/>
    <cellStyle name="Comma 4 2 4 3 2" xfId="1977" xr:uid="{00000000-0005-0000-0000-0000B1060000}"/>
    <cellStyle name="Comma 4 2 4 3 2 2" xfId="2999" xr:uid="{00000000-0005-0000-0000-0000B2060000}"/>
    <cellStyle name="Comma 4 2 4 3 2 2 2" xfId="3000" xr:uid="{00000000-0005-0000-0000-0000B3060000}"/>
    <cellStyle name="Comma 4 2 4 3 2 3" xfId="3001" xr:uid="{00000000-0005-0000-0000-0000B4060000}"/>
    <cellStyle name="Comma 4 2 4 3 3" xfId="3002" xr:uid="{00000000-0005-0000-0000-0000B5060000}"/>
    <cellStyle name="Comma 4 2 4 3 3 2" xfId="3003" xr:uid="{00000000-0005-0000-0000-0000B6060000}"/>
    <cellStyle name="Comma 4 2 4 3 3 2 2" xfId="3004" xr:uid="{00000000-0005-0000-0000-0000B7060000}"/>
    <cellStyle name="Comma 4 2 4 3 3 3" xfId="3005" xr:uid="{00000000-0005-0000-0000-0000B8060000}"/>
    <cellStyle name="Comma 4 2 4 3 4" xfId="3006" xr:uid="{00000000-0005-0000-0000-0000B9060000}"/>
    <cellStyle name="Comma 4 2 4 3 4 2" xfId="3007" xr:uid="{00000000-0005-0000-0000-0000BA060000}"/>
    <cellStyle name="Comma 4 2 4 3 4 2 2" xfId="3008" xr:uid="{00000000-0005-0000-0000-0000BB060000}"/>
    <cellStyle name="Comma 4 2 4 3 4 3" xfId="3009" xr:uid="{00000000-0005-0000-0000-0000BC060000}"/>
    <cellStyle name="Comma 4 2 4 3 5" xfId="3010" xr:uid="{00000000-0005-0000-0000-0000BD060000}"/>
    <cellStyle name="Comma 4 2 4 3 5 2" xfId="3011" xr:uid="{00000000-0005-0000-0000-0000BE060000}"/>
    <cellStyle name="Comma 4 2 4 3 6" xfId="3012" xr:uid="{00000000-0005-0000-0000-0000BF060000}"/>
    <cellStyle name="Comma 4 2 4 3 7" xfId="3013" xr:uid="{00000000-0005-0000-0000-0000C0060000}"/>
    <cellStyle name="Comma 4 2 4 4" xfId="475" xr:uid="{00000000-0005-0000-0000-0000C1060000}"/>
    <cellStyle name="Comma 4 2 4 4 2" xfId="1978" xr:uid="{00000000-0005-0000-0000-0000C2060000}"/>
    <cellStyle name="Comma 4 2 4 4 2 2" xfId="3014" xr:uid="{00000000-0005-0000-0000-0000C3060000}"/>
    <cellStyle name="Comma 4 2 4 4 2 2 2" xfId="3015" xr:uid="{00000000-0005-0000-0000-0000C4060000}"/>
    <cellStyle name="Comma 4 2 4 4 2 3" xfId="3016" xr:uid="{00000000-0005-0000-0000-0000C5060000}"/>
    <cellStyle name="Comma 4 2 4 4 3" xfId="3017" xr:uid="{00000000-0005-0000-0000-0000C6060000}"/>
    <cellStyle name="Comma 4 2 4 4 3 2" xfId="3018" xr:uid="{00000000-0005-0000-0000-0000C7060000}"/>
    <cellStyle name="Comma 4 2 4 4 3 2 2" xfId="3019" xr:uid="{00000000-0005-0000-0000-0000C8060000}"/>
    <cellStyle name="Comma 4 2 4 4 3 3" xfId="3020" xr:uid="{00000000-0005-0000-0000-0000C9060000}"/>
    <cellStyle name="Comma 4 2 4 4 4" xfId="3021" xr:uid="{00000000-0005-0000-0000-0000CA060000}"/>
    <cellStyle name="Comma 4 2 4 4 4 2" xfId="3022" xr:uid="{00000000-0005-0000-0000-0000CB060000}"/>
    <cellStyle name="Comma 4 2 4 4 4 2 2" xfId="3023" xr:uid="{00000000-0005-0000-0000-0000CC060000}"/>
    <cellStyle name="Comma 4 2 4 4 4 3" xfId="3024" xr:uid="{00000000-0005-0000-0000-0000CD060000}"/>
    <cellStyle name="Comma 4 2 4 4 5" xfId="3025" xr:uid="{00000000-0005-0000-0000-0000CE060000}"/>
    <cellStyle name="Comma 4 2 4 4 5 2" xfId="3026" xr:uid="{00000000-0005-0000-0000-0000CF060000}"/>
    <cellStyle name="Comma 4 2 4 4 6" xfId="3027" xr:uid="{00000000-0005-0000-0000-0000D0060000}"/>
    <cellStyle name="Comma 4 2 4 4 7" xfId="3028" xr:uid="{00000000-0005-0000-0000-0000D1060000}"/>
    <cellStyle name="Comma 4 2 4 5" xfId="476" xr:uid="{00000000-0005-0000-0000-0000D2060000}"/>
    <cellStyle name="Comma 4 2 4 5 2" xfId="1979" xr:uid="{00000000-0005-0000-0000-0000D3060000}"/>
    <cellStyle name="Comma 4 2 4 5 2 2" xfId="3029" xr:uid="{00000000-0005-0000-0000-0000D4060000}"/>
    <cellStyle name="Comma 4 2 4 5 2 2 2" xfId="3030" xr:uid="{00000000-0005-0000-0000-0000D5060000}"/>
    <cellStyle name="Comma 4 2 4 5 2 3" xfId="3031" xr:uid="{00000000-0005-0000-0000-0000D6060000}"/>
    <cellStyle name="Comma 4 2 4 5 3" xfId="3032" xr:uid="{00000000-0005-0000-0000-0000D7060000}"/>
    <cellStyle name="Comma 4 2 4 5 3 2" xfId="3033" xr:uid="{00000000-0005-0000-0000-0000D8060000}"/>
    <cellStyle name="Comma 4 2 4 5 3 2 2" xfId="3034" xr:uid="{00000000-0005-0000-0000-0000D9060000}"/>
    <cellStyle name="Comma 4 2 4 5 3 3" xfId="3035" xr:uid="{00000000-0005-0000-0000-0000DA060000}"/>
    <cellStyle name="Comma 4 2 4 5 4" xfId="3036" xr:uid="{00000000-0005-0000-0000-0000DB060000}"/>
    <cellStyle name="Comma 4 2 4 5 4 2" xfId="3037" xr:uid="{00000000-0005-0000-0000-0000DC060000}"/>
    <cellStyle name="Comma 4 2 4 5 4 2 2" xfId="3038" xr:uid="{00000000-0005-0000-0000-0000DD060000}"/>
    <cellStyle name="Comma 4 2 4 5 4 3" xfId="3039" xr:uid="{00000000-0005-0000-0000-0000DE060000}"/>
    <cellStyle name="Comma 4 2 4 5 5" xfId="3040" xr:uid="{00000000-0005-0000-0000-0000DF060000}"/>
    <cellStyle name="Comma 4 2 4 5 5 2" xfId="3041" xr:uid="{00000000-0005-0000-0000-0000E0060000}"/>
    <cellStyle name="Comma 4 2 4 5 6" xfId="3042" xr:uid="{00000000-0005-0000-0000-0000E1060000}"/>
    <cellStyle name="Comma 4 2 4 5 7" xfId="3043" xr:uid="{00000000-0005-0000-0000-0000E2060000}"/>
    <cellStyle name="Comma 4 2 4 6" xfId="477" xr:uid="{00000000-0005-0000-0000-0000E3060000}"/>
    <cellStyle name="Comma 4 2 4 6 2" xfId="1980" xr:uid="{00000000-0005-0000-0000-0000E4060000}"/>
    <cellStyle name="Comma 4 2 4 6 2 2" xfId="3044" xr:uid="{00000000-0005-0000-0000-0000E5060000}"/>
    <cellStyle name="Comma 4 2 4 6 3" xfId="3045" xr:uid="{00000000-0005-0000-0000-0000E6060000}"/>
    <cellStyle name="Comma 4 2 4 6 4" xfId="3046" xr:uid="{00000000-0005-0000-0000-0000E7060000}"/>
    <cellStyle name="Comma 4 2 4 7" xfId="478" xr:uid="{00000000-0005-0000-0000-0000E8060000}"/>
    <cellStyle name="Comma 4 2 4 7 2" xfId="1981" xr:uid="{00000000-0005-0000-0000-0000E9060000}"/>
    <cellStyle name="Comma 4 2 4 7 2 2" xfId="3047" xr:uid="{00000000-0005-0000-0000-0000EA060000}"/>
    <cellStyle name="Comma 4 2 4 7 3" xfId="3048" xr:uid="{00000000-0005-0000-0000-0000EB060000}"/>
    <cellStyle name="Comma 4 2 4 7 4" xfId="3049" xr:uid="{00000000-0005-0000-0000-0000EC060000}"/>
    <cellStyle name="Comma 4 2 4 8" xfId="1975" xr:uid="{00000000-0005-0000-0000-0000ED060000}"/>
    <cellStyle name="Comma 4 2 4 8 2" xfId="3050" xr:uid="{00000000-0005-0000-0000-0000EE060000}"/>
    <cellStyle name="Comma 4 2 4 8 2 2" xfId="3051" xr:uid="{00000000-0005-0000-0000-0000EF060000}"/>
    <cellStyle name="Comma 4 2 4 8 3" xfId="3052" xr:uid="{00000000-0005-0000-0000-0000F0060000}"/>
    <cellStyle name="Comma 4 2 4 9" xfId="3053" xr:uid="{00000000-0005-0000-0000-0000F1060000}"/>
    <cellStyle name="Comma 4 2 4 9 2" xfId="3054" xr:uid="{00000000-0005-0000-0000-0000F2060000}"/>
    <cellStyle name="Comma 4 2 5" xfId="479" xr:uid="{00000000-0005-0000-0000-0000F3060000}"/>
    <cellStyle name="Comma 4 2 5 10" xfId="3055" xr:uid="{00000000-0005-0000-0000-0000F4060000}"/>
    <cellStyle name="Comma 4 2 5 11" xfId="3056" xr:uid="{00000000-0005-0000-0000-0000F5060000}"/>
    <cellStyle name="Comma 4 2 5 2" xfId="1982" xr:uid="{00000000-0005-0000-0000-0000F6060000}"/>
    <cellStyle name="Comma 4 2 5 2 2" xfId="3057" xr:uid="{00000000-0005-0000-0000-0000F7060000}"/>
    <cellStyle name="Comma 4 2 5 2 2 2" xfId="3058" xr:uid="{00000000-0005-0000-0000-0000F8060000}"/>
    <cellStyle name="Comma 4 2 5 2 2 2 2" xfId="3059" xr:uid="{00000000-0005-0000-0000-0000F9060000}"/>
    <cellStyle name="Comma 4 2 5 2 2 3" xfId="3060" xr:uid="{00000000-0005-0000-0000-0000FA060000}"/>
    <cellStyle name="Comma 4 2 5 2 3" xfId="3061" xr:uid="{00000000-0005-0000-0000-0000FB060000}"/>
    <cellStyle name="Comma 4 2 5 2 3 2" xfId="3062" xr:uid="{00000000-0005-0000-0000-0000FC060000}"/>
    <cellStyle name="Comma 4 2 5 2 3 2 2" xfId="3063" xr:uid="{00000000-0005-0000-0000-0000FD060000}"/>
    <cellStyle name="Comma 4 2 5 2 3 3" xfId="3064" xr:uid="{00000000-0005-0000-0000-0000FE060000}"/>
    <cellStyle name="Comma 4 2 5 2 4" xfId="3065" xr:uid="{00000000-0005-0000-0000-0000FF060000}"/>
    <cellStyle name="Comma 4 2 5 2 4 2" xfId="3066" xr:uid="{00000000-0005-0000-0000-000000070000}"/>
    <cellStyle name="Comma 4 2 5 2 4 2 2" xfId="3067" xr:uid="{00000000-0005-0000-0000-000001070000}"/>
    <cellStyle name="Comma 4 2 5 2 4 3" xfId="3068" xr:uid="{00000000-0005-0000-0000-000002070000}"/>
    <cellStyle name="Comma 4 2 5 2 5" xfId="3069" xr:uid="{00000000-0005-0000-0000-000003070000}"/>
    <cellStyle name="Comma 4 2 5 2 5 2" xfId="3070" xr:uid="{00000000-0005-0000-0000-000004070000}"/>
    <cellStyle name="Comma 4 2 5 2 6" xfId="3071" xr:uid="{00000000-0005-0000-0000-000005070000}"/>
    <cellStyle name="Comma 4 2 5 3" xfId="3072" xr:uid="{00000000-0005-0000-0000-000006070000}"/>
    <cellStyle name="Comma 4 2 5 3 2" xfId="3073" xr:uid="{00000000-0005-0000-0000-000007070000}"/>
    <cellStyle name="Comma 4 2 5 3 2 2" xfId="3074" xr:uid="{00000000-0005-0000-0000-000008070000}"/>
    <cellStyle name="Comma 4 2 5 3 2 2 2" xfId="3075" xr:uid="{00000000-0005-0000-0000-000009070000}"/>
    <cellStyle name="Comma 4 2 5 3 2 3" xfId="3076" xr:uid="{00000000-0005-0000-0000-00000A070000}"/>
    <cellStyle name="Comma 4 2 5 3 3" xfId="3077" xr:uid="{00000000-0005-0000-0000-00000B070000}"/>
    <cellStyle name="Comma 4 2 5 3 3 2" xfId="3078" xr:uid="{00000000-0005-0000-0000-00000C070000}"/>
    <cellStyle name="Comma 4 2 5 3 3 2 2" xfId="3079" xr:uid="{00000000-0005-0000-0000-00000D070000}"/>
    <cellStyle name="Comma 4 2 5 3 3 3" xfId="3080" xr:uid="{00000000-0005-0000-0000-00000E070000}"/>
    <cellStyle name="Comma 4 2 5 3 4" xfId="3081" xr:uid="{00000000-0005-0000-0000-00000F070000}"/>
    <cellStyle name="Comma 4 2 5 3 4 2" xfId="3082" xr:uid="{00000000-0005-0000-0000-000010070000}"/>
    <cellStyle name="Comma 4 2 5 3 4 2 2" xfId="3083" xr:uid="{00000000-0005-0000-0000-000011070000}"/>
    <cellStyle name="Comma 4 2 5 3 4 3" xfId="3084" xr:uid="{00000000-0005-0000-0000-000012070000}"/>
    <cellStyle name="Comma 4 2 5 3 5" xfId="3085" xr:uid="{00000000-0005-0000-0000-000013070000}"/>
    <cellStyle name="Comma 4 2 5 3 5 2" xfId="3086" xr:uid="{00000000-0005-0000-0000-000014070000}"/>
    <cellStyle name="Comma 4 2 5 3 6" xfId="3087" xr:uid="{00000000-0005-0000-0000-000015070000}"/>
    <cellStyle name="Comma 4 2 5 4" xfId="3088" xr:uid="{00000000-0005-0000-0000-000016070000}"/>
    <cellStyle name="Comma 4 2 5 4 2" xfId="3089" xr:uid="{00000000-0005-0000-0000-000017070000}"/>
    <cellStyle name="Comma 4 2 5 4 2 2" xfId="3090" xr:uid="{00000000-0005-0000-0000-000018070000}"/>
    <cellStyle name="Comma 4 2 5 4 2 2 2" xfId="3091" xr:uid="{00000000-0005-0000-0000-000019070000}"/>
    <cellStyle name="Comma 4 2 5 4 2 3" xfId="3092" xr:uid="{00000000-0005-0000-0000-00001A070000}"/>
    <cellStyle name="Comma 4 2 5 4 3" xfId="3093" xr:uid="{00000000-0005-0000-0000-00001B070000}"/>
    <cellStyle name="Comma 4 2 5 4 3 2" xfId="3094" xr:uid="{00000000-0005-0000-0000-00001C070000}"/>
    <cellStyle name="Comma 4 2 5 4 3 2 2" xfId="3095" xr:uid="{00000000-0005-0000-0000-00001D070000}"/>
    <cellStyle name="Comma 4 2 5 4 3 3" xfId="3096" xr:uid="{00000000-0005-0000-0000-00001E070000}"/>
    <cellStyle name="Comma 4 2 5 4 4" xfId="3097" xr:uid="{00000000-0005-0000-0000-00001F070000}"/>
    <cellStyle name="Comma 4 2 5 4 4 2" xfId="3098" xr:uid="{00000000-0005-0000-0000-000020070000}"/>
    <cellStyle name="Comma 4 2 5 4 4 2 2" xfId="3099" xr:uid="{00000000-0005-0000-0000-000021070000}"/>
    <cellStyle name="Comma 4 2 5 4 4 3" xfId="3100" xr:uid="{00000000-0005-0000-0000-000022070000}"/>
    <cellStyle name="Comma 4 2 5 4 5" xfId="3101" xr:uid="{00000000-0005-0000-0000-000023070000}"/>
    <cellStyle name="Comma 4 2 5 4 5 2" xfId="3102" xr:uid="{00000000-0005-0000-0000-000024070000}"/>
    <cellStyle name="Comma 4 2 5 4 6" xfId="3103" xr:uid="{00000000-0005-0000-0000-000025070000}"/>
    <cellStyle name="Comma 4 2 5 5" xfId="3104" xr:uid="{00000000-0005-0000-0000-000026070000}"/>
    <cellStyle name="Comma 4 2 5 5 2" xfId="3105" xr:uid="{00000000-0005-0000-0000-000027070000}"/>
    <cellStyle name="Comma 4 2 5 5 2 2" xfId="3106" xr:uid="{00000000-0005-0000-0000-000028070000}"/>
    <cellStyle name="Comma 4 2 5 5 2 2 2" xfId="3107" xr:uid="{00000000-0005-0000-0000-000029070000}"/>
    <cellStyle name="Comma 4 2 5 5 2 3" xfId="3108" xr:uid="{00000000-0005-0000-0000-00002A070000}"/>
    <cellStyle name="Comma 4 2 5 5 3" xfId="3109" xr:uid="{00000000-0005-0000-0000-00002B070000}"/>
    <cellStyle name="Comma 4 2 5 5 3 2" xfId="3110" xr:uid="{00000000-0005-0000-0000-00002C070000}"/>
    <cellStyle name="Comma 4 2 5 5 3 2 2" xfId="3111" xr:uid="{00000000-0005-0000-0000-00002D070000}"/>
    <cellStyle name="Comma 4 2 5 5 3 3" xfId="3112" xr:uid="{00000000-0005-0000-0000-00002E070000}"/>
    <cellStyle name="Comma 4 2 5 5 4" xfId="3113" xr:uid="{00000000-0005-0000-0000-00002F070000}"/>
    <cellStyle name="Comma 4 2 5 5 4 2" xfId="3114" xr:uid="{00000000-0005-0000-0000-000030070000}"/>
    <cellStyle name="Comma 4 2 5 5 4 2 2" xfId="3115" xr:uid="{00000000-0005-0000-0000-000031070000}"/>
    <cellStyle name="Comma 4 2 5 5 4 3" xfId="3116" xr:uid="{00000000-0005-0000-0000-000032070000}"/>
    <cellStyle name="Comma 4 2 5 5 5" xfId="3117" xr:uid="{00000000-0005-0000-0000-000033070000}"/>
    <cellStyle name="Comma 4 2 5 5 5 2" xfId="3118" xr:uid="{00000000-0005-0000-0000-000034070000}"/>
    <cellStyle name="Comma 4 2 5 5 6" xfId="3119" xr:uid="{00000000-0005-0000-0000-000035070000}"/>
    <cellStyle name="Comma 4 2 5 6" xfId="3120" xr:uid="{00000000-0005-0000-0000-000036070000}"/>
    <cellStyle name="Comma 4 2 5 6 2" xfId="3121" xr:uid="{00000000-0005-0000-0000-000037070000}"/>
    <cellStyle name="Comma 4 2 5 6 2 2" xfId="3122" xr:uid="{00000000-0005-0000-0000-000038070000}"/>
    <cellStyle name="Comma 4 2 5 6 3" xfId="3123" xr:uid="{00000000-0005-0000-0000-000039070000}"/>
    <cellStyle name="Comma 4 2 5 7" xfId="3124" xr:uid="{00000000-0005-0000-0000-00003A070000}"/>
    <cellStyle name="Comma 4 2 5 7 2" xfId="3125" xr:uid="{00000000-0005-0000-0000-00003B070000}"/>
    <cellStyle name="Comma 4 2 5 7 2 2" xfId="3126" xr:uid="{00000000-0005-0000-0000-00003C070000}"/>
    <cellStyle name="Comma 4 2 5 7 3" xfId="3127" xr:uid="{00000000-0005-0000-0000-00003D070000}"/>
    <cellStyle name="Comma 4 2 5 8" xfId="3128" xr:uid="{00000000-0005-0000-0000-00003E070000}"/>
    <cellStyle name="Comma 4 2 5 8 2" xfId="3129" xr:uid="{00000000-0005-0000-0000-00003F070000}"/>
    <cellStyle name="Comma 4 2 5 8 2 2" xfId="3130" xr:uid="{00000000-0005-0000-0000-000040070000}"/>
    <cellStyle name="Comma 4 2 5 8 3" xfId="3131" xr:uid="{00000000-0005-0000-0000-000041070000}"/>
    <cellStyle name="Comma 4 2 5 9" xfId="3132" xr:uid="{00000000-0005-0000-0000-000042070000}"/>
    <cellStyle name="Comma 4 2 5 9 2" xfId="3133" xr:uid="{00000000-0005-0000-0000-000043070000}"/>
    <cellStyle name="Comma 4 2 6" xfId="480" xr:uid="{00000000-0005-0000-0000-000044070000}"/>
    <cellStyle name="Comma 4 2 6 2" xfId="1983" xr:uid="{00000000-0005-0000-0000-000045070000}"/>
    <cellStyle name="Comma 4 2 6 2 2" xfId="3134" xr:uid="{00000000-0005-0000-0000-000046070000}"/>
    <cellStyle name="Comma 4 2 6 2 2 2" xfId="3135" xr:uid="{00000000-0005-0000-0000-000047070000}"/>
    <cellStyle name="Comma 4 2 6 2 2 2 2" xfId="3136" xr:uid="{00000000-0005-0000-0000-000048070000}"/>
    <cellStyle name="Comma 4 2 6 2 2 3" xfId="3137" xr:uid="{00000000-0005-0000-0000-000049070000}"/>
    <cellStyle name="Comma 4 2 6 2 3" xfId="3138" xr:uid="{00000000-0005-0000-0000-00004A070000}"/>
    <cellStyle name="Comma 4 2 6 2 3 2" xfId="3139" xr:uid="{00000000-0005-0000-0000-00004B070000}"/>
    <cellStyle name="Comma 4 2 6 2 3 2 2" xfId="3140" xr:uid="{00000000-0005-0000-0000-00004C070000}"/>
    <cellStyle name="Comma 4 2 6 2 3 3" xfId="3141" xr:uid="{00000000-0005-0000-0000-00004D070000}"/>
    <cellStyle name="Comma 4 2 6 2 4" xfId="3142" xr:uid="{00000000-0005-0000-0000-00004E070000}"/>
    <cellStyle name="Comma 4 2 6 2 4 2" xfId="3143" xr:uid="{00000000-0005-0000-0000-00004F070000}"/>
    <cellStyle name="Comma 4 2 6 2 4 2 2" xfId="3144" xr:uid="{00000000-0005-0000-0000-000050070000}"/>
    <cellStyle name="Comma 4 2 6 2 4 3" xfId="3145" xr:uid="{00000000-0005-0000-0000-000051070000}"/>
    <cellStyle name="Comma 4 2 6 2 5" xfId="3146" xr:uid="{00000000-0005-0000-0000-000052070000}"/>
    <cellStyle name="Comma 4 2 6 2 5 2" xfId="3147" xr:uid="{00000000-0005-0000-0000-000053070000}"/>
    <cellStyle name="Comma 4 2 6 2 6" xfId="3148" xr:uid="{00000000-0005-0000-0000-000054070000}"/>
    <cellStyle name="Comma 4 2 6 3" xfId="3149" xr:uid="{00000000-0005-0000-0000-000055070000}"/>
    <cellStyle name="Comma 4 2 6 3 2" xfId="3150" xr:uid="{00000000-0005-0000-0000-000056070000}"/>
    <cellStyle name="Comma 4 2 6 3 2 2" xfId="3151" xr:uid="{00000000-0005-0000-0000-000057070000}"/>
    <cellStyle name="Comma 4 2 6 3 2 2 2" xfId="3152" xr:uid="{00000000-0005-0000-0000-000058070000}"/>
    <cellStyle name="Comma 4 2 6 3 2 3" xfId="3153" xr:uid="{00000000-0005-0000-0000-000059070000}"/>
    <cellStyle name="Comma 4 2 6 3 3" xfId="3154" xr:uid="{00000000-0005-0000-0000-00005A070000}"/>
    <cellStyle name="Comma 4 2 6 3 3 2" xfId="3155" xr:uid="{00000000-0005-0000-0000-00005B070000}"/>
    <cellStyle name="Comma 4 2 6 3 3 2 2" xfId="3156" xr:uid="{00000000-0005-0000-0000-00005C070000}"/>
    <cellStyle name="Comma 4 2 6 3 3 3" xfId="3157" xr:uid="{00000000-0005-0000-0000-00005D070000}"/>
    <cellStyle name="Comma 4 2 6 3 4" xfId="3158" xr:uid="{00000000-0005-0000-0000-00005E070000}"/>
    <cellStyle name="Comma 4 2 6 3 4 2" xfId="3159" xr:uid="{00000000-0005-0000-0000-00005F070000}"/>
    <cellStyle name="Comma 4 2 6 3 4 2 2" xfId="3160" xr:uid="{00000000-0005-0000-0000-000060070000}"/>
    <cellStyle name="Comma 4 2 6 3 4 3" xfId="3161" xr:uid="{00000000-0005-0000-0000-000061070000}"/>
    <cellStyle name="Comma 4 2 6 3 5" xfId="3162" xr:uid="{00000000-0005-0000-0000-000062070000}"/>
    <cellStyle name="Comma 4 2 6 3 5 2" xfId="3163" xr:uid="{00000000-0005-0000-0000-000063070000}"/>
    <cellStyle name="Comma 4 2 6 3 6" xfId="3164" xr:uid="{00000000-0005-0000-0000-000064070000}"/>
    <cellStyle name="Comma 4 2 6 4" xfId="3165" xr:uid="{00000000-0005-0000-0000-000065070000}"/>
    <cellStyle name="Comma 4 2 6 4 2" xfId="3166" xr:uid="{00000000-0005-0000-0000-000066070000}"/>
    <cellStyle name="Comma 4 2 6 4 2 2" xfId="3167" xr:uid="{00000000-0005-0000-0000-000067070000}"/>
    <cellStyle name="Comma 4 2 6 4 2 2 2" xfId="3168" xr:uid="{00000000-0005-0000-0000-000068070000}"/>
    <cellStyle name="Comma 4 2 6 4 2 3" xfId="3169" xr:uid="{00000000-0005-0000-0000-000069070000}"/>
    <cellStyle name="Comma 4 2 6 4 3" xfId="3170" xr:uid="{00000000-0005-0000-0000-00006A070000}"/>
    <cellStyle name="Comma 4 2 6 4 3 2" xfId="3171" xr:uid="{00000000-0005-0000-0000-00006B070000}"/>
    <cellStyle name="Comma 4 2 6 4 3 2 2" xfId="3172" xr:uid="{00000000-0005-0000-0000-00006C070000}"/>
    <cellStyle name="Comma 4 2 6 4 3 3" xfId="3173" xr:uid="{00000000-0005-0000-0000-00006D070000}"/>
    <cellStyle name="Comma 4 2 6 4 4" xfId="3174" xr:uid="{00000000-0005-0000-0000-00006E070000}"/>
    <cellStyle name="Comma 4 2 6 4 4 2" xfId="3175" xr:uid="{00000000-0005-0000-0000-00006F070000}"/>
    <cellStyle name="Comma 4 2 6 4 4 2 2" xfId="3176" xr:uid="{00000000-0005-0000-0000-000070070000}"/>
    <cellStyle name="Comma 4 2 6 4 4 3" xfId="3177" xr:uid="{00000000-0005-0000-0000-000071070000}"/>
    <cellStyle name="Comma 4 2 6 4 5" xfId="3178" xr:uid="{00000000-0005-0000-0000-000072070000}"/>
    <cellStyle name="Comma 4 2 6 4 5 2" xfId="3179" xr:uid="{00000000-0005-0000-0000-000073070000}"/>
    <cellStyle name="Comma 4 2 6 4 6" xfId="3180" xr:uid="{00000000-0005-0000-0000-000074070000}"/>
    <cellStyle name="Comma 4 2 6 5" xfId="3181" xr:uid="{00000000-0005-0000-0000-000075070000}"/>
    <cellStyle name="Comma 4 2 6 5 2" xfId="3182" xr:uid="{00000000-0005-0000-0000-000076070000}"/>
    <cellStyle name="Comma 4 2 6 5 2 2" xfId="3183" xr:uid="{00000000-0005-0000-0000-000077070000}"/>
    <cellStyle name="Comma 4 2 6 5 2 2 2" xfId="3184" xr:uid="{00000000-0005-0000-0000-000078070000}"/>
    <cellStyle name="Comma 4 2 6 5 2 3" xfId="3185" xr:uid="{00000000-0005-0000-0000-000079070000}"/>
    <cellStyle name="Comma 4 2 6 5 3" xfId="3186" xr:uid="{00000000-0005-0000-0000-00007A070000}"/>
    <cellStyle name="Comma 4 2 6 5 3 2" xfId="3187" xr:uid="{00000000-0005-0000-0000-00007B070000}"/>
    <cellStyle name="Comma 4 2 6 5 3 2 2" xfId="3188" xr:uid="{00000000-0005-0000-0000-00007C070000}"/>
    <cellStyle name="Comma 4 2 6 5 3 3" xfId="3189" xr:uid="{00000000-0005-0000-0000-00007D070000}"/>
    <cellStyle name="Comma 4 2 6 5 4" xfId="3190" xr:uid="{00000000-0005-0000-0000-00007E070000}"/>
    <cellStyle name="Comma 4 2 6 5 4 2" xfId="3191" xr:uid="{00000000-0005-0000-0000-00007F070000}"/>
    <cellStyle name="Comma 4 2 6 5 4 2 2" xfId="3192" xr:uid="{00000000-0005-0000-0000-000080070000}"/>
    <cellStyle name="Comma 4 2 6 5 4 3" xfId="3193" xr:uid="{00000000-0005-0000-0000-000081070000}"/>
    <cellStyle name="Comma 4 2 6 5 5" xfId="3194" xr:uid="{00000000-0005-0000-0000-000082070000}"/>
    <cellStyle name="Comma 4 2 6 5 5 2" xfId="3195" xr:uid="{00000000-0005-0000-0000-000083070000}"/>
    <cellStyle name="Comma 4 2 6 5 6" xfId="3196" xr:uid="{00000000-0005-0000-0000-000084070000}"/>
    <cellStyle name="Comma 4 2 6 6" xfId="3197" xr:uid="{00000000-0005-0000-0000-000085070000}"/>
    <cellStyle name="Comma 4 2 6 6 2" xfId="3198" xr:uid="{00000000-0005-0000-0000-000086070000}"/>
    <cellStyle name="Comma 4 2 6 6 2 2" xfId="3199" xr:uid="{00000000-0005-0000-0000-000087070000}"/>
    <cellStyle name="Comma 4 2 6 6 3" xfId="3200" xr:uid="{00000000-0005-0000-0000-000088070000}"/>
    <cellStyle name="Comma 4 2 6 7" xfId="3201" xr:uid="{00000000-0005-0000-0000-000089070000}"/>
    <cellStyle name="Comma 4 2 6 7 2" xfId="3202" xr:uid="{00000000-0005-0000-0000-00008A070000}"/>
    <cellStyle name="Comma 4 2 6 7 2 2" xfId="3203" xr:uid="{00000000-0005-0000-0000-00008B070000}"/>
    <cellStyle name="Comma 4 2 6 7 3" xfId="3204" xr:uid="{00000000-0005-0000-0000-00008C070000}"/>
    <cellStyle name="Comma 4 2 6 8" xfId="3205" xr:uid="{00000000-0005-0000-0000-00008D070000}"/>
    <cellStyle name="Comma 4 2 6 8 2" xfId="3206" xr:uid="{00000000-0005-0000-0000-00008E070000}"/>
    <cellStyle name="Comma 4 2 6 8 2 2" xfId="3207" xr:uid="{00000000-0005-0000-0000-00008F070000}"/>
    <cellStyle name="Comma 4 2 6 8 3" xfId="3208" xr:uid="{00000000-0005-0000-0000-000090070000}"/>
    <cellStyle name="Comma 4 2 6 9" xfId="3209" xr:uid="{00000000-0005-0000-0000-000091070000}"/>
    <cellStyle name="Comma 4 2 6 9 2" xfId="3210" xr:uid="{00000000-0005-0000-0000-000092070000}"/>
    <cellStyle name="Comma 4 2 7" xfId="481" xr:uid="{00000000-0005-0000-0000-000093070000}"/>
    <cellStyle name="Comma 4 2 7 2" xfId="1984" xr:uid="{00000000-0005-0000-0000-000094070000}"/>
    <cellStyle name="Comma 4 2 7 2 2" xfId="3211" xr:uid="{00000000-0005-0000-0000-000095070000}"/>
    <cellStyle name="Comma 4 2 7 2 2 2" xfId="3212" xr:uid="{00000000-0005-0000-0000-000096070000}"/>
    <cellStyle name="Comma 4 2 7 2 2 2 2" xfId="3213" xr:uid="{00000000-0005-0000-0000-000097070000}"/>
    <cellStyle name="Comma 4 2 7 2 2 3" xfId="3214" xr:uid="{00000000-0005-0000-0000-000098070000}"/>
    <cellStyle name="Comma 4 2 7 2 3" xfId="3215" xr:uid="{00000000-0005-0000-0000-000099070000}"/>
    <cellStyle name="Comma 4 2 7 2 3 2" xfId="3216" xr:uid="{00000000-0005-0000-0000-00009A070000}"/>
    <cellStyle name="Comma 4 2 7 2 3 2 2" xfId="3217" xr:uid="{00000000-0005-0000-0000-00009B070000}"/>
    <cellStyle name="Comma 4 2 7 2 3 3" xfId="3218" xr:uid="{00000000-0005-0000-0000-00009C070000}"/>
    <cellStyle name="Comma 4 2 7 2 4" xfId="3219" xr:uid="{00000000-0005-0000-0000-00009D070000}"/>
    <cellStyle name="Comma 4 2 7 2 4 2" xfId="3220" xr:uid="{00000000-0005-0000-0000-00009E070000}"/>
    <cellStyle name="Comma 4 2 7 2 4 2 2" xfId="3221" xr:uid="{00000000-0005-0000-0000-00009F070000}"/>
    <cellStyle name="Comma 4 2 7 2 4 3" xfId="3222" xr:uid="{00000000-0005-0000-0000-0000A0070000}"/>
    <cellStyle name="Comma 4 2 7 2 5" xfId="3223" xr:uid="{00000000-0005-0000-0000-0000A1070000}"/>
    <cellStyle name="Comma 4 2 7 2 5 2" xfId="3224" xr:uid="{00000000-0005-0000-0000-0000A2070000}"/>
    <cellStyle name="Comma 4 2 7 2 6" xfId="3225" xr:uid="{00000000-0005-0000-0000-0000A3070000}"/>
    <cellStyle name="Comma 4 2 7 3" xfId="3226" xr:uid="{00000000-0005-0000-0000-0000A4070000}"/>
    <cellStyle name="Comma 4 2 7 3 2" xfId="3227" xr:uid="{00000000-0005-0000-0000-0000A5070000}"/>
    <cellStyle name="Comma 4 2 7 3 2 2" xfId="3228" xr:uid="{00000000-0005-0000-0000-0000A6070000}"/>
    <cellStyle name="Comma 4 2 7 3 2 2 2" xfId="3229" xr:uid="{00000000-0005-0000-0000-0000A7070000}"/>
    <cellStyle name="Comma 4 2 7 3 2 3" xfId="3230" xr:uid="{00000000-0005-0000-0000-0000A8070000}"/>
    <cellStyle name="Comma 4 2 7 3 3" xfId="3231" xr:uid="{00000000-0005-0000-0000-0000A9070000}"/>
    <cellStyle name="Comma 4 2 7 3 3 2" xfId="3232" xr:uid="{00000000-0005-0000-0000-0000AA070000}"/>
    <cellStyle name="Comma 4 2 7 3 3 2 2" xfId="3233" xr:uid="{00000000-0005-0000-0000-0000AB070000}"/>
    <cellStyle name="Comma 4 2 7 3 3 3" xfId="3234" xr:uid="{00000000-0005-0000-0000-0000AC070000}"/>
    <cellStyle name="Comma 4 2 7 3 4" xfId="3235" xr:uid="{00000000-0005-0000-0000-0000AD070000}"/>
    <cellStyle name="Comma 4 2 7 3 4 2" xfId="3236" xr:uid="{00000000-0005-0000-0000-0000AE070000}"/>
    <cellStyle name="Comma 4 2 7 3 4 2 2" xfId="3237" xr:uid="{00000000-0005-0000-0000-0000AF070000}"/>
    <cellStyle name="Comma 4 2 7 3 4 3" xfId="3238" xr:uid="{00000000-0005-0000-0000-0000B0070000}"/>
    <cellStyle name="Comma 4 2 7 3 5" xfId="3239" xr:uid="{00000000-0005-0000-0000-0000B1070000}"/>
    <cellStyle name="Comma 4 2 7 3 5 2" xfId="3240" xr:uid="{00000000-0005-0000-0000-0000B2070000}"/>
    <cellStyle name="Comma 4 2 7 3 6" xfId="3241" xr:uid="{00000000-0005-0000-0000-0000B3070000}"/>
    <cellStyle name="Comma 4 2 7 4" xfId="3242" xr:uid="{00000000-0005-0000-0000-0000B4070000}"/>
    <cellStyle name="Comma 4 2 7 4 2" xfId="3243" xr:uid="{00000000-0005-0000-0000-0000B5070000}"/>
    <cellStyle name="Comma 4 2 7 4 2 2" xfId="3244" xr:uid="{00000000-0005-0000-0000-0000B6070000}"/>
    <cellStyle name="Comma 4 2 7 4 2 2 2" xfId="3245" xr:uid="{00000000-0005-0000-0000-0000B7070000}"/>
    <cellStyle name="Comma 4 2 7 4 2 3" xfId="3246" xr:uid="{00000000-0005-0000-0000-0000B8070000}"/>
    <cellStyle name="Comma 4 2 7 4 3" xfId="3247" xr:uid="{00000000-0005-0000-0000-0000B9070000}"/>
    <cellStyle name="Comma 4 2 7 4 3 2" xfId="3248" xr:uid="{00000000-0005-0000-0000-0000BA070000}"/>
    <cellStyle name="Comma 4 2 7 4 3 2 2" xfId="3249" xr:uid="{00000000-0005-0000-0000-0000BB070000}"/>
    <cellStyle name="Comma 4 2 7 4 3 3" xfId="3250" xr:uid="{00000000-0005-0000-0000-0000BC070000}"/>
    <cellStyle name="Comma 4 2 7 4 4" xfId="3251" xr:uid="{00000000-0005-0000-0000-0000BD070000}"/>
    <cellStyle name="Comma 4 2 7 4 4 2" xfId="3252" xr:uid="{00000000-0005-0000-0000-0000BE070000}"/>
    <cellStyle name="Comma 4 2 7 4 4 2 2" xfId="3253" xr:uid="{00000000-0005-0000-0000-0000BF070000}"/>
    <cellStyle name="Comma 4 2 7 4 4 3" xfId="3254" xr:uid="{00000000-0005-0000-0000-0000C0070000}"/>
    <cellStyle name="Comma 4 2 7 4 5" xfId="3255" xr:uid="{00000000-0005-0000-0000-0000C1070000}"/>
    <cellStyle name="Comma 4 2 7 4 5 2" xfId="3256" xr:uid="{00000000-0005-0000-0000-0000C2070000}"/>
    <cellStyle name="Comma 4 2 7 4 6" xfId="3257" xr:uid="{00000000-0005-0000-0000-0000C3070000}"/>
    <cellStyle name="Comma 4 2 7 5" xfId="3258" xr:uid="{00000000-0005-0000-0000-0000C4070000}"/>
    <cellStyle name="Comma 4 2 7 5 2" xfId="3259" xr:uid="{00000000-0005-0000-0000-0000C5070000}"/>
    <cellStyle name="Comma 4 2 7 5 2 2" xfId="3260" xr:uid="{00000000-0005-0000-0000-0000C6070000}"/>
    <cellStyle name="Comma 4 2 7 5 2 2 2" xfId="3261" xr:uid="{00000000-0005-0000-0000-0000C7070000}"/>
    <cellStyle name="Comma 4 2 7 5 2 3" xfId="3262" xr:uid="{00000000-0005-0000-0000-0000C8070000}"/>
    <cellStyle name="Comma 4 2 7 5 3" xfId="3263" xr:uid="{00000000-0005-0000-0000-0000C9070000}"/>
    <cellStyle name="Comma 4 2 7 5 3 2" xfId="3264" xr:uid="{00000000-0005-0000-0000-0000CA070000}"/>
    <cellStyle name="Comma 4 2 7 5 3 2 2" xfId="3265" xr:uid="{00000000-0005-0000-0000-0000CB070000}"/>
    <cellStyle name="Comma 4 2 7 5 3 3" xfId="3266" xr:uid="{00000000-0005-0000-0000-0000CC070000}"/>
    <cellStyle name="Comma 4 2 7 5 4" xfId="3267" xr:uid="{00000000-0005-0000-0000-0000CD070000}"/>
    <cellStyle name="Comma 4 2 7 5 4 2" xfId="3268" xr:uid="{00000000-0005-0000-0000-0000CE070000}"/>
    <cellStyle name="Comma 4 2 7 5 4 2 2" xfId="3269" xr:uid="{00000000-0005-0000-0000-0000CF070000}"/>
    <cellStyle name="Comma 4 2 7 5 4 3" xfId="3270" xr:uid="{00000000-0005-0000-0000-0000D0070000}"/>
    <cellStyle name="Comma 4 2 7 5 5" xfId="3271" xr:uid="{00000000-0005-0000-0000-0000D1070000}"/>
    <cellStyle name="Comma 4 2 7 5 5 2" xfId="3272" xr:uid="{00000000-0005-0000-0000-0000D2070000}"/>
    <cellStyle name="Comma 4 2 7 5 6" xfId="3273" xr:uid="{00000000-0005-0000-0000-0000D3070000}"/>
    <cellStyle name="Comma 4 2 7 6" xfId="3274" xr:uid="{00000000-0005-0000-0000-0000D4070000}"/>
    <cellStyle name="Comma 4 2 7 6 2" xfId="3275" xr:uid="{00000000-0005-0000-0000-0000D5070000}"/>
    <cellStyle name="Comma 4 2 7 6 2 2" xfId="3276" xr:uid="{00000000-0005-0000-0000-0000D6070000}"/>
    <cellStyle name="Comma 4 2 7 6 3" xfId="3277" xr:uid="{00000000-0005-0000-0000-0000D7070000}"/>
    <cellStyle name="Comma 4 2 7 7" xfId="3278" xr:uid="{00000000-0005-0000-0000-0000D8070000}"/>
    <cellStyle name="Comma 4 2 7 7 2" xfId="3279" xr:uid="{00000000-0005-0000-0000-0000D9070000}"/>
    <cellStyle name="Comma 4 2 7 7 2 2" xfId="3280" xr:uid="{00000000-0005-0000-0000-0000DA070000}"/>
    <cellStyle name="Comma 4 2 7 7 3" xfId="3281" xr:uid="{00000000-0005-0000-0000-0000DB070000}"/>
    <cellStyle name="Comma 4 2 7 8" xfId="3282" xr:uid="{00000000-0005-0000-0000-0000DC070000}"/>
    <cellStyle name="Comma 4 2 7 8 2" xfId="3283" xr:uid="{00000000-0005-0000-0000-0000DD070000}"/>
    <cellStyle name="Comma 4 2 7 8 2 2" xfId="3284" xr:uid="{00000000-0005-0000-0000-0000DE070000}"/>
    <cellStyle name="Comma 4 2 7 8 3" xfId="3285" xr:uid="{00000000-0005-0000-0000-0000DF070000}"/>
    <cellStyle name="Comma 4 2 7 9" xfId="3286" xr:uid="{00000000-0005-0000-0000-0000E0070000}"/>
    <cellStyle name="Comma 4 2 7 9 2" xfId="3287" xr:uid="{00000000-0005-0000-0000-0000E1070000}"/>
    <cellStyle name="Comma 4 2 8" xfId="482" xr:uid="{00000000-0005-0000-0000-0000E2070000}"/>
    <cellStyle name="Comma 4 2 8 2" xfId="1985" xr:uid="{00000000-0005-0000-0000-0000E3070000}"/>
    <cellStyle name="Comma 4 2 8 2 2" xfId="3288" xr:uid="{00000000-0005-0000-0000-0000E4070000}"/>
    <cellStyle name="Comma 4 2 8 2 2 2" xfId="3289" xr:uid="{00000000-0005-0000-0000-0000E5070000}"/>
    <cellStyle name="Comma 4 2 8 2 2 2 2" xfId="3290" xr:uid="{00000000-0005-0000-0000-0000E6070000}"/>
    <cellStyle name="Comma 4 2 8 2 2 3" xfId="3291" xr:uid="{00000000-0005-0000-0000-0000E7070000}"/>
    <cellStyle name="Comma 4 2 8 2 3" xfId="3292" xr:uid="{00000000-0005-0000-0000-0000E8070000}"/>
    <cellStyle name="Comma 4 2 8 2 3 2" xfId="3293" xr:uid="{00000000-0005-0000-0000-0000E9070000}"/>
    <cellStyle name="Comma 4 2 8 2 3 2 2" xfId="3294" xr:uid="{00000000-0005-0000-0000-0000EA070000}"/>
    <cellStyle name="Comma 4 2 8 2 3 3" xfId="3295" xr:uid="{00000000-0005-0000-0000-0000EB070000}"/>
    <cellStyle name="Comma 4 2 8 2 4" xfId="3296" xr:uid="{00000000-0005-0000-0000-0000EC070000}"/>
    <cellStyle name="Comma 4 2 8 2 4 2" xfId="3297" xr:uid="{00000000-0005-0000-0000-0000ED070000}"/>
    <cellStyle name="Comma 4 2 8 2 4 2 2" xfId="3298" xr:uid="{00000000-0005-0000-0000-0000EE070000}"/>
    <cellStyle name="Comma 4 2 8 2 4 3" xfId="3299" xr:uid="{00000000-0005-0000-0000-0000EF070000}"/>
    <cellStyle name="Comma 4 2 8 2 5" xfId="3300" xr:uid="{00000000-0005-0000-0000-0000F0070000}"/>
    <cellStyle name="Comma 4 2 8 2 5 2" xfId="3301" xr:uid="{00000000-0005-0000-0000-0000F1070000}"/>
    <cellStyle name="Comma 4 2 8 2 6" xfId="3302" xr:uid="{00000000-0005-0000-0000-0000F2070000}"/>
    <cellStyle name="Comma 4 2 8 3" xfId="3303" xr:uid="{00000000-0005-0000-0000-0000F3070000}"/>
    <cellStyle name="Comma 4 2 8 3 2" xfId="3304" xr:uid="{00000000-0005-0000-0000-0000F4070000}"/>
    <cellStyle name="Comma 4 2 8 3 2 2" xfId="3305" xr:uid="{00000000-0005-0000-0000-0000F5070000}"/>
    <cellStyle name="Comma 4 2 8 3 2 2 2" xfId="3306" xr:uid="{00000000-0005-0000-0000-0000F6070000}"/>
    <cellStyle name="Comma 4 2 8 3 2 3" xfId="3307" xr:uid="{00000000-0005-0000-0000-0000F7070000}"/>
    <cellStyle name="Comma 4 2 8 3 3" xfId="3308" xr:uid="{00000000-0005-0000-0000-0000F8070000}"/>
    <cellStyle name="Comma 4 2 8 3 3 2" xfId="3309" xr:uid="{00000000-0005-0000-0000-0000F9070000}"/>
    <cellStyle name="Comma 4 2 8 3 3 2 2" xfId="3310" xr:uid="{00000000-0005-0000-0000-0000FA070000}"/>
    <cellStyle name="Comma 4 2 8 3 3 3" xfId="3311" xr:uid="{00000000-0005-0000-0000-0000FB070000}"/>
    <cellStyle name="Comma 4 2 8 3 4" xfId="3312" xr:uid="{00000000-0005-0000-0000-0000FC070000}"/>
    <cellStyle name="Comma 4 2 8 3 4 2" xfId="3313" xr:uid="{00000000-0005-0000-0000-0000FD070000}"/>
    <cellStyle name="Comma 4 2 8 3 4 2 2" xfId="3314" xr:uid="{00000000-0005-0000-0000-0000FE070000}"/>
    <cellStyle name="Comma 4 2 8 3 4 3" xfId="3315" xr:uid="{00000000-0005-0000-0000-0000FF070000}"/>
    <cellStyle name="Comma 4 2 8 3 5" xfId="3316" xr:uid="{00000000-0005-0000-0000-000000080000}"/>
    <cellStyle name="Comma 4 2 8 3 5 2" xfId="3317" xr:uid="{00000000-0005-0000-0000-000001080000}"/>
    <cellStyle name="Comma 4 2 8 3 6" xfId="3318" xr:uid="{00000000-0005-0000-0000-000002080000}"/>
    <cellStyle name="Comma 4 2 8 4" xfId="3319" xr:uid="{00000000-0005-0000-0000-000003080000}"/>
    <cellStyle name="Comma 4 2 8 4 2" xfId="3320" xr:uid="{00000000-0005-0000-0000-000004080000}"/>
    <cellStyle name="Comma 4 2 8 4 2 2" xfId="3321" xr:uid="{00000000-0005-0000-0000-000005080000}"/>
    <cellStyle name="Comma 4 2 8 4 2 2 2" xfId="3322" xr:uid="{00000000-0005-0000-0000-000006080000}"/>
    <cellStyle name="Comma 4 2 8 4 2 3" xfId="3323" xr:uid="{00000000-0005-0000-0000-000007080000}"/>
    <cellStyle name="Comma 4 2 8 4 3" xfId="3324" xr:uid="{00000000-0005-0000-0000-000008080000}"/>
    <cellStyle name="Comma 4 2 8 4 3 2" xfId="3325" xr:uid="{00000000-0005-0000-0000-000009080000}"/>
    <cellStyle name="Comma 4 2 8 4 3 2 2" xfId="3326" xr:uid="{00000000-0005-0000-0000-00000A080000}"/>
    <cellStyle name="Comma 4 2 8 4 3 3" xfId="3327" xr:uid="{00000000-0005-0000-0000-00000B080000}"/>
    <cellStyle name="Comma 4 2 8 4 4" xfId="3328" xr:uid="{00000000-0005-0000-0000-00000C080000}"/>
    <cellStyle name="Comma 4 2 8 4 4 2" xfId="3329" xr:uid="{00000000-0005-0000-0000-00000D080000}"/>
    <cellStyle name="Comma 4 2 8 4 4 2 2" xfId="3330" xr:uid="{00000000-0005-0000-0000-00000E080000}"/>
    <cellStyle name="Comma 4 2 8 4 4 3" xfId="3331" xr:uid="{00000000-0005-0000-0000-00000F080000}"/>
    <cellStyle name="Comma 4 2 8 4 5" xfId="3332" xr:uid="{00000000-0005-0000-0000-000010080000}"/>
    <cellStyle name="Comma 4 2 8 4 5 2" xfId="3333" xr:uid="{00000000-0005-0000-0000-000011080000}"/>
    <cellStyle name="Comma 4 2 8 4 6" xfId="3334" xr:uid="{00000000-0005-0000-0000-000012080000}"/>
    <cellStyle name="Comma 4 2 8 5" xfId="3335" xr:uid="{00000000-0005-0000-0000-000013080000}"/>
    <cellStyle name="Comma 4 2 8 5 2" xfId="3336" xr:uid="{00000000-0005-0000-0000-000014080000}"/>
    <cellStyle name="Comma 4 2 8 5 2 2" xfId="3337" xr:uid="{00000000-0005-0000-0000-000015080000}"/>
    <cellStyle name="Comma 4 2 8 5 2 2 2" xfId="3338" xr:uid="{00000000-0005-0000-0000-000016080000}"/>
    <cellStyle name="Comma 4 2 8 5 2 3" xfId="3339" xr:uid="{00000000-0005-0000-0000-000017080000}"/>
    <cellStyle name="Comma 4 2 8 5 3" xfId="3340" xr:uid="{00000000-0005-0000-0000-000018080000}"/>
    <cellStyle name="Comma 4 2 8 5 3 2" xfId="3341" xr:uid="{00000000-0005-0000-0000-000019080000}"/>
    <cellStyle name="Comma 4 2 8 5 3 2 2" xfId="3342" xr:uid="{00000000-0005-0000-0000-00001A080000}"/>
    <cellStyle name="Comma 4 2 8 5 3 3" xfId="3343" xr:uid="{00000000-0005-0000-0000-00001B080000}"/>
    <cellStyle name="Comma 4 2 8 5 4" xfId="3344" xr:uid="{00000000-0005-0000-0000-00001C080000}"/>
    <cellStyle name="Comma 4 2 8 5 4 2" xfId="3345" xr:uid="{00000000-0005-0000-0000-00001D080000}"/>
    <cellStyle name="Comma 4 2 8 5 4 2 2" xfId="3346" xr:uid="{00000000-0005-0000-0000-00001E080000}"/>
    <cellStyle name="Comma 4 2 8 5 4 3" xfId="3347" xr:uid="{00000000-0005-0000-0000-00001F080000}"/>
    <cellStyle name="Comma 4 2 8 5 5" xfId="3348" xr:uid="{00000000-0005-0000-0000-000020080000}"/>
    <cellStyle name="Comma 4 2 8 5 5 2" xfId="3349" xr:uid="{00000000-0005-0000-0000-000021080000}"/>
    <cellStyle name="Comma 4 2 8 5 6" xfId="3350" xr:uid="{00000000-0005-0000-0000-000022080000}"/>
    <cellStyle name="Comma 4 2 8 6" xfId="3351" xr:uid="{00000000-0005-0000-0000-000023080000}"/>
    <cellStyle name="Comma 4 2 8 6 2" xfId="3352" xr:uid="{00000000-0005-0000-0000-000024080000}"/>
    <cellStyle name="Comma 4 2 8 6 2 2" xfId="3353" xr:uid="{00000000-0005-0000-0000-000025080000}"/>
    <cellStyle name="Comma 4 2 8 6 3" xfId="3354" xr:uid="{00000000-0005-0000-0000-000026080000}"/>
    <cellStyle name="Comma 4 2 8 7" xfId="3355" xr:uid="{00000000-0005-0000-0000-000027080000}"/>
    <cellStyle name="Comma 4 2 8 7 2" xfId="3356" xr:uid="{00000000-0005-0000-0000-000028080000}"/>
    <cellStyle name="Comma 4 2 8 7 2 2" xfId="3357" xr:uid="{00000000-0005-0000-0000-000029080000}"/>
    <cellStyle name="Comma 4 2 8 7 3" xfId="3358" xr:uid="{00000000-0005-0000-0000-00002A080000}"/>
    <cellStyle name="Comma 4 2 8 8" xfId="3359" xr:uid="{00000000-0005-0000-0000-00002B080000}"/>
    <cellStyle name="Comma 4 2 8 8 2" xfId="3360" xr:uid="{00000000-0005-0000-0000-00002C080000}"/>
    <cellStyle name="Comma 4 2 8 8 2 2" xfId="3361" xr:uid="{00000000-0005-0000-0000-00002D080000}"/>
    <cellStyle name="Comma 4 2 8 8 3" xfId="3362" xr:uid="{00000000-0005-0000-0000-00002E080000}"/>
    <cellStyle name="Comma 4 2 8 9" xfId="3363" xr:uid="{00000000-0005-0000-0000-00002F080000}"/>
    <cellStyle name="Comma 4 2 8 9 2" xfId="3364" xr:uid="{00000000-0005-0000-0000-000030080000}"/>
    <cellStyle name="Comma 4 2 9" xfId="483" xr:uid="{00000000-0005-0000-0000-000031080000}"/>
    <cellStyle name="Comma 4 2 9 2" xfId="1986" xr:uid="{00000000-0005-0000-0000-000032080000}"/>
    <cellStyle name="Comma 4 2 9 2 2" xfId="3365" xr:uid="{00000000-0005-0000-0000-000033080000}"/>
    <cellStyle name="Comma 4 2 9 2 2 2" xfId="3366" xr:uid="{00000000-0005-0000-0000-000034080000}"/>
    <cellStyle name="Comma 4 2 9 2 2 2 2" xfId="3367" xr:uid="{00000000-0005-0000-0000-000035080000}"/>
    <cellStyle name="Comma 4 2 9 2 2 3" xfId="3368" xr:uid="{00000000-0005-0000-0000-000036080000}"/>
    <cellStyle name="Comma 4 2 9 2 3" xfId="3369" xr:uid="{00000000-0005-0000-0000-000037080000}"/>
    <cellStyle name="Comma 4 2 9 2 3 2" xfId="3370" xr:uid="{00000000-0005-0000-0000-000038080000}"/>
    <cellStyle name="Comma 4 2 9 2 3 2 2" xfId="3371" xr:uid="{00000000-0005-0000-0000-000039080000}"/>
    <cellStyle name="Comma 4 2 9 2 3 3" xfId="3372" xr:uid="{00000000-0005-0000-0000-00003A080000}"/>
    <cellStyle name="Comma 4 2 9 2 4" xfId="3373" xr:uid="{00000000-0005-0000-0000-00003B080000}"/>
    <cellStyle name="Comma 4 2 9 2 4 2" xfId="3374" xr:uid="{00000000-0005-0000-0000-00003C080000}"/>
    <cellStyle name="Comma 4 2 9 2 4 2 2" xfId="3375" xr:uid="{00000000-0005-0000-0000-00003D080000}"/>
    <cellStyle name="Comma 4 2 9 2 4 3" xfId="3376" xr:uid="{00000000-0005-0000-0000-00003E080000}"/>
    <cellStyle name="Comma 4 2 9 2 5" xfId="3377" xr:uid="{00000000-0005-0000-0000-00003F080000}"/>
    <cellStyle name="Comma 4 2 9 2 5 2" xfId="3378" xr:uid="{00000000-0005-0000-0000-000040080000}"/>
    <cellStyle name="Comma 4 2 9 2 6" xfId="3379" xr:uid="{00000000-0005-0000-0000-000041080000}"/>
    <cellStyle name="Comma 4 2 9 3" xfId="3380" xr:uid="{00000000-0005-0000-0000-000042080000}"/>
    <cellStyle name="Comma 4 2 9 3 2" xfId="3381" xr:uid="{00000000-0005-0000-0000-000043080000}"/>
    <cellStyle name="Comma 4 2 9 3 2 2" xfId="3382" xr:uid="{00000000-0005-0000-0000-000044080000}"/>
    <cellStyle name="Comma 4 2 9 3 2 2 2" xfId="3383" xr:uid="{00000000-0005-0000-0000-000045080000}"/>
    <cellStyle name="Comma 4 2 9 3 2 3" xfId="3384" xr:uid="{00000000-0005-0000-0000-000046080000}"/>
    <cellStyle name="Comma 4 2 9 3 3" xfId="3385" xr:uid="{00000000-0005-0000-0000-000047080000}"/>
    <cellStyle name="Comma 4 2 9 3 3 2" xfId="3386" xr:uid="{00000000-0005-0000-0000-000048080000}"/>
    <cellStyle name="Comma 4 2 9 3 3 2 2" xfId="3387" xr:uid="{00000000-0005-0000-0000-000049080000}"/>
    <cellStyle name="Comma 4 2 9 3 3 3" xfId="3388" xr:uid="{00000000-0005-0000-0000-00004A080000}"/>
    <cellStyle name="Comma 4 2 9 3 4" xfId="3389" xr:uid="{00000000-0005-0000-0000-00004B080000}"/>
    <cellStyle name="Comma 4 2 9 3 4 2" xfId="3390" xr:uid="{00000000-0005-0000-0000-00004C080000}"/>
    <cellStyle name="Comma 4 2 9 3 4 2 2" xfId="3391" xr:uid="{00000000-0005-0000-0000-00004D080000}"/>
    <cellStyle name="Comma 4 2 9 3 4 3" xfId="3392" xr:uid="{00000000-0005-0000-0000-00004E080000}"/>
    <cellStyle name="Comma 4 2 9 3 5" xfId="3393" xr:uid="{00000000-0005-0000-0000-00004F080000}"/>
    <cellStyle name="Comma 4 2 9 3 5 2" xfId="3394" xr:uid="{00000000-0005-0000-0000-000050080000}"/>
    <cellStyle name="Comma 4 2 9 3 6" xfId="3395" xr:uid="{00000000-0005-0000-0000-000051080000}"/>
    <cellStyle name="Comma 4 2 9 4" xfId="3396" xr:uid="{00000000-0005-0000-0000-000052080000}"/>
    <cellStyle name="Comma 4 2 9 4 2" xfId="3397" xr:uid="{00000000-0005-0000-0000-000053080000}"/>
    <cellStyle name="Comma 4 2 9 4 2 2" xfId="3398" xr:uid="{00000000-0005-0000-0000-000054080000}"/>
    <cellStyle name="Comma 4 2 9 4 2 2 2" xfId="3399" xr:uid="{00000000-0005-0000-0000-000055080000}"/>
    <cellStyle name="Comma 4 2 9 4 2 3" xfId="3400" xr:uid="{00000000-0005-0000-0000-000056080000}"/>
    <cellStyle name="Comma 4 2 9 4 3" xfId="3401" xr:uid="{00000000-0005-0000-0000-000057080000}"/>
    <cellStyle name="Comma 4 2 9 4 3 2" xfId="3402" xr:uid="{00000000-0005-0000-0000-000058080000}"/>
    <cellStyle name="Comma 4 2 9 4 3 2 2" xfId="3403" xr:uid="{00000000-0005-0000-0000-000059080000}"/>
    <cellStyle name="Comma 4 2 9 4 3 3" xfId="3404" xr:uid="{00000000-0005-0000-0000-00005A080000}"/>
    <cellStyle name="Comma 4 2 9 4 4" xfId="3405" xr:uid="{00000000-0005-0000-0000-00005B080000}"/>
    <cellStyle name="Comma 4 2 9 4 4 2" xfId="3406" xr:uid="{00000000-0005-0000-0000-00005C080000}"/>
    <cellStyle name="Comma 4 2 9 4 4 2 2" xfId="3407" xr:uid="{00000000-0005-0000-0000-00005D080000}"/>
    <cellStyle name="Comma 4 2 9 4 4 3" xfId="3408" xr:uid="{00000000-0005-0000-0000-00005E080000}"/>
    <cellStyle name="Comma 4 2 9 4 5" xfId="3409" xr:uid="{00000000-0005-0000-0000-00005F080000}"/>
    <cellStyle name="Comma 4 2 9 4 5 2" xfId="3410" xr:uid="{00000000-0005-0000-0000-000060080000}"/>
    <cellStyle name="Comma 4 2 9 4 6" xfId="3411" xr:uid="{00000000-0005-0000-0000-000061080000}"/>
    <cellStyle name="Comma 4 2 9 5" xfId="3412" xr:uid="{00000000-0005-0000-0000-000062080000}"/>
    <cellStyle name="Comma 4 2 9 5 2" xfId="3413" xr:uid="{00000000-0005-0000-0000-000063080000}"/>
    <cellStyle name="Comma 4 2 9 5 2 2" xfId="3414" xr:uid="{00000000-0005-0000-0000-000064080000}"/>
    <cellStyle name="Comma 4 2 9 5 2 2 2" xfId="3415" xr:uid="{00000000-0005-0000-0000-000065080000}"/>
    <cellStyle name="Comma 4 2 9 5 2 3" xfId="3416" xr:uid="{00000000-0005-0000-0000-000066080000}"/>
    <cellStyle name="Comma 4 2 9 5 3" xfId="3417" xr:uid="{00000000-0005-0000-0000-000067080000}"/>
    <cellStyle name="Comma 4 2 9 5 3 2" xfId="3418" xr:uid="{00000000-0005-0000-0000-000068080000}"/>
    <cellStyle name="Comma 4 2 9 5 3 2 2" xfId="3419" xr:uid="{00000000-0005-0000-0000-000069080000}"/>
    <cellStyle name="Comma 4 2 9 5 3 3" xfId="3420" xr:uid="{00000000-0005-0000-0000-00006A080000}"/>
    <cellStyle name="Comma 4 2 9 5 4" xfId="3421" xr:uid="{00000000-0005-0000-0000-00006B080000}"/>
    <cellStyle name="Comma 4 2 9 5 4 2" xfId="3422" xr:uid="{00000000-0005-0000-0000-00006C080000}"/>
    <cellStyle name="Comma 4 2 9 5 4 2 2" xfId="3423" xr:uid="{00000000-0005-0000-0000-00006D080000}"/>
    <cellStyle name="Comma 4 2 9 5 4 3" xfId="3424" xr:uid="{00000000-0005-0000-0000-00006E080000}"/>
    <cellStyle name="Comma 4 2 9 5 5" xfId="3425" xr:uid="{00000000-0005-0000-0000-00006F080000}"/>
    <cellStyle name="Comma 4 2 9 5 5 2" xfId="3426" xr:uid="{00000000-0005-0000-0000-000070080000}"/>
    <cellStyle name="Comma 4 2 9 5 6" xfId="3427" xr:uid="{00000000-0005-0000-0000-000071080000}"/>
    <cellStyle name="Comma 4 2 9 6" xfId="3428" xr:uid="{00000000-0005-0000-0000-000072080000}"/>
    <cellStyle name="Comma 4 2 9 6 2" xfId="3429" xr:uid="{00000000-0005-0000-0000-000073080000}"/>
    <cellStyle name="Comma 4 2 9 6 2 2" xfId="3430" xr:uid="{00000000-0005-0000-0000-000074080000}"/>
    <cellStyle name="Comma 4 2 9 6 3" xfId="3431" xr:uid="{00000000-0005-0000-0000-000075080000}"/>
    <cellStyle name="Comma 4 2 9 7" xfId="3432" xr:uid="{00000000-0005-0000-0000-000076080000}"/>
    <cellStyle name="Comma 4 2 9 7 2" xfId="3433" xr:uid="{00000000-0005-0000-0000-000077080000}"/>
    <cellStyle name="Comma 4 2 9 7 2 2" xfId="3434" xr:uid="{00000000-0005-0000-0000-000078080000}"/>
    <cellStyle name="Comma 4 2 9 7 3" xfId="3435" xr:uid="{00000000-0005-0000-0000-000079080000}"/>
    <cellStyle name="Comma 4 2 9 8" xfId="3436" xr:uid="{00000000-0005-0000-0000-00007A080000}"/>
    <cellStyle name="Comma 4 2 9 8 2" xfId="3437" xr:uid="{00000000-0005-0000-0000-00007B080000}"/>
    <cellStyle name="Comma 4 2 9 8 2 2" xfId="3438" xr:uid="{00000000-0005-0000-0000-00007C080000}"/>
    <cellStyle name="Comma 4 2 9 8 3" xfId="3439" xr:uid="{00000000-0005-0000-0000-00007D080000}"/>
    <cellStyle name="Comma 4 2 9 9" xfId="3440" xr:uid="{00000000-0005-0000-0000-00007E080000}"/>
    <cellStyle name="Comma 4 2 9 9 2" xfId="3441" xr:uid="{00000000-0005-0000-0000-00007F080000}"/>
    <cellStyle name="Comma 4 20" xfId="3442" xr:uid="{00000000-0005-0000-0000-000080080000}"/>
    <cellStyle name="Comma 4 20 2" xfId="3443" xr:uid="{00000000-0005-0000-0000-000081080000}"/>
    <cellStyle name="Comma 4 20 2 2" xfId="3444" xr:uid="{00000000-0005-0000-0000-000082080000}"/>
    <cellStyle name="Comma 4 20 3" xfId="3445" xr:uid="{00000000-0005-0000-0000-000083080000}"/>
    <cellStyle name="Comma 4 21" xfId="3446" xr:uid="{00000000-0005-0000-0000-000084080000}"/>
    <cellStyle name="Comma 4 21 2" xfId="3447" xr:uid="{00000000-0005-0000-0000-000085080000}"/>
    <cellStyle name="Comma 4 21 2 2" xfId="3448" xr:uid="{00000000-0005-0000-0000-000086080000}"/>
    <cellStyle name="Comma 4 21 3" xfId="3449" xr:uid="{00000000-0005-0000-0000-000087080000}"/>
    <cellStyle name="Comma 4 22" xfId="3450" xr:uid="{00000000-0005-0000-0000-000088080000}"/>
    <cellStyle name="Comma 4 22 2" xfId="3451" xr:uid="{00000000-0005-0000-0000-000089080000}"/>
    <cellStyle name="Comma 4 23" xfId="3452" xr:uid="{00000000-0005-0000-0000-00008A080000}"/>
    <cellStyle name="Comma 4 24" xfId="3453" xr:uid="{00000000-0005-0000-0000-00008B080000}"/>
    <cellStyle name="Comma 4 25" xfId="119" xr:uid="{00000000-0005-0000-0000-00008C080000}"/>
    <cellStyle name="Comma 4 3" xfId="31" xr:uid="{00000000-0005-0000-0000-00008D080000}"/>
    <cellStyle name="Comma 4 3 10" xfId="3454" xr:uid="{00000000-0005-0000-0000-00008E080000}"/>
    <cellStyle name="Comma 4 3 10 10" xfId="3455" xr:uid="{00000000-0005-0000-0000-00008F080000}"/>
    <cellStyle name="Comma 4 3 10 2" xfId="3456" xr:uid="{00000000-0005-0000-0000-000090080000}"/>
    <cellStyle name="Comma 4 3 10 2 2" xfId="3457" xr:uid="{00000000-0005-0000-0000-000091080000}"/>
    <cellStyle name="Comma 4 3 10 2 2 2" xfId="3458" xr:uid="{00000000-0005-0000-0000-000092080000}"/>
    <cellStyle name="Comma 4 3 10 2 2 2 2" xfId="3459" xr:uid="{00000000-0005-0000-0000-000093080000}"/>
    <cellStyle name="Comma 4 3 10 2 2 3" xfId="3460" xr:uid="{00000000-0005-0000-0000-000094080000}"/>
    <cellStyle name="Comma 4 3 10 2 3" xfId="3461" xr:uid="{00000000-0005-0000-0000-000095080000}"/>
    <cellStyle name="Comma 4 3 10 2 3 2" xfId="3462" xr:uid="{00000000-0005-0000-0000-000096080000}"/>
    <cellStyle name="Comma 4 3 10 2 3 2 2" xfId="3463" xr:uid="{00000000-0005-0000-0000-000097080000}"/>
    <cellStyle name="Comma 4 3 10 2 3 3" xfId="3464" xr:uid="{00000000-0005-0000-0000-000098080000}"/>
    <cellStyle name="Comma 4 3 10 2 4" xfId="3465" xr:uid="{00000000-0005-0000-0000-000099080000}"/>
    <cellStyle name="Comma 4 3 10 2 4 2" xfId="3466" xr:uid="{00000000-0005-0000-0000-00009A080000}"/>
    <cellStyle name="Comma 4 3 10 2 4 2 2" xfId="3467" xr:uid="{00000000-0005-0000-0000-00009B080000}"/>
    <cellStyle name="Comma 4 3 10 2 4 3" xfId="3468" xr:uid="{00000000-0005-0000-0000-00009C080000}"/>
    <cellStyle name="Comma 4 3 10 2 5" xfId="3469" xr:uid="{00000000-0005-0000-0000-00009D080000}"/>
    <cellStyle name="Comma 4 3 10 2 5 2" xfId="3470" xr:uid="{00000000-0005-0000-0000-00009E080000}"/>
    <cellStyle name="Comma 4 3 10 2 6" xfId="3471" xr:uid="{00000000-0005-0000-0000-00009F080000}"/>
    <cellStyle name="Comma 4 3 10 3" xfId="3472" xr:uid="{00000000-0005-0000-0000-0000A0080000}"/>
    <cellStyle name="Comma 4 3 10 3 2" xfId="3473" xr:uid="{00000000-0005-0000-0000-0000A1080000}"/>
    <cellStyle name="Comma 4 3 10 3 2 2" xfId="3474" xr:uid="{00000000-0005-0000-0000-0000A2080000}"/>
    <cellStyle name="Comma 4 3 10 3 2 2 2" xfId="3475" xr:uid="{00000000-0005-0000-0000-0000A3080000}"/>
    <cellStyle name="Comma 4 3 10 3 2 3" xfId="3476" xr:uid="{00000000-0005-0000-0000-0000A4080000}"/>
    <cellStyle name="Comma 4 3 10 3 3" xfId="3477" xr:uid="{00000000-0005-0000-0000-0000A5080000}"/>
    <cellStyle name="Comma 4 3 10 3 3 2" xfId="3478" xr:uid="{00000000-0005-0000-0000-0000A6080000}"/>
    <cellStyle name="Comma 4 3 10 3 3 2 2" xfId="3479" xr:uid="{00000000-0005-0000-0000-0000A7080000}"/>
    <cellStyle name="Comma 4 3 10 3 3 3" xfId="3480" xr:uid="{00000000-0005-0000-0000-0000A8080000}"/>
    <cellStyle name="Comma 4 3 10 3 4" xfId="3481" xr:uid="{00000000-0005-0000-0000-0000A9080000}"/>
    <cellStyle name="Comma 4 3 10 3 4 2" xfId="3482" xr:uid="{00000000-0005-0000-0000-0000AA080000}"/>
    <cellStyle name="Comma 4 3 10 3 4 2 2" xfId="3483" xr:uid="{00000000-0005-0000-0000-0000AB080000}"/>
    <cellStyle name="Comma 4 3 10 3 4 3" xfId="3484" xr:uid="{00000000-0005-0000-0000-0000AC080000}"/>
    <cellStyle name="Comma 4 3 10 3 5" xfId="3485" xr:uid="{00000000-0005-0000-0000-0000AD080000}"/>
    <cellStyle name="Comma 4 3 10 3 5 2" xfId="3486" xr:uid="{00000000-0005-0000-0000-0000AE080000}"/>
    <cellStyle name="Comma 4 3 10 3 6" xfId="3487" xr:uid="{00000000-0005-0000-0000-0000AF080000}"/>
    <cellStyle name="Comma 4 3 10 4" xfId="3488" xr:uid="{00000000-0005-0000-0000-0000B0080000}"/>
    <cellStyle name="Comma 4 3 10 4 2" xfId="3489" xr:uid="{00000000-0005-0000-0000-0000B1080000}"/>
    <cellStyle name="Comma 4 3 10 4 2 2" xfId="3490" xr:uid="{00000000-0005-0000-0000-0000B2080000}"/>
    <cellStyle name="Comma 4 3 10 4 2 2 2" xfId="3491" xr:uid="{00000000-0005-0000-0000-0000B3080000}"/>
    <cellStyle name="Comma 4 3 10 4 2 3" xfId="3492" xr:uid="{00000000-0005-0000-0000-0000B4080000}"/>
    <cellStyle name="Comma 4 3 10 4 3" xfId="3493" xr:uid="{00000000-0005-0000-0000-0000B5080000}"/>
    <cellStyle name="Comma 4 3 10 4 3 2" xfId="3494" xr:uid="{00000000-0005-0000-0000-0000B6080000}"/>
    <cellStyle name="Comma 4 3 10 4 3 2 2" xfId="3495" xr:uid="{00000000-0005-0000-0000-0000B7080000}"/>
    <cellStyle name="Comma 4 3 10 4 3 3" xfId="3496" xr:uid="{00000000-0005-0000-0000-0000B8080000}"/>
    <cellStyle name="Comma 4 3 10 4 4" xfId="3497" xr:uid="{00000000-0005-0000-0000-0000B9080000}"/>
    <cellStyle name="Comma 4 3 10 4 4 2" xfId="3498" xr:uid="{00000000-0005-0000-0000-0000BA080000}"/>
    <cellStyle name="Comma 4 3 10 4 4 2 2" xfId="3499" xr:uid="{00000000-0005-0000-0000-0000BB080000}"/>
    <cellStyle name="Comma 4 3 10 4 4 3" xfId="3500" xr:uid="{00000000-0005-0000-0000-0000BC080000}"/>
    <cellStyle name="Comma 4 3 10 4 5" xfId="3501" xr:uid="{00000000-0005-0000-0000-0000BD080000}"/>
    <cellStyle name="Comma 4 3 10 4 5 2" xfId="3502" xr:uid="{00000000-0005-0000-0000-0000BE080000}"/>
    <cellStyle name="Comma 4 3 10 4 6" xfId="3503" xr:uid="{00000000-0005-0000-0000-0000BF080000}"/>
    <cellStyle name="Comma 4 3 10 5" xfId="3504" xr:uid="{00000000-0005-0000-0000-0000C0080000}"/>
    <cellStyle name="Comma 4 3 10 5 2" xfId="3505" xr:uid="{00000000-0005-0000-0000-0000C1080000}"/>
    <cellStyle name="Comma 4 3 10 5 2 2" xfId="3506" xr:uid="{00000000-0005-0000-0000-0000C2080000}"/>
    <cellStyle name="Comma 4 3 10 5 2 2 2" xfId="3507" xr:uid="{00000000-0005-0000-0000-0000C3080000}"/>
    <cellStyle name="Comma 4 3 10 5 2 3" xfId="3508" xr:uid="{00000000-0005-0000-0000-0000C4080000}"/>
    <cellStyle name="Comma 4 3 10 5 3" xfId="3509" xr:uid="{00000000-0005-0000-0000-0000C5080000}"/>
    <cellStyle name="Comma 4 3 10 5 3 2" xfId="3510" xr:uid="{00000000-0005-0000-0000-0000C6080000}"/>
    <cellStyle name="Comma 4 3 10 5 3 2 2" xfId="3511" xr:uid="{00000000-0005-0000-0000-0000C7080000}"/>
    <cellStyle name="Comma 4 3 10 5 3 3" xfId="3512" xr:uid="{00000000-0005-0000-0000-0000C8080000}"/>
    <cellStyle name="Comma 4 3 10 5 4" xfId="3513" xr:uid="{00000000-0005-0000-0000-0000C9080000}"/>
    <cellStyle name="Comma 4 3 10 5 4 2" xfId="3514" xr:uid="{00000000-0005-0000-0000-0000CA080000}"/>
    <cellStyle name="Comma 4 3 10 5 4 2 2" xfId="3515" xr:uid="{00000000-0005-0000-0000-0000CB080000}"/>
    <cellStyle name="Comma 4 3 10 5 4 3" xfId="3516" xr:uid="{00000000-0005-0000-0000-0000CC080000}"/>
    <cellStyle name="Comma 4 3 10 5 5" xfId="3517" xr:uid="{00000000-0005-0000-0000-0000CD080000}"/>
    <cellStyle name="Comma 4 3 10 5 5 2" xfId="3518" xr:uid="{00000000-0005-0000-0000-0000CE080000}"/>
    <cellStyle name="Comma 4 3 10 5 6" xfId="3519" xr:uid="{00000000-0005-0000-0000-0000CF080000}"/>
    <cellStyle name="Comma 4 3 10 6" xfId="3520" xr:uid="{00000000-0005-0000-0000-0000D0080000}"/>
    <cellStyle name="Comma 4 3 10 6 2" xfId="3521" xr:uid="{00000000-0005-0000-0000-0000D1080000}"/>
    <cellStyle name="Comma 4 3 10 6 2 2" xfId="3522" xr:uid="{00000000-0005-0000-0000-0000D2080000}"/>
    <cellStyle name="Comma 4 3 10 6 3" xfId="3523" xr:uid="{00000000-0005-0000-0000-0000D3080000}"/>
    <cellStyle name="Comma 4 3 10 7" xfId="3524" xr:uid="{00000000-0005-0000-0000-0000D4080000}"/>
    <cellStyle name="Comma 4 3 10 7 2" xfId="3525" xr:uid="{00000000-0005-0000-0000-0000D5080000}"/>
    <cellStyle name="Comma 4 3 10 7 2 2" xfId="3526" xr:uid="{00000000-0005-0000-0000-0000D6080000}"/>
    <cellStyle name="Comma 4 3 10 7 3" xfId="3527" xr:uid="{00000000-0005-0000-0000-0000D7080000}"/>
    <cellStyle name="Comma 4 3 10 8" xfId="3528" xr:uid="{00000000-0005-0000-0000-0000D8080000}"/>
    <cellStyle name="Comma 4 3 10 8 2" xfId="3529" xr:uid="{00000000-0005-0000-0000-0000D9080000}"/>
    <cellStyle name="Comma 4 3 10 8 2 2" xfId="3530" xr:uid="{00000000-0005-0000-0000-0000DA080000}"/>
    <cellStyle name="Comma 4 3 10 8 3" xfId="3531" xr:uid="{00000000-0005-0000-0000-0000DB080000}"/>
    <cellStyle name="Comma 4 3 10 9" xfId="3532" xr:uid="{00000000-0005-0000-0000-0000DC080000}"/>
    <cellStyle name="Comma 4 3 10 9 2" xfId="3533" xr:uid="{00000000-0005-0000-0000-0000DD080000}"/>
    <cellStyle name="Comma 4 3 11" xfId="3534" xr:uid="{00000000-0005-0000-0000-0000DE080000}"/>
    <cellStyle name="Comma 4 3 11 10" xfId="3535" xr:uid="{00000000-0005-0000-0000-0000DF080000}"/>
    <cellStyle name="Comma 4 3 11 2" xfId="3536" xr:uid="{00000000-0005-0000-0000-0000E0080000}"/>
    <cellStyle name="Comma 4 3 11 2 2" xfId="3537" xr:uid="{00000000-0005-0000-0000-0000E1080000}"/>
    <cellStyle name="Comma 4 3 11 2 2 2" xfId="3538" xr:uid="{00000000-0005-0000-0000-0000E2080000}"/>
    <cellStyle name="Comma 4 3 11 2 2 2 2" xfId="3539" xr:uid="{00000000-0005-0000-0000-0000E3080000}"/>
    <cellStyle name="Comma 4 3 11 2 2 3" xfId="3540" xr:uid="{00000000-0005-0000-0000-0000E4080000}"/>
    <cellStyle name="Comma 4 3 11 2 3" xfId="3541" xr:uid="{00000000-0005-0000-0000-0000E5080000}"/>
    <cellStyle name="Comma 4 3 11 2 3 2" xfId="3542" xr:uid="{00000000-0005-0000-0000-0000E6080000}"/>
    <cellStyle name="Comma 4 3 11 2 3 2 2" xfId="3543" xr:uid="{00000000-0005-0000-0000-0000E7080000}"/>
    <cellStyle name="Comma 4 3 11 2 3 3" xfId="3544" xr:uid="{00000000-0005-0000-0000-0000E8080000}"/>
    <cellStyle name="Comma 4 3 11 2 4" xfId="3545" xr:uid="{00000000-0005-0000-0000-0000E9080000}"/>
    <cellStyle name="Comma 4 3 11 2 4 2" xfId="3546" xr:uid="{00000000-0005-0000-0000-0000EA080000}"/>
    <cellStyle name="Comma 4 3 11 2 4 2 2" xfId="3547" xr:uid="{00000000-0005-0000-0000-0000EB080000}"/>
    <cellStyle name="Comma 4 3 11 2 4 3" xfId="3548" xr:uid="{00000000-0005-0000-0000-0000EC080000}"/>
    <cellStyle name="Comma 4 3 11 2 5" xfId="3549" xr:uid="{00000000-0005-0000-0000-0000ED080000}"/>
    <cellStyle name="Comma 4 3 11 2 5 2" xfId="3550" xr:uid="{00000000-0005-0000-0000-0000EE080000}"/>
    <cellStyle name="Comma 4 3 11 2 6" xfId="3551" xr:uid="{00000000-0005-0000-0000-0000EF080000}"/>
    <cellStyle name="Comma 4 3 11 3" xfId="3552" xr:uid="{00000000-0005-0000-0000-0000F0080000}"/>
    <cellStyle name="Comma 4 3 11 3 2" xfId="3553" xr:uid="{00000000-0005-0000-0000-0000F1080000}"/>
    <cellStyle name="Comma 4 3 11 3 2 2" xfId="3554" xr:uid="{00000000-0005-0000-0000-0000F2080000}"/>
    <cellStyle name="Comma 4 3 11 3 2 2 2" xfId="3555" xr:uid="{00000000-0005-0000-0000-0000F3080000}"/>
    <cellStyle name="Comma 4 3 11 3 2 3" xfId="3556" xr:uid="{00000000-0005-0000-0000-0000F4080000}"/>
    <cellStyle name="Comma 4 3 11 3 3" xfId="3557" xr:uid="{00000000-0005-0000-0000-0000F5080000}"/>
    <cellStyle name="Comma 4 3 11 3 3 2" xfId="3558" xr:uid="{00000000-0005-0000-0000-0000F6080000}"/>
    <cellStyle name="Comma 4 3 11 3 3 2 2" xfId="3559" xr:uid="{00000000-0005-0000-0000-0000F7080000}"/>
    <cellStyle name="Comma 4 3 11 3 3 3" xfId="3560" xr:uid="{00000000-0005-0000-0000-0000F8080000}"/>
    <cellStyle name="Comma 4 3 11 3 4" xfId="3561" xr:uid="{00000000-0005-0000-0000-0000F9080000}"/>
    <cellStyle name="Comma 4 3 11 3 4 2" xfId="3562" xr:uid="{00000000-0005-0000-0000-0000FA080000}"/>
    <cellStyle name="Comma 4 3 11 3 4 2 2" xfId="3563" xr:uid="{00000000-0005-0000-0000-0000FB080000}"/>
    <cellStyle name="Comma 4 3 11 3 4 3" xfId="3564" xr:uid="{00000000-0005-0000-0000-0000FC080000}"/>
    <cellStyle name="Comma 4 3 11 3 5" xfId="3565" xr:uid="{00000000-0005-0000-0000-0000FD080000}"/>
    <cellStyle name="Comma 4 3 11 3 5 2" xfId="3566" xr:uid="{00000000-0005-0000-0000-0000FE080000}"/>
    <cellStyle name="Comma 4 3 11 3 6" xfId="3567" xr:uid="{00000000-0005-0000-0000-0000FF080000}"/>
    <cellStyle name="Comma 4 3 11 4" xfId="3568" xr:uid="{00000000-0005-0000-0000-000000090000}"/>
    <cellStyle name="Comma 4 3 11 4 2" xfId="3569" xr:uid="{00000000-0005-0000-0000-000001090000}"/>
    <cellStyle name="Comma 4 3 11 4 2 2" xfId="3570" xr:uid="{00000000-0005-0000-0000-000002090000}"/>
    <cellStyle name="Comma 4 3 11 4 2 2 2" xfId="3571" xr:uid="{00000000-0005-0000-0000-000003090000}"/>
    <cellStyle name="Comma 4 3 11 4 2 3" xfId="3572" xr:uid="{00000000-0005-0000-0000-000004090000}"/>
    <cellStyle name="Comma 4 3 11 4 3" xfId="3573" xr:uid="{00000000-0005-0000-0000-000005090000}"/>
    <cellStyle name="Comma 4 3 11 4 3 2" xfId="3574" xr:uid="{00000000-0005-0000-0000-000006090000}"/>
    <cellStyle name="Comma 4 3 11 4 3 2 2" xfId="3575" xr:uid="{00000000-0005-0000-0000-000007090000}"/>
    <cellStyle name="Comma 4 3 11 4 3 3" xfId="3576" xr:uid="{00000000-0005-0000-0000-000008090000}"/>
    <cellStyle name="Comma 4 3 11 4 4" xfId="3577" xr:uid="{00000000-0005-0000-0000-000009090000}"/>
    <cellStyle name="Comma 4 3 11 4 4 2" xfId="3578" xr:uid="{00000000-0005-0000-0000-00000A090000}"/>
    <cellStyle name="Comma 4 3 11 4 4 2 2" xfId="3579" xr:uid="{00000000-0005-0000-0000-00000B090000}"/>
    <cellStyle name="Comma 4 3 11 4 4 3" xfId="3580" xr:uid="{00000000-0005-0000-0000-00000C090000}"/>
    <cellStyle name="Comma 4 3 11 4 5" xfId="3581" xr:uid="{00000000-0005-0000-0000-00000D090000}"/>
    <cellStyle name="Comma 4 3 11 4 5 2" xfId="3582" xr:uid="{00000000-0005-0000-0000-00000E090000}"/>
    <cellStyle name="Comma 4 3 11 4 6" xfId="3583" xr:uid="{00000000-0005-0000-0000-00000F090000}"/>
    <cellStyle name="Comma 4 3 11 5" xfId="3584" xr:uid="{00000000-0005-0000-0000-000010090000}"/>
    <cellStyle name="Comma 4 3 11 5 2" xfId="3585" xr:uid="{00000000-0005-0000-0000-000011090000}"/>
    <cellStyle name="Comma 4 3 11 5 2 2" xfId="3586" xr:uid="{00000000-0005-0000-0000-000012090000}"/>
    <cellStyle name="Comma 4 3 11 5 2 2 2" xfId="3587" xr:uid="{00000000-0005-0000-0000-000013090000}"/>
    <cellStyle name="Comma 4 3 11 5 2 3" xfId="3588" xr:uid="{00000000-0005-0000-0000-000014090000}"/>
    <cellStyle name="Comma 4 3 11 5 3" xfId="3589" xr:uid="{00000000-0005-0000-0000-000015090000}"/>
    <cellStyle name="Comma 4 3 11 5 3 2" xfId="3590" xr:uid="{00000000-0005-0000-0000-000016090000}"/>
    <cellStyle name="Comma 4 3 11 5 3 2 2" xfId="3591" xr:uid="{00000000-0005-0000-0000-000017090000}"/>
    <cellStyle name="Comma 4 3 11 5 3 3" xfId="3592" xr:uid="{00000000-0005-0000-0000-000018090000}"/>
    <cellStyle name="Comma 4 3 11 5 4" xfId="3593" xr:uid="{00000000-0005-0000-0000-000019090000}"/>
    <cellStyle name="Comma 4 3 11 5 4 2" xfId="3594" xr:uid="{00000000-0005-0000-0000-00001A090000}"/>
    <cellStyle name="Comma 4 3 11 5 4 2 2" xfId="3595" xr:uid="{00000000-0005-0000-0000-00001B090000}"/>
    <cellStyle name="Comma 4 3 11 5 4 3" xfId="3596" xr:uid="{00000000-0005-0000-0000-00001C090000}"/>
    <cellStyle name="Comma 4 3 11 5 5" xfId="3597" xr:uid="{00000000-0005-0000-0000-00001D090000}"/>
    <cellStyle name="Comma 4 3 11 5 5 2" xfId="3598" xr:uid="{00000000-0005-0000-0000-00001E090000}"/>
    <cellStyle name="Comma 4 3 11 5 6" xfId="3599" xr:uid="{00000000-0005-0000-0000-00001F090000}"/>
    <cellStyle name="Comma 4 3 11 6" xfId="3600" xr:uid="{00000000-0005-0000-0000-000020090000}"/>
    <cellStyle name="Comma 4 3 11 6 2" xfId="3601" xr:uid="{00000000-0005-0000-0000-000021090000}"/>
    <cellStyle name="Comma 4 3 11 6 2 2" xfId="3602" xr:uid="{00000000-0005-0000-0000-000022090000}"/>
    <cellStyle name="Comma 4 3 11 6 3" xfId="3603" xr:uid="{00000000-0005-0000-0000-000023090000}"/>
    <cellStyle name="Comma 4 3 11 7" xfId="3604" xr:uid="{00000000-0005-0000-0000-000024090000}"/>
    <cellStyle name="Comma 4 3 11 7 2" xfId="3605" xr:uid="{00000000-0005-0000-0000-000025090000}"/>
    <cellStyle name="Comma 4 3 11 7 2 2" xfId="3606" xr:uid="{00000000-0005-0000-0000-000026090000}"/>
    <cellStyle name="Comma 4 3 11 7 3" xfId="3607" xr:uid="{00000000-0005-0000-0000-000027090000}"/>
    <cellStyle name="Comma 4 3 11 8" xfId="3608" xr:uid="{00000000-0005-0000-0000-000028090000}"/>
    <cellStyle name="Comma 4 3 11 8 2" xfId="3609" xr:uid="{00000000-0005-0000-0000-000029090000}"/>
    <cellStyle name="Comma 4 3 11 8 2 2" xfId="3610" xr:uid="{00000000-0005-0000-0000-00002A090000}"/>
    <cellStyle name="Comma 4 3 11 8 3" xfId="3611" xr:uid="{00000000-0005-0000-0000-00002B090000}"/>
    <cellStyle name="Comma 4 3 11 9" xfId="3612" xr:uid="{00000000-0005-0000-0000-00002C090000}"/>
    <cellStyle name="Comma 4 3 11 9 2" xfId="3613" xr:uid="{00000000-0005-0000-0000-00002D090000}"/>
    <cellStyle name="Comma 4 3 12" xfId="3614" xr:uid="{00000000-0005-0000-0000-00002E090000}"/>
    <cellStyle name="Comma 4 3 12 10" xfId="3615" xr:uid="{00000000-0005-0000-0000-00002F090000}"/>
    <cellStyle name="Comma 4 3 12 2" xfId="3616" xr:uid="{00000000-0005-0000-0000-000030090000}"/>
    <cellStyle name="Comma 4 3 12 2 2" xfId="3617" xr:uid="{00000000-0005-0000-0000-000031090000}"/>
    <cellStyle name="Comma 4 3 12 2 2 2" xfId="3618" xr:uid="{00000000-0005-0000-0000-000032090000}"/>
    <cellStyle name="Comma 4 3 12 2 2 2 2" xfId="3619" xr:uid="{00000000-0005-0000-0000-000033090000}"/>
    <cellStyle name="Comma 4 3 12 2 2 3" xfId="3620" xr:uid="{00000000-0005-0000-0000-000034090000}"/>
    <cellStyle name="Comma 4 3 12 2 3" xfId="3621" xr:uid="{00000000-0005-0000-0000-000035090000}"/>
    <cellStyle name="Comma 4 3 12 2 3 2" xfId="3622" xr:uid="{00000000-0005-0000-0000-000036090000}"/>
    <cellStyle name="Comma 4 3 12 2 3 2 2" xfId="3623" xr:uid="{00000000-0005-0000-0000-000037090000}"/>
    <cellStyle name="Comma 4 3 12 2 3 3" xfId="3624" xr:uid="{00000000-0005-0000-0000-000038090000}"/>
    <cellStyle name="Comma 4 3 12 2 4" xfId="3625" xr:uid="{00000000-0005-0000-0000-000039090000}"/>
    <cellStyle name="Comma 4 3 12 2 4 2" xfId="3626" xr:uid="{00000000-0005-0000-0000-00003A090000}"/>
    <cellStyle name="Comma 4 3 12 2 4 2 2" xfId="3627" xr:uid="{00000000-0005-0000-0000-00003B090000}"/>
    <cellStyle name="Comma 4 3 12 2 4 3" xfId="3628" xr:uid="{00000000-0005-0000-0000-00003C090000}"/>
    <cellStyle name="Comma 4 3 12 2 5" xfId="3629" xr:uid="{00000000-0005-0000-0000-00003D090000}"/>
    <cellStyle name="Comma 4 3 12 2 5 2" xfId="3630" xr:uid="{00000000-0005-0000-0000-00003E090000}"/>
    <cellStyle name="Comma 4 3 12 2 6" xfId="3631" xr:uid="{00000000-0005-0000-0000-00003F090000}"/>
    <cellStyle name="Comma 4 3 12 3" xfId="3632" xr:uid="{00000000-0005-0000-0000-000040090000}"/>
    <cellStyle name="Comma 4 3 12 3 2" xfId="3633" xr:uid="{00000000-0005-0000-0000-000041090000}"/>
    <cellStyle name="Comma 4 3 12 3 2 2" xfId="3634" xr:uid="{00000000-0005-0000-0000-000042090000}"/>
    <cellStyle name="Comma 4 3 12 3 2 2 2" xfId="3635" xr:uid="{00000000-0005-0000-0000-000043090000}"/>
    <cellStyle name="Comma 4 3 12 3 2 3" xfId="3636" xr:uid="{00000000-0005-0000-0000-000044090000}"/>
    <cellStyle name="Comma 4 3 12 3 3" xfId="3637" xr:uid="{00000000-0005-0000-0000-000045090000}"/>
    <cellStyle name="Comma 4 3 12 3 3 2" xfId="3638" xr:uid="{00000000-0005-0000-0000-000046090000}"/>
    <cellStyle name="Comma 4 3 12 3 3 2 2" xfId="3639" xr:uid="{00000000-0005-0000-0000-000047090000}"/>
    <cellStyle name="Comma 4 3 12 3 3 3" xfId="3640" xr:uid="{00000000-0005-0000-0000-000048090000}"/>
    <cellStyle name="Comma 4 3 12 3 4" xfId="3641" xr:uid="{00000000-0005-0000-0000-000049090000}"/>
    <cellStyle name="Comma 4 3 12 3 4 2" xfId="3642" xr:uid="{00000000-0005-0000-0000-00004A090000}"/>
    <cellStyle name="Comma 4 3 12 3 4 2 2" xfId="3643" xr:uid="{00000000-0005-0000-0000-00004B090000}"/>
    <cellStyle name="Comma 4 3 12 3 4 3" xfId="3644" xr:uid="{00000000-0005-0000-0000-00004C090000}"/>
    <cellStyle name="Comma 4 3 12 3 5" xfId="3645" xr:uid="{00000000-0005-0000-0000-00004D090000}"/>
    <cellStyle name="Comma 4 3 12 3 5 2" xfId="3646" xr:uid="{00000000-0005-0000-0000-00004E090000}"/>
    <cellStyle name="Comma 4 3 12 3 6" xfId="3647" xr:uid="{00000000-0005-0000-0000-00004F090000}"/>
    <cellStyle name="Comma 4 3 12 4" xfId="3648" xr:uid="{00000000-0005-0000-0000-000050090000}"/>
    <cellStyle name="Comma 4 3 12 4 2" xfId="3649" xr:uid="{00000000-0005-0000-0000-000051090000}"/>
    <cellStyle name="Comma 4 3 12 4 2 2" xfId="3650" xr:uid="{00000000-0005-0000-0000-000052090000}"/>
    <cellStyle name="Comma 4 3 12 4 2 2 2" xfId="3651" xr:uid="{00000000-0005-0000-0000-000053090000}"/>
    <cellStyle name="Comma 4 3 12 4 2 3" xfId="3652" xr:uid="{00000000-0005-0000-0000-000054090000}"/>
    <cellStyle name="Comma 4 3 12 4 3" xfId="3653" xr:uid="{00000000-0005-0000-0000-000055090000}"/>
    <cellStyle name="Comma 4 3 12 4 3 2" xfId="3654" xr:uid="{00000000-0005-0000-0000-000056090000}"/>
    <cellStyle name="Comma 4 3 12 4 3 2 2" xfId="3655" xr:uid="{00000000-0005-0000-0000-000057090000}"/>
    <cellStyle name="Comma 4 3 12 4 3 3" xfId="3656" xr:uid="{00000000-0005-0000-0000-000058090000}"/>
    <cellStyle name="Comma 4 3 12 4 4" xfId="3657" xr:uid="{00000000-0005-0000-0000-000059090000}"/>
    <cellStyle name="Comma 4 3 12 4 4 2" xfId="3658" xr:uid="{00000000-0005-0000-0000-00005A090000}"/>
    <cellStyle name="Comma 4 3 12 4 4 2 2" xfId="3659" xr:uid="{00000000-0005-0000-0000-00005B090000}"/>
    <cellStyle name="Comma 4 3 12 4 4 3" xfId="3660" xr:uid="{00000000-0005-0000-0000-00005C090000}"/>
    <cellStyle name="Comma 4 3 12 4 5" xfId="3661" xr:uid="{00000000-0005-0000-0000-00005D090000}"/>
    <cellStyle name="Comma 4 3 12 4 5 2" xfId="3662" xr:uid="{00000000-0005-0000-0000-00005E090000}"/>
    <cellStyle name="Comma 4 3 12 4 6" xfId="3663" xr:uid="{00000000-0005-0000-0000-00005F090000}"/>
    <cellStyle name="Comma 4 3 12 5" xfId="3664" xr:uid="{00000000-0005-0000-0000-000060090000}"/>
    <cellStyle name="Comma 4 3 12 5 2" xfId="3665" xr:uid="{00000000-0005-0000-0000-000061090000}"/>
    <cellStyle name="Comma 4 3 12 5 2 2" xfId="3666" xr:uid="{00000000-0005-0000-0000-000062090000}"/>
    <cellStyle name="Comma 4 3 12 5 2 2 2" xfId="3667" xr:uid="{00000000-0005-0000-0000-000063090000}"/>
    <cellStyle name="Comma 4 3 12 5 2 3" xfId="3668" xr:uid="{00000000-0005-0000-0000-000064090000}"/>
    <cellStyle name="Comma 4 3 12 5 3" xfId="3669" xr:uid="{00000000-0005-0000-0000-000065090000}"/>
    <cellStyle name="Comma 4 3 12 5 3 2" xfId="3670" xr:uid="{00000000-0005-0000-0000-000066090000}"/>
    <cellStyle name="Comma 4 3 12 5 3 2 2" xfId="3671" xr:uid="{00000000-0005-0000-0000-000067090000}"/>
    <cellStyle name="Comma 4 3 12 5 3 3" xfId="3672" xr:uid="{00000000-0005-0000-0000-000068090000}"/>
    <cellStyle name="Comma 4 3 12 5 4" xfId="3673" xr:uid="{00000000-0005-0000-0000-000069090000}"/>
    <cellStyle name="Comma 4 3 12 5 4 2" xfId="3674" xr:uid="{00000000-0005-0000-0000-00006A090000}"/>
    <cellStyle name="Comma 4 3 12 5 4 2 2" xfId="3675" xr:uid="{00000000-0005-0000-0000-00006B090000}"/>
    <cellStyle name="Comma 4 3 12 5 4 3" xfId="3676" xr:uid="{00000000-0005-0000-0000-00006C090000}"/>
    <cellStyle name="Comma 4 3 12 5 5" xfId="3677" xr:uid="{00000000-0005-0000-0000-00006D090000}"/>
    <cellStyle name="Comma 4 3 12 5 5 2" xfId="3678" xr:uid="{00000000-0005-0000-0000-00006E090000}"/>
    <cellStyle name="Comma 4 3 12 5 6" xfId="3679" xr:uid="{00000000-0005-0000-0000-00006F090000}"/>
    <cellStyle name="Comma 4 3 12 6" xfId="3680" xr:uid="{00000000-0005-0000-0000-000070090000}"/>
    <cellStyle name="Comma 4 3 12 6 2" xfId="3681" xr:uid="{00000000-0005-0000-0000-000071090000}"/>
    <cellStyle name="Comma 4 3 12 6 2 2" xfId="3682" xr:uid="{00000000-0005-0000-0000-000072090000}"/>
    <cellStyle name="Comma 4 3 12 6 3" xfId="3683" xr:uid="{00000000-0005-0000-0000-000073090000}"/>
    <cellStyle name="Comma 4 3 12 7" xfId="3684" xr:uid="{00000000-0005-0000-0000-000074090000}"/>
    <cellStyle name="Comma 4 3 12 7 2" xfId="3685" xr:uid="{00000000-0005-0000-0000-000075090000}"/>
    <cellStyle name="Comma 4 3 12 7 2 2" xfId="3686" xr:uid="{00000000-0005-0000-0000-000076090000}"/>
    <cellStyle name="Comma 4 3 12 7 3" xfId="3687" xr:uid="{00000000-0005-0000-0000-000077090000}"/>
    <cellStyle name="Comma 4 3 12 8" xfId="3688" xr:uid="{00000000-0005-0000-0000-000078090000}"/>
    <cellStyle name="Comma 4 3 12 8 2" xfId="3689" xr:uid="{00000000-0005-0000-0000-000079090000}"/>
    <cellStyle name="Comma 4 3 12 8 2 2" xfId="3690" xr:uid="{00000000-0005-0000-0000-00007A090000}"/>
    <cellStyle name="Comma 4 3 12 8 3" xfId="3691" xr:uid="{00000000-0005-0000-0000-00007B090000}"/>
    <cellStyle name="Comma 4 3 12 9" xfId="3692" xr:uid="{00000000-0005-0000-0000-00007C090000}"/>
    <cellStyle name="Comma 4 3 12 9 2" xfId="3693" xr:uid="{00000000-0005-0000-0000-00007D090000}"/>
    <cellStyle name="Comma 4 3 13" xfId="3694" xr:uid="{00000000-0005-0000-0000-00007E090000}"/>
    <cellStyle name="Comma 4 3 13 10" xfId="3695" xr:uid="{00000000-0005-0000-0000-00007F090000}"/>
    <cellStyle name="Comma 4 3 13 2" xfId="3696" xr:uid="{00000000-0005-0000-0000-000080090000}"/>
    <cellStyle name="Comma 4 3 13 2 2" xfId="3697" xr:uid="{00000000-0005-0000-0000-000081090000}"/>
    <cellStyle name="Comma 4 3 13 2 2 2" xfId="3698" xr:uid="{00000000-0005-0000-0000-000082090000}"/>
    <cellStyle name="Comma 4 3 13 2 2 2 2" xfId="3699" xr:uid="{00000000-0005-0000-0000-000083090000}"/>
    <cellStyle name="Comma 4 3 13 2 2 3" xfId="3700" xr:uid="{00000000-0005-0000-0000-000084090000}"/>
    <cellStyle name="Comma 4 3 13 2 3" xfId="3701" xr:uid="{00000000-0005-0000-0000-000085090000}"/>
    <cellStyle name="Comma 4 3 13 2 3 2" xfId="3702" xr:uid="{00000000-0005-0000-0000-000086090000}"/>
    <cellStyle name="Comma 4 3 13 2 3 2 2" xfId="3703" xr:uid="{00000000-0005-0000-0000-000087090000}"/>
    <cellStyle name="Comma 4 3 13 2 3 3" xfId="3704" xr:uid="{00000000-0005-0000-0000-000088090000}"/>
    <cellStyle name="Comma 4 3 13 2 4" xfId="3705" xr:uid="{00000000-0005-0000-0000-000089090000}"/>
    <cellStyle name="Comma 4 3 13 2 4 2" xfId="3706" xr:uid="{00000000-0005-0000-0000-00008A090000}"/>
    <cellStyle name="Comma 4 3 13 2 4 2 2" xfId="3707" xr:uid="{00000000-0005-0000-0000-00008B090000}"/>
    <cellStyle name="Comma 4 3 13 2 4 3" xfId="3708" xr:uid="{00000000-0005-0000-0000-00008C090000}"/>
    <cellStyle name="Comma 4 3 13 2 5" xfId="3709" xr:uid="{00000000-0005-0000-0000-00008D090000}"/>
    <cellStyle name="Comma 4 3 13 2 5 2" xfId="3710" xr:uid="{00000000-0005-0000-0000-00008E090000}"/>
    <cellStyle name="Comma 4 3 13 2 6" xfId="3711" xr:uid="{00000000-0005-0000-0000-00008F090000}"/>
    <cellStyle name="Comma 4 3 13 3" xfId="3712" xr:uid="{00000000-0005-0000-0000-000090090000}"/>
    <cellStyle name="Comma 4 3 13 3 2" xfId="3713" xr:uid="{00000000-0005-0000-0000-000091090000}"/>
    <cellStyle name="Comma 4 3 13 3 2 2" xfId="3714" xr:uid="{00000000-0005-0000-0000-000092090000}"/>
    <cellStyle name="Comma 4 3 13 3 2 2 2" xfId="3715" xr:uid="{00000000-0005-0000-0000-000093090000}"/>
    <cellStyle name="Comma 4 3 13 3 2 3" xfId="3716" xr:uid="{00000000-0005-0000-0000-000094090000}"/>
    <cellStyle name="Comma 4 3 13 3 3" xfId="3717" xr:uid="{00000000-0005-0000-0000-000095090000}"/>
    <cellStyle name="Comma 4 3 13 3 3 2" xfId="3718" xr:uid="{00000000-0005-0000-0000-000096090000}"/>
    <cellStyle name="Comma 4 3 13 3 3 2 2" xfId="3719" xr:uid="{00000000-0005-0000-0000-000097090000}"/>
    <cellStyle name="Comma 4 3 13 3 3 3" xfId="3720" xr:uid="{00000000-0005-0000-0000-000098090000}"/>
    <cellStyle name="Comma 4 3 13 3 4" xfId="3721" xr:uid="{00000000-0005-0000-0000-000099090000}"/>
    <cellStyle name="Comma 4 3 13 3 4 2" xfId="3722" xr:uid="{00000000-0005-0000-0000-00009A090000}"/>
    <cellStyle name="Comma 4 3 13 3 4 2 2" xfId="3723" xr:uid="{00000000-0005-0000-0000-00009B090000}"/>
    <cellStyle name="Comma 4 3 13 3 4 3" xfId="3724" xr:uid="{00000000-0005-0000-0000-00009C090000}"/>
    <cellStyle name="Comma 4 3 13 3 5" xfId="3725" xr:uid="{00000000-0005-0000-0000-00009D090000}"/>
    <cellStyle name="Comma 4 3 13 3 5 2" xfId="3726" xr:uid="{00000000-0005-0000-0000-00009E090000}"/>
    <cellStyle name="Comma 4 3 13 3 6" xfId="3727" xr:uid="{00000000-0005-0000-0000-00009F090000}"/>
    <cellStyle name="Comma 4 3 13 4" xfId="3728" xr:uid="{00000000-0005-0000-0000-0000A0090000}"/>
    <cellStyle name="Comma 4 3 13 4 2" xfId="3729" xr:uid="{00000000-0005-0000-0000-0000A1090000}"/>
    <cellStyle name="Comma 4 3 13 4 2 2" xfId="3730" xr:uid="{00000000-0005-0000-0000-0000A2090000}"/>
    <cellStyle name="Comma 4 3 13 4 2 2 2" xfId="3731" xr:uid="{00000000-0005-0000-0000-0000A3090000}"/>
    <cellStyle name="Comma 4 3 13 4 2 3" xfId="3732" xr:uid="{00000000-0005-0000-0000-0000A4090000}"/>
    <cellStyle name="Comma 4 3 13 4 3" xfId="3733" xr:uid="{00000000-0005-0000-0000-0000A5090000}"/>
    <cellStyle name="Comma 4 3 13 4 3 2" xfId="3734" xr:uid="{00000000-0005-0000-0000-0000A6090000}"/>
    <cellStyle name="Comma 4 3 13 4 3 2 2" xfId="3735" xr:uid="{00000000-0005-0000-0000-0000A7090000}"/>
    <cellStyle name="Comma 4 3 13 4 3 3" xfId="3736" xr:uid="{00000000-0005-0000-0000-0000A8090000}"/>
    <cellStyle name="Comma 4 3 13 4 4" xfId="3737" xr:uid="{00000000-0005-0000-0000-0000A9090000}"/>
    <cellStyle name="Comma 4 3 13 4 4 2" xfId="3738" xr:uid="{00000000-0005-0000-0000-0000AA090000}"/>
    <cellStyle name="Comma 4 3 13 4 4 2 2" xfId="3739" xr:uid="{00000000-0005-0000-0000-0000AB090000}"/>
    <cellStyle name="Comma 4 3 13 4 4 3" xfId="3740" xr:uid="{00000000-0005-0000-0000-0000AC090000}"/>
    <cellStyle name="Comma 4 3 13 4 5" xfId="3741" xr:uid="{00000000-0005-0000-0000-0000AD090000}"/>
    <cellStyle name="Comma 4 3 13 4 5 2" xfId="3742" xr:uid="{00000000-0005-0000-0000-0000AE090000}"/>
    <cellStyle name="Comma 4 3 13 4 6" xfId="3743" xr:uid="{00000000-0005-0000-0000-0000AF090000}"/>
    <cellStyle name="Comma 4 3 13 5" xfId="3744" xr:uid="{00000000-0005-0000-0000-0000B0090000}"/>
    <cellStyle name="Comma 4 3 13 5 2" xfId="3745" xr:uid="{00000000-0005-0000-0000-0000B1090000}"/>
    <cellStyle name="Comma 4 3 13 5 2 2" xfId="3746" xr:uid="{00000000-0005-0000-0000-0000B2090000}"/>
    <cellStyle name="Comma 4 3 13 5 2 2 2" xfId="3747" xr:uid="{00000000-0005-0000-0000-0000B3090000}"/>
    <cellStyle name="Comma 4 3 13 5 2 3" xfId="3748" xr:uid="{00000000-0005-0000-0000-0000B4090000}"/>
    <cellStyle name="Comma 4 3 13 5 3" xfId="3749" xr:uid="{00000000-0005-0000-0000-0000B5090000}"/>
    <cellStyle name="Comma 4 3 13 5 3 2" xfId="3750" xr:uid="{00000000-0005-0000-0000-0000B6090000}"/>
    <cellStyle name="Comma 4 3 13 5 3 2 2" xfId="3751" xr:uid="{00000000-0005-0000-0000-0000B7090000}"/>
    <cellStyle name="Comma 4 3 13 5 3 3" xfId="3752" xr:uid="{00000000-0005-0000-0000-0000B8090000}"/>
    <cellStyle name="Comma 4 3 13 5 4" xfId="3753" xr:uid="{00000000-0005-0000-0000-0000B9090000}"/>
    <cellStyle name="Comma 4 3 13 5 4 2" xfId="3754" xr:uid="{00000000-0005-0000-0000-0000BA090000}"/>
    <cellStyle name="Comma 4 3 13 5 4 2 2" xfId="3755" xr:uid="{00000000-0005-0000-0000-0000BB090000}"/>
    <cellStyle name="Comma 4 3 13 5 4 3" xfId="3756" xr:uid="{00000000-0005-0000-0000-0000BC090000}"/>
    <cellStyle name="Comma 4 3 13 5 5" xfId="3757" xr:uid="{00000000-0005-0000-0000-0000BD090000}"/>
    <cellStyle name="Comma 4 3 13 5 5 2" xfId="3758" xr:uid="{00000000-0005-0000-0000-0000BE090000}"/>
    <cellStyle name="Comma 4 3 13 5 6" xfId="3759" xr:uid="{00000000-0005-0000-0000-0000BF090000}"/>
    <cellStyle name="Comma 4 3 13 6" xfId="3760" xr:uid="{00000000-0005-0000-0000-0000C0090000}"/>
    <cellStyle name="Comma 4 3 13 6 2" xfId="3761" xr:uid="{00000000-0005-0000-0000-0000C1090000}"/>
    <cellStyle name="Comma 4 3 13 6 2 2" xfId="3762" xr:uid="{00000000-0005-0000-0000-0000C2090000}"/>
    <cellStyle name="Comma 4 3 13 6 3" xfId="3763" xr:uid="{00000000-0005-0000-0000-0000C3090000}"/>
    <cellStyle name="Comma 4 3 13 7" xfId="3764" xr:uid="{00000000-0005-0000-0000-0000C4090000}"/>
    <cellStyle name="Comma 4 3 13 7 2" xfId="3765" xr:uid="{00000000-0005-0000-0000-0000C5090000}"/>
    <cellStyle name="Comma 4 3 13 7 2 2" xfId="3766" xr:uid="{00000000-0005-0000-0000-0000C6090000}"/>
    <cellStyle name="Comma 4 3 13 7 3" xfId="3767" xr:uid="{00000000-0005-0000-0000-0000C7090000}"/>
    <cellStyle name="Comma 4 3 13 8" xfId="3768" xr:uid="{00000000-0005-0000-0000-0000C8090000}"/>
    <cellStyle name="Comma 4 3 13 8 2" xfId="3769" xr:uid="{00000000-0005-0000-0000-0000C9090000}"/>
    <cellStyle name="Comma 4 3 13 8 2 2" xfId="3770" xr:uid="{00000000-0005-0000-0000-0000CA090000}"/>
    <cellStyle name="Comma 4 3 13 8 3" xfId="3771" xr:uid="{00000000-0005-0000-0000-0000CB090000}"/>
    <cellStyle name="Comma 4 3 13 9" xfId="3772" xr:uid="{00000000-0005-0000-0000-0000CC090000}"/>
    <cellStyle name="Comma 4 3 13 9 2" xfId="3773" xr:uid="{00000000-0005-0000-0000-0000CD090000}"/>
    <cellStyle name="Comma 4 3 14" xfId="484" xr:uid="{00000000-0005-0000-0000-0000CE090000}"/>
    <cellStyle name="Comma 4 3 2" xfId="1987" xr:uid="{00000000-0005-0000-0000-0000CF090000}"/>
    <cellStyle name="Comma 4 3 2 10" xfId="3774" xr:uid="{00000000-0005-0000-0000-0000D0090000}"/>
    <cellStyle name="Comma 4 3 2 2" xfId="3775" xr:uid="{00000000-0005-0000-0000-0000D1090000}"/>
    <cellStyle name="Comma 4 3 2 2 2" xfId="3776" xr:uid="{00000000-0005-0000-0000-0000D2090000}"/>
    <cellStyle name="Comma 4 3 2 2 2 2" xfId="3777" xr:uid="{00000000-0005-0000-0000-0000D3090000}"/>
    <cellStyle name="Comma 4 3 2 2 2 2 2" xfId="3778" xr:uid="{00000000-0005-0000-0000-0000D4090000}"/>
    <cellStyle name="Comma 4 3 2 2 2 3" xfId="3779" xr:uid="{00000000-0005-0000-0000-0000D5090000}"/>
    <cellStyle name="Comma 4 3 2 2 3" xfId="3780" xr:uid="{00000000-0005-0000-0000-0000D6090000}"/>
    <cellStyle name="Comma 4 3 2 2 3 2" xfId="3781" xr:uid="{00000000-0005-0000-0000-0000D7090000}"/>
    <cellStyle name="Comma 4 3 2 2 3 2 2" xfId="3782" xr:uid="{00000000-0005-0000-0000-0000D8090000}"/>
    <cellStyle name="Comma 4 3 2 2 3 3" xfId="3783" xr:uid="{00000000-0005-0000-0000-0000D9090000}"/>
    <cellStyle name="Comma 4 3 2 2 4" xfId="3784" xr:uid="{00000000-0005-0000-0000-0000DA090000}"/>
    <cellStyle name="Comma 4 3 2 2 4 2" xfId="3785" xr:uid="{00000000-0005-0000-0000-0000DB090000}"/>
    <cellStyle name="Comma 4 3 2 2 4 2 2" xfId="3786" xr:uid="{00000000-0005-0000-0000-0000DC090000}"/>
    <cellStyle name="Comma 4 3 2 2 4 3" xfId="3787" xr:uid="{00000000-0005-0000-0000-0000DD090000}"/>
    <cellStyle name="Comma 4 3 2 2 5" xfId="3788" xr:uid="{00000000-0005-0000-0000-0000DE090000}"/>
    <cellStyle name="Comma 4 3 2 2 5 2" xfId="3789" xr:uid="{00000000-0005-0000-0000-0000DF090000}"/>
    <cellStyle name="Comma 4 3 2 2 6" xfId="3790" xr:uid="{00000000-0005-0000-0000-0000E0090000}"/>
    <cellStyle name="Comma 4 3 2 3" xfId="3791" xr:uid="{00000000-0005-0000-0000-0000E1090000}"/>
    <cellStyle name="Comma 4 3 2 3 2" xfId="3792" xr:uid="{00000000-0005-0000-0000-0000E2090000}"/>
    <cellStyle name="Comma 4 3 2 3 2 2" xfId="3793" xr:uid="{00000000-0005-0000-0000-0000E3090000}"/>
    <cellStyle name="Comma 4 3 2 3 2 2 2" xfId="3794" xr:uid="{00000000-0005-0000-0000-0000E4090000}"/>
    <cellStyle name="Comma 4 3 2 3 2 3" xfId="3795" xr:uid="{00000000-0005-0000-0000-0000E5090000}"/>
    <cellStyle name="Comma 4 3 2 3 3" xfId="3796" xr:uid="{00000000-0005-0000-0000-0000E6090000}"/>
    <cellStyle name="Comma 4 3 2 3 3 2" xfId="3797" xr:uid="{00000000-0005-0000-0000-0000E7090000}"/>
    <cellStyle name="Comma 4 3 2 3 3 2 2" xfId="3798" xr:uid="{00000000-0005-0000-0000-0000E8090000}"/>
    <cellStyle name="Comma 4 3 2 3 3 3" xfId="3799" xr:uid="{00000000-0005-0000-0000-0000E9090000}"/>
    <cellStyle name="Comma 4 3 2 3 4" xfId="3800" xr:uid="{00000000-0005-0000-0000-0000EA090000}"/>
    <cellStyle name="Comma 4 3 2 3 4 2" xfId="3801" xr:uid="{00000000-0005-0000-0000-0000EB090000}"/>
    <cellStyle name="Comma 4 3 2 3 4 2 2" xfId="3802" xr:uid="{00000000-0005-0000-0000-0000EC090000}"/>
    <cellStyle name="Comma 4 3 2 3 4 3" xfId="3803" xr:uid="{00000000-0005-0000-0000-0000ED090000}"/>
    <cellStyle name="Comma 4 3 2 3 5" xfId="3804" xr:uid="{00000000-0005-0000-0000-0000EE090000}"/>
    <cellStyle name="Comma 4 3 2 3 5 2" xfId="3805" xr:uid="{00000000-0005-0000-0000-0000EF090000}"/>
    <cellStyle name="Comma 4 3 2 3 6" xfId="3806" xr:uid="{00000000-0005-0000-0000-0000F0090000}"/>
    <cellStyle name="Comma 4 3 2 4" xfId="3807" xr:uid="{00000000-0005-0000-0000-0000F1090000}"/>
    <cellStyle name="Comma 4 3 2 4 2" xfId="3808" xr:uid="{00000000-0005-0000-0000-0000F2090000}"/>
    <cellStyle name="Comma 4 3 2 4 2 2" xfId="3809" xr:uid="{00000000-0005-0000-0000-0000F3090000}"/>
    <cellStyle name="Comma 4 3 2 4 2 2 2" xfId="3810" xr:uid="{00000000-0005-0000-0000-0000F4090000}"/>
    <cellStyle name="Comma 4 3 2 4 2 3" xfId="3811" xr:uid="{00000000-0005-0000-0000-0000F5090000}"/>
    <cellStyle name="Comma 4 3 2 4 3" xfId="3812" xr:uid="{00000000-0005-0000-0000-0000F6090000}"/>
    <cellStyle name="Comma 4 3 2 4 3 2" xfId="3813" xr:uid="{00000000-0005-0000-0000-0000F7090000}"/>
    <cellStyle name="Comma 4 3 2 4 3 2 2" xfId="3814" xr:uid="{00000000-0005-0000-0000-0000F8090000}"/>
    <cellStyle name="Comma 4 3 2 4 3 3" xfId="3815" xr:uid="{00000000-0005-0000-0000-0000F9090000}"/>
    <cellStyle name="Comma 4 3 2 4 4" xfId="3816" xr:uid="{00000000-0005-0000-0000-0000FA090000}"/>
    <cellStyle name="Comma 4 3 2 4 4 2" xfId="3817" xr:uid="{00000000-0005-0000-0000-0000FB090000}"/>
    <cellStyle name="Comma 4 3 2 4 4 2 2" xfId="3818" xr:uid="{00000000-0005-0000-0000-0000FC090000}"/>
    <cellStyle name="Comma 4 3 2 4 4 3" xfId="3819" xr:uid="{00000000-0005-0000-0000-0000FD090000}"/>
    <cellStyle name="Comma 4 3 2 4 5" xfId="3820" xr:uid="{00000000-0005-0000-0000-0000FE090000}"/>
    <cellStyle name="Comma 4 3 2 4 5 2" xfId="3821" xr:uid="{00000000-0005-0000-0000-0000FF090000}"/>
    <cellStyle name="Comma 4 3 2 4 6" xfId="3822" xr:uid="{00000000-0005-0000-0000-0000000A0000}"/>
    <cellStyle name="Comma 4 3 2 5" xfId="3823" xr:uid="{00000000-0005-0000-0000-0000010A0000}"/>
    <cellStyle name="Comma 4 3 2 5 2" xfId="3824" xr:uid="{00000000-0005-0000-0000-0000020A0000}"/>
    <cellStyle name="Comma 4 3 2 5 2 2" xfId="3825" xr:uid="{00000000-0005-0000-0000-0000030A0000}"/>
    <cellStyle name="Comma 4 3 2 5 2 2 2" xfId="3826" xr:uid="{00000000-0005-0000-0000-0000040A0000}"/>
    <cellStyle name="Comma 4 3 2 5 2 3" xfId="3827" xr:uid="{00000000-0005-0000-0000-0000050A0000}"/>
    <cellStyle name="Comma 4 3 2 5 3" xfId="3828" xr:uid="{00000000-0005-0000-0000-0000060A0000}"/>
    <cellStyle name="Comma 4 3 2 5 3 2" xfId="3829" xr:uid="{00000000-0005-0000-0000-0000070A0000}"/>
    <cellStyle name="Comma 4 3 2 5 3 2 2" xfId="3830" xr:uid="{00000000-0005-0000-0000-0000080A0000}"/>
    <cellStyle name="Comma 4 3 2 5 3 3" xfId="3831" xr:uid="{00000000-0005-0000-0000-0000090A0000}"/>
    <cellStyle name="Comma 4 3 2 5 4" xfId="3832" xr:uid="{00000000-0005-0000-0000-00000A0A0000}"/>
    <cellStyle name="Comma 4 3 2 5 4 2" xfId="3833" xr:uid="{00000000-0005-0000-0000-00000B0A0000}"/>
    <cellStyle name="Comma 4 3 2 5 4 2 2" xfId="3834" xr:uid="{00000000-0005-0000-0000-00000C0A0000}"/>
    <cellStyle name="Comma 4 3 2 5 4 3" xfId="3835" xr:uid="{00000000-0005-0000-0000-00000D0A0000}"/>
    <cellStyle name="Comma 4 3 2 5 5" xfId="3836" xr:uid="{00000000-0005-0000-0000-00000E0A0000}"/>
    <cellStyle name="Comma 4 3 2 5 5 2" xfId="3837" xr:uid="{00000000-0005-0000-0000-00000F0A0000}"/>
    <cellStyle name="Comma 4 3 2 5 6" xfId="3838" xr:uid="{00000000-0005-0000-0000-0000100A0000}"/>
    <cellStyle name="Comma 4 3 2 6" xfId="3839" xr:uid="{00000000-0005-0000-0000-0000110A0000}"/>
    <cellStyle name="Comma 4 3 2 6 2" xfId="3840" xr:uid="{00000000-0005-0000-0000-0000120A0000}"/>
    <cellStyle name="Comma 4 3 2 6 2 2" xfId="3841" xr:uid="{00000000-0005-0000-0000-0000130A0000}"/>
    <cellStyle name="Comma 4 3 2 6 3" xfId="3842" xr:uid="{00000000-0005-0000-0000-0000140A0000}"/>
    <cellStyle name="Comma 4 3 2 7" xfId="3843" xr:uid="{00000000-0005-0000-0000-0000150A0000}"/>
    <cellStyle name="Comma 4 3 2 7 2" xfId="3844" xr:uid="{00000000-0005-0000-0000-0000160A0000}"/>
    <cellStyle name="Comma 4 3 2 7 2 2" xfId="3845" xr:uid="{00000000-0005-0000-0000-0000170A0000}"/>
    <cellStyle name="Comma 4 3 2 7 3" xfId="3846" xr:uid="{00000000-0005-0000-0000-0000180A0000}"/>
    <cellStyle name="Comma 4 3 2 8" xfId="3847" xr:uid="{00000000-0005-0000-0000-0000190A0000}"/>
    <cellStyle name="Comma 4 3 2 8 2" xfId="3848" xr:uid="{00000000-0005-0000-0000-00001A0A0000}"/>
    <cellStyle name="Comma 4 3 2 8 2 2" xfId="3849" xr:uid="{00000000-0005-0000-0000-00001B0A0000}"/>
    <cellStyle name="Comma 4 3 2 8 3" xfId="3850" xr:uid="{00000000-0005-0000-0000-00001C0A0000}"/>
    <cellStyle name="Comma 4 3 2 9" xfId="3851" xr:uid="{00000000-0005-0000-0000-00001D0A0000}"/>
    <cellStyle name="Comma 4 3 2 9 2" xfId="3852" xr:uid="{00000000-0005-0000-0000-00001E0A0000}"/>
    <cellStyle name="Comma 4 3 3" xfId="3853" xr:uid="{00000000-0005-0000-0000-00001F0A0000}"/>
    <cellStyle name="Comma 4 3 3 10" xfId="3854" xr:uid="{00000000-0005-0000-0000-0000200A0000}"/>
    <cellStyle name="Comma 4 3 3 2" xfId="3855" xr:uid="{00000000-0005-0000-0000-0000210A0000}"/>
    <cellStyle name="Comma 4 3 3 2 2" xfId="3856" xr:uid="{00000000-0005-0000-0000-0000220A0000}"/>
    <cellStyle name="Comma 4 3 3 2 2 2" xfId="3857" xr:uid="{00000000-0005-0000-0000-0000230A0000}"/>
    <cellStyle name="Comma 4 3 3 2 2 2 2" xfId="3858" xr:uid="{00000000-0005-0000-0000-0000240A0000}"/>
    <cellStyle name="Comma 4 3 3 2 2 3" xfId="3859" xr:uid="{00000000-0005-0000-0000-0000250A0000}"/>
    <cellStyle name="Comma 4 3 3 2 3" xfId="3860" xr:uid="{00000000-0005-0000-0000-0000260A0000}"/>
    <cellStyle name="Comma 4 3 3 2 3 2" xfId="3861" xr:uid="{00000000-0005-0000-0000-0000270A0000}"/>
    <cellStyle name="Comma 4 3 3 2 3 2 2" xfId="3862" xr:uid="{00000000-0005-0000-0000-0000280A0000}"/>
    <cellStyle name="Comma 4 3 3 2 3 3" xfId="3863" xr:uid="{00000000-0005-0000-0000-0000290A0000}"/>
    <cellStyle name="Comma 4 3 3 2 4" xfId="3864" xr:uid="{00000000-0005-0000-0000-00002A0A0000}"/>
    <cellStyle name="Comma 4 3 3 2 4 2" xfId="3865" xr:uid="{00000000-0005-0000-0000-00002B0A0000}"/>
    <cellStyle name="Comma 4 3 3 2 4 2 2" xfId="3866" xr:uid="{00000000-0005-0000-0000-00002C0A0000}"/>
    <cellStyle name="Comma 4 3 3 2 4 3" xfId="3867" xr:uid="{00000000-0005-0000-0000-00002D0A0000}"/>
    <cellStyle name="Comma 4 3 3 2 5" xfId="3868" xr:uid="{00000000-0005-0000-0000-00002E0A0000}"/>
    <cellStyle name="Comma 4 3 3 2 5 2" xfId="3869" xr:uid="{00000000-0005-0000-0000-00002F0A0000}"/>
    <cellStyle name="Comma 4 3 3 2 6" xfId="3870" xr:uid="{00000000-0005-0000-0000-0000300A0000}"/>
    <cellStyle name="Comma 4 3 3 3" xfId="3871" xr:uid="{00000000-0005-0000-0000-0000310A0000}"/>
    <cellStyle name="Comma 4 3 3 3 2" xfId="3872" xr:uid="{00000000-0005-0000-0000-0000320A0000}"/>
    <cellStyle name="Comma 4 3 3 3 2 2" xfId="3873" xr:uid="{00000000-0005-0000-0000-0000330A0000}"/>
    <cellStyle name="Comma 4 3 3 3 2 2 2" xfId="3874" xr:uid="{00000000-0005-0000-0000-0000340A0000}"/>
    <cellStyle name="Comma 4 3 3 3 2 3" xfId="3875" xr:uid="{00000000-0005-0000-0000-0000350A0000}"/>
    <cellStyle name="Comma 4 3 3 3 3" xfId="3876" xr:uid="{00000000-0005-0000-0000-0000360A0000}"/>
    <cellStyle name="Comma 4 3 3 3 3 2" xfId="3877" xr:uid="{00000000-0005-0000-0000-0000370A0000}"/>
    <cellStyle name="Comma 4 3 3 3 3 2 2" xfId="3878" xr:uid="{00000000-0005-0000-0000-0000380A0000}"/>
    <cellStyle name="Comma 4 3 3 3 3 3" xfId="3879" xr:uid="{00000000-0005-0000-0000-0000390A0000}"/>
    <cellStyle name="Comma 4 3 3 3 4" xfId="3880" xr:uid="{00000000-0005-0000-0000-00003A0A0000}"/>
    <cellStyle name="Comma 4 3 3 3 4 2" xfId="3881" xr:uid="{00000000-0005-0000-0000-00003B0A0000}"/>
    <cellStyle name="Comma 4 3 3 3 4 2 2" xfId="3882" xr:uid="{00000000-0005-0000-0000-00003C0A0000}"/>
    <cellStyle name="Comma 4 3 3 3 4 3" xfId="3883" xr:uid="{00000000-0005-0000-0000-00003D0A0000}"/>
    <cellStyle name="Comma 4 3 3 3 5" xfId="3884" xr:uid="{00000000-0005-0000-0000-00003E0A0000}"/>
    <cellStyle name="Comma 4 3 3 3 5 2" xfId="3885" xr:uid="{00000000-0005-0000-0000-00003F0A0000}"/>
    <cellStyle name="Comma 4 3 3 3 6" xfId="3886" xr:uid="{00000000-0005-0000-0000-0000400A0000}"/>
    <cellStyle name="Comma 4 3 3 4" xfId="3887" xr:uid="{00000000-0005-0000-0000-0000410A0000}"/>
    <cellStyle name="Comma 4 3 3 4 2" xfId="3888" xr:uid="{00000000-0005-0000-0000-0000420A0000}"/>
    <cellStyle name="Comma 4 3 3 4 2 2" xfId="3889" xr:uid="{00000000-0005-0000-0000-0000430A0000}"/>
    <cellStyle name="Comma 4 3 3 4 2 2 2" xfId="3890" xr:uid="{00000000-0005-0000-0000-0000440A0000}"/>
    <cellStyle name="Comma 4 3 3 4 2 3" xfId="3891" xr:uid="{00000000-0005-0000-0000-0000450A0000}"/>
    <cellStyle name="Comma 4 3 3 4 3" xfId="3892" xr:uid="{00000000-0005-0000-0000-0000460A0000}"/>
    <cellStyle name="Comma 4 3 3 4 3 2" xfId="3893" xr:uid="{00000000-0005-0000-0000-0000470A0000}"/>
    <cellStyle name="Comma 4 3 3 4 3 2 2" xfId="3894" xr:uid="{00000000-0005-0000-0000-0000480A0000}"/>
    <cellStyle name="Comma 4 3 3 4 3 3" xfId="3895" xr:uid="{00000000-0005-0000-0000-0000490A0000}"/>
    <cellStyle name="Comma 4 3 3 4 4" xfId="3896" xr:uid="{00000000-0005-0000-0000-00004A0A0000}"/>
    <cellStyle name="Comma 4 3 3 4 4 2" xfId="3897" xr:uid="{00000000-0005-0000-0000-00004B0A0000}"/>
    <cellStyle name="Comma 4 3 3 4 4 2 2" xfId="3898" xr:uid="{00000000-0005-0000-0000-00004C0A0000}"/>
    <cellStyle name="Comma 4 3 3 4 4 3" xfId="3899" xr:uid="{00000000-0005-0000-0000-00004D0A0000}"/>
    <cellStyle name="Comma 4 3 3 4 5" xfId="3900" xr:uid="{00000000-0005-0000-0000-00004E0A0000}"/>
    <cellStyle name="Comma 4 3 3 4 5 2" xfId="3901" xr:uid="{00000000-0005-0000-0000-00004F0A0000}"/>
    <cellStyle name="Comma 4 3 3 4 6" xfId="3902" xr:uid="{00000000-0005-0000-0000-0000500A0000}"/>
    <cellStyle name="Comma 4 3 3 5" xfId="3903" xr:uid="{00000000-0005-0000-0000-0000510A0000}"/>
    <cellStyle name="Comma 4 3 3 5 2" xfId="3904" xr:uid="{00000000-0005-0000-0000-0000520A0000}"/>
    <cellStyle name="Comma 4 3 3 5 2 2" xfId="3905" xr:uid="{00000000-0005-0000-0000-0000530A0000}"/>
    <cellStyle name="Comma 4 3 3 5 2 2 2" xfId="3906" xr:uid="{00000000-0005-0000-0000-0000540A0000}"/>
    <cellStyle name="Comma 4 3 3 5 2 3" xfId="3907" xr:uid="{00000000-0005-0000-0000-0000550A0000}"/>
    <cellStyle name="Comma 4 3 3 5 3" xfId="3908" xr:uid="{00000000-0005-0000-0000-0000560A0000}"/>
    <cellStyle name="Comma 4 3 3 5 3 2" xfId="3909" xr:uid="{00000000-0005-0000-0000-0000570A0000}"/>
    <cellStyle name="Comma 4 3 3 5 3 2 2" xfId="3910" xr:uid="{00000000-0005-0000-0000-0000580A0000}"/>
    <cellStyle name="Comma 4 3 3 5 3 3" xfId="3911" xr:uid="{00000000-0005-0000-0000-0000590A0000}"/>
    <cellStyle name="Comma 4 3 3 5 4" xfId="3912" xr:uid="{00000000-0005-0000-0000-00005A0A0000}"/>
    <cellStyle name="Comma 4 3 3 5 4 2" xfId="3913" xr:uid="{00000000-0005-0000-0000-00005B0A0000}"/>
    <cellStyle name="Comma 4 3 3 5 4 2 2" xfId="3914" xr:uid="{00000000-0005-0000-0000-00005C0A0000}"/>
    <cellStyle name="Comma 4 3 3 5 4 3" xfId="3915" xr:uid="{00000000-0005-0000-0000-00005D0A0000}"/>
    <cellStyle name="Comma 4 3 3 5 5" xfId="3916" xr:uid="{00000000-0005-0000-0000-00005E0A0000}"/>
    <cellStyle name="Comma 4 3 3 5 5 2" xfId="3917" xr:uid="{00000000-0005-0000-0000-00005F0A0000}"/>
    <cellStyle name="Comma 4 3 3 5 6" xfId="3918" xr:uid="{00000000-0005-0000-0000-0000600A0000}"/>
    <cellStyle name="Comma 4 3 3 6" xfId="3919" xr:uid="{00000000-0005-0000-0000-0000610A0000}"/>
    <cellStyle name="Comma 4 3 3 6 2" xfId="3920" xr:uid="{00000000-0005-0000-0000-0000620A0000}"/>
    <cellStyle name="Comma 4 3 3 6 2 2" xfId="3921" xr:uid="{00000000-0005-0000-0000-0000630A0000}"/>
    <cellStyle name="Comma 4 3 3 6 3" xfId="3922" xr:uid="{00000000-0005-0000-0000-0000640A0000}"/>
    <cellStyle name="Comma 4 3 3 7" xfId="3923" xr:uid="{00000000-0005-0000-0000-0000650A0000}"/>
    <cellStyle name="Comma 4 3 3 7 2" xfId="3924" xr:uid="{00000000-0005-0000-0000-0000660A0000}"/>
    <cellStyle name="Comma 4 3 3 7 2 2" xfId="3925" xr:uid="{00000000-0005-0000-0000-0000670A0000}"/>
    <cellStyle name="Comma 4 3 3 7 3" xfId="3926" xr:uid="{00000000-0005-0000-0000-0000680A0000}"/>
    <cellStyle name="Comma 4 3 3 8" xfId="3927" xr:uid="{00000000-0005-0000-0000-0000690A0000}"/>
    <cellStyle name="Comma 4 3 3 8 2" xfId="3928" xr:uid="{00000000-0005-0000-0000-00006A0A0000}"/>
    <cellStyle name="Comma 4 3 3 8 2 2" xfId="3929" xr:uid="{00000000-0005-0000-0000-00006B0A0000}"/>
    <cellStyle name="Comma 4 3 3 8 3" xfId="3930" xr:uid="{00000000-0005-0000-0000-00006C0A0000}"/>
    <cellStyle name="Comma 4 3 3 9" xfId="3931" xr:uid="{00000000-0005-0000-0000-00006D0A0000}"/>
    <cellStyle name="Comma 4 3 3 9 2" xfId="3932" xr:uid="{00000000-0005-0000-0000-00006E0A0000}"/>
    <cellStyle name="Comma 4 3 4" xfId="3933" xr:uid="{00000000-0005-0000-0000-00006F0A0000}"/>
    <cellStyle name="Comma 4 3 4 10" xfId="3934" xr:uid="{00000000-0005-0000-0000-0000700A0000}"/>
    <cellStyle name="Comma 4 3 4 2" xfId="3935" xr:uid="{00000000-0005-0000-0000-0000710A0000}"/>
    <cellStyle name="Comma 4 3 4 2 2" xfId="3936" xr:uid="{00000000-0005-0000-0000-0000720A0000}"/>
    <cellStyle name="Comma 4 3 4 2 2 2" xfId="3937" xr:uid="{00000000-0005-0000-0000-0000730A0000}"/>
    <cellStyle name="Comma 4 3 4 2 2 2 2" xfId="3938" xr:uid="{00000000-0005-0000-0000-0000740A0000}"/>
    <cellStyle name="Comma 4 3 4 2 2 3" xfId="3939" xr:uid="{00000000-0005-0000-0000-0000750A0000}"/>
    <cellStyle name="Comma 4 3 4 2 3" xfId="3940" xr:uid="{00000000-0005-0000-0000-0000760A0000}"/>
    <cellStyle name="Comma 4 3 4 2 3 2" xfId="3941" xr:uid="{00000000-0005-0000-0000-0000770A0000}"/>
    <cellStyle name="Comma 4 3 4 2 3 2 2" xfId="3942" xr:uid="{00000000-0005-0000-0000-0000780A0000}"/>
    <cellStyle name="Comma 4 3 4 2 3 3" xfId="3943" xr:uid="{00000000-0005-0000-0000-0000790A0000}"/>
    <cellStyle name="Comma 4 3 4 2 4" xfId="3944" xr:uid="{00000000-0005-0000-0000-00007A0A0000}"/>
    <cellStyle name="Comma 4 3 4 2 4 2" xfId="3945" xr:uid="{00000000-0005-0000-0000-00007B0A0000}"/>
    <cellStyle name="Comma 4 3 4 2 4 2 2" xfId="3946" xr:uid="{00000000-0005-0000-0000-00007C0A0000}"/>
    <cellStyle name="Comma 4 3 4 2 4 3" xfId="3947" xr:uid="{00000000-0005-0000-0000-00007D0A0000}"/>
    <cellStyle name="Comma 4 3 4 2 5" xfId="3948" xr:uid="{00000000-0005-0000-0000-00007E0A0000}"/>
    <cellStyle name="Comma 4 3 4 2 5 2" xfId="3949" xr:uid="{00000000-0005-0000-0000-00007F0A0000}"/>
    <cellStyle name="Comma 4 3 4 2 6" xfId="3950" xr:uid="{00000000-0005-0000-0000-0000800A0000}"/>
    <cellStyle name="Comma 4 3 4 3" xfId="3951" xr:uid="{00000000-0005-0000-0000-0000810A0000}"/>
    <cellStyle name="Comma 4 3 4 3 2" xfId="3952" xr:uid="{00000000-0005-0000-0000-0000820A0000}"/>
    <cellStyle name="Comma 4 3 4 3 2 2" xfId="3953" xr:uid="{00000000-0005-0000-0000-0000830A0000}"/>
    <cellStyle name="Comma 4 3 4 3 2 2 2" xfId="3954" xr:uid="{00000000-0005-0000-0000-0000840A0000}"/>
    <cellStyle name="Comma 4 3 4 3 2 3" xfId="3955" xr:uid="{00000000-0005-0000-0000-0000850A0000}"/>
    <cellStyle name="Comma 4 3 4 3 3" xfId="3956" xr:uid="{00000000-0005-0000-0000-0000860A0000}"/>
    <cellStyle name="Comma 4 3 4 3 3 2" xfId="3957" xr:uid="{00000000-0005-0000-0000-0000870A0000}"/>
    <cellStyle name="Comma 4 3 4 3 3 2 2" xfId="3958" xr:uid="{00000000-0005-0000-0000-0000880A0000}"/>
    <cellStyle name="Comma 4 3 4 3 3 3" xfId="3959" xr:uid="{00000000-0005-0000-0000-0000890A0000}"/>
    <cellStyle name="Comma 4 3 4 3 4" xfId="3960" xr:uid="{00000000-0005-0000-0000-00008A0A0000}"/>
    <cellStyle name="Comma 4 3 4 3 4 2" xfId="3961" xr:uid="{00000000-0005-0000-0000-00008B0A0000}"/>
    <cellStyle name="Comma 4 3 4 3 4 2 2" xfId="3962" xr:uid="{00000000-0005-0000-0000-00008C0A0000}"/>
    <cellStyle name="Comma 4 3 4 3 4 3" xfId="3963" xr:uid="{00000000-0005-0000-0000-00008D0A0000}"/>
    <cellStyle name="Comma 4 3 4 3 5" xfId="3964" xr:uid="{00000000-0005-0000-0000-00008E0A0000}"/>
    <cellStyle name="Comma 4 3 4 3 5 2" xfId="3965" xr:uid="{00000000-0005-0000-0000-00008F0A0000}"/>
    <cellStyle name="Comma 4 3 4 3 6" xfId="3966" xr:uid="{00000000-0005-0000-0000-0000900A0000}"/>
    <cellStyle name="Comma 4 3 4 4" xfId="3967" xr:uid="{00000000-0005-0000-0000-0000910A0000}"/>
    <cellStyle name="Comma 4 3 4 4 2" xfId="3968" xr:uid="{00000000-0005-0000-0000-0000920A0000}"/>
    <cellStyle name="Comma 4 3 4 4 2 2" xfId="3969" xr:uid="{00000000-0005-0000-0000-0000930A0000}"/>
    <cellStyle name="Comma 4 3 4 4 2 2 2" xfId="3970" xr:uid="{00000000-0005-0000-0000-0000940A0000}"/>
    <cellStyle name="Comma 4 3 4 4 2 3" xfId="3971" xr:uid="{00000000-0005-0000-0000-0000950A0000}"/>
    <cellStyle name="Comma 4 3 4 4 3" xfId="3972" xr:uid="{00000000-0005-0000-0000-0000960A0000}"/>
    <cellStyle name="Comma 4 3 4 4 3 2" xfId="3973" xr:uid="{00000000-0005-0000-0000-0000970A0000}"/>
    <cellStyle name="Comma 4 3 4 4 3 2 2" xfId="3974" xr:uid="{00000000-0005-0000-0000-0000980A0000}"/>
    <cellStyle name="Comma 4 3 4 4 3 3" xfId="3975" xr:uid="{00000000-0005-0000-0000-0000990A0000}"/>
    <cellStyle name="Comma 4 3 4 4 4" xfId="3976" xr:uid="{00000000-0005-0000-0000-00009A0A0000}"/>
    <cellStyle name="Comma 4 3 4 4 4 2" xfId="3977" xr:uid="{00000000-0005-0000-0000-00009B0A0000}"/>
    <cellStyle name="Comma 4 3 4 4 4 2 2" xfId="3978" xr:uid="{00000000-0005-0000-0000-00009C0A0000}"/>
    <cellStyle name="Comma 4 3 4 4 4 3" xfId="3979" xr:uid="{00000000-0005-0000-0000-00009D0A0000}"/>
    <cellStyle name="Comma 4 3 4 4 5" xfId="3980" xr:uid="{00000000-0005-0000-0000-00009E0A0000}"/>
    <cellStyle name="Comma 4 3 4 4 5 2" xfId="3981" xr:uid="{00000000-0005-0000-0000-00009F0A0000}"/>
    <cellStyle name="Comma 4 3 4 4 6" xfId="3982" xr:uid="{00000000-0005-0000-0000-0000A00A0000}"/>
    <cellStyle name="Comma 4 3 4 5" xfId="3983" xr:uid="{00000000-0005-0000-0000-0000A10A0000}"/>
    <cellStyle name="Comma 4 3 4 5 2" xfId="3984" xr:uid="{00000000-0005-0000-0000-0000A20A0000}"/>
    <cellStyle name="Comma 4 3 4 5 2 2" xfId="3985" xr:uid="{00000000-0005-0000-0000-0000A30A0000}"/>
    <cellStyle name="Comma 4 3 4 5 2 2 2" xfId="3986" xr:uid="{00000000-0005-0000-0000-0000A40A0000}"/>
    <cellStyle name="Comma 4 3 4 5 2 3" xfId="3987" xr:uid="{00000000-0005-0000-0000-0000A50A0000}"/>
    <cellStyle name="Comma 4 3 4 5 3" xfId="3988" xr:uid="{00000000-0005-0000-0000-0000A60A0000}"/>
    <cellStyle name="Comma 4 3 4 5 3 2" xfId="3989" xr:uid="{00000000-0005-0000-0000-0000A70A0000}"/>
    <cellStyle name="Comma 4 3 4 5 3 2 2" xfId="3990" xr:uid="{00000000-0005-0000-0000-0000A80A0000}"/>
    <cellStyle name="Comma 4 3 4 5 3 3" xfId="3991" xr:uid="{00000000-0005-0000-0000-0000A90A0000}"/>
    <cellStyle name="Comma 4 3 4 5 4" xfId="3992" xr:uid="{00000000-0005-0000-0000-0000AA0A0000}"/>
    <cellStyle name="Comma 4 3 4 5 4 2" xfId="3993" xr:uid="{00000000-0005-0000-0000-0000AB0A0000}"/>
    <cellStyle name="Comma 4 3 4 5 4 2 2" xfId="3994" xr:uid="{00000000-0005-0000-0000-0000AC0A0000}"/>
    <cellStyle name="Comma 4 3 4 5 4 3" xfId="3995" xr:uid="{00000000-0005-0000-0000-0000AD0A0000}"/>
    <cellStyle name="Comma 4 3 4 5 5" xfId="3996" xr:uid="{00000000-0005-0000-0000-0000AE0A0000}"/>
    <cellStyle name="Comma 4 3 4 5 5 2" xfId="3997" xr:uid="{00000000-0005-0000-0000-0000AF0A0000}"/>
    <cellStyle name="Comma 4 3 4 5 6" xfId="3998" xr:uid="{00000000-0005-0000-0000-0000B00A0000}"/>
    <cellStyle name="Comma 4 3 4 6" xfId="3999" xr:uid="{00000000-0005-0000-0000-0000B10A0000}"/>
    <cellStyle name="Comma 4 3 4 6 2" xfId="4000" xr:uid="{00000000-0005-0000-0000-0000B20A0000}"/>
    <cellStyle name="Comma 4 3 4 6 2 2" xfId="4001" xr:uid="{00000000-0005-0000-0000-0000B30A0000}"/>
    <cellStyle name="Comma 4 3 4 6 3" xfId="4002" xr:uid="{00000000-0005-0000-0000-0000B40A0000}"/>
    <cellStyle name="Comma 4 3 4 7" xfId="4003" xr:uid="{00000000-0005-0000-0000-0000B50A0000}"/>
    <cellStyle name="Comma 4 3 4 7 2" xfId="4004" xr:uid="{00000000-0005-0000-0000-0000B60A0000}"/>
    <cellStyle name="Comma 4 3 4 7 2 2" xfId="4005" xr:uid="{00000000-0005-0000-0000-0000B70A0000}"/>
    <cellStyle name="Comma 4 3 4 7 3" xfId="4006" xr:uid="{00000000-0005-0000-0000-0000B80A0000}"/>
    <cellStyle name="Comma 4 3 4 8" xfId="4007" xr:uid="{00000000-0005-0000-0000-0000B90A0000}"/>
    <cellStyle name="Comma 4 3 4 8 2" xfId="4008" xr:uid="{00000000-0005-0000-0000-0000BA0A0000}"/>
    <cellStyle name="Comma 4 3 4 8 2 2" xfId="4009" xr:uid="{00000000-0005-0000-0000-0000BB0A0000}"/>
    <cellStyle name="Comma 4 3 4 8 3" xfId="4010" xr:uid="{00000000-0005-0000-0000-0000BC0A0000}"/>
    <cellStyle name="Comma 4 3 4 9" xfId="4011" xr:uid="{00000000-0005-0000-0000-0000BD0A0000}"/>
    <cellStyle name="Comma 4 3 4 9 2" xfId="4012" xr:uid="{00000000-0005-0000-0000-0000BE0A0000}"/>
    <cellStyle name="Comma 4 3 5" xfId="4013" xr:uid="{00000000-0005-0000-0000-0000BF0A0000}"/>
    <cellStyle name="Comma 4 3 5 10" xfId="4014" xr:uid="{00000000-0005-0000-0000-0000C00A0000}"/>
    <cellStyle name="Comma 4 3 5 2" xfId="4015" xr:uid="{00000000-0005-0000-0000-0000C10A0000}"/>
    <cellStyle name="Comma 4 3 5 2 2" xfId="4016" xr:uid="{00000000-0005-0000-0000-0000C20A0000}"/>
    <cellStyle name="Comma 4 3 5 2 2 2" xfId="4017" xr:uid="{00000000-0005-0000-0000-0000C30A0000}"/>
    <cellStyle name="Comma 4 3 5 2 2 2 2" xfId="4018" xr:uid="{00000000-0005-0000-0000-0000C40A0000}"/>
    <cellStyle name="Comma 4 3 5 2 2 3" xfId="4019" xr:uid="{00000000-0005-0000-0000-0000C50A0000}"/>
    <cellStyle name="Comma 4 3 5 2 3" xfId="4020" xr:uid="{00000000-0005-0000-0000-0000C60A0000}"/>
    <cellStyle name="Comma 4 3 5 2 3 2" xfId="4021" xr:uid="{00000000-0005-0000-0000-0000C70A0000}"/>
    <cellStyle name="Comma 4 3 5 2 3 2 2" xfId="4022" xr:uid="{00000000-0005-0000-0000-0000C80A0000}"/>
    <cellStyle name="Comma 4 3 5 2 3 3" xfId="4023" xr:uid="{00000000-0005-0000-0000-0000C90A0000}"/>
    <cellStyle name="Comma 4 3 5 2 4" xfId="4024" xr:uid="{00000000-0005-0000-0000-0000CA0A0000}"/>
    <cellStyle name="Comma 4 3 5 2 4 2" xfId="4025" xr:uid="{00000000-0005-0000-0000-0000CB0A0000}"/>
    <cellStyle name="Comma 4 3 5 2 4 2 2" xfId="4026" xr:uid="{00000000-0005-0000-0000-0000CC0A0000}"/>
    <cellStyle name="Comma 4 3 5 2 4 3" xfId="4027" xr:uid="{00000000-0005-0000-0000-0000CD0A0000}"/>
    <cellStyle name="Comma 4 3 5 2 5" xfId="4028" xr:uid="{00000000-0005-0000-0000-0000CE0A0000}"/>
    <cellStyle name="Comma 4 3 5 2 5 2" xfId="4029" xr:uid="{00000000-0005-0000-0000-0000CF0A0000}"/>
    <cellStyle name="Comma 4 3 5 2 6" xfId="4030" xr:uid="{00000000-0005-0000-0000-0000D00A0000}"/>
    <cellStyle name="Comma 4 3 5 3" xfId="4031" xr:uid="{00000000-0005-0000-0000-0000D10A0000}"/>
    <cellStyle name="Comma 4 3 5 3 2" xfId="4032" xr:uid="{00000000-0005-0000-0000-0000D20A0000}"/>
    <cellStyle name="Comma 4 3 5 3 2 2" xfId="4033" xr:uid="{00000000-0005-0000-0000-0000D30A0000}"/>
    <cellStyle name="Comma 4 3 5 3 2 2 2" xfId="4034" xr:uid="{00000000-0005-0000-0000-0000D40A0000}"/>
    <cellStyle name="Comma 4 3 5 3 2 3" xfId="4035" xr:uid="{00000000-0005-0000-0000-0000D50A0000}"/>
    <cellStyle name="Comma 4 3 5 3 3" xfId="4036" xr:uid="{00000000-0005-0000-0000-0000D60A0000}"/>
    <cellStyle name="Comma 4 3 5 3 3 2" xfId="4037" xr:uid="{00000000-0005-0000-0000-0000D70A0000}"/>
    <cellStyle name="Comma 4 3 5 3 3 2 2" xfId="4038" xr:uid="{00000000-0005-0000-0000-0000D80A0000}"/>
    <cellStyle name="Comma 4 3 5 3 3 3" xfId="4039" xr:uid="{00000000-0005-0000-0000-0000D90A0000}"/>
    <cellStyle name="Comma 4 3 5 3 4" xfId="4040" xr:uid="{00000000-0005-0000-0000-0000DA0A0000}"/>
    <cellStyle name="Comma 4 3 5 3 4 2" xfId="4041" xr:uid="{00000000-0005-0000-0000-0000DB0A0000}"/>
    <cellStyle name="Comma 4 3 5 3 4 2 2" xfId="4042" xr:uid="{00000000-0005-0000-0000-0000DC0A0000}"/>
    <cellStyle name="Comma 4 3 5 3 4 3" xfId="4043" xr:uid="{00000000-0005-0000-0000-0000DD0A0000}"/>
    <cellStyle name="Comma 4 3 5 3 5" xfId="4044" xr:uid="{00000000-0005-0000-0000-0000DE0A0000}"/>
    <cellStyle name="Comma 4 3 5 3 5 2" xfId="4045" xr:uid="{00000000-0005-0000-0000-0000DF0A0000}"/>
    <cellStyle name="Comma 4 3 5 3 6" xfId="4046" xr:uid="{00000000-0005-0000-0000-0000E00A0000}"/>
    <cellStyle name="Comma 4 3 5 4" xfId="4047" xr:uid="{00000000-0005-0000-0000-0000E10A0000}"/>
    <cellStyle name="Comma 4 3 5 4 2" xfId="4048" xr:uid="{00000000-0005-0000-0000-0000E20A0000}"/>
    <cellStyle name="Comma 4 3 5 4 2 2" xfId="4049" xr:uid="{00000000-0005-0000-0000-0000E30A0000}"/>
    <cellStyle name="Comma 4 3 5 4 2 2 2" xfId="4050" xr:uid="{00000000-0005-0000-0000-0000E40A0000}"/>
    <cellStyle name="Comma 4 3 5 4 2 3" xfId="4051" xr:uid="{00000000-0005-0000-0000-0000E50A0000}"/>
    <cellStyle name="Comma 4 3 5 4 3" xfId="4052" xr:uid="{00000000-0005-0000-0000-0000E60A0000}"/>
    <cellStyle name="Comma 4 3 5 4 3 2" xfId="4053" xr:uid="{00000000-0005-0000-0000-0000E70A0000}"/>
    <cellStyle name="Comma 4 3 5 4 3 2 2" xfId="4054" xr:uid="{00000000-0005-0000-0000-0000E80A0000}"/>
    <cellStyle name="Comma 4 3 5 4 3 3" xfId="4055" xr:uid="{00000000-0005-0000-0000-0000E90A0000}"/>
    <cellStyle name="Comma 4 3 5 4 4" xfId="4056" xr:uid="{00000000-0005-0000-0000-0000EA0A0000}"/>
    <cellStyle name="Comma 4 3 5 4 4 2" xfId="4057" xr:uid="{00000000-0005-0000-0000-0000EB0A0000}"/>
    <cellStyle name="Comma 4 3 5 4 4 2 2" xfId="4058" xr:uid="{00000000-0005-0000-0000-0000EC0A0000}"/>
    <cellStyle name="Comma 4 3 5 4 4 3" xfId="4059" xr:uid="{00000000-0005-0000-0000-0000ED0A0000}"/>
    <cellStyle name="Comma 4 3 5 4 5" xfId="4060" xr:uid="{00000000-0005-0000-0000-0000EE0A0000}"/>
    <cellStyle name="Comma 4 3 5 4 5 2" xfId="4061" xr:uid="{00000000-0005-0000-0000-0000EF0A0000}"/>
    <cellStyle name="Comma 4 3 5 4 6" xfId="4062" xr:uid="{00000000-0005-0000-0000-0000F00A0000}"/>
    <cellStyle name="Comma 4 3 5 5" xfId="4063" xr:uid="{00000000-0005-0000-0000-0000F10A0000}"/>
    <cellStyle name="Comma 4 3 5 5 2" xfId="4064" xr:uid="{00000000-0005-0000-0000-0000F20A0000}"/>
    <cellStyle name="Comma 4 3 5 5 2 2" xfId="4065" xr:uid="{00000000-0005-0000-0000-0000F30A0000}"/>
    <cellStyle name="Comma 4 3 5 5 2 2 2" xfId="4066" xr:uid="{00000000-0005-0000-0000-0000F40A0000}"/>
    <cellStyle name="Comma 4 3 5 5 2 3" xfId="4067" xr:uid="{00000000-0005-0000-0000-0000F50A0000}"/>
    <cellStyle name="Comma 4 3 5 5 3" xfId="4068" xr:uid="{00000000-0005-0000-0000-0000F60A0000}"/>
    <cellStyle name="Comma 4 3 5 5 3 2" xfId="4069" xr:uid="{00000000-0005-0000-0000-0000F70A0000}"/>
    <cellStyle name="Comma 4 3 5 5 3 2 2" xfId="4070" xr:uid="{00000000-0005-0000-0000-0000F80A0000}"/>
    <cellStyle name="Comma 4 3 5 5 3 3" xfId="4071" xr:uid="{00000000-0005-0000-0000-0000F90A0000}"/>
    <cellStyle name="Comma 4 3 5 5 4" xfId="4072" xr:uid="{00000000-0005-0000-0000-0000FA0A0000}"/>
    <cellStyle name="Comma 4 3 5 5 4 2" xfId="4073" xr:uid="{00000000-0005-0000-0000-0000FB0A0000}"/>
    <cellStyle name="Comma 4 3 5 5 4 2 2" xfId="4074" xr:uid="{00000000-0005-0000-0000-0000FC0A0000}"/>
    <cellStyle name="Comma 4 3 5 5 4 3" xfId="4075" xr:uid="{00000000-0005-0000-0000-0000FD0A0000}"/>
    <cellStyle name="Comma 4 3 5 5 5" xfId="4076" xr:uid="{00000000-0005-0000-0000-0000FE0A0000}"/>
    <cellStyle name="Comma 4 3 5 5 5 2" xfId="4077" xr:uid="{00000000-0005-0000-0000-0000FF0A0000}"/>
    <cellStyle name="Comma 4 3 5 5 6" xfId="4078" xr:uid="{00000000-0005-0000-0000-0000000B0000}"/>
    <cellStyle name="Comma 4 3 5 6" xfId="4079" xr:uid="{00000000-0005-0000-0000-0000010B0000}"/>
    <cellStyle name="Comma 4 3 5 6 2" xfId="4080" xr:uid="{00000000-0005-0000-0000-0000020B0000}"/>
    <cellStyle name="Comma 4 3 5 6 2 2" xfId="4081" xr:uid="{00000000-0005-0000-0000-0000030B0000}"/>
    <cellStyle name="Comma 4 3 5 6 3" xfId="4082" xr:uid="{00000000-0005-0000-0000-0000040B0000}"/>
    <cellStyle name="Comma 4 3 5 7" xfId="4083" xr:uid="{00000000-0005-0000-0000-0000050B0000}"/>
    <cellStyle name="Comma 4 3 5 7 2" xfId="4084" xr:uid="{00000000-0005-0000-0000-0000060B0000}"/>
    <cellStyle name="Comma 4 3 5 7 2 2" xfId="4085" xr:uid="{00000000-0005-0000-0000-0000070B0000}"/>
    <cellStyle name="Comma 4 3 5 7 3" xfId="4086" xr:uid="{00000000-0005-0000-0000-0000080B0000}"/>
    <cellStyle name="Comma 4 3 5 8" xfId="4087" xr:uid="{00000000-0005-0000-0000-0000090B0000}"/>
    <cellStyle name="Comma 4 3 5 8 2" xfId="4088" xr:uid="{00000000-0005-0000-0000-00000A0B0000}"/>
    <cellStyle name="Comma 4 3 5 8 2 2" xfId="4089" xr:uid="{00000000-0005-0000-0000-00000B0B0000}"/>
    <cellStyle name="Comma 4 3 5 8 3" xfId="4090" xr:uid="{00000000-0005-0000-0000-00000C0B0000}"/>
    <cellStyle name="Comma 4 3 5 9" xfId="4091" xr:uid="{00000000-0005-0000-0000-00000D0B0000}"/>
    <cellStyle name="Comma 4 3 5 9 2" xfId="4092" xr:uid="{00000000-0005-0000-0000-00000E0B0000}"/>
    <cellStyle name="Comma 4 3 6" xfId="4093" xr:uid="{00000000-0005-0000-0000-00000F0B0000}"/>
    <cellStyle name="Comma 4 3 6 10" xfId="4094" xr:uid="{00000000-0005-0000-0000-0000100B0000}"/>
    <cellStyle name="Comma 4 3 6 2" xfId="4095" xr:uid="{00000000-0005-0000-0000-0000110B0000}"/>
    <cellStyle name="Comma 4 3 6 2 2" xfId="4096" xr:uid="{00000000-0005-0000-0000-0000120B0000}"/>
    <cellStyle name="Comma 4 3 6 2 2 2" xfId="4097" xr:uid="{00000000-0005-0000-0000-0000130B0000}"/>
    <cellStyle name="Comma 4 3 6 2 2 2 2" xfId="4098" xr:uid="{00000000-0005-0000-0000-0000140B0000}"/>
    <cellStyle name="Comma 4 3 6 2 2 3" xfId="4099" xr:uid="{00000000-0005-0000-0000-0000150B0000}"/>
    <cellStyle name="Comma 4 3 6 2 3" xfId="4100" xr:uid="{00000000-0005-0000-0000-0000160B0000}"/>
    <cellStyle name="Comma 4 3 6 2 3 2" xfId="4101" xr:uid="{00000000-0005-0000-0000-0000170B0000}"/>
    <cellStyle name="Comma 4 3 6 2 3 2 2" xfId="4102" xr:uid="{00000000-0005-0000-0000-0000180B0000}"/>
    <cellStyle name="Comma 4 3 6 2 3 3" xfId="4103" xr:uid="{00000000-0005-0000-0000-0000190B0000}"/>
    <cellStyle name="Comma 4 3 6 2 4" xfId="4104" xr:uid="{00000000-0005-0000-0000-00001A0B0000}"/>
    <cellStyle name="Comma 4 3 6 2 4 2" xfId="4105" xr:uid="{00000000-0005-0000-0000-00001B0B0000}"/>
    <cellStyle name="Comma 4 3 6 2 4 2 2" xfId="4106" xr:uid="{00000000-0005-0000-0000-00001C0B0000}"/>
    <cellStyle name="Comma 4 3 6 2 4 3" xfId="4107" xr:uid="{00000000-0005-0000-0000-00001D0B0000}"/>
    <cellStyle name="Comma 4 3 6 2 5" xfId="4108" xr:uid="{00000000-0005-0000-0000-00001E0B0000}"/>
    <cellStyle name="Comma 4 3 6 2 5 2" xfId="4109" xr:uid="{00000000-0005-0000-0000-00001F0B0000}"/>
    <cellStyle name="Comma 4 3 6 2 6" xfId="4110" xr:uid="{00000000-0005-0000-0000-0000200B0000}"/>
    <cellStyle name="Comma 4 3 6 3" xfId="4111" xr:uid="{00000000-0005-0000-0000-0000210B0000}"/>
    <cellStyle name="Comma 4 3 6 3 2" xfId="4112" xr:uid="{00000000-0005-0000-0000-0000220B0000}"/>
    <cellStyle name="Comma 4 3 6 3 2 2" xfId="4113" xr:uid="{00000000-0005-0000-0000-0000230B0000}"/>
    <cellStyle name="Comma 4 3 6 3 2 2 2" xfId="4114" xr:uid="{00000000-0005-0000-0000-0000240B0000}"/>
    <cellStyle name="Comma 4 3 6 3 2 3" xfId="4115" xr:uid="{00000000-0005-0000-0000-0000250B0000}"/>
    <cellStyle name="Comma 4 3 6 3 3" xfId="4116" xr:uid="{00000000-0005-0000-0000-0000260B0000}"/>
    <cellStyle name="Comma 4 3 6 3 3 2" xfId="4117" xr:uid="{00000000-0005-0000-0000-0000270B0000}"/>
    <cellStyle name="Comma 4 3 6 3 3 2 2" xfId="4118" xr:uid="{00000000-0005-0000-0000-0000280B0000}"/>
    <cellStyle name="Comma 4 3 6 3 3 3" xfId="4119" xr:uid="{00000000-0005-0000-0000-0000290B0000}"/>
    <cellStyle name="Comma 4 3 6 3 4" xfId="4120" xr:uid="{00000000-0005-0000-0000-00002A0B0000}"/>
    <cellStyle name="Comma 4 3 6 3 4 2" xfId="4121" xr:uid="{00000000-0005-0000-0000-00002B0B0000}"/>
    <cellStyle name="Comma 4 3 6 3 4 2 2" xfId="4122" xr:uid="{00000000-0005-0000-0000-00002C0B0000}"/>
    <cellStyle name="Comma 4 3 6 3 4 3" xfId="4123" xr:uid="{00000000-0005-0000-0000-00002D0B0000}"/>
    <cellStyle name="Comma 4 3 6 3 5" xfId="4124" xr:uid="{00000000-0005-0000-0000-00002E0B0000}"/>
    <cellStyle name="Comma 4 3 6 3 5 2" xfId="4125" xr:uid="{00000000-0005-0000-0000-00002F0B0000}"/>
    <cellStyle name="Comma 4 3 6 3 6" xfId="4126" xr:uid="{00000000-0005-0000-0000-0000300B0000}"/>
    <cellStyle name="Comma 4 3 6 4" xfId="4127" xr:uid="{00000000-0005-0000-0000-0000310B0000}"/>
    <cellStyle name="Comma 4 3 6 4 2" xfId="4128" xr:uid="{00000000-0005-0000-0000-0000320B0000}"/>
    <cellStyle name="Comma 4 3 6 4 2 2" xfId="4129" xr:uid="{00000000-0005-0000-0000-0000330B0000}"/>
    <cellStyle name="Comma 4 3 6 4 2 2 2" xfId="4130" xr:uid="{00000000-0005-0000-0000-0000340B0000}"/>
    <cellStyle name="Comma 4 3 6 4 2 3" xfId="4131" xr:uid="{00000000-0005-0000-0000-0000350B0000}"/>
    <cellStyle name="Comma 4 3 6 4 3" xfId="4132" xr:uid="{00000000-0005-0000-0000-0000360B0000}"/>
    <cellStyle name="Comma 4 3 6 4 3 2" xfId="4133" xr:uid="{00000000-0005-0000-0000-0000370B0000}"/>
    <cellStyle name="Comma 4 3 6 4 3 2 2" xfId="4134" xr:uid="{00000000-0005-0000-0000-0000380B0000}"/>
    <cellStyle name="Comma 4 3 6 4 3 3" xfId="4135" xr:uid="{00000000-0005-0000-0000-0000390B0000}"/>
    <cellStyle name="Comma 4 3 6 4 4" xfId="4136" xr:uid="{00000000-0005-0000-0000-00003A0B0000}"/>
    <cellStyle name="Comma 4 3 6 4 4 2" xfId="4137" xr:uid="{00000000-0005-0000-0000-00003B0B0000}"/>
    <cellStyle name="Comma 4 3 6 4 4 2 2" xfId="4138" xr:uid="{00000000-0005-0000-0000-00003C0B0000}"/>
    <cellStyle name="Comma 4 3 6 4 4 3" xfId="4139" xr:uid="{00000000-0005-0000-0000-00003D0B0000}"/>
    <cellStyle name="Comma 4 3 6 4 5" xfId="4140" xr:uid="{00000000-0005-0000-0000-00003E0B0000}"/>
    <cellStyle name="Comma 4 3 6 4 5 2" xfId="4141" xr:uid="{00000000-0005-0000-0000-00003F0B0000}"/>
    <cellStyle name="Comma 4 3 6 4 6" xfId="4142" xr:uid="{00000000-0005-0000-0000-0000400B0000}"/>
    <cellStyle name="Comma 4 3 6 5" xfId="4143" xr:uid="{00000000-0005-0000-0000-0000410B0000}"/>
    <cellStyle name="Comma 4 3 6 5 2" xfId="4144" xr:uid="{00000000-0005-0000-0000-0000420B0000}"/>
    <cellStyle name="Comma 4 3 6 5 2 2" xfId="4145" xr:uid="{00000000-0005-0000-0000-0000430B0000}"/>
    <cellStyle name="Comma 4 3 6 5 2 2 2" xfId="4146" xr:uid="{00000000-0005-0000-0000-0000440B0000}"/>
    <cellStyle name="Comma 4 3 6 5 2 3" xfId="4147" xr:uid="{00000000-0005-0000-0000-0000450B0000}"/>
    <cellStyle name="Comma 4 3 6 5 3" xfId="4148" xr:uid="{00000000-0005-0000-0000-0000460B0000}"/>
    <cellStyle name="Comma 4 3 6 5 3 2" xfId="4149" xr:uid="{00000000-0005-0000-0000-0000470B0000}"/>
    <cellStyle name="Comma 4 3 6 5 3 2 2" xfId="4150" xr:uid="{00000000-0005-0000-0000-0000480B0000}"/>
    <cellStyle name="Comma 4 3 6 5 3 3" xfId="4151" xr:uid="{00000000-0005-0000-0000-0000490B0000}"/>
    <cellStyle name="Comma 4 3 6 5 4" xfId="4152" xr:uid="{00000000-0005-0000-0000-00004A0B0000}"/>
    <cellStyle name="Comma 4 3 6 5 4 2" xfId="4153" xr:uid="{00000000-0005-0000-0000-00004B0B0000}"/>
    <cellStyle name="Comma 4 3 6 5 4 2 2" xfId="4154" xr:uid="{00000000-0005-0000-0000-00004C0B0000}"/>
    <cellStyle name="Comma 4 3 6 5 4 3" xfId="4155" xr:uid="{00000000-0005-0000-0000-00004D0B0000}"/>
    <cellStyle name="Comma 4 3 6 5 5" xfId="4156" xr:uid="{00000000-0005-0000-0000-00004E0B0000}"/>
    <cellStyle name="Comma 4 3 6 5 5 2" xfId="4157" xr:uid="{00000000-0005-0000-0000-00004F0B0000}"/>
    <cellStyle name="Comma 4 3 6 5 6" xfId="4158" xr:uid="{00000000-0005-0000-0000-0000500B0000}"/>
    <cellStyle name="Comma 4 3 6 6" xfId="4159" xr:uid="{00000000-0005-0000-0000-0000510B0000}"/>
    <cellStyle name="Comma 4 3 6 6 2" xfId="4160" xr:uid="{00000000-0005-0000-0000-0000520B0000}"/>
    <cellStyle name="Comma 4 3 6 6 2 2" xfId="4161" xr:uid="{00000000-0005-0000-0000-0000530B0000}"/>
    <cellStyle name="Comma 4 3 6 6 3" xfId="4162" xr:uid="{00000000-0005-0000-0000-0000540B0000}"/>
    <cellStyle name="Comma 4 3 6 7" xfId="4163" xr:uid="{00000000-0005-0000-0000-0000550B0000}"/>
    <cellStyle name="Comma 4 3 6 7 2" xfId="4164" xr:uid="{00000000-0005-0000-0000-0000560B0000}"/>
    <cellStyle name="Comma 4 3 6 7 2 2" xfId="4165" xr:uid="{00000000-0005-0000-0000-0000570B0000}"/>
    <cellStyle name="Comma 4 3 6 7 3" xfId="4166" xr:uid="{00000000-0005-0000-0000-0000580B0000}"/>
    <cellStyle name="Comma 4 3 6 8" xfId="4167" xr:uid="{00000000-0005-0000-0000-0000590B0000}"/>
    <cellStyle name="Comma 4 3 6 8 2" xfId="4168" xr:uid="{00000000-0005-0000-0000-00005A0B0000}"/>
    <cellStyle name="Comma 4 3 6 8 2 2" xfId="4169" xr:uid="{00000000-0005-0000-0000-00005B0B0000}"/>
    <cellStyle name="Comma 4 3 6 8 3" xfId="4170" xr:uid="{00000000-0005-0000-0000-00005C0B0000}"/>
    <cellStyle name="Comma 4 3 6 9" xfId="4171" xr:uid="{00000000-0005-0000-0000-00005D0B0000}"/>
    <cellStyle name="Comma 4 3 6 9 2" xfId="4172" xr:uid="{00000000-0005-0000-0000-00005E0B0000}"/>
    <cellStyle name="Comma 4 3 7" xfId="4173" xr:uid="{00000000-0005-0000-0000-00005F0B0000}"/>
    <cellStyle name="Comma 4 3 7 10" xfId="4174" xr:uid="{00000000-0005-0000-0000-0000600B0000}"/>
    <cellStyle name="Comma 4 3 7 2" xfId="4175" xr:uid="{00000000-0005-0000-0000-0000610B0000}"/>
    <cellStyle name="Comma 4 3 7 2 2" xfId="4176" xr:uid="{00000000-0005-0000-0000-0000620B0000}"/>
    <cellStyle name="Comma 4 3 7 2 2 2" xfId="4177" xr:uid="{00000000-0005-0000-0000-0000630B0000}"/>
    <cellStyle name="Comma 4 3 7 2 2 2 2" xfId="4178" xr:uid="{00000000-0005-0000-0000-0000640B0000}"/>
    <cellStyle name="Comma 4 3 7 2 2 3" xfId="4179" xr:uid="{00000000-0005-0000-0000-0000650B0000}"/>
    <cellStyle name="Comma 4 3 7 2 3" xfId="4180" xr:uid="{00000000-0005-0000-0000-0000660B0000}"/>
    <cellStyle name="Comma 4 3 7 2 3 2" xfId="4181" xr:uid="{00000000-0005-0000-0000-0000670B0000}"/>
    <cellStyle name="Comma 4 3 7 2 3 2 2" xfId="4182" xr:uid="{00000000-0005-0000-0000-0000680B0000}"/>
    <cellStyle name="Comma 4 3 7 2 3 3" xfId="4183" xr:uid="{00000000-0005-0000-0000-0000690B0000}"/>
    <cellStyle name="Comma 4 3 7 2 4" xfId="4184" xr:uid="{00000000-0005-0000-0000-00006A0B0000}"/>
    <cellStyle name="Comma 4 3 7 2 4 2" xfId="4185" xr:uid="{00000000-0005-0000-0000-00006B0B0000}"/>
    <cellStyle name="Comma 4 3 7 2 4 2 2" xfId="4186" xr:uid="{00000000-0005-0000-0000-00006C0B0000}"/>
    <cellStyle name="Comma 4 3 7 2 4 3" xfId="4187" xr:uid="{00000000-0005-0000-0000-00006D0B0000}"/>
    <cellStyle name="Comma 4 3 7 2 5" xfId="4188" xr:uid="{00000000-0005-0000-0000-00006E0B0000}"/>
    <cellStyle name="Comma 4 3 7 2 5 2" xfId="4189" xr:uid="{00000000-0005-0000-0000-00006F0B0000}"/>
    <cellStyle name="Comma 4 3 7 2 6" xfId="4190" xr:uid="{00000000-0005-0000-0000-0000700B0000}"/>
    <cellStyle name="Comma 4 3 7 3" xfId="4191" xr:uid="{00000000-0005-0000-0000-0000710B0000}"/>
    <cellStyle name="Comma 4 3 7 3 2" xfId="4192" xr:uid="{00000000-0005-0000-0000-0000720B0000}"/>
    <cellStyle name="Comma 4 3 7 3 2 2" xfId="4193" xr:uid="{00000000-0005-0000-0000-0000730B0000}"/>
    <cellStyle name="Comma 4 3 7 3 2 2 2" xfId="4194" xr:uid="{00000000-0005-0000-0000-0000740B0000}"/>
    <cellStyle name="Comma 4 3 7 3 2 3" xfId="4195" xr:uid="{00000000-0005-0000-0000-0000750B0000}"/>
    <cellStyle name="Comma 4 3 7 3 3" xfId="4196" xr:uid="{00000000-0005-0000-0000-0000760B0000}"/>
    <cellStyle name="Comma 4 3 7 3 3 2" xfId="4197" xr:uid="{00000000-0005-0000-0000-0000770B0000}"/>
    <cellStyle name="Comma 4 3 7 3 3 2 2" xfId="4198" xr:uid="{00000000-0005-0000-0000-0000780B0000}"/>
    <cellStyle name="Comma 4 3 7 3 3 3" xfId="4199" xr:uid="{00000000-0005-0000-0000-0000790B0000}"/>
    <cellStyle name="Comma 4 3 7 3 4" xfId="4200" xr:uid="{00000000-0005-0000-0000-00007A0B0000}"/>
    <cellStyle name="Comma 4 3 7 3 4 2" xfId="4201" xr:uid="{00000000-0005-0000-0000-00007B0B0000}"/>
    <cellStyle name="Comma 4 3 7 3 4 2 2" xfId="4202" xr:uid="{00000000-0005-0000-0000-00007C0B0000}"/>
    <cellStyle name="Comma 4 3 7 3 4 3" xfId="4203" xr:uid="{00000000-0005-0000-0000-00007D0B0000}"/>
    <cellStyle name="Comma 4 3 7 3 5" xfId="4204" xr:uid="{00000000-0005-0000-0000-00007E0B0000}"/>
    <cellStyle name="Comma 4 3 7 3 5 2" xfId="4205" xr:uid="{00000000-0005-0000-0000-00007F0B0000}"/>
    <cellStyle name="Comma 4 3 7 3 6" xfId="4206" xr:uid="{00000000-0005-0000-0000-0000800B0000}"/>
    <cellStyle name="Comma 4 3 7 4" xfId="4207" xr:uid="{00000000-0005-0000-0000-0000810B0000}"/>
    <cellStyle name="Comma 4 3 7 4 2" xfId="4208" xr:uid="{00000000-0005-0000-0000-0000820B0000}"/>
    <cellStyle name="Comma 4 3 7 4 2 2" xfId="4209" xr:uid="{00000000-0005-0000-0000-0000830B0000}"/>
    <cellStyle name="Comma 4 3 7 4 2 2 2" xfId="4210" xr:uid="{00000000-0005-0000-0000-0000840B0000}"/>
    <cellStyle name="Comma 4 3 7 4 2 3" xfId="4211" xr:uid="{00000000-0005-0000-0000-0000850B0000}"/>
    <cellStyle name="Comma 4 3 7 4 3" xfId="4212" xr:uid="{00000000-0005-0000-0000-0000860B0000}"/>
    <cellStyle name="Comma 4 3 7 4 3 2" xfId="4213" xr:uid="{00000000-0005-0000-0000-0000870B0000}"/>
    <cellStyle name="Comma 4 3 7 4 3 2 2" xfId="4214" xr:uid="{00000000-0005-0000-0000-0000880B0000}"/>
    <cellStyle name="Comma 4 3 7 4 3 3" xfId="4215" xr:uid="{00000000-0005-0000-0000-0000890B0000}"/>
    <cellStyle name="Comma 4 3 7 4 4" xfId="4216" xr:uid="{00000000-0005-0000-0000-00008A0B0000}"/>
    <cellStyle name="Comma 4 3 7 4 4 2" xfId="4217" xr:uid="{00000000-0005-0000-0000-00008B0B0000}"/>
    <cellStyle name="Comma 4 3 7 4 4 2 2" xfId="4218" xr:uid="{00000000-0005-0000-0000-00008C0B0000}"/>
    <cellStyle name="Comma 4 3 7 4 4 3" xfId="4219" xr:uid="{00000000-0005-0000-0000-00008D0B0000}"/>
    <cellStyle name="Comma 4 3 7 4 5" xfId="4220" xr:uid="{00000000-0005-0000-0000-00008E0B0000}"/>
    <cellStyle name="Comma 4 3 7 4 5 2" xfId="4221" xr:uid="{00000000-0005-0000-0000-00008F0B0000}"/>
    <cellStyle name="Comma 4 3 7 4 6" xfId="4222" xr:uid="{00000000-0005-0000-0000-0000900B0000}"/>
    <cellStyle name="Comma 4 3 7 5" xfId="4223" xr:uid="{00000000-0005-0000-0000-0000910B0000}"/>
    <cellStyle name="Comma 4 3 7 5 2" xfId="4224" xr:uid="{00000000-0005-0000-0000-0000920B0000}"/>
    <cellStyle name="Comma 4 3 7 5 2 2" xfId="4225" xr:uid="{00000000-0005-0000-0000-0000930B0000}"/>
    <cellStyle name="Comma 4 3 7 5 2 2 2" xfId="4226" xr:uid="{00000000-0005-0000-0000-0000940B0000}"/>
    <cellStyle name="Comma 4 3 7 5 2 3" xfId="4227" xr:uid="{00000000-0005-0000-0000-0000950B0000}"/>
    <cellStyle name="Comma 4 3 7 5 3" xfId="4228" xr:uid="{00000000-0005-0000-0000-0000960B0000}"/>
    <cellStyle name="Comma 4 3 7 5 3 2" xfId="4229" xr:uid="{00000000-0005-0000-0000-0000970B0000}"/>
    <cellStyle name="Comma 4 3 7 5 3 2 2" xfId="4230" xr:uid="{00000000-0005-0000-0000-0000980B0000}"/>
    <cellStyle name="Comma 4 3 7 5 3 3" xfId="4231" xr:uid="{00000000-0005-0000-0000-0000990B0000}"/>
    <cellStyle name="Comma 4 3 7 5 4" xfId="4232" xr:uid="{00000000-0005-0000-0000-00009A0B0000}"/>
    <cellStyle name="Comma 4 3 7 5 4 2" xfId="4233" xr:uid="{00000000-0005-0000-0000-00009B0B0000}"/>
    <cellStyle name="Comma 4 3 7 5 4 2 2" xfId="4234" xr:uid="{00000000-0005-0000-0000-00009C0B0000}"/>
    <cellStyle name="Comma 4 3 7 5 4 3" xfId="4235" xr:uid="{00000000-0005-0000-0000-00009D0B0000}"/>
    <cellStyle name="Comma 4 3 7 5 5" xfId="4236" xr:uid="{00000000-0005-0000-0000-00009E0B0000}"/>
    <cellStyle name="Comma 4 3 7 5 5 2" xfId="4237" xr:uid="{00000000-0005-0000-0000-00009F0B0000}"/>
    <cellStyle name="Comma 4 3 7 5 6" xfId="4238" xr:uid="{00000000-0005-0000-0000-0000A00B0000}"/>
    <cellStyle name="Comma 4 3 7 6" xfId="4239" xr:uid="{00000000-0005-0000-0000-0000A10B0000}"/>
    <cellStyle name="Comma 4 3 7 6 2" xfId="4240" xr:uid="{00000000-0005-0000-0000-0000A20B0000}"/>
    <cellStyle name="Comma 4 3 7 6 2 2" xfId="4241" xr:uid="{00000000-0005-0000-0000-0000A30B0000}"/>
    <cellStyle name="Comma 4 3 7 6 3" xfId="4242" xr:uid="{00000000-0005-0000-0000-0000A40B0000}"/>
    <cellStyle name="Comma 4 3 7 7" xfId="4243" xr:uid="{00000000-0005-0000-0000-0000A50B0000}"/>
    <cellStyle name="Comma 4 3 7 7 2" xfId="4244" xr:uid="{00000000-0005-0000-0000-0000A60B0000}"/>
    <cellStyle name="Comma 4 3 7 7 2 2" xfId="4245" xr:uid="{00000000-0005-0000-0000-0000A70B0000}"/>
    <cellStyle name="Comma 4 3 7 7 3" xfId="4246" xr:uid="{00000000-0005-0000-0000-0000A80B0000}"/>
    <cellStyle name="Comma 4 3 7 8" xfId="4247" xr:uid="{00000000-0005-0000-0000-0000A90B0000}"/>
    <cellStyle name="Comma 4 3 7 8 2" xfId="4248" xr:uid="{00000000-0005-0000-0000-0000AA0B0000}"/>
    <cellStyle name="Comma 4 3 7 8 2 2" xfId="4249" xr:uid="{00000000-0005-0000-0000-0000AB0B0000}"/>
    <cellStyle name="Comma 4 3 7 8 3" xfId="4250" xr:uid="{00000000-0005-0000-0000-0000AC0B0000}"/>
    <cellStyle name="Comma 4 3 7 9" xfId="4251" xr:uid="{00000000-0005-0000-0000-0000AD0B0000}"/>
    <cellStyle name="Comma 4 3 7 9 2" xfId="4252" xr:uid="{00000000-0005-0000-0000-0000AE0B0000}"/>
    <cellStyle name="Comma 4 3 8" xfId="4253" xr:uid="{00000000-0005-0000-0000-0000AF0B0000}"/>
    <cellStyle name="Comma 4 3 8 10" xfId="4254" xr:uid="{00000000-0005-0000-0000-0000B00B0000}"/>
    <cellStyle name="Comma 4 3 8 2" xfId="4255" xr:uid="{00000000-0005-0000-0000-0000B10B0000}"/>
    <cellStyle name="Comma 4 3 8 2 2" xfId="4256" xr:uid="{00000000-0005-0000-0000-0000B20B0000}"/>
    <cellStyle name="Comma 4 3 8 2 2 2" xfId="4257" xr:uid="{00000000-0005-0000-0000-0000B30B0000}"/>
    <cellStyle name="Comma 4 3 8 2 2 2 2" xfId="4258" xr:uid="{00000000-0005-0000-0000-0000B40B0000}"/>
    <cellStyle name="Comma 4 3 8 2 2 3" xfId="4259" xr:uid="{00000000-0005-0000-0000-0000B50B0000}"/>
    <cellStyle name="Comma 4 3 8 2 3" xfId="4260" xr:uid="{00000000-0005-0000-0000-0000B60B0000}"/>
    <cellStyle name="Comma 4 3 8 2 3 2" xfId="4261" xr:uid="{00000000-0005-0000-0000-0000B70B0000}"/>
    <cellStyle name="Comma 4 3 8 2 3 2 2" xfId="4262" xr:uid="{00000000-0005-0000-0000-0000B80B0000}"/>
    <cellStyle name="Comma 4 3 8 2 3 3" xfId="4263" xr:uid="{00000000-0005-0000-0000-0000B90B0000}"/>
    <cellStyle name="Comma 4 3 8 2 4" xfId="4264" xr:uid="{00000000-0005-0000-0000-0000BA0B0000}"/>
    <cellStyle name="Comma 4 3 8 2 4 2" xfId="4265" xr:uid="{00000000-0005-0000-0000-0000BB0B0000}"/>
    <cellStyle name="Comma 4 3 8 2 4 2 2" xfId="4266" xr:uid="{00000000-0005-0000-0000-0000BC0B0000}"/>
    <cellStyle name="Comma 4 3 8 2 4 3" xfId="4267" xr:uid="{00000000-0005-0000-0000-0000BD0B0000}"/>
    <cellStyle name="Comma 4 3 8 2 5" xfId="4268" xr:uid="{00000000-0005-0000-0000-0000BE0B0000}"/>
    <cellStyle name="Comma 4 3 8 2 5 2" xfId="4269" xr:uid="{00000000-0005-0000-0000-0000BF0B0000}"/>
    <cellStyle name="Comma 4 3 8 2 6" xfId="4270" xr:uid="{00000000-0005-0000-0000-0000C00B0000}"/>
    <cellStyle name="Comma 4 3 8 3" xfId="4271" xr:uid="{00000000-0005-0000-0000-0000C10B0000}"/>
    <cellStyle name="Comma 4 3 8 3 2" xfId="4272" xr:uid="{00000000-0005-0000-0000-0000C20B0000}"/>
    <cellStyle name="Comma 4 3 8 3 2 2" xfId="4273" xr:uid="{00000000-0005-0000-0000-0000C30B0000}"/>
    <cellStyle name="Comma 4 3 8 3 2 2 2" xfId="4274" xr:uid="{00000000-0005-0000-0000-0000C40B0000}"/>
    <cellStyle name="Comma 4 3 8 3 2 3" xfId="4275" xr:uid="{00000000-0005-0000-0000-0000C50B0000}"/>
    <cellStyle name="Comma 4 3 8 3 3" xfId="4276" xr:uid="{00000000-0005-0000-0000-0000C60B0000}"/>
    <cellStyle name="Comma 4 3 8 3 3 2" xfId="4277" xr:uid="{00000000-0005-0000-0000-0000C70B0000}"/>
    <cellStyle name="Comma 4 3 8 3 3 2 2" xfId="4278" xr:uid="{00000000-0005-0000-0000-0000C80B0000}"/>
    <cellStyle name="Comma 4 3 8 3 3 3" xfId="4279" xr:uid="{00000000-0005-0000-0000-0000C90B0000}"/>
    <cellStyle name="Comma 4 3 8 3 4" xfId="4280" xr:uid="{00000000-0005-0000-0000-0000CA0B0000}"/>
    <cellStyle name="Comma 4 3 8 3 4 2" xfId="4281" xr:uid="{00000000-0005-0000-0000-0000CB0B0000}"/>
    <cellStyle name="Comma 4 3 8 3 4 2 2" xfId="4282" xr:uid="{00000000-0005-0000-0000-0000CC0B0000}"/>
    <cellStyle name="Comma 4 3 8 3 4 3" xfId="4283" xr:uid="{00000000-0005-0000-0000-0000CD0B0000}"/>
    <cellStyle name="Comma 4 3 8 3 5" xfId="4284" xr:uid="{00000000-0005-0000-0000-0000CE0B0000}"/>
    <cellStyle name="Comma 4 3 8 3 5 2" xfId="4285" xr:uid="{00000000-0005-0000-0000-0000CF0B0000}"/>
    <cellStyle name="Comma 4 3 8 3 6" xfId="4286" xr:uid="{00000000-0005-0000-0000-0000D00B0000}"/>
    <cellStyle name="Comma 4 3 8 4" xfId="4287" xr:uid="{00000000-0005-0000-0000-0000D10B0000}"/>
    <cellStyle name="Comma 4 3 8 4 2" xfId="4288" xr:uid="{00000000-0005-0000-0000-0000D20B0000}"/>
    <cellStyle name="Comma 4 3 8 4 2 2" xfId="4289" xr:uid="{00000000-0005-0000-0000-0000D30B0000}"/>
    <cellStyle name="Comma 4 3 8 4 2 2 2" xfId="4290" xr:uid="{00000000-0005-0000-0000-0000D40B0000}"/>
    <cellStyle name="Comma 4 3 8 4 2 3" xfId="4291" xr:uid="{00000000-0005-0000-0000-0000D50B0000}"/>
    <cellStyle name="Comma 4 3 8 4 3" xfId="4292" xr:uid="{00000000-0005-0000-0000-0000D60B0000}"/>
    <cellStyle name="Comma 4 3 8 4 3 2" xfId="4293" xr:uid="{00000000-0005-0000-0000-0000D70B0000}"/>
    <cellStyle name="Comma 4 3 8 4 3 2 2" xfId="4294" xr:uid="{00000000-0005-0000-0000-0000D80B0000}"/>
    <cellStyle name="Comma 4 3 8 4 3 3" xfId="4295" xr:uid="{00000000-0005-0000-0000-0000D90B0000}"/>
    <cellStyle name="Comma 4 3 8 4 4" xfId="4296" xr:uid="{00000000-0005-0000-0000-0000DA0B0000}"/>
    <cellStyle name="Comma 4 3 8 4 4 2" xfId="4297" xr:uid="{00000000-0005-0000-0000-0000DB0B0000}"/>
    <cellStyle name="Comma 4 3 8 4 4 2 2" xfId="4298" xr:uid="{00000000-0005-0000-0000-0000DC0B0000}"/>
    <cellStyle name="Comma 4 3 8 4 4 3" xfId="4299" xr:uid="{00000000-0005-0000-0000-0000DD0B0000}"/>
    <cellStyle name="Comma 4 3 8 4 5" xfId="4300" xr:uid="{00000000-0005-0000-0000-0000DE0B0000}"/>
    <cellStyle name="Comma 4 3 8 4 5 2" xfId="4301" xr:uid="{00000000-0005-0000-0000-0000DF0B0000}"/>
    <cellStyle name="Comma 4 3 8 4 6" xfId="4302" xr:uid="{00000000-0005-0000-0000-0000E00B0000}"/>
    <cellStyle name="Comma 4 3 8 5" xfId="4303" xr:uid="{00000000-0005-0000-0000-0000E10B0000}"/>
    <cellStyle name="Comma 4 3 8 5 2" xfId="4304" xr:uid="{00000000-0005-0000-0000-0000E20B0000}"/>
    <cellStyle name="Comma 4 3 8 5 2 2" xfId="4305" xr:uid="{00000000-0005-0000-0000-0000E30B0000}"/>
    <cellStyle name="Comma 4 3 8 5 2 2 2" xfId="4306" xr:uid="{00000000-0005-0000-0000-0000E40B0000}"/>
    <cellStyle name="Comma 4 3 8 5 2 3" xfId="4307" xr:uid="{00000000-0005-0000-0000-0000E50B0000}"/>
    <cellStyle name="Comma 4 3 8 5 3" xfId="4308" xr:uid="{00000000-0005-0000-0000-0000E60B0000}"/>
    <cellStyle name="Comma 4 3 8 5 3 2" xfId="4309" xr:uid="{00000000-0005-0000-0000-0000E70B0000}"/>
    <cellStyle name="Comma 4 3 8 5 3 2 2" xfId="4310" xr:uid="{00000000-0005-0000-0000-0000E80B0000}"/>
    <cellStyle name="Comma 4 3 8 5 3 3" xfId="4311" xr:uid="{00000000-0005-0000-0000-0000E90B0000}"/>
    <cellStyle name="Comma 4 3 8 5 4" xfId="4312" xr:uid="{00000000-0005-0000-0000-0000EA0B0000}"/>
    <cellStyle name="Comma 4 3 8 5 4 2" xfId="4313" xr:uid="{00000000-0005-0000-0000-0000EB0B0000}"/>
    <cellStyle name="Comma 4 3 8 5 4 2 2" xfId="4314" xr:uid="{00000000-0005-0000-0000-0000EC0B0000}"/>
    <cellStyle name="Comma 4 3 8 5 4 3" xfId="4315" xr:uid="{00000000-0005-0000-0000-0000ED0B0000}"/>
    <cellStyle name="Comma 4 3 8 5 5" xfId="4316" xr:uid="{00000000-0005-0000-0000-0000EE0B0000}"/>
    <cellStyle name="Comma 4 3 8 5 5 2" xfId="4317" xr:uid="{00000000-0005-0000-0000-0000EF0B0000}"/>
    <cellStyle name="Comma 4 3 8 5 6" xfId="4318" xr:uid="{00000000-0005-0000-0000-0000F00B0000}"/>
    <cellStyle name="Comma 4 3 8 6" xfId="4319" xr:uid="{00000000-0005-0000-0000-0000F10B0000}"/>
    <cellStyle name="Comma 4 3 8 6 2" xfId="4320" xr:uid="{00000000-0005-0000-0000-0000F20B0000}"/>
    <cellStyle name="Comma 4 3 8 6 2 2" xfId="4321" xr:uid="{00000000-0005-0000-0000-0000F30B0000}"/>
    <cellStyle name="Comma 4 3 8 6 3" xfId="4322" xr:uid="{00000000-0005-0000-0000-0000F40B0000}"/>
    <cellStyle name="Comma 4 3 8 7" xfId="4323" xr:uid="{00000000-0005-0000-0000-0000F50B0000}"/>
    <cellStyle name="Comma 4 3 8 7 2" xfId="4324" xr:uid="{00000000-0005-0000-0000-0000F60B0000}"/>
    <cellStyle name="Comma 4 3 8 7 2 2" xfId="4325" xr:uid="{00000000-0005-0000-0000-0000F70B0000}"/>
    <cellStyle name="Comma 4 3 8 7 3" xfId="4326" xr:uid="{00000000-0005-0000-0000-0000F80B0000}"/>
    <cellStyle name="Comma 4 3 8 8" xfId="4327" xr:uid="{00000000-0005-0000-0000-0000F90B0000}"/>
    <cellStyle name="Comma 4 3 8 8 2" xfId="4328" xr:uid="{00000000-0005-0000-0000-0000FA0B0000}"/>
    <cellStyle name="Comma 4 3 8 8 2 2" xfId="4329" xr:uid="{00000000-0005-0000-0000-0000FB0B0000}"/>
    <cellStyle name="Comma 4 3 8 8 3" xfId="4330" xr:uid="{00000000-0005-0000-0000-0000FC0B0000}"/>
    <cellStyle name="Comma 4 3 8 9" xfId="4331" xr:uid="{00000000-0005-0000-0000-0000FD0B0000}"/>
    <cellStyle name="Comma 4 3 8 9 2" xfId="4332" xr:uid="{00000000-0005-0000-0000-0000FE0B0000}"/>
    <cellStyle name="Comma 4 3 9" xfId="4333" xr:uid="{00000000-0005-0000-0000-0000FF0B0000}"/>
    <cellStyle name="Comma 4 3 9 10" xfId="4334" xr:uid="{00000000-0005-0000-0000-0000000C0000}"/>
    <cellStyle name="Comma 4 3 9 2" xfId="4335" xr:uid="{00000000-0005-0000-0000-0000010C0000}"/>
    <cellStyle name="Comma 4 3 9 2 2" xfId="4336" xr:uid="{00000000-0005-0000-0000-0000020C0000}"/>
    <cellStyle name="Comma 4 3 9 2 2 2" xfId="4337" xr:uid="{00000000-0005-0000-0000-0000030C0000}"/>
    <cellStyle name="Comma 4 3 9 2 2 2 2" xfId="4338" xr:uid="{00000000-0005-0000-0000-0000040C0000}"/>
    <cellStyle name="Comma 4 3 9 2 2 3" xfId="4339" xr:uid="{00000000-0005-0000-0000-0000050C0000}"/>
    <cellStyle name="Comma 4 3 9 2 3" xfId="4340" xr:uid="{00000000-0005-0000-0000-0000060C0000}"/>
    <cellStyle name="Comma 4 3 9 2 3 2" xfId="4341" xr:uid="{00000000-0005-0000-0000-0000070C0000}"/>
    <cellStyle name="Comma 4 3 9 2 3 2 2" xfId="4342" xr:uid="{00000000-0005-0000-0000-0000080C0000}"/>
    <cellStyle name="Comma 4 3 9 2 3 3" xfId="4343" xr:uid="{00000000-0005-0000-0000-0000090C0000}"/>
    <cellStyle name="Comma 4 3 9 2 4" xfId="4344" xr:uid="{00000000-0005-0000-0000-00000A0C0000}"/>
    <cellStyle name="Comma 4 3 9 2 4 2" xfId="4345" xr:uid="{00000000-0005-0000-0000-00000B0C0000}"/>
    <cellStyle name="Comma 4 3 9 2 4 2 2" xfId="4346" xr:uid="{00000000-0005-0000-0000-00000C0C0000}"/>
    <cellStyle name="Comma 4 3 9 2 4 3" xfId="4347" xr:uid="{00000000-0005-0000-0000-00000D0C0000}"/>
    <cellStyle name="Comma 4 3 9 2 5" xfId="4348" xr:uid="{00000000-0005-0000-0000-00000E0C0000}"/>
    <cellStyle name="Comma 4 3 9 2 5 2" xfId="4349" xr:uid="{00000000-0005-0000-0000-00000F0C0000}"/>
    <cellStyle name="Comma 4 3 9 2 6" xfId="4350" xr:uid="{00000000-0005-0000-0000-0000100C0000}"/>
    <cellStyle name="Comma 4 3 9 3" xfId="4351" xr:uid="{00000000-0005-0000-0000-0000110C0000}"/>
    <cellStyle name="Comma 4 3 9 3 2" xfId="4352" xr:uid="{00000000-0005-0000-0000-0000120C0000}"/>
    <cellStyle name="Comma 4 3 9 3 2 2" xfId="4353" xr:uid="{00000000-0005-0000-0000-0000130C0000}"/>
    <cellStyle name="Comma 4 3 9 3 2 2 2" xfId="4354" xr:uid="{00000000-0005-0000-0000-0000140C0000}"/>
    <cellStyle name="Comma 4 3 9 3 2 3" xfId="4355" xr:uid="{00000000-0005-0000-0000-0000150C0000}"/>
    <cellStyle name="Comma 4 3 9 3 3" xfId="4356" xr:uid="{00000000-0005-0000-0000-0000160C0000}"/>
    <cellStyle name="Comma 4 3 9 3 3 2" xfId="4357" xr:uid="{00000000-0005-0000-0000-0000170C0000}"/>
    <cellStyle name="Comma 4 3 9 3 3 2 2" xfId="4358" xr:uid="{00000000-0005-0000-0000-0000180C0000}"/>
    <cellStyle name="Comma 4 3 9 3 3 3" xfId="4359" xr:uid="{00000000-0005-0000-0000-0000190C0000}"/>
    <cellStyle name="Comma 4 3 9 3 4" xfId="4360" xr:uid="{00000000-0005-0000-0000-00001A0C0000}"/>
    <cellStyle name="Comma 4 3 9 3 4 2" xfId="4361" xr:uid="{00000000-0005-0000-0000-00001B0C0000}"/>
    <cellStyle name="Comma 4 3 9 3 4 2 2" xfId="4362" xr:uid="{00000000-0005-0000-0000-00001C0C0000}"/>
    <cellStyle name="Comma 4 3 9 3 4 3" xfId="4363" xr:uid="{00000000-0005-0000-0000-00001D0C0000}"/>
    <cellStyle name="Comma 4 3 9 3 5" xfId="4364" xr:uid="{00000000-0005-0000-0000-00001E0C0000}"/>
    <cellStyle name="Comma 4 3 9 3 5 2" xfId="4365" xr:uid="{00000000-0005-0000-0000-00001F0C0000}"/>
    <cellStyle name="Comma 4 3 9 3 6" xfId="4366" xr:uid="{00000000-0005-0000-0000-0000200C0000}"/>
    <cellStyle name="Comma 4 3 9 4" xfId="4367" xr:uid="{00000000-0005-0000-0000-0000210C0000}"/>
    <cellStyle name="Comma 4 3 9 4 2" xfId="4368" xr:uid="{00000000-0005-0000-0000-0000220C0000}"/>
    <cellStyle name="Comma 4 3 9 4 2 2" xfId="4369" xr:uid="{00000000-0005-0000-0000-0000230C0000}"/>
    <cellStyle name="Comma 4 3 9 4 2 2 2" xfId="4370" xr:uid="{00000000-0005-0000-0000-0000240C0000}"/>
    <cellStyle name="Comma 4 3 9 4 2 3" xfId="4371" xr:uid="{00000000-0005-0000-0000-0000250C0000}"/>
    <cellStyle name="Comma 4 3 9 4 3" xfId="4372" xr:uid="{00000000-0005-0000-0000-0000260C0000}"/>
    <cellStyle name="Comma 4 3 9 4 3 2" xfId="4373" xr:uid="{00000000-0005-0000-0000-0000270C0000}"/>
    <cellStyle name="Comma 4 3 9 4 3 2 2" xfId="4374" xr:uid="{00000000-0005-0000-0000-0000280C0000}"/>
    <cellStyle name="Comma 4 3 9 4 3 3" xfId="4375" xr:uid="{00000000-0005-0000-0000-0000290C0000}"/>
    <cellStyle name="Comma 4 3 9 4 4" xfId="4376" xr:uid="{00000000-0005-0000-0000-00002A0C0000}"/>
    <cellStyle name="Comma 4 3 9 4 4 2" xfId="4377" xr:uid="{00000000-0005-0000-0000-00002B0C0000}"/>
    <cellStyle name="Comma 4 3 9 4 4 2 2" xfId="4378" xr:uid="{00000000-0005-0000-0000-00002C0C0000}"/>
    <cellStyle name="Comma 4 3 9 4 4 3" xfId="4379" xr:uid="{00000000-0005-0000-0000-00002D0C0000}"/>
    <cellStyle name="Comma 4 3 9 4 5" xfId="4380" xr:uid="{00000000-0005-0000-0000-00002E0C0000}"/>
    <cellStyle name="Comma 4 3 9 4 5 2" xfId="4381" xr:uid="{00000000-0005-0000-0000-00002F0C0000}"/>
    <cellStyle name="Comma 4 3 9 4 6" xfId="4382" xr:uid="{00000000-0005-0000-0000-0000300C0000}"/>
    <cellStyle name="Comma 4 3 9 5" xfId="4383" xr:uid="{00000000-0005-0000-0000-0000310C0000}"/>
    <cellStyle name="Comma 4 3 9 5 2" xfId="4384" xr:uid="{00000000-0005-0000-0000-0000320C0000}"/>
    <cellStyle name="Comma 4 3 9 5 2 2" xfId="4385" xr:uid="{00000000-0005-0000-0000-0000330C0000}"/>
    <cellStyle name="Comma 4 3 9 5 2 2 2" xfId="4386" xr:uid="{00000000-0005-0000-0000-0000340C0000}"/>
    <cellStyle name="Comma 4 3 9 5 2 3" xfId="4387" xr:uid="{00000000-0005-0000-0000-0000350C0000}"/>
    <cellStyle name="Comma 4 3 9 5 3" xfId="4388" xr:uid="{00000000-0005-0000-0000-0000360C0000}"/>
    <cellStyle name="Comma 4 3 9 5 3 2" xfId="4389" xr:uid="{00000000-0005-0000-0000-0000370C0000}"/>
    <cellStyle name="Comma 4 3 9 5 3 2 2" xfId="4390" xr:uid="{00000000-0005-0000-0000-0000380C0000}"/>
    <cellStyle name="Comma 4 3 9 5 3 3" xfId="4391" xr:uid="{00000000-0005-0000-0000-0000390C0000}"/>
    <cellStyle name="Comma 4 3 9 5 4" xfId="4392" xr:uid="{00000000-0005-0000-0000-00003A0C0000}"/>
    <cellStyle name="Comma 4 3 9 5 4 2" xfId="4393" xr:uid="{00000000-0005-0000-0000-00003B0C0000}"/>
    <cellStyle name="Comma 4 3 9 5 4 2 2" xfId="4394" xr:uid="{00000000-0005-0000-0000-00003C0C0000}"/>
    <cellStyle name="Comma 4 3 9 5 4 3" xfId="4395" xr:uid="{00000000-0005-0000-0000-00003D0C0000}"/>
    <cellStyle name="Comma 4 3 9 5 5" xfId="4396" xr:uid="{00000000-0005-0000-0000-00003E0C0000}"/>
    <cellStyle name="Comma 4 3 9 5 5 2" xfId="4397" xr:uid="{00000000-0005-0000-0000-00003F0C0000}"/>
    <cellStyle name="Comma 4 3 9 5 6" xfId="4398" xr:uid="{00000000-0005-0000-0000-0000400C0000}"/>
    <cellStyle name="Comma 4 3 9 6" xfId="4399" xr:uid="{00000000-0005-0000-0000-0000410C0000}"/>
    <cellStyle name="Comma 4 3 9 6 2" xfId="4400" xr:uid="{00000000-0005-0000-0000-0000420C0000}"/>
    <cellStyle name="Comma 4 3 9 6 2 2" xfId="4401" xr:uid="{00000000-0005-0000-0000-0000430C0000}"/>
    <cellStyle name="Comma 4 3 9 6 3" xfId="4402" xr:uid="{00000000-0005-0000-0000-0000440C0000}"/>
    <cellStyle name="Comma 4 3 9 7" xfId="4403" xr:uid="{00000000-0005-0000-0000-0000450C0000}"/>
    <cellStyle name="Comma 4 3 9 7 2" xfId="4404" xr:uid="{00000000-0005-0000-0000-0000460C0000}"/>
    <cellStyle name="Comma 4 3 9 7 2 2" xfId="4405" xr:uid="{00000000-0005-0000-0000-0000470C0000}"/>
    <cellStyle name="Comma 4 3 9 7 3" xfId="4406" xr:uid="{00000000-0005-0000-0000-0000480C0000}"/>
    <cellStyle name="Comma 4 3 9 8" xfId="4407" xr:uid="{00000000-0005-0000-0000-0000490C0000}"/>
    <cellStyle name="Comma 4 3 9 8 2" xfId="4408" xr:uid="{00000000-0005-0000-0000-00004A0C0000}"/>
    <cellStyle name="Comma 4 3 9 8 2 2" xfId="4409" xr:uid="{00000000-0005-0000-0000-00004B0C0000}"/>
    <cellStyle name="Comma 4 3 9 8 3" xfId="4410" xr:uid="{00000000-0005-0000-0000-00004C0C0000}"/>
    <cellStyle name="Comma 4 3 9 9" xfId="4411" xr:uid="{00000000-0005-0000-0000-00004D0C0000}"/>
    <cellStyle name="Comma 4 3 9 9 2" xfId="4412" xr:uid="{00000000-0005-0000-0000-00004E0C0000}"/>
    <cellStyle name="Comma 4 4" xfId="32" xr:uid="{00000000-0005-0000-0000-00004F0C0000}"/>
    <cellStyle name="Comma 4 4 2" xfId="1988" xr:uid="{00000000-0005-0000-0000-0000500C0000}"/>
    <cellStyle name="Comma 4 4 3" xfId="485" xr:uid="{00000000-0005-0000-0000-0000510C0000}"/>
    <cellStyle name="Comma 4 5" xfId="33" xr:uid="{00000000-0005-0000-0000-0000520C0000}"/>
    <cellStyle name="Comma 4 5 2" xfId="1989" xr:uid="{00000000-0005-0000-0000-0000530C0000}"/>
    <cellStyle name="Comma 4 5 3" xfId="4413" xr:uid="{00000000-0005-0000-0000-0000540C0000}"/>
    <cellStyle name="Comma 4 5 4" xfId="486" xr:uid="{00000000-0005-0000-0000-0000550C0000}"/>
    <cellStyle name="Comma 4 6" xfId="34" xr:uid="{00000000-0005-0000-0000-0000560C0000}"/>
    <cellStyle name="Comma 4 6 10" xfId="487" xr:uid="{00000000-0005-0000-0000-0000570C0000}"/>
    <cellStyle name="Comma 4 6 2" xfId="488" xr:uid="{00000000-0005-0000-0000-0000580C0000}"/>
    <cellStyle name="Comma 4 6 2 2" xfId="1991" xr:uid="{00000000-0005-0000-0000-0000590C0000}"/>
    <cellStyle name="Comma 4 6 3" xfId="489" xr:uid="{00000000-0005-0000-0000-00005A0C0000}"/>
    <cellStyle name="Comma 4 6 3 2" xfId="1992" xr:uid="{00000000-0005-0000-0000-00005B0C0000}"/>
    <cellStyle name="Comma 4 6 4" xfId="490" xr:uid="{00000000-0005-0000-0000-00005C0C0000}"/>
    <cellStyle name="Comma 4 6 4 2" xfId="1993" xr:uid="{00000000-0005-0000-0000-00005D0C0000}"/>
    <cellStyle name="Comma 4 6 5" xfId="491" xr:uid="{00000000-0005-0000-0000-00005E0C0000}"/>
    <cellStyle name="Comma 4 6 5 2" xfId="1994" xr:uid="{00000000-0005-0000-0000-00005F0C0000}"/>
    <cellStyle name="Comma 4 6 6" xfId="492" xr:uid="{00000000-0005-0000-0000-0000600C0000}"/>
    <cellStyle name="Comma 4 6 6 2" xfId="1995" xr:uid="{00000000-0005-0000-0000-0000610C0000}"/>
    <cellStyle name="Comma 4 6 7" xfId="493" xr:uid="{00000000-0005-0000-0000-0000620C0000}"/>
    <cellStyle name="Comma 4 6 7 2" xfId="1996" xr:uid="{00000000-0005-0000-0000-0000630C0000}"/>
    <cellStyle name="Comma 4 6 8" xfId="1990" xr:uid="{00000000-0005-0000-0000-0000640C0000}"/>
    <cellStyle name="Comma 4 6 9" xfId="4414" xr:uid="{00000000-0005-0000-0000-0000650C0000}"/>
    <cellStyle name="Comma 4 7" xfId="35" xr:uid="{00000000-0005-0000-0000-0000660C0000}"/>
    <cellStyle name="Comma 4 7 2" xfId="1997" xr:uid="{00000000-0005-0000-0000-0000670C0000}"/>
    <cellStyle name="Comma 4 7 3" xfId="494" xr:uid="{00000000-0005-0000-0000-0000680C0000}"/>
    <cellStyle name="Comma 4 8" xfId="495" xr:uid="{00000000-0005-0000-0000-0000690C0000}"/>
    <cellStyle name="Comma 4 8 2" xfId="496" xr:uid="{00000000-0005-0000-0000-00006A0C0000}"/>
    <cellStyle name="Comma 4 8 2 2" xfId="1999" xr:uid="{00000000-0005-0000-0000-00006B0C0000}"/>
    <cellStyle name="Comma 4 8 3" xfId="497" xr:uid="{00000000-0005-0000-0000-00006C0C0000}"/>
    <cellStyle name="Comma 4 8 3 2" xfId="2000" xr:uid="{00000000-0005-0000-0000-00006D0C0000}"/>
    <cellStyle name="Comma 4 8 4" xfId="1998" xr:uid="{00000000-0005-0000-0000-00006E0C0000}"/>
    <cellStyle name="Comma 4 8 5" xfId="4415" xr:uid="{00000000-0005-0000-0000-00006F0C0000}"/>
    <cellStyle name="Comma 4 9" xfId="498" xr:uid="{00000000-0005-0000-0000-0000700C0000}"/>
    <cellStyle name="Comma 4 9 2" xfId="499" xr:uid="{00000000-0005-0000-0000-0000710C0000}"/>
    <cellStyle name="Comma 4 9 2 2" xfId="2002" xr:uid="{00000000-0005-0000-0000-0000720C0000}"/>
    <cellStyle name="Comma 4 9 3" xfId="500" xr:uid="{00000000-0005-0000-0000-0000730C0000}"/>
    <cellStyle name="Comma 4 9 3 2" xfId="2003" xr:uid="{00000000-0005-0000-0000-0000740C0000}"/>
    <cellStyle name="Comma 4 9 4" xfId="2001" xr:uid="{00000000-0005-0000-0000-0000750C0000}"/>
    <cellStyle name="Comma 4 9 5" xfId="4416" xr:uid="{00000000-0005-0000-0000-0000760C0000}"/>
    <cellStyle name="Comma 40" xfId="8152" xr:uid="{00000000-0005-0000-0000-0000770C0000}"/>
    <cellStyle name="Comma 41" xfId="8235" xr:uid="{00000000-0005-0000-0000-0000780C0000}"/>
    <cellStyle name="Comma 42" xfId="8227" xr:uid="{00000000-0005-0000-0000-0000790C0000}"/>
    <cellStyle name="Comma 43" xfId="8216" xr:uid="{00000000-0005-0000-0000-00007A0C0000}"/>
    <cellStyle name="Comma 44" xfId="8253" xr:uid="{00000000-0005-0000-0000-00007B0C0000}"/>
    <cellStyle name="Comma 5" xfId="36" xr:uid="{00000000-0005-0000-0000-00007C0C0000}"/>
    <cellStyle name="Comma 5 10" xfId="4417" xr:uid="{00000000-0005-0000-0000-00007D0C0000}"/>
    <cellStyle name="Comma 5 11" xfId="4418" xr:uid="{00000000-0005-0000-0000-00007E0C0000}"/>
    <cellStyle name="Comma 5 12" xfId="4419" xr:uid="{00000000-0005-0000-0000-00007F0C0000}"/>
    <cellStyle name="Comma 5 13" xfId="4420" xr:uid="{00000000-0005-0000-0000-0000800C0000}"/>
    <cellStyle name="Comma 5 14" xfId="4421" xr:uid="{00000000-0005-0000-0000-0000810C0000}"/>
    <cellStyle name="Comma 5 15" xfId="149" xr:uid="{00000000-0005-0000-0000-0000820C0000}"/>
    <cellStyle name="Comma 5 2" xfId="37" xr:uid="{00000000-0005-0000-0000-0000830C0000}"/>
    <cellStyle name="Comma 5 2 10" xfId="4422" xr:uid="{00000000-0005-0000-0000-0000840C0000}"/>
    <cellStyle name="Comma 5 2 11" xfId="4423" xr:uid="{00000000-0005-0000-0000-0000850C0000}"/>
    <cellStyle name="Comma 5 2 12" xfId="4424" xr:uid="{00000000-0005-0000-0000-0000860C0000}"/>
    <cellStyle name="Comma 5 2 13" xfId="4425" xr:uid="{00000000-0005-0000-0000-0000870C0000}"/>
    <cellStyle name="Comma 5 2 14" xfId="1638" xr:uid="{00000000-0005-0000-0000-0000880C0000}"/>
    <cellStyle name="Comma 5 2 2" xfId="4426" xr:uid="{00000000-0005-0000-0000-0000890C0000}"/>
    <cellStyle name="Comma 5 2 3" xfId="4427" xr:uid="{00000000-0005-0000-0000-00008A0C0000}"/>
    <cellStyle name="Comma 5 2 4" xfId="4428" xr:uid="{00000000-0005-0000-0000-00008B0C0000}"/>
    <cellStyle name="Comma 5 2 5" xfId="4429" xr:uid="{00000000-0005-0000-0000-00008C0C0000}"/>
    <cellStyle name="Comma 5 2 6" xfId="4430" xr:uid="{00000000-0005-0000-0000-00008D0C0000}"/>
    <cellStyle name="Comma 5 2 7" xfId="4431" xr:uid="{00000000-0005-0000-0000-00008E0C0000}"/>
    <cellStyle name="Comma 5 2 8" xfId="4432" xr:uid="{00000000-0005-0000-0000-00008F0C0000}"/>
    <cellStyle name="Comma 5 2 9" xfId="4433" xr:uid="{00000000-0005-0000-0000-0000900C0000}"/>
    <cellStyle name="Comma 5 3" xfId="93" xr:uid="{00000000-0005-0000-0000-0000910C0000}"/>
    <cellStyle name="Comma 5 3 2" xfId="2004" xr:uid="{00000000-0005-0000-0000-0000920C0000}"/>
    <cellStyle name="Comma 5 4" xfId="4434" xr:uid="{00000000-0005-0000-0000-0000930C0000}"/>
    <cellStyle name="Comma 5 5" xfId="4435" xr:uid="{00000000-0005-0000-0000-0000940C0000}"/>
    <cellStyle name="Comma 5 6" xfId="4436" xr:uid="{00000000-0005-0000-0000-0000950C0000}"/>
    <cellStyle name="Comma 5 7" xfId="4437" xr:uid="{00000000-0005-0000-0000-0000960C0000}"/>
    <cellStyle name="Comma 5 8" xfId="4438" xr:uid="{00000000-0005-0000-0000-0000970C0000}"/>
    <cellStyle name="Comma 5 9" xfId="4439" xr:uid="{00000000-0005-0000-0000-0000980C0000}"/>
    <cellStyle name="Comma 6" xfId="38" xr:uid="{00000000-0005-0000-0000-0000990C0000}"/>
    <cellStyle name="Comma 6 2" xfId="39" xr:uid="{00000000-0005-0000-0000-00009A0C0000}"/>
    <cellStyle name="Comma 6 2 10" xfId="4440" xr:uid="{00000000-0005-0000-0000-00009B0C0000}"/>
    <cellStyle name="Comma 6 2 11" xfId="4441" xr:uid="{00000000-0005-0000-0000-00009C0C0000}"/>
    <cellStyle name="Comma 6 2 12" xfId="4442" xr:uid="{00000000-0005-0000-0000-00009D0C0000}"/>
    <cellStyle name="Comma 6 2 13" xfId="4443" xr:uid="{00000000-0005-0000-0000-00009E0C0000}"/>
    <cellStyle name="Comma 6 2 14" xfId="4444" xr:uid="{00000000-0005-0000-0000-00009F0C0000}"/>
    <cellStyle name="Comma 6 2 15" xfId="501" xr:uid="{00000000-0005-0000-0000-0000A00C0000}"/>
    <cellStyle name="Comma 6 2 2" xfId="2006" xr:uid="{00000000-0005-0000-0000-0000A10C0000}"/>
    <cellStyle name="Comma 6 2 2 10" xfId="4445" xr:uid="{00000000-0005-0000-0000-0000A20C0000}"/>
    <cellStyle name="Comma 6 2 2 11" xfId="4446" xr:uid="{00000000-0005-0000-0000-0000A30C0000}"/>
    <cellStyle name="Comma 6 2 2 12" xfId="4447" xr:uid="{00000000-0005-0000-0000-0000A40C0000}"/>
    <cellStyle name="Comma 6 2 2 13" xfId="4448" xr:uid="{00000000-0005-0000-0000-0000A50C0000}"/>
    <cellStyle name="Comma 6 2 2 2" xfId="4449" xr:uid="{00000000-0005-0000-0000-0000A60C0000}"/>
    <cellStyle name="Comma 6 2 2 3" xfId="4450" xr:uid="{00000000-0005-0000-0000-0000A70C0000}"/>
    <cellStyle name="Comma 6 2 2 4" xfId="4451" xr:uid="{00000000-0005-0000-0000-0000A80C0000}"/>
    <cellStyle name="Comma 6 2 2 5" xfId="4452" xr:uid="{00000000-0005-0000-0000-0000A90C0000}"/>
    <cellStyle name="Comma 6 2 2 6" xfId="4453" xr:uid="{00000000-0005-0000-0000-0000AA0C0000}"/>
    <cellStyle name="Comma 6 2 2 7" xfId="4454" xr:uid="{00000000-0005-0000-0000-0000AB0C0000}"/>
    <cellStyle name="Comma 6 2 2 8" xfId="4455" xr:uid="{00000000-0005-0000-0000-0000AC0C0000}"/>
    <cellStyle name="Comma 6 2 2 9" xfId="4456" xr:uid="{00000000-0005-0000-0000-0000AD0C0000}"/>
    <cellStyle name="Comma 6 2 3" xfId="4457" xr:uid="{00000000-0005-0000-0000-0000AE0C0000}"/>
    <cellStyle name="Comma 6 2 4" xfId="4458" xr:uid="{00000000-0005-0000-0000-0000AF0C0000}"/>
    <cellStyle name="Comma 6 2 5" xfId="4459" xr:uid="{00000000-0005-0000-0000-0000B00C0000}"/>
    <cellStyle name="Comma 6 2 6" xfId="4460" xr:uid="{00000000-0005-0000-0000-0000B10C0000}"/>
    <cellStyle name="Comma 6 2 7" xfId="4461" xr:uid="{00000000-0005-0000-0000-0000B20C0000}"/>
    <cellStyle name="Comma 6 2 8" xfId="4462" xr:uid="{00000000-0005-0000-0000-0000B30C0000}"/>
    <cellStyle name="Comma 6 2 9" xfId="4463" xr:uid="{00000000-0005-0000-0000-0000B40C0000}"/>
    <cellStyle name="Comma 6 3" xfId="94" xr:uid="{00000000-0005-0000-0000-0000B50C0000}"/>
    <cellStyle name="Comma 6 3 2" xfId="1640" xr:uid="{00000000-0005-0000-0000-0000B60C0000}"/>
    <cellStyle name="Comma 6 3 2 2" xfId="8137" xr:uid="{00000000-0005-0000-0000-0000B70C0000}"/>
    <cellStyle name="Comma 6 3 3" xfId="8136" xr:uid="{00000000-0005-0000-0000-0000B80C0000}"/>
    <cellStyle name="Comma 6 3 4" xfId="1639" xr:uid="{00000000-0005-0000-0000-0000B90C0000}"/>
    <cellStyle name="Comma 6 4" xfId="1641" xr:uid="{00000000-0005-0000-0000-0000BA0C0000}"/>
    <cellStyle name="Comma 6 4 2" xfId="8138" xr:uid="{00000000-0005-0000-0000-0000BB0C0000}"/>
    <cellStyle name="Comma 6 5" xfId="2005" xr:uid="{00000000-0005-0000-0000-0000BC0C0000}"/>
    <cellStyle name="Comma 6 5 2" xfId="8139" xr:uid="{00000000-0005-0000-0000-0000BD0C0000}"/>
    <cellStyle name="Comma 6 6" xfId="8128" xr:uid="{00000000-0005-0000-0000-0000BE0C0000}"/>
    <cellStyle name="Comma 6 7" xfId="150" xr:uid="{00000000-0005-0000-0000-0000BF0C0000}"/>
    <cellStyle name="Comma 7" xfId="40" xr:uid="{00000000-0005-0000-0000-0000C00C0000}"/>
    <cellStyle name="Comma 7 2" xfId="2007" xr:uid="{00000000-0005-0000-0000-0000C10C0000}"/>
    <cellStyle name="Comma 7 3" xfId="4464" xr:uid="{00000000-0005-0000-0000-0000C20C0000}"/>
    <cellStyle name="Comma 7 4" xfId="502" xr:uid="{00000000-0005-0000-0000-0000C30C0000}"/>
    <cellStyle name="Comma 7 5" xfId="143" xr:uid="{00000000-0005-0000-0000-0000C40C0000}"/>
    <cellStyle name="Comma 7 5 2" xfId="2008" xr:uid="{00000000-0005-0000-0000-0000C50C0000}"/>
    <cellStyle name="Comma 8" xfId="41" xr:uid="{00000000-0005-0000-0000-0000C60C0000}"/>
    <cellStyle name="Comma 8 2" xfId="42" xr:uid="{00000000-0005-0000-0000-0000C70C0000}"/>
    <cellStyle name="Comma 8 2 2" xfId="1642" xr:uid="{00000000-0005-0000-0000-0000C80C0000}"/>
    <cellStyle name="Comma 8 3" xfId="2009" xr:uid="{00000000-0005-0000-0000-0000C90C0000}"/>
    <cellStyle name="Comma 8 4" xfId="503" xr:uid="{00000000-0005-0000-0000-0000CA0C0000}"/>
    <cellStyle name="Comma 9" xfId="43" xr:uid="{00000000-0005-0000-0000-0000CB0C0000}"/>
    <cellStyle name="Comma 9 2" xfId="44" xr:uid="{00000000-0005-0000-0000-0000CC0C0000}"/>
    <cellStyle name="Comma 9 2 2" xfId="2010" xr:uid="{00000000-0005-0000-0000-0000CD0C0000}"/>
    <cellStyle name="Comma 9 3" xfId="4465" xr:uid="{00000000-0005-0000-0000-0000CE0C0000}"/>
    <cellStyle name="Comma 9 4" xfId="504" xr:uid="{00000000-0005-0000-0000-0000CF0C0000}"/>
    <cellStyle name="Comma1" xfId="1449" xr:uid="{00000000-0005-0000-0000-0000D00C0000}"/>
    <cellStyle name="Comma2" xfId="1450" xr:uid="{00000000-0005-0000-0000-0000D10C0000}"/>
    <cellStyle name="Comments" xfId="1451" xr:uid="{00000000-0005-0000-0000-0000D20C0000}"/>
    <cellStyle name="Cross sheet" xfId="1452" xr:uid="{00000000-0005-0000-0000-0000D30C0000}"/>
    <cellStyle name="Cross sheet [%][1]" xfId="1453" xr:uid="{00000000-0005-0000-0000-0000D40C0000}"/>
    <cellStyle name="Cross sheet [1]" xfId="1454" xr:uid="{00000000-0005-0000-0000-0000D50C0000}"/>
    <cellStyle name="Cross sheet [2]" xfId="1455" xr:uid="{00000000-0005-0000-0000-0000D60C0000}"/>
    <cellStyle name="Currency" xfId="8262" builtinId="4"/>
    <cellStyle name="Currency 10" xfId="4466" xr:uid="{00000000-0005-0000-0000-0000D80C0000}"/>
    <cellStyle name="Currency 2" xfId="505" xr:uid="{00000000-0005-0000-0000-0000D90C0000}"/>
    <cellStyle name="Currency 2 10" xfId="4467" xr:uid="{00000000-0005-0000-0000-0000DA0C0000}"/>
    <cellStyle name="Currency 2 10 2" xfId="4468" xr:uid="{00000000-0005-0000-0000-0000DB0C0000}"/>
    <cellStyle name="Currency 2 10 2 2" xfId="4469" xr:uid="{00000000-0005-0000-0000-0000DC0C0000}"/>
    <cellStyle name="Currency 2 10 2 2 2" xfId="4470" xr:uid="{00000000-0005-0000-0000-0000DD0C0000}"/>
    <cellStyle name="Currency 2 10 2 3" xfId="4471" xr:uid="{00000000-0005-0000-0000-0000DE0C0000}"/>
    <cellStyle name="Currency 2 10 3" xfId="4472" xr:uid="{00000000-0005-0000-0000-0000DF0C0000}"/>
    <cellStyle name="Currency 2 10 3 2" xfId="4473" xr:uid="{00000000-0005-0000-0000-0000E00C0000}"/>
    <cellStyle name="Currency 2 10 3 2 2" xfId="4474" xr:uid="{00000000-0005-0000-0000-0000E10C0000}"/>
    <cellStyle name="Currency 2 10 3 3" xfId="4475" xr:uid="{00000000-0005-0000-0000-0000E20C0000}"/>
    <cellStyle name="Currency 2 10 4" xfId="4476" xr:uid="{00000000-0005-0000-0000-0000E30C0000}"/>
    <cellStyle name="Currency 2 10 4 2" xfId="4477" xr:uid="{00000000-0005-0000-0000-0000E40C0000}"/>
    <cellStyle name="Currency 2 10 4 2 2" xfId="4478" xr:uid="{00000000-0005-0000-0000-0000E50C0000}"/>
    <cellStyle name="Currency 2 10 4 3" xfId="4479" xr:uid="{00000000-0005-0000-0000-0000E60C0000}"/>
    <cellStyle name="Currency 2 10 5" xfId="4480" xr:uid="{00000000-0005-0000-0000-0000E70C0000}"/>
    <cellStyle name="Currency 2 10 5 2" xfId="4481" xr:uid="{00000000-0005-0000-0000-0000E80C0000}"/>
    <cellStyle name="Currency 2 10 6" xfId="4482" xr:uid="{00000000-0005-0000-0000-0000E90C0000}"/>
    <cellStyle name="Currency 2 11" xfId="4483" xr:uid="{00000000-0005-0000-0000-0000EA0C0000}"/>
    <cellStyle name="Currency 2 11 2" xfId="4484" xr:uid="{00000000-0005-0000-0000-0000EB0C0000}"/>
    <cellStyle name="Currency 2 11 2 2" xfId="4485" xr:uid="{00000000-0005-0000-0000-0000EC0C0000}"/>
    <cellStyle name="Currency 2 11 3" xfId="4486" xr:uid="{00000000-0005-0000-0000-0000ED0C0000}"/>
    <cellStyle name="Currency 2 12" xfId="4487" xr:uid="{00000000-0005-0000-0000-0000EE0C0000}"/>
    <cellStyle name="Currency 2 2" xfId="45" xr:uid="{00000000-0005-0000-0000-0000EF0C0000}"/>
    <cellStyle name="Currency 2 2 10" xfId="4488" xr:uid="{00000000-0005-0000-0000-0000F00C0000}"/>
    <cellStyle name="Currency 2 2 11" xfId="1389" xr:uid="{00000000-0005-0000-0000-0000F10C0000}"/>
    <cellStyle name="Currency 2 2 2" xfId="2012" xr:uid="{00000000-0005-0000-0000-0000F20C0000}"/>
    <cellStyle name="Currency 2 2 2 2" xfId="4489" xr:uid="{00000000-0005-0000-0000-0000F30C0000}"/>
    <cellStyle name="Currency 2 2 2 2 2" xfId="4490" xr:uid="{00000000-0005-0000-0000-0000F40C0000}"/>
    <cellStyle name="Currency 2 2 2 2 2 2" xfId="4491" xr:uid="{00000000-0005-0000-0000-0000F50C0000}"/>
    <cellStyle name="Currency 2 2 2 2 3" xfId="4492" xr:uid="{00000000-0005-0000-0000-0000F60C0000}"/>
    <cellStyle name="Currency 2 2 2 3" xfId="4493" xr:uid="{00000000-0005-0000-0000-0000F70C0000}"/>
    <cellStyle name="Currency 2 2 2 3 2" xfId="4494" xr:uid="{00000000-0005-0000-0000-0000F80C0000}"/>
    <cellStyle name="Currency 2 2 2 3 2 2" xfId="4495" xr:uid="{00000000-0005-0000-0000-0000F90C0000}"/>
    <cellStyle name="Currency 2 2 2 3 3" xfId="4496" xr:uid="{00000000-0005-0000-0000-0000FA0C0000}"/>
    <cellStyle name="Currency 2 2 2 4" xfId="4497" xr:uid="{00000000-0005-0000-0000-0000FB0C0000}"/>
    <cellStyle name="Currency 2 2 2 4 2" xfId="4498" xr:uid="{00000000-0005-0000-0000-0000FC0C0000}"/>
    <cellStyle name="Currency 2 2 2 4 2 2" xfId="4499" xr:uid="{00000000-0005-0000-0000-0000FD0C0000}"/>
    <cellStyle name="Currency 2 2 2 4 3" xfId="4500" xr:uid="{00000000-0005-0000-0000-0000FE0C0000}"/>
    <cellStyle name="Currency 2 2 2 5" xfId="4501" xr:uid="{00000000-0005-0000-0000-0000FF0C0000}"/>
    <cellStyle name="Currency 2 2 2 5 2" xfId="4502" xr:uid="{00000000-0005-0000-0000-0000000D0000}"/>
    <cellStyle name="Currency 2 2 2 6" xfId="4503" xr:uid="{00000000-0005-0000-0000-0000010D0000}"/>
    <cellStyle name="Currency 2 2 3" xfId="4504" xr:uid="{00000000-0005-0000-0000-0000020D0000}"/>
    <cellStyle name="Currency 2 2 3 2" xfId="4505" xr:uid="{00000000-0005-0000-0000-0000030D0000}"/>
    <cellStyle name="Currency 2 2 3 2 2" xfId="4506" xr:uid="{00000000-0005-0000-0000-0000040D0000}"/>
    <cellStyle name="Currency 2 2 3 2 2 2" xfId="4507" xr:uid="{00000000-0005-0000-0000-0000050D0000}"/>
    <cellStyle name="Currency 2 2 3 2 3" xfId="4508" xr:uid="{00000000-0005-0000-0000-0000060D0000}"/>
    <cellStyle name="Currency 2 2 3 3" xfId="4509" xr:uid="{00000000-0005-0000-0000-0000070D0000}"/>
    <cellStyle name="Currency 2 2 3 3 2" xfId="4510" xr:uid="{00000000-0005-0000-0000-0000080D0000}"/>
    <cellStyle name="Currency 2 2 3 3 2 2" xfId="4511" xr:uid="{00000000-0005-0000-0000-0000090D0000}"/>
    <cellStyle name="Currency 2 2 3 3 3" xfId="4512" xr:uid="{00000000-0005-0000-0000-00000A0D0000}"/>
    <cellStyle name="Currency 2 2 3 4" xfId="4513" xr:uid="{00000000-0005-0000-0000-00000B0D0000}"/>
    <cellStyle name="Currency 2 2 3 4 2" xfId="4514" xr:uid="{00000000-0005-0000-0000-00000C0D0000}"/>
    <cellStyle name="Currency 2 2 3 4 2 2" xfId="4515" xr:uid="{00000000-0005-0000-0000-00000D0D0000}"/>
    <cellStyle name="Currency 2 2 3 4 3" xfId="4516" xr:uid="{00000000-0005-0000-0000-00000E0D0000}"/>
    <cellStyle name="Currency 2 2 3 5" xfId="4517" xr:uid="{00000000-0005-0000-0000-00000F0D0000}"/>
    <cellStyle name="Currency 2 2 3 5 2" xfId="4518" xr:uid="{00000000-0005-0000-0000-0000100D0000}"/>
    <cellStyle name="Currency 2 2 3 6" xfId="4519" xr:uid="{00000000-0005-0000-0000-0000110D0000}"/>
    <cellStyle name="Currency 2 2 4" xfId="4520" xr:uid="{00000000-0005-0000-0000-0000120D0000}"/>
    <cellStyle name="Currency 2 2 4 2" xfId="4521" xr:uid="{00000000-0005-0000-0000-0000130D0000}"/>
    <cellStyle name="Currency 2 2 4 2 2" xfId="4522" xr:uid="{00000000-0005-0000-0000-0000140D0000}"/>
    <cellStyle name="Currency 2 2 4 2 2 2" xfId="4523" xr:uid="{00000000-0005-0000-0000-0000150D0000}"/>
    <cellStyle name="Currency 2 2 4 2 3" xfId="4524" xr:uid="{00000000-0005-0000-0000-0000160D0000}"/>
    <cellStyle name="Currency 2 2 4 3" xfId="4525" xr:uid="{00000000-0005-0000-0000-0000170D0000}"/>
    <cellStyle name="Currency 2 2 4 3 2" xfId="4526" xr:uid="{00000000-0005-0000-0000-0000180D0000}"/>
    <cellStyle name="Currency 2 2 4 3 2 2" xfId="4527" xr:uid="{00000000-0005-0000-0000-0000190D0000}"/>
    <cellStyle name="Currency 2 2 4 3 3" xfId="4528" xr:uid="{00000000-0005-0000-0000-00001A0D0000}"/>
    <cellStyle name="Currency 2 2 4 4" xfId="4529" xr:uid="{00000000-0005-0000-0000-00001B0D0000}"/>
    <cellStyle name="Currency 2 2 4 4 2" xfId="4530" xr:uid="{00000000-0005-0000-0000-00001C0D0000}"/>
    <cellStyle name="Currency 2 2 4 4 2 2" xfId="4531" xr:uid="{00000000-0005-0000-0000-00001D0D0000}"/>
    <cellStyle name="Currency 2 2 4 4 3" xfId="4532" xr:uid="{00000000-0005-0000-0000-00001E0D0000}"/>
    <cellStyle name="Currency 2 2 4 5" xfId="4533" xr:uid="{00000000-0005-0000-0000-00001F0D0000}"/>
    <cellStyle name="Currency 2 2 4 5 2" xfId="4534" xr:uid="{00000000-0005-0000-0000-0000200D0000}"/>
    <cellStyle name="Currency 2 2 4 6" xfId="4535" xr:uid="{00000000-0005-0000-0000-0000210D0000}"/>
    <cellStyle name="Currency 2 2 5" xfId="4536" xr:uid="{00000000-0005-0000-0000-0000220D0000}"/>
    <cellStyle name="Currency 2 2 5 2" xfId="4537" xr:uid="{00000000-0005-0000-0000-0000230D0000}"/>
    <cellStyle name="Currency 2 2 5 2 2" xfId="4538" xr:uid="{00000000-0005-0000-0000-0000240D0000}"/>
    <cellStyle name="Currency 2 2 5 2 2 2" xfId="4539" xr:uid="{00000000-0005-0000-0000-0000250D0000}"/>
    <cellStyle name="Currency 2 2 5 2 3" xfId="4540" xr:uid="{00000000-0005-0000-0000-0000260D0000}"/>
    <cellStyle name="Currency 2 2 5 3" xfId="4541" xr:uid="{00000000-0005-0000-0000-0000270D0000}"/>
    <cellStyle name="Currency 2 2 5 3 2" xfId="4542" xr:uid="{00000000-0005-0000-0000-0000280D0000}"/>
    <cellStyle name="Currency 2 2 5 3 2 2" xfId="4543" xr:uid="{00000000-0005-0000-0000-0000290D0000}"/>
    <cellStyle name="Currency 2 2 5 3 3" xfId="4544" xr:uid="{00000000-0005-0000-0000-00002A0D0000}"/>
    <cellStyle name="Currency 2 2 5 4" xfId="4545" xr:uid="{00000000-0005-0000-0000-00002B0D0000}"/>
    <cellStyle name="Currency 2 2 5 4 2" xfId="4546" xr:uid="{00000000-0005-0000-0000-00002C0D0000}"/>
    <cellStyle name="Currency 2 2 5 4 2 2" xfId="4547" xr:uid="{00000000-0005-0000-0000-00002D0D0000}"/>
    <cellStyle name="Currency 2 2 5 4 3" xfId="4548" xr:uid="{00000000-0005-0000-0000-00002E0D0000}"/>
    <cellStyle name="Currency 2 2 5 5" xfId="4549" xr:uid="{00000000-0005-0000-0000-00002F0D0000}"/>
    <cellStyle name="Currency 2 2 5 5 2" xfId="4550" xr:uid="{00000000-0005-0000-0000-0000300D0000}"/>
    <cellStyle name="Currency 2 2 5 6" xfId="4551" xr:uid="{00000000-0005-0000-0000-0000310D0000}"/>
    <cellStyle name="Currency 2 2 6" xfId="4552" xr:uid="{00000000-0005-0000-0000-0000320D0000}"/>
    <cellStyle name="Currency 2 2 6 2" xfId="4553" xr:uid="{00000000-0005-0000-0000-0000330D0000}"/>
    <cellStyle name="Currency 2 2 6 2 2" xfId="4554" xr:uid="{00000000-0005-0000-0000-0000340D0000}"/>
    <cellStyle name="Currency 2 2 6 3" xfId="4555" xr:uid="{00000000-0005-0000-0000-0000350D0000}"/>
    <cellStyle name="Currency 2 2 7" xfId="4556" xr:uid="{00000000-0005-0000-0000-0000360D0000}"/>
    <cellStyle name="Currency 2 2 7 2" xfId="4557" xr:uid="{00000000-0005-0000-0000-0000370D0000}"/>
    <cellStyle name="Currency 2 2 7 2 2" xfId="4558" xr:uid="{00000000-0005-0000-0000-0000380D0000}"/>
    <cellStyle name="Currency 2 2 7 3" xfId="4559" xr:uid="{00000000-0005-0000-0000-0000390D0000}"/>
    <cellStyle name="Currency 2 2 8" xfId="4560" xr:uid="{00000000-0005-0000-0000-00003A0D0000}"/>
    <cellStyle name="Currency 2 2 8 2" xfId="4561" xr:uid="{00000000-0005-0000-0000-00003B0D0000}"/>
    <cellStyle name="Currency 2 2 8 2 2" xfId="4562" xr:uid="{00000000-0005-0000-0000-00003C0D0000}"/>
    <cellStyle name="Currency 2 2 8 3" xfId="4563" xr:uid="{00000000-0005-0000-0000-00003D0D0000}"/>
    <cellStyle name="Currency 2 2 9" xfId="4564" xr:uid="{00000000-0005-0000-0000-00003E0D0000}"/>
    <cellStyle name="Currency 2 2 9 2" xfId="4565" xr:uid="{00000000-0005-0000-0000-00003F0D0000}"/>
    <cellStyle name="Currency 2 3" xfId="46" xr:uid="{00000000-0005-0000-0000-0000400D0000}"/>
    <cellStyle name="Currency 2 3 10" xfId="4566" xr:uid="{00000000-0005-0000-0000-0000410D0000}"/>
    <cellStyle name="Currency 2 3 11" xfId="1456" xr:uid="{00000000-0005-0000-0000-0000420D0000}"/>
    <cellStyle name="Currency 2 3 2" xfId="4567" xr:uid="{00000000-0005-0000-0000-0000430D0000}"/>
    <cellStyle name="Currency 2 3 2 2" xfId="4568" xr:uid="{00000000-0005-0000-0000-0000440D0000}"/>
    <cellStyle name="Currency 2 3 2 2 2" xfId="4569" xr:uid="{00000000-0005-0000-0000-0000450D0000}"/>
    <cellStyle name="Currency 2 3 2 2 2 2" xfId="4570" xr:uid="{00000000-0005-0000-0000-0000460D0000}"/>
    <cellStyle name="Currency 2 3 2 2 3" xfId="4571" xr:uid="{00000000-0005-0000-0000-0000470D0000}"/>
    <cellStyle name="Currency 2 3 2 3" xfId="4572" xr:uid="{00000000-0005-0000-0000-0000480D0000}"/>
    <cellStyle name="Currency 2 3 2 3 2" xfId="4573" xr:uid="{00000000-0005-0000-0000-0000490D0000}"/>
    <cellStyle name="Currency 2 3 2 3 2 2" xfId="4574" xr:uid="{00000000-0005-0000-0000-00004A0D0000}"/>
    <cellStyle name="Currency 2 3 2 3 3" xfId="4575" xr:uid="{00000000-0005-0000-0000-00004B0D0000}"/>
    <cellStyle name="Currency 2 3 2 4" xfId="4576" xr:uid="{00000000-0005-0000-0000-00004C0D0000}"/>
    <cellStyle name="Currency 2 3 2 4 2" xfId="4577" xr:uid="{00000000-0005-0000-0000-00004D0D0000}"/>
    <cellStyle name="Currency 2 3 2 4 2 2" xfId="4578" xr:uid="{00000000-0005-0000-0000-00004E0D0000}"/>
    <cellStyle name="Currency 2 3 2 4 3" xfId="4579" xr:uid="{00000000-0005-0000-0000-00004F0D0000}"/>
    <cellStyle name="Currency 2 3 2 5" xfId="4580" xr:uid="{00000000-0005-0000-0000-0000500D0000}"/>
    <cellStyle name="Currency 2 3 2 5 2" xfId="4581" xr:uid="{00000000-0005-0000-0000-0000510D0000}"/>
    <cellStyle name="Currency 2 3 2 6" xfId="4582" xr:uid="{00000000-0005-0000-0000-0000520D0000}"/>
    <cellStyle name="Currency 2 3 3" xfId="4583" xr:uid="{00000000-0005-0000-0000-0000530D0000}"/>
    <cellStyle name="Currency 2 3 3 2" xfId="4584" xr:uid="{00000000-0005-0000-0000-0000540D0000}"/>
    <cellStyle name="Currency 2 3 3 2 2" xfId="4585" xr:uid="{00000000-0005-0000-0000-0000550D0000}"/>
    <cellStyle name="Currency 2 3 3 2 2 2" xfId="4586" xr:uid="{00000000-0005-0000-0000-0000560D0000}"/>
    <cellStyle name="Currency 2 3 3 2 3" xfId="4587" xr:uid="{00000000-0005-0000-0000-0000570D0000}"/>
    <cellStyle name="Currency 2 3 3 3" xfId="4588" xr:uid="{00000000-0005-0000-0000-0000580D0000}"/>
    <cellStyle name="Currency 2 3 3 3 2" xfId="4589" xr:uid="{00000000-0005-0000-0000-0000590D0000}"/>
    <cellStyle name="Currency 2 3 3 3 2 2" xfId="4590" xr:uid="{00000000-0005-0000-0000-00005A0D0000}"/>
    <cellStyle name="Currency 2 3 3 3 3" xfId="4591" xr:uid="{00000000-0005-0000-0000-00005B0D0000}"/>
    <cellStyle name="Currency 2 3 3 4" xfId="4592" xr:uid="{00000000-0005-0000-0000-00005C0D0000}"/>
    <cellStyle name="Currency 2 3 3 4 2" xfId="4593" xr:uid="{00000000-0005-0000-0000-00005D0D0000}"/>
    <cellStyle name="Currency 2 3 3 4 2 2" xfId="4594" xr:uid="{00000000-0005-0000-0000-00005E0D0000}"/>
    <cellStyle name="Currency 2 3 3 4 3" xfId="4595" xr:uid="{00000000-0005-0000-0000-00005F0D0000}"/>
    <cellStyle name="Currency 2 3 3 5" xfId="4596" xr:uid="{00000000-0005-0000-0000-0000600D0000}"/>
    <cellStyle name="Currency 2 3 3 5 2" xfId="4597" xr:uid="{00000000-0005-0000-0000-0000610D0000}"/>
    <cellStyle name="Currency 2 3 3 6" xfId="4598" xr:uid="{00000000-0005-0000-0000-0000620D0000}"/>
    <cellStyle name="Currency 2 3 4" xfId="4599" xr:uid="{00000000-0005-0000-0000-0000630D0000}"/>
    <cellStyle name="Currency 2 3 4 2" xfId="4600" xr:uid="{00000000-0005-0000-0000-0000640D0000}"/>
    <cellStyle name="Currency 2 3 4 2 2" xfId="4601" xr:uid="{00000000-0005-0000-0000-0000650D0000}"/>
    <cellStyle name="Currency 2 3 4 2 2 2" xfId="4602" xr:uid="{00000000-0005-0000-0000-0000660D0000}"/>
    <cellStyle name="Currency 2 3 4 2 3" xfId="4603" xr:uid="{00000000-0005-0000-0000-0000670D0000}"/>
    <cellStyle name="Currency 2 3 4 3" xfId="4604" xr:uid="{00000000-0005-0000-0000-0000680D0000}"/>
    <cellStyle name="Currency 2 3 4 3 2" xfId="4605" xr:uid="{00000000-0005-0000-0000-0000690D0000}"/>
    <cellStyle name="Currency 2 3 4 3 2 2" xfId="4606" xr:uid="{00000000-0005-0000-0000-00006A0D0000}"/>
    <cellStyle name="Currency 2 3 4 3 3" xfId="4607" xr:uid="{00000000-0005-0000-0000-00006B0D0000}"/>
    <cellStyle name="Currency 2 3 4 4" xfId="4608" xr:uid="{00000000-0005-0000-0000-00006C0D0000}"/>
    <cellStyle name="Currency 2 3 4 4 2" xfId="4609" xr:uid="{00000000-0005-0000-0000-00006D0D0000}"/>
    <cellStyle name="Currency 2 3 4 4 2 2" xfId="4610" xr:uid="{00000000-0005-0000-0000-00006E0D0000}"/>
    <cellStyle name="Currency 2 3 4 4 3" xfId="4611" xr:uid="{00000000-0005-0000-0000-00006F0D0000}"/>
    <cellStyle name="Currency 2 3 4 5" xfId="4612" xr:uid="{00000000-0005-0000-0000-0000700D0000}"/>
    <cellStyle name="Currency 2 3 4 5 2" xfId="4613" xr:uid="{00000000-0005-0000-0000-0000710D0000}"/>
    <cellStyle name="Currency 2 3 4 6" xfId="4614" xr:uid="{00000000-0005-0000-0000-0000720D0000}"/>
    <cellStyle name="Currency 2 3 5" xfId="4615" xr:uid="{00000000-0005-0000-0000-0000730D0000}"/>
    <cellStyle name="Currency 2 3 5 2" xfId="4616" xr:uid="{00000000-0005-0000-0000-0000740D0000}"/>
    <cellStyle name="Currency 2 3 5 2 2" xfId="4617" xr:uid="{00000000-0005-0000-0000-0000750D0000}"/>
    <cellStyle name="Currency 2 3 5 2 2 2" xfId="4618" xr:uid="{00000000-0005-0000-0000-0000760D0000}"/>
    <cellStyle name="Currency 2 3 5 2 3" xfId="4619" xr:uid="{00000000-0005-0000-0000-0000770D0000}"/>
    <cellStyle name="Currency 2 3 5 3" xfId="4620" xr:uid="{00000000-0005-0000-0000-0000780D0000}"/>
    <cellStyle name="Currency 2 3 5 3 2" xfId="4621" xr:uid="{00000000-0005-0000-0000-0000790D0000}"/>
    <cellStyle name="Currency 2 3 5 3 2 2" xfId="4622" xr:uid="{00000000-0005-0000-0000-00007A0D0000}"/>
    <cellStyle name="Currency 2 3 5 3 3" xfId="4623" xr:uid="{00000000-0005-0000-0000-00007B0D0000}"/>
    <cellStyle name="Currency 2 3 5 4" xfId="4624" xr:uid="{00000000-0005-0000-0000-00007C0D0000}"/>
    <cellStyle name="Currency 2 3 5 4 2" xfId="4625" xr:uid="{00000000-0005-0000-0000-00007D0D0000}"/>
    <cellStyle name="Currency 2 3 5 4 2 2" xfId="4626" xr:uid="{00000000-0005-0000-0000-00007E0D0000}"/>
    <cellStyle name="Currency 2 3 5 4 3" xfId="4627" xr:uid="{00000000-0005-0000-0000-00007F0D0000}"/>
    <cellStyle name="Currency 2 3 5 5" xfId="4628" xr:uid="{00000000-0005-0000-0000-0000800D0000}"/>
    <cellStyle name="Currency 2 3 5 5 2" xfId="4629" xr:uid="{00000000-0005-0000-0000-0000810D0000}"/>
    <cellStyle name="Currency 2 3 5 6" xfId="4630" xr:uid="{00000000-0005-0000-0000-0000820D0000}"/>
    <cellStyle name="Currency 2 3 6" xfId="4631" xr:uid="{00000000-0005-0000-0000-0000830D0000}"/>
    <cellStyle name="Currency 2 3 6 2" xfId="4632" xr:uid="{00000000-0005-0000-0000-0000840D0000}"/>
    <cellStyle name="Currency 2 3 6 2 2" xfId="4633" xr:uid="{00000000-0005-0000-0000-0000850D0000}"/>
    <cellStyle name="Currency 2 3 6 3" xfId="4634" xr:uid="{00000000-0005-0000-0000-0000860D0000}"/>
    <cellStyle name="Currency 2 3 7" xfId="4635" xr:uid="{00000000-0005-0000-0000-0000870D0000}"/>
    <cellStyle name="Currency 2 3 7 2" xfId="4636" xr:uid="{00000000-0005-0000-0000-0000880D0000}"/>
    <cellStyle name="Currency 2 3 7 2 2" xfId="4637" xr:uid="{00000000-0005-0000-0000-0000890D0000}"/>
    <cellStyle name="Currency 2 3 7 3" xfId="4638" xr:uid="{00000000-0005-0000-0000-00008A0D0000}"/>
    <cellStyle name="Currency 2 3 8" xfId="4639" xr:uid="{00000000-0005-0000-0000-00008B0D0000}"/>
    <cellStyle name="Currency 2 3 8 2" xfId="4640" xr:uid="{00000000-0005-0000-0000-00008C0D0000}"/>
    <cellStyle name="Currency 2 3 8 2 2" xfId="4641" xr:uid="{00000000-0005-0000-0000-00008D0D0000}"/>
    <cellStyle name="Currency 2 3 8 3" xfId="4642" xr:uid="{00000000-0005-0000-0000-00008E0D0000}"/>
    <cellStyle name="Currency 2 3 9" xfId="4643" xr:uid="{00000000-0005-0000-0000-00008F0D0000}"/>
    <cellStyle name="Currency 2 3 9 2" xfId="4644" xr:uid="{00000000-0005-0000-0000-0000900D0000}"/>
    <cellStyle name="Currency 2 4" xfId="1457" xr:uid="{00000000-0005-0000-0000-0000910D0000}"/>
    <cellStyle name="Currency 2 4 2" xfId="4645" xr:uid="{00000000-0005-0000-0000-0000920D0000}"/>
    <cellStyle name="Currency 2 4 2 2" xfId="4646" xr:uid="{00000000-0005-0000-0000-0000930D0000}"/>
    <cellStyle name="Currency 2 4 2 2 2" xfId="4647" xr:uid="{00000000-0005-0000-0000-0000940D0000}"/>
    <cellStyle name="Currency 2 4 2 3" xfId="4648" xr:uid="{00000000-0005-0000-0000-0000950D0000}"/>
    <cellStyle name="Currency 2 4 3" xfId="4649" xr:uid="{00000000-0005-0000-0000-0000960D0000}"/>
    <cellStyle name="Currency 2 4 3 2" xfId="4650" xr:uid="{00000000-0005-0000-0000-0000970D0000}"/>
    <cellStyle name="Currency 2 4 3 2 2" xfId="4651" xr:uid="{00000000-0005-0000-0000-0000980D0000}"/>
    <cellStyle name="Currency 2 4 3 3" xfId="4652" xr:uid="{00000000-0005-0000-0000-0000990D0000}"/>
    <cellStyle name="Currency 2 4 4" xfId="4653" xr:uid="{00000000-0005-0000-0000-00009A0D0000}"/>
    <cellStyle name="Currency 2 4 4 2" xfId="4654" xr:uid="{00000000-0005-0000-0000-00009B0D0000}"/>
    <cellStyle name="Currency 2 4 4 2 2" xfId="4655" xr:uid="{00000000-0005-0000-0000-00009C0D0000}"/>
    <cellStyle name="Currency 2 4 4 3" xfId="4656" xr:uid="{00000000-0005-0000-0000-00009D0D0000}"/>
    <cellStyle name="Currency 2 4 5" xfId="4657" xr:uid="{00000000-0005-0000-0000-00009E0D0000}"/>
    <cellStyle name="Currency 2 4 5 2" xfId="4658" xr:uid="{00000000-0005-0000-0000-00009F0D0000}"/>
    <cellStyle name="Currency 2 4 6" xfId="4659" xr:uid="{00000000-0005-0000-0000-0000A00D0000}"/>
    <cellStyle name="Currency 2 5" xfId="1458" xr:uid="{00000000-0005-0000-0000-0000A10D0000}"/>
    <cellStyle name="Currency 2 5 2" xfId="4660" xr:uid="{00000000-0005-0000-0000-0000A20D0000}"/>
    <cellStyle name="Currency 2 5 2 2" xfId="4661" xr:uid="{00000000-0005-0000-0000-0000A30D0000}"/>
    <cellStyle name="Currency 2 5 2 2 2" xfId="4662" xr:uid="{00000000-0005-0000-0000-0000A40D0000}"/>
    <cellStyle name="Currency 2 5 2 3" xfId="4663" xr:uid="{00000000-0005-0000-0000-0000A50D0000}"/>
    <cellStyle name="Currency 2 5 3" xfId="4664" xr:uid="{00000000-0005-0000-0000-0000A60D0000}"/>
    <cellStyle name="Currency 2 5 3 2" xfId="4665" xr:uid="{00000000-0005-0000-0000-0000A70D0000}"/>
    <cellStyle name="Currency 2 5 3 2 2" xfId="4666" xr:uid="{00000000-0005-0000-0000-0000A80D0000}"/>
    <cellStyle name="Currency 2 5 3 3" xfId="4667" xr:uid="{00000000-0005-0000-0000-0000A90D0000}"/>
    <cellStyle name="Currency 2 5 4" xfId="4668" xr:uid="{00000000-0005-0000-0000-0000AA0D0000}"/>
    <cellStyle name="Currency 2 5 4 2" xfId="4669" xr:uid="{00000000-0005-0000-0000-0000AB0D0000}"/>
    <cellStyle name="Currency 2 5 4 2 2" xfId="4670" xr:uid="{00000000-0005-0000-0000-0000AC0D0000}"/>
    <cellStyle name="Currency 2 5 4 3" xfId="4671" xr:uid="{00000000-0005-0000-0000-0000AD0D0000}"/>
    <cellStyle name="Currency 2 5 5" xfId="4672" xr:uid="{00000000-0005-0000-0000-0000AE0D0000}"/>
    <cellStyle name="Currency 2 5 5 2" xfId="4673" xr:uid="{00000000-0005-0000-0000-0000AF0D0000}"/>
    <cellStyle name="Currency 2 5 6" xfId="4674" xr:uid="{00000000-0005-0000-0000-0000B00D0000}"/>
    <cellStyle name="Currency 2 6" xfId="1459" xr:uid="{00000000-0005-0000-0000-0000B10D0000}"/>
    <cellStyle name="Currency 2 6 2" xfId="4675" xr:uid="{00000000-0005-0000-0000-0000B20D0000}"/>
    <cellStyle name="Currency 2 6 2 2" xfId="4676" xr:uid="{00000000-0005-0000-0000-0000B30D0000}"/>
    <cellStyle name="Currency 2 6 2 2 2" xfId="4677" xr:uid="{00000000-0005-0000-0000-0000B40D0000}"/>
    <cellStyle name="Currency 2 6 2 3" xfId="4678" xr:uid="{00000000-0005-0000-0000-0000B50D0000}"/>
    <cellStyle name="Currency 2 6 3" xfId="4679" xr:uid="{00000000-0005-0000-0000-0000B60D0000}"/>
    <cellStyle name="Currency 2 6 3 2" xfId="4680" xr:uid="{00000000-0005-0000-0000-0000B70D0000}"/>
    <cellStyle name="Currency 2 6 3 2 2" xfId="4681" xr:uid="{00000000-0005-0000-0000-0000B80D0000}"/>
    <cellStyle name="Currency 2 6 3 3" xfId="4682" xr:uid="{00000000-0005-0000-0000-0000B90D0000}"/>
    <cellStyle name="Currency 2 6 4" xfId="4683" xr:uid="{00000000-0005-0000-0000-0000BA0D0000}"/>
    <cellStyle name="Currency 2 6 4 2" xfId="4684" xr:uid="{00000000-0005-0000-0000-0000BB0D0000}"/>
    <cellStyle name="Currency 2 6 4 2 2" xfId="4685" xr:uid="{00000000-0005-0000-0000-0000BC0D0000}"/>
    <cellStyle name="Currency 2 6 4 3" xfId="4686" xr:uid="{00000000-0005-0000-0000-0000BD0D0000}"/>
    <cellStyle name="Currency 2 6 5" xfId="4687" xr:uid="{00000000-0005-0000-0000-0000BE0D0000}"/>
    <cellStyle name="Currency 2 6 5 2" xfId="4688" xr:uid="{00000000-0005-0000-0000-0000BF0D0000}"/>
    <cellStyle name="Currency 2 6 6" xfId="4689" xr:uid="{00000000-0005-0000-0000-0000C00D0000}"/>
    <cellStyle name="Currency 2 7" xfId="2011" xr:uid="{00000000-0005-0000-0000-0000C10D0000}"/>
    <cellStyle name="Currency 2 7 2" xfId="4690" xr:uid="{00000000-0005-0000-0000-0000C20D0000}"/>
    <cellStyle name="Currency 2 7 2 2" xfId="4691" xr:uid="{00000000-0005-0000-0000-0000C30D0000}"/>
    <cellStyle name="Currency 2 7 2 2 2" xfId="4692" xr:uid="{00000000-0005-0000-0000-0000C40D0000}"/>
    <cellStyle name="Currency 2 7 2 3" xfId="4693" xr:uid="{00000000-0005-0000-0000-0000C50D0000}"/>
    <cellStyle name="Currency 2 7 3" xfId="4694" xr:uid="{00000000-0005-0000-0000-0000C60D0000}"/>
    <cellStyle name="Currency 2 7 3 2" xfId="4695" xr:uid="{00000000-0005-0000-0000-0000C70D0000}"/>
    <cellStyle name="Currency 2 7 3 2 2" xfId="4696" xr:uid="{00000000-0005-0000-0000-0000C80D0000}"/>
    <cellStyle name="Currency 2 7 3 3" xfId="4697" xr:uid="{00000000-0005-0000-0000-0000C90D0000}"/>
    <cellStyle name="Currency 2 7 4" xfId="4698" xr:uid="{00000000-0005-0000-0000-0000CA0D0000}"/>
    <cellStyle name="Currency 2 7 4 2" xfId="4699" xr:uid="{00000000-0005-0000-0000-0000CB0D0000}"/>
    <cellStyle name="Currency 2 7 4 2 2" xfId="4700" xr:uid="{00000000-0005-0000-0000-0000CC0D0000}"/>
    <cellStyle name="Currency 2 7 4 3" xfId="4701" xr:uid="{00000000-0005-0000-0000-0000CD0D0000}"/>
    <cellStyle name="Currency 2 7 5" xfId="4702" xr:uid="{00000000-0005-0000-0000-0000CE0D0000}"/>
    <cellStyle name="Currency 2 7 5 2" xfId="4703" xr:uid="{00000000-0005-0000-0000-0000CF0D0000}"/>
    <cellStyle name="Currency 2 7 6" xfId="4704" xr:uid="{00000000-0005-0000-0000-0000D00D0000}"/>
    <cellStyle name="Currency 2 8" xfId="4705" xr:uid="{00000000-0005-0000-0000-0000D10D0000}"/>
    <cellStyle name="Currency 2 8 2" xfId="4706" xr:uid="{00000000-0005-0000-0000-0000D20D0000}"/>
    <cellStyle name="Currency 2 8 2 2" xfId="4707" xr:uid="{00000000-0005-0000-0000-0000D30D0000}"/>
    <cellStyle name="Currency 2 8 2 2 2" xfId="4708" xr:uid="{00000000-0005-0000-0000-0000D40D0000}"/>
    <cellStyle name="Currency 2 8 2 3" xfId="4709" xr:uid="{00000000-0005-0000-0000-0000D50D0000}"/>
    <cellStyle name="Currency 2 8 3" xfId="4710" xr:uid="{00000000-0005-0000-0000-0000D60D0000}"/>
    <cellStyle name="Currency 2 8 3 2" xfId="4711" xr:uid="{00000000-0005-0000-0000-0000D70D0000}"/>
    <cellStyle name="Currency 2 8 3 2 2" xfId="4712" xr:uid="{00000000-0005-0000-0000-0000D80D0000}"/>
    <cellStyle name="Currency 2 8 3 3" xfId="4713" xr:uid="{00000000-0005-0000-0000-0000D90D0000}"/>
    <cellStyle name="Currency 2 8 4" xfId="4714" xr:uid="{00000000-0005-0000-0000-0000DA0D0000}"/>
    <cellStyle name="Currency 2 8 4 2" xfId="4715" xr:uid="{00000000-0005-0000-0000-0000DB0D0000}"/>
    <cellStyle name="Currency 2 8 4 2 2" xfId="4716" xr:uid="{00000000-0005-0000-0000-0000DC0D0000}"/>
    <cellStyle name="Currency 2 8 4 3" xfId="4717" xr:uid="{00000000-0005-0000-0000-0000DD0D0000}"/>
    <cellStyle name="Currency 2 8 5" xfId="4718" xr:uid="{00000000-0005-0000-0000-0000DE0D0000}"/>
    <cellStyle name="Currency 2 8 5 2" xfId="4719" xr:uid="{00000000-0005-0000-0000-0000DF0D0000}"/>
    <cellStyle name="Currency 2 8 6" xfId="4720" xr:uid="{00000000-0005-0000-0000-0000E00D0000}"/>
    <cellStyle name="Currency 2 9" xfId="4721" xr:uid="{00000000-0005-0000-0000-0000E10D0000}"/>
    <cellStyle name="Currency 2 9 2" xfId="4722" xr:uid="{00000000-0005-0000-0000-0000E20D0000}"/>
    <cellStyle name="Currency 2 9 2 2" xfId="4723" xr:uid="{00000000-0005-0000-0000-0000E30D0000}"/>
    <cellStyle name="Currency 2 9 2 2 2" xfId="4724" xr:uid="{00000000-0005-0000-0000-0000E40D0000}"/>
    <cellStyle name="Currency 2 9 2 3" xfId="4725" xr:uid="{00000000-0005-0000-0000-0000E50D0000}"/>
    <cellStyle name="Currency 2 9 3" xfId="4726" xr:uid="{00000000-0005-0000-0000-0000E60D0000}"/>
    <cellStyle name="Currency 2 9 3 2" xfId="4727" xr:uid="{00000000-0005-0000-0000-0000E70D0000}"/>
    <cellStyle name="Currency 2 9 3 2 2" xfId="4728" xr:uid="{00000000-0005-0000-0000-0000E80D0000}"/>
    <cellStyle name="Currency 2 9 3 3" xfId="4729" xr:uid="{00000000-0005-0000-0000-0000E90D0000}"/>
    <cellStyle name="Currency 2 9 4" xfId="4730" xr:uid="{00000000-0005-0000-0000-0000EA0D0000}"/>
    <cellStyle name="Currency 2 9 4 2" xfId="4731" xr:uid="{00000000-0005-0000-0000-0000EB0D0000}"/>
    <cellStyle name="Currency 2 9 4 2 2" xfId="4732" xr:uid="{00000000-0005-0000-0000-0000EC0D0000}"/>
    <cellStyle name="Currency 2 9 4 3" xfId="4733" xr:uid="{00000000-0005-0000-0000-0000ED0D0000}"/>
    <cellStyle name="Currency 2 9 5" xfId="4734" xr:uid="{00000000-0005-0000-0000-0000EE0D0000}"/>
    <cellStyle name="Currency 2 9 5 2" xfId="4735" xr:uid="{00000000-0005-0000-0000-0000EF0D0000}"/>
    <cellStyle name="Currency 2 9 6" xfId="4736" xr:uid="{00000000-0005-0000-0000-0000F00D0000}"/>
    <cellStyle name="Currency 3" xfId="47" xr:uid="{00000000-0005-0000-0000-0000F10D0000}"/>
    <cellStyle name="Currency 3 2" xfId="507" xr:uid="{00000000-0005-0000-0000-0000F20D0000}"/>
    <cellStyle name="Currency 3 2 2" xfId="2014" xr:uid="{00000000-0005-0000-0000-0000F30D0000}"/>
    <cellStyle name="Currency 3 3" xfId="2013" xr:uid="{00000000-0005-0000-0000-0000F40D0000}"/>
    <cellStyle name="Currency 3 4" xfId="4737" xr:uid="{00000000-0005-0000-0000-0000F50D0000}"/>
    <cellStyle name="Currency 3 5" xfId="506" xr:uid="{00000000-0005-0000-0000-0000F60D0000}"/>
    <cellStyle name="Currency 4" xfId="508" xr:uid="{00000000-0005-0000-0000-0000F70D0000}"/>
    <cellStyle name="Currency 4 2" xfId="2015" xr:uid="{00000000-0005-0000-0000-0000F80D0000}"/>
    <cellStyle name="Currency 5" xfId="509" xr:uid="{00000000-0005-0000-0000-0000F90D0000}"/>
    <cellStyle name="Currency 5 2" xfId="2016" xr:uid="{00000000-0005-0000-0000-0000FA0D0000}"/>
    <cellStyle name="Currency 6" xfId="510" xr:uid="{00000000-0005-0000-0000-0000FB0D0000}"/>
    <cellStyle name="Currency 6 2" xfId="1460" xr:uid="{00000000-0005-0000-0000-0000FC0D0000}"/>
    <cellStyle name="Currency 6 2 2" xfId="4738" xr:uid="{00000000-0005-0000-0000-0000FD0D0000}"/>
    <cellStyle name="Currency 6 3" xfId="2017" xr:uid="{00000000-0005-0000-0000-0000FE0D0000}"/>
    <cellStyle name="Currency 7" xfId="1390" xr:uid="{00000000-0005-0000-0000-0000FF0D0000}"/>
    <cellStyle name="Currency 7 2" xfId="1461" xr:uid="{00000000-0005-0000-0000-0000000E0000}"/>
    <cellStyle name="Currency 7 3" xfId="2018" xr:uid="{00000000-0005-0000-0000-0000010E0000}"/>
    <cellStyle name="Currency 8" xfId="4739" xr:uid="{00000000-0005-0000-0000-0000020E0000}"/>
    <cellStyle name="Currency 8 2" xfId="2034" xr:uid="{00000000-0005-0000-0000-0000030E0000}"/>
    <cellStyle name="Currency 9" xfId="4740" xr:uid="{00000000-0005-0000-0000-0000040E0000}"/>
    <cellStyle name="Custom - Style8" xfId="120" xr:uid="{00000000-0005-0000-0000-0000050E0000}"/>
    <cellStyle name="Custom - Style8 10" xfId="511" xr:uid="{00000000-0005-0000-0000-0000060E0000}"/>
    <cellStyle name="Custom - Style8 11" xfId="512" xr:uid="{00000000-0005-0000-0000-0000070E0000}"/>
    <cellStyle name="Custom - Style8 12" xfId="513" xr:uid="{00000000-0005-0000-0000-0000080E0000}"/>
    <cellStyle name="Custom - Style8 12 2" xfId="514" xr:uid="{00000000-0005-0000-0000-0000090E0000}"/>
    <cellStyle name="Custom - Style8 12 3" xfId="515" xr:uid="{00000000-0005-0000-0000-00000A0E0000}"/>
    <cellStyle name="Custom - Style8 12 4" xfId="516" xr:uid="{00000000-0005-0000-0000-00000B0E0000}"/>
    <cellStyle name="Custom - Style8 12 5" xfId="517" xr:uid="{00000000-0005-0000-0000-00000C0E0000}"/>
    <cellStyle name="Custom - Style8 12 6" xfId="518" xr:uid="{00000000-0005-0000-0000-00000D0E0000}"/>
    <cellStyle name="Custom - Style8 12 7" xfId="519" xr:uid="{00000000-0005-0000-0000-00000E0E0000}"/>
    <cellStyle name="Custom - Style8 13" xfId="520" xr:uid="{00000000-0005-0000-0000-00000F0E0000}"/>
    <cellStyle name="Custom - Style8 13 10" xfId="4741" xr:uid="{00000000-0005-0000-0000-0000100E0000}"/>
    <cellStyle name="Custom - Style8 13 11" xfId="4742" xr:uid="{00000000-0005-0000-0000-0000110E0000}"/>
    <cellStyle name="Custom - Style8 13 12" xfId="4743" xr:uid="{00000000-0005-0000-0000-0000120E0000}"/>
    <cellStyle name="Custom - Style8 13 13" xfId="4744" xr:uid="{00000000-0005-0000-0000-0000130E0000}"/>
    <cellStyle name="Custom - Style8 13 2" xfId="4745" xr:uid="{00000000-0005-0000-0000-0000140E0000}"/>
    <cellStyle name="Custom - Style8 13 3" xfId="4746" xr:uid="{00000000-0005-0000-0000-0000150E0000}"/>
    <cellStyle name="Custom - Style8 13 4" xfId="4747" xr:uid="{00000000-0005-0000-0000-0000160E0000}"/>
    <cellStyle name="Custom - Style8 13 5" xfId="4748" xr:uid="{00000000-0005-0000-0000-0000170E0000}"/>
    <cellStyle name="Custom - Style8 13 6" xfId="4749" xr:uid="{00000000-0005-0000-0000-0000180E0000}"/>
    <cellStyle name="Custom - Style8 13 7" xfId="4750" xr:uid="{00000000-0005-0000-0000-0000190E0000}"/>
    <cellStyle name="Custom - Style8 13 8" xfId="4751" xr:uid="{00000000-0005-0000-0000-00001A0E0000}"/>
    <cellStyle name="Custom - Style8 13 9" xfId="4752" xr:uid="{00000000-0005-0000-0000-00001B0E0000}"/>
    <cellStyle name="Custom - Style8 14" xfId="521" xr:uid="{00000000-0005-0000-0000-00001C0E0000}"/>
    <cellStyle name="Custom - Style8 14 2" xfId="522" xr:uid="{00000000-0005-0000-0000-00001D0E0000}"/>
    <cellStyle name="Custom - Style8 14 3" xfId="523" xr:uid="{00000000-0005-0000-0000-00001E0E0000}"/>
    <cellStyle name="Custom - Style8 15" xfId="524" xr:uid="{00000000-0005-0000-0000-00001F0E0000}"/>
    <cellStyle name="Custom - Style8 15 2" xfId="525" xr:uid="{00000000-0005-0000-0000-0000200E0000}"/>
    <cellStyle name="Custom - Style8 15 3" xfId="526" xr:uid="{00000000-0005-0000-0000-0000210E0000}"/>
    <cellStyle name="Custom - Style8 16" xfId="527" xr:uid="{00000000-0005-0000-0000-0000220E0000}"/>
    <cellStyle name="Custom - Style8 16 2" xfId="528" xr:uid="{00000000-0005-0000-0000-0000230E0000}"/>
    <cellStyle name="Custom - Style8 16 3" xfId="529" xr:uid="{00000000-0005-0000-0000-0000240E0000}"/>
    <cellStyle name="Custom - Style8 17" xfId="530" xr:uid="{00000000-0005-0000-0000-0000250E0000}"/>
    <cellStyle name="Custom - Style8 17 2" xfId="531" xr:uid="{00000000-0005-0000-0000-0000260E0000}"/>
    <cellStyle name="Custom - Style8 17 3" xfId="532" xr:uid="{00000000-0005-0000-0000-0000270E0000}"/>
    <cellStyle name="Custom - Style8 18" xfId="533" xr:uid="{00000000-0005-0000-0000-0000280E0000}"/>
    <cellStyle name="Custom - Style8 19" xfId="534" xr:uid="{00000000-0005-0000-0000-0000290E0000}"/>
    <cellStyle name="Custom - Style8 2" xfId="121" xr:uid="{00000000-0005-0000-0000-00002A0E0000}"/>
    <cellStyle name="Custom - Style8 2 10" xfId="535" xr:uid="{00000000-0005-0000-0000-00002B0E0000}"/>
    <cellStyle name="Custom - Style8 2 10 2" xfId="536" xr:uid="{00000000-0005-0000-0000-00002C0E0000}"/>
    <cellStyle name="Custom - Style8 2 10 3" xfId="537" xr:uid="{00000000-0005-0000-0000-00002D0E0000}"/>
    <cellStyle name="Custom - Style8 2 11" xfId="538" xr:uid="{00000000-0005-0000-0000-00002E0E0000}"/>
    <cellStyle name="Custom - Style8 2 11 2" xfId="539" xr:uid="{00000000-0005-0000-0000-00002F0E0000}"/>
    <cellStyle name="Custom - Style8 2 11 3" xfId="540" xr:uid="{00000000-0005-0000-0000-0000300E0000}"/>
    <cellStyle name="Custom - Style8 2 12" xfId="541" xr:uid="{00000000-0005-0000-0000-0000310E0000}"/>
    <cellStyle name="Custom - Style8 2 13" xfId="542" xr:uid="{00000000-0005-0000-0000-0000320E0000}"/>
    <cellStyle name="Custom - Style8 2 14" xfId="543" xr:uid="{00000000-0005-0000-0000-0000330E0000}"/>
    <cellStyle name="Custom - Style8 2 15" xfId="544" xr:uid="{00000000-0005-0000-0000-0000340E0000}"/>
    <cellStyle name="Custom - Style8 2 16" xfId="545" xr:uid="{00000000-0005-0000-0000-0000350E0000}"/>
    <cellStyle name="Custom - Style8 2 2" xfId="546" xr:uid="{00000000-0005-0000-0000-0000360E0000}"/>
    <cellStyle name="Custom - Style8 2 2 10" xfId="547" xr:uid="{00000000-0005-0000-0000-0000370E0000}"/>
    <cellStyle name="Custom - Style8 2 2 11" xfId="548" xr:uid="{00000000-0005-0000-0000-0000380E0000}"/>
    <cellStyle name="Custom - Style8 2 2 2" xfId="122" xr:uid="{00000000-0005-0000-0000-0000390E0000}"/>
    <cellStyle name="Custom - Style8 2 2 2 2" xfId="4753" xr:uid="{00000000-0005-0000-0000-00003A0E0000}"/>
    <cellStyle name="Custom - Style8 2 2 3" xfId="549" xr:uid="{00000000-0005-0000-0000-00003B0E0000}"/>
    <cellStyle name="Custom - Style8 2 2 3 2" xfId="550" xr:uid="{00000000-0005-0000-0000-00003C0E0000}"/>
    <cellStyle name="Custom - Style8 2 2 3 2 2" xfId="551" xr:uid="{00000000-0005-0000-0000-00003D0E0000}"/>
    <cellStyle name="Custom - Style8 2 2 3 2 3" xfId="552" xr:uid="{00000000-0005-0000-0000-00003E0E0000}"/>
    <cellStyle name="Custom - Style8 2 2 3 2 4" xfId="553" xr:uid="{00000000-0005-0000-0000-00003F0E0000}"/>
    <cellStyle name="Custom - Style8 2 2 3 2 5" xfId="554" xr:uid="{00000000-0005-0000-0000-0000400E0000}"/>
    <cellStyle name="Custom - Style8 2 2 3 2 6" xfId="555" xr:uid="{00000000-0005-0000-0000-0000410E0000}"/>
    <cellStyle name="Custom - Style8 2 2 3 2 7" xfId="556" xr:uid="{00000000-0005-0000-0000-0000420E0000}"/>
    <cellStyle name="Custom - Style8 2 2 3 3" xfId="557" xr:uid="{00000000-0005-0000-0000-0000430E0000}"/>
    <cellStyle name="Custom - Style8 2 2 3 4" xfId="558" xr:uid="{00000000-0005-0000-0000-0000440E0000}"/>
    <cellStyle name="Custom - Style8 2 2 3 5" xfId="559" xr:uid="{00000000-0005-0000-0000-0000450E0000}"/>
    <cellStyle name="Custom - Style8 2 2 3 6" xfId="560" xr:uid="{00000000-0005-0000-0000-0000460E0000}"/>
    <cellStyle name="Custom - Style8 2 2 3 7" xfId="561" xr:uid="{00000000-0005-0000-0000-0000470E0000}"/>
    <cellStyle name="Custom - Style8 2 2 3 8" xfId="562" xr:uid="{00000000-0005-0000-0000-0000480E0000}"/>
    <cellStyle name="Custom - Style8 2 2 3 9" xfId="563" xr:uid="{00000000-0005-0000-0000-0000490E0000}"/>
    <cellStyle name="Custom - Style8 2 2 4" xfId="564" xr:uid="{00000000-0005-0000-0000-00004A0E0000}"/>
    <cellStyle name="Custom - Style8 2 2 5" xfId="565" xr:uid="{00000000-0005-0000-0000-00004B0E0000}"/>
    <cellStyle name="Custom - Style8 2 2 5 2" xfId="566" xr:uid="{00000000-0005-0000-0000-00004C0E0000}"/>
    <cellStyle name="Custom - Style8 2 2 5 3" xfId="567" xr:uid="{00000000-0005-0000-0000-00004D0E0000}"/>
    <cellStyle name="Custom - Style8 2 2 5 4" xfId="568" xr:uid="{00000000-0005-0000-0000-00004E0E0000}"/>
    <cellStyle name="Custom - Style8 2 2 5 5" xfId="569" xr:uid="{00000000-0005-0000-0000-00004F0E0000}"/>
    <cellStyle name="Custom - Style8 2 2 5 6" xfId="570" xr:uid="{00000000-0005-0000-0000-0000500E0000}"/>
    <cellStyle name="Custom - Style8 2 2 5 7" xfId="571" xr:uid="{00000000-0005-0000-0000-0000510E0000}"/>
    <cellStyle name="Custom - Style8 2 2 6" xfId="572" xr:uid="{00000000-0005-0000-0000-0000520E0000}"/>
    <cellStyle name="Custom - Style8 2 2 7" xfId="573" xr:uid="{00000000-0005-0000-0000-0000530E0000}"/>
    <cellStyle name="Custom - Style8 2 2 8" xfId="574" xr:uid="{00000000-0005-0000-0000-0000540E0000}"/>
    <cellStyle name="Custom - Style8 2 2 9" xfId="575" xr:uid="{00000000-0005-0000-0000-0000550E0000}"/>
    <cellStyle name="Custom - Style8 2 3" xfId="576" xr:uid="{00000000-0005-0000-0000-0000560E0000}"/>
    <cellStyle name="Custom - Style8 2 4" xfId="577" xr:uid="{00000000-0005-0000-0000-0000570E0000}"/>
    <cellStyle name="Custom - Style8 2 5" xfId="578" xr:uid="{00000000-0005-0000-0000-0000580E0000}"/>
    <cellStyle name="Custom - Style8 2 6" xfId="579" xr:uid="{00000000-0005-0000-0000-0000590E0000}"/>
    <cellStyle name="Custom - Style8 2 6 2" xfId="580" xr:uid="{00000000-0005-0000-0000-00005A0E0000}"/>
    <cellStyle name="Custom - Style8 2 6 3" xfId="581" xr:uid="{00000000-0005-0000-0000-00005B0E0000}"/>
    <cellStyle name="Custom - Style8 2 6 4" xfId="582" xr:uid="{00000000-0005-0000-0000-00005C0E0000}"/>
    <cellStyle name="Custom - Style8 2 6 5" xfId="583" xr:uid="{00000000-0005-0000-0000-00005D0E0000}"/>
    <cellStyle name="Custom - Style8 2 6 6" xfId="584" xr:uid="{00000000-0005-0000-0000-00005E0E0000}"/>
    <cellStyle name="Custom - Style8 2 6 7" xfId="585" xr:uid="{00000000-0005-0000-0000-00005F0E0000}"/>
    <cellStyle name="Custom - Style8 2 7" xfId="586" xr:uid="{00000000-0005-0000-0000-0000600E0000}"/>
    <cellStyle name="Custom - Style8 2 8" xfId="587" xr:uid="{00000000-0005-0000-0000-0000610E0000}"/>
    <cellStyle name="Custom - Style8 2 8 2" xfId="588" xr:uid="{00000000-0005-0000-0000-0000620E0000}"/>
    <cellStyle name="Custom - Style8 2 8 3" xfId="589" xr:uid="{00000000-0005-0000-0000-0000630E0000}"/>
    <cellStyle name="Custom - Style8 2 9" xfId="590" xr:uid="{00000000-0005-0000-0000-0000640E0000}"/>
    <cellStyle name="Custom - Style8 2 9 2" xfId="591" xr:uid="{00000000-0005-0000-0000-0000650E0000}"/>
    <cellStyle name="Custom - Style8 2 9 3" xfId="592" xr:uid="{00000000-0005-0000-0000-0000660E0000}"/>
    <cellStyle name="Custom - Style8 2_2008Tailanformat" xfId="4754" xr:uid="{00000000-0005-0000-0000-0000670E0000}"/>
    <cellStyle name="Custom - Style8 20" xfId="593" xr:uid="{00000000-0005-0000-0000-0000680E0000}"/>
    <cellStyle name="Custom - Style8 21" xfId="594" xr:uid="{00000000-0005-0000-0000-0000690E0000}"/>
    <cellStyle name="Custom - Style8 22" xfId="595" xr:uid="{00000000-0005-0000-0000-00006A0E0000}"/>
    <cellStyle name="Custom - Style8 23" xfId="4755" xr:uid="{00000000-0005-0000-0000-00006B0E0000}"/>
    <cellStyle name="Custom - Style8 24" xfId="4756" xr:uid="{00000000-0005-0000-0000-00006C0E0000}"/>
    <cellStyle name="Custom - Style8 25" xfId="4757" xr:uid="{00000000-0005-0000-0000-00006D0E0000}"/>
    <cellStyle name="Custom - Style8 26" xfId="4758" xr:uid="{00000000-0005-0000-0000-00006E0E0000}"/>
    <cellStyle name="Custom - Style8 27" xfId="4759" xr:uid="{00000000-0005-0000-0000-00006F0E0000}"/>
    <cellStyle name="Custom - Style8 28" xfId="4760" xr:uid="{00000000-0005-0000-0000-0000700E0000}"/>
    <cellStyle name="Custom - Style8 29" xfId="4761" xr:uid="{00000000-0005-0000-0000-0000710E0000}"/>
    <cellStyle name="Custom - Style8 3" xfId="123" xr:uid="{00000000-0005-0000-0000-0000720E0000}"/>
    <cellStyle name="Custom - Style8 3 10" xfId="596" xr:uid="{00000000-0005-0000-0000-0000730E0000}"/>
    <cellStyle name="Custom - Style8 3 10 2" xfId="597" xr:uid="{00000000-0005-0000-0000-0000740E0000}"/>
    <cellStyle name="Custom - Style8 3 10 3" xfId="598" xr:uid="{00000000-0005-0000-0000-0000750E0000}"/>
    <cellStyle name="Custom - Style8 3 11" xfId="599" xr:uid="{00000000-0005-0000-0000-0000760E0000}"/>
    <cellStyle name="Custom - Style8 3 12" xfId="600" xr:uid="{00000000-0005-0000-0000-0000770E0000}"/>
    <cellStyle name="Custom - Style8 3 13" xfId="601" xr:uid="{00000000-0005-0000-0000-0000780E0000}"/>
    <cellStyle name="Custom - Style8 3 14" xfId="602" xr:uid="{00000000-0005-0000-0000-0000790E0000}"/>
    <cellStyle name="Custom - Style8 3 15" xfId="603" xr:uid="{00000000-0005-0000-0000-00007A0E0000}"/>
    <cellStyle name="Custom - Style8 3 2" xfId="604" xr:uid="{00000000-0005-0000-0000-00007B0E0000}"/>
    <cellStyle name="Custom - Style8 3 2 10" xfId="605" xr:uid="{00000000-0005-0000-0000-00007C0E0000}"/>
    <cellStyle name="Custom - Style8 3 2 2" xfId="606" xr:uid="{00000000-0005-0000-0000-00007D0E0000}"/>
    <cellStyle name="Custom - Style8 3 2 2 2" xfId="607" xr:uid="{00000000-0005-0000-0000-00007E0E0000}"/>
    <cellStyle name="Custom - Style8 3 2 2 2 2" xfId="608" xr:uid="{00000000-0005-0000-0000-00007F0E0000}"/>
    <cellStyle name="Custom - Style8 3 2 2 2 3" xfId="609" xr:uid="{00000000-0005-0000-0000-0000800E0000}"/>
    <cellStyle name="Custom - Style8 3 2 2 2 4" xfId="610" xr:uid="{00000000-0005-0000-0000-0000810E0000}"/>
    <cellStyle name="Custom - Style8 3 2 2 2 5" xfId="611" xr:uid="{00000000-0005-0000-0000-0000820E0000}"/>
    <cellStyle name="Custom - Style8 3 2 2 2 6" xfId="612" xr:uid="{00000000-0005-0000-0000-0000830E0000}"/>
    <cellStyle name="Custom - Style8 3 2 2 2 7" xfId="613" xr:uid="{00000000-0005-0000-0000-0000840E0000}"/>
    <cellStyle name="Custom - Style8 3 2 2 3" xfId="614" xr:uid="{00000000-0005-0000-0000-0000850E0000}"/>
    <cellStyle name="Custom - Style8 3 2 2 4" xfId="615" xr:uid="{00000000-0005-0000-0000-0000860E0000}"/>
    <cellStyle name="Custom - Style8 3 2 2 5" xfId="616" xr:uid="{00000000-0005-0000-0000-0000870E0000}"/>
    <cellStyle name="Custom - Style8 3 2 2 6" xfId="617" xr:uid="{00000000-0005-0000-0000-0000880E0000}"/>
    <cellStyle name="Custom - Style8 3 2 2 7" xfId="618" xr:uid="{00000000-0005-0000-0000-0000890E0000}"/>
    <cellStyle name="Custom - Style8 3 2 2 8" xfId="619" xr:uid="{00000000-0005-0000-0000-00008A0E0000}"/>
    <cellStyle name="Custom - Style8 3 2 2 9" xfId="620" xr:uid="{00000000-0005-0000-0000-00008B0E0000}"/>
    <cellStyle name="Custom - Style8 3 2 3" xfId="621" xr:uid="{00000000-0005-0000-0000-00008C0E0000}"/>
    <cellStyle name="Custom - Style8 3 2 4" xfId="622" xr:uid="{00000000-0005-0000-0000-00008D0E0000}"/>
    <cellStyle name="Custom - Style8 3 2 4 2" xfId="623" xr:uid="{00000000-0005-0000-0000-00008E0E0000}"/>
    <cellStyle name="Custom - Style8 3 2 4 3" xfId="624" xr:uid="{00000000-0005-0000-0000-00008F0E0000}"/>
    <cellStyle name="Custom - Style8 3 2 4 4" xfId="625" xr:uid="{00000000-0005-0000-0000-0000900E0000}"/>
    <cellStyle name="Custom - Style8 3 2 4 5" xfId="626" xr:uid="{00000000-0005-0000-0000-0000910E0000}"/>
    <cellStyle name="Custom - Style8 3 2 4 6" xfId="627" xr:uid="{00000000-0005-0000-0000-0000920E0000}"/>
    <cellStyle name="Custom - Style8 3 2 4 7" xfId="628" xr:uid="{00000000-0005-0000-0000-0000930E0000}"/>
    <cellStyle name="Custom - Style8 3 2 5" xfId="629" xr:uid="{00000000-0005-0000-0000-0000940E0000}"/>
    <cellStyle name="Custom - Style8 3 2 6" xfId="630" xr:uid="{00000000-0005-0000-0000-0000950E0000}"/>
    <cellStyle name="Custom - Style8 3 2 7" xfId="631" xr:uid="{00000000-0005-0000-0000-0000960E0000}"/>
    <cellStyle name="Custom - Style8 3 2 8" xfId="632" xr:uid="{00000000-0005-0000-0000-0000970E0000}"/>
    <cellStyle name="Custom - Style8 3 2 9" xfId="633" xr:uid="{00000000-0005-0000-0000-0000980E0000}"/>
    <cellStyle name="Custom - Style8 3 3" xfId="634" xr:uid="{00000000-0005-0000-0000-0000990E0000}"/>
    <cellStyle name="Custom - Style8 3 4" xfId="635" xr:uid="{00000000-0005-0000-0000-00009A0E0000}"/>
    <cellStyle name="Custom - Style8 3 5" xfId="636" xr:uid="{00000000-0005-0000-0000-00009B0E0000}"/>
    <cellStyle name="Custom - Style8 3 5 2" xfId="637" xr:uid="{00000000-0005-0000-0000-00009C0E0000}"/>
    <cellStyle name="Custom - Style8 3 5 3" xfId="638" xr:uid="{00000000-0005-0000-0000-00009D0E0000}"/>
    <cellStyle name="Custom - Style8 3 5 4" xfId="639" xr:uid="{00000000-0005-0000-0000-00009E0E0000}"/>
    <cellStyle name="Custom - Style8 3 5 5" xfId="640" xr:uid="{00000000-0005-0000-0000-00009F0E0000}"/>
    <cellStyle name="Custom - Style8 3 5 6" xfId="641" xr:uid="{00000000-0005-0000-0000-0000A00E0000}"/>
    <cellStyle name="Custom - Style8 3 5 7" xfId="642" xr:uid="{00000000-0005-0000-0000-0000A10E0000}"/>
    <cellStyle name="Custom - Style8 3 6" xfId="643" xr:uid="{00000000-0005-0000-0000-0000A20E0000}"/>
    <cellStyle name="Custom - Style8 3 7" xfId="644" xr:uid="{00000000-0005-0000-0000-0000A30E0000}"/>
    <cellStyle name="Custom - Style8 3 7 2" xfId="645" xr:uid="{00000000-0005-0000-0000-0000A40E0000}"/>
    <cellStyle name="Custom - Style8 3 7 3" xfId="646" xr:uid="{00000000-0005-0000-0000-0000A50E0000}"/>
    <cellStyle name="Custom - Style8 3 8" xfId="647" xr:uid="{00000000-0005-0000-0000-0000A60E0000}"/>
    <cellStyle name="Custom - Style8 3 8 2" xfId="648" xr:uid="{00000000-0005-0000-0000-0000A70E0000}"/>
    <cellStyle name="Custom - Style8 3 8 3" xfId="649" xr:uid="{00000000-0005-0000-0000-0000A80E0000}"/>
    <cellStyle name="Custom - Style8 3 9" xfId="650" xr:uid="{00000000-0005-0000-0000-0000A90E0000}"/>
    <cellStyle name="Custom - Style8 3 9 2" xfId="651" xr:uid="{00000000-0005-0000-0000-0000AA0E0000}"/>
    <cellStyle name="Custom - Style8 3 9 3" xfId="652" xr:uid="{00000000-0005-0000-0000-0000AB0E0000}"/>
    <cellStyle name="Custom - Style8 30" xfId="4762" xr:uid="{00000000-0005-0000-0000-0000AC0E0000}"/>
    <cellStyle name="Custom - Style8 31" xfId="4763" xr:uid="{00000000-0005-0000-0000-0000AD0E0000}"/>
    <cellStyle name="Custom - Style8 4" xfId="124" xr:uid="{00000000-0005-0000-0000-0000AE0E0000}"/>
    <cellStyle name="Custom - Style8 4 10" xfId="653" xr:uid="{00000000-0005-0000-0000-0000AF0E0000}"/>
    <cellStyle name="Custom - Style8 4 11" xfId="654" xr:uid="{00000000-0005-0000-0000-0000B00E0000}"/>
    <cellStyle name="Custom - Style8 4 11 2" xfId="655" xr:uid="{00000000-0005-0000-0000-0000B10E0000}"/>
    <cellStyle name="Custom - Style8 4 11 3" xfId="656" xr:uid="{00000000-0005-0000-0000-0000B20E0000}"/>
    <cellStyle name="Custom - Style8 4 12" xfId="657" xr:uid="{00000000-0005-0000-0000-0000B30E0000}"/>
    <cellStyle name="Custom - Style8 4 12 2" xfId="658" xr:uid="{00000000-0005-0000-0000-0000B40E0000}"/>
    <cellStyle name="Custom - Style8 4 12 3" xfId="659" xr:uid="{00000000-0005-0000-0000-0000B50E0000}"/>
    <cellStyle name="Custom - Style8 4 13" xfId="660" xr:uid="{00000000-0005-0000-0000-0000B60E0000}"/>
    <cellStyle name="Custom - Style8 4 13 2" xfId="661" xr:uid="{00000000-0005-0000-0000-0000B70E0000}"/>
    <cellStyle name="Custom - Style8 4 13 3" xfId="662" xr:uid="{00000000-0005-0000-0000-0000B80E0000}"/>
    <cellStyle name="Custom - Style8 4 14" xfId="663" xr:uid="{00000000-0005-0000-0000-0000B90E0000}"/>
    <cellStyle name="Custom - Style8 4 14 2" xfId="664" xr:uid="{00000000-0005-0000-0000-0000BA0E0000}"/>
    <cellStyle name="Custom - Style8 4 14 3" xfId="665" xr:uid="{00000000-0005-0000-0000-0000BB0E0000}"/>
    <cellStyle name="Custom - Style8 4 15" xfId="666" xr:uid="{00000000-0005-0000-0000-0000BC0E0000}"/>
    <cellStyle name="Custom - Style8 4 16" xfId="667" xr:uid="{00000000-0005-0000-0000-0000BD0E0000}"/>
    <cellStyle name="Custom - Style8 4 17" xfId="668" xr:uid="{00000000-0005-0000-0000-0000BE0E0000}"/>
    <cellStyle name="Custom - Style8 4 18" xfId="669" xr:uid="{00000000-0005-0000-0000-0000BF0E0000}"/>
    <cellStyle name="Custom - Style8 4 19" xfId="670" xr:uid="{00000000-0005-0000-0000-0000C00E0000}"/>
    <cellStyle name="Custom - Style8 4 2" xfId="671" xr:uid="{00000000-0005-0000-0000-0000C10E0000}"/>
    <cellStyle name="Custom - Style8 4 2 10" xfId="672" xr:uid="{00000000-0005-0000-0000-0000C20E0000}"/>
    <cellStyle name="Custom - Style8 4 2 11" xfId="673" xr:uid="{00000000-0005-0000-0000-0000C30E0000}"/>
    <cellStyle name="Custom - Style8 4 2 12" xfId="674" xr:uid="{00000000-0005-0000-0000-0000C40E0000}"/>
    <cellStyle name="Custom - Style8 4 2 13" xfId="675" xr:uid="{00000000-0005-0000-0000-0000C50E0000}"/>
    <cellStyle name="Custom - Style8 4 2 2" xfId="676" xr:uid="{00000000-0005-0000-0000-0000C60E0000}"/>
    <cellStyle name="Custom - Style8 4 2 2 10" xfId="677" xr:uid="{00000000-0005-0000-0000-0000C70E0000}"/>
    <cellStyle name="Custom - Style8 4 2 2 2" xfId="678" xr:uid="{00000000-0005-0000-0000-0000C80E0000}"/>
    <cellStyle name="Custom - Style8 4 2 2 2 2" xfId="679" xr:uid="{00000000-0005-0000-0000-0000C90E0000}"/>
    <cellStyle name="Custom - Style8 4 2 2 2 2 2" xfId="680" xr:uid="{00000000-0005-0000-0000-0000CA0E0000}"/>
    <cellStyle name="Custom - Style8 4 2 2 2 2 3" xfId="681" xr:uid="{00000000-0005-0000-0000-0000CB0E0000}"/>
    <cellStyle name="Custom - Style8 4 2 2 2 2 4" xfId="682" xr:uid="{00000000-0005-0000-0000-0000CC0E0000}"/>
    <cellStyle name="Custom - Style8 4 2 2 2 2 5" xfId="683" xr:uid="{00000000-0005-0000-0000-0000CD0E0000}"/>
    <cellStyle name="Custom - Style8 4 2 2 2 2 6" xfId="684" xr:uid="{00000000-0005-0000-0000-0000CE0E0000}"/>
    <cellStyle name="Custom - Style8 4 2 2 2 2 7" xfId="685" xr:uid="{00000000-0005-0000-0000-0000CF0E0000}"/>
    <cellStyle name="Custom - Style8 4 2 2 2 3" xfId="686" xr:uid="{00000000-0005-0000-0000-0000D00E0000}"/>
    <cellStyle name="Custom - Style8 4 2 2 2 4" xfId="687" xr:uid="{00000000-0005-0000-0000-0000D10E0000}"/>
    <cellStyle name="Custom - Style8 4 2 2 2 5" xfId="688" xr:uid="{00000000-0005-0000-0000-0000D20E0000}"/>
    <cellStyle name="Custom - Style8 4 2 2 2 6" xfId="689" xr:uid="{00000000-0005-0000-0000-0000D30E0000}"/>
    <cellStyle name="Custom - Style8 4 2 2 2 7" xfId="690" xr:uid="{00000000-0005-0000-0000-0000D40E0000}"/>
    <cellStyle name="Custom - Style8 4 2 2 2 8" xfId="691" xr:uid="{00000000-0005-0000-0000-0000D50E0000}"/>
    <cellStyle name="Custom - Style8 4 2 2 2 9" xfId="692" xr:uid="{00000000-0005-0000-0000-0000D60E0000}"/>
    <cellStyle name="Custom - Style8 4 2 2 3" xfId="693" xr:uid="{00000000-0005-0000-0000-0000D70E0000}"/>
    <cellStyle name="Custom - Style8 4 2 2 4" xfId="694" xr:uid="{00000000-0005-0000-0000-0000D80E0000}"/>
    <cellStyle name="Custom - Style8 4 2 2 4 2" xfId="695" xr:uid="{00000000-0005-0000-0000-0000D90E0000}"/>
    <cellStyle name="Custom - Style8 4 2 2 4 3" xfId="696" xr:uid="{00000000-0005-0000-0000-0000DA0E0000}"/>
    <cellStyle name="Custom - Style8 4 2 2 4 4" xfId="697" xr:uid="{00000000-0005-0000-0000-0000DB0E0000}"/>
    <cellStyle name="Custom - Style8 4 2 2 4 5" xfId="698" xr:uid="{00000000-0005-0000-0000-0000DC0E0000}"/>
    <cellStyle name="Custom - Style8 4 2 2 4 6" xfId="699" xr:uid="{00000000-0005-0000-0000-0000DD0E0000}"/>
    <cellStyle name="Custom - Style8 4 2 2 4 7" xfId="700" xr:uid="{00000000-0005-0000-0000-0000DE0E0000}"/>
    <cellStyle name="Custom - Style8 4 2 2 5" xfId="701" xr:uid="{00000000-0005-0000-0000-0000DF0E0000}"/>
    <cellStyle name="Custom - Style8 4 2 2 6" xfId="702" xr:uid="{00000000-0005-0000-0000-0000E00E0000}"/>
    <cellStyle name="Custom - Style8 4 2 2 7" xfId="703" xr:uid="{00000000-0005-0000-0000-0000E10E0000}"/>
    <cellStyle name="Custom - Style8 4 2 2 8" xfId="704" xr:uid="{00000000-0005-0000-0000-0000E20E0000}"/>
    <cellStyle name="Custom - Style8 4 2 2 9" xfId="705" xr:uid="{00000000-0005-0000-0000-0000E30E0000}"/>
    <cellStyle name="Custom - Style8 4 2 3" xfId="706" xr:uid="{00000000-0005-0000-0000-0000E40E0000}"/>
    <cellStyle name="Custom - Style8 4 2 4" xfId="707" xr:uid="{00000000-0005-0000-0000-0000E50E0000}"/>
    <cellStyle name="Custom - Style8 4 2 5" xfId="125" xr:uid="{00000000-0005-0000-0000-0000E60E0000}"/>
    <cellStyle name="Custom - Style8 4 2 5 10" xfId="708" xr:uid="{00000000-0005-0000-0000-0000E70E0000}"/>
    <cellStyle name="Custom - Style8 4 2 5 10 2" xfId="709" xr:uid="{00000000-0005-0000-0000-0000E80E0000}"/>
    <cellStyle name="Custom - Style8 4 2 5 10 3" xfId="710" xr:uid="{00000000-0005-0000-0000-0000E90E0000}"/>
    <cellStyle name="Custom - Style8 4 2 5 11" xfId="711" xr:uid="{00000000-0005-0000-0000-0000EA0E0000}"/>
    <cellStyle name="Custom - Style8 4 2 5 11 2" xfId="712" xr:uid="{00000000-0005-0000-0000-0000EB0E0000}"/>
    <cellStyle name="Custom - Style8 4 2 5 11 3" xfId="713" xr:uid="{00000000-0005-0000-0000-0000EC0E0000}"/>
    <cellStyle name="Custom - Style8 4 2 5 12" xfId="714" xr:uid="{00000000-0005-0000-0000-0000ED0E0000}"/>
    <cellStyle name="Custom - Style8 4 2 5 12 2" xfId="715" xr:uid="{00000000-0005-0000-0000-0000EE0E0000}"/>
    <cellStyle name="Custom - Style8 4 2 5 12 3" xfId="716" xr:uid="{00000000-0005-0000-0000-0000EF0E0000}"/>
    <cellStyle name="Custom - Style8 4 2 5 13" xfId="717" xr:uid="{00000000-0005-0000-0000-0000F00E0000}"/>
    <cellStyle name="Custom - Style8 4 2 5 14" xfId="718" xr:uid="{00000000-0005-0000-0000-0000F10E0000}"/>
    <cellStyle name="Custom - Style8 4 2 5 15" xfId="719" xr:uid="{00000000-0005-0000-0000-0000F20E0000}"/>
    <cellStyle name="Custom - Style8 4 2 5 16" xfId="720" xr:uid="{00000000-0005-0000-0000-0000F30E0000}"/>
    <cellStyle name="Custom - Style8 4 2 5 17" xfId="721" xr:uid="{00000000-0005-0000-0000-0000F40E0000}"/>
    <cellStyle name="Custom - Style8 4 2 5 18" xfId="1643" xr:uid="{00000000-0005-0000-0000-0000F50E0000}"/>
    <cellStyle name="Custom - Style8 4 2 5 2" xfId="722" xr:uid="{00000000-0005-0000-0000-0000F60E0000}"/>
    <cellStyle name="Custom - Style8 4 2 5 3" xfId="723" xr:uid="{00000000-0005-0000-0000-0000F70E0000}"/>
    <cellStyle name="Custom - Style8 4 2 5 4" xfId="724" xr:uid="{00000000-0005-0000-0000-0000F80E0000}"/>
    <cellStyle name="Custom - Style8 4 2 5 5" xfId="725" xr:uid="{00000000-0005-0000-0000-0000F90E0000}"/>
    <cellStyle name="Custom - Style8 4 2 5 6" xfId="726" xr:uid="{00000000-0005-0000-0000-0000FA0E0000}"/>
    <cellStyle name="Custom - Style8 4 2 5 7" xfId="727" xr:uid="{00000000-0005-0000-0000-0000FB0E0000}"/>
    <cellStyle name="Custom - Style8 4 2 5 7 2" xfId="728" xr:uid="{00000000-0005-0000-0000-0000FC0E0000}"/>
    <cellStyle name="Custom - Style8 4 2 5 7 3" xfId="729" xr:uid="{00000000-0005-0000-0000-0000FD0E0000}"/>
    <cellStyle name="Custom - Style8 4 2 5 7 4" xfId="730" xr:uid="{00000000-0005-0000-0000-0000FE0E0000}"/>
    <cellStyle name="Custom - Style8 4 2 5 7 5" xfId="731" xr:uid="{00000000-0005-0000-0000-0000FF0E0000}"/>
    <cellStyle name="Custom - Style8 4 2 5 7 6" xfId="732" xr:uid="{00000000-0005-0000-0000-0000000F0000}"/>
    <cellStyle name="Custom - Style8 4 2 5 7 7" xfId="733" xr:uid="{00000000-0005-0000-0000-0000010F0000}"/>
    <cellStyle name="Custom - Style8 4 2 5 8" xfId="734" xr:uid="{00000000-0005-0000-0000-0000020F0000}"/>
    <cellStyle name="Custom - Style8 4 2 5 9" xfId="735" xr:uid="{00000000-0005-0000-0000-0000030F0000}"/>
    <cellStyle name="Custom - Style8 4 2 5 9 2" xfId="736" xr:uid="{00000000-0005-0000-0000-0000040F0000}"/>
    <cellStyle name="Custom - Style8 4 2 5 9 3" xfId="737" xr:uid="{00000000-0005-0000-0000-0000050F0000}"/>
    <cellStyle name="Custom - Style8 4 2 6" xfId="738" xr:uid="{00000000-0005-0000-0000-0000060F0000}"/>
    <cellStyle name="Custom - Style8 4 2 6 2" xfId="739" xr:uid="{00000000-0005-0000-0000-0000070F0000}"/>
    <cellStyle name="Custom - Style8 4 2 6 2 2" xfId="740" xr:uid="{00000000-0005-0000-0000-0000080F0000}"/>
    <cellStyle name="Custom - Style8 4 2 6 2 3" xfId="741" xr:uid="{00000000-0005-0000-0000-0000090F0000}"/>
    <cellStyle name="Custom - Style8 4 2 6 2 4" xfId="742" xr:uid="{00000000-0005-0000-0000-00000A0F0000}"/>
    <cellStyle name="Custom - Style8 4 2 6 2 5" xfId="743" xr:uid="{00000000-0005-0000-0000-00000B0F0000}"/>
    <cellStyle name="Custom - Style8 4 2 6 2 6" xfId="744" xr:uid="{00000000-0005-0000-0000-00000C0F0000}"/>
    <cellStyle name="Custom - Style8 4 2 6 2 7" xfId="745" xr:uid="{00000000-0005-0000-0000-00000D0F0000}"/>
    <cellStyle name="Custom - Style8 4 2 6 3" xfId="746" xr:uid="{00000000-0005-0000-0000-00000E0F0000}"/>
    <cellStyle name="Custom - Style8 4 2 6 4" xfId="747" xr:uid="{00000000-0005-0000-0000-00000F0F0000}"/>
    <cellStyle name="Custom - Style8 4 2 6 5" xfId="748" xr:uid="{00000000-0005-0000-0000-0000100F0000}"/>
    <cellStyle name="Custom - Style8 4 2 6 6" xfId="749" xr:uid="{00000000-0005-0000-0000-0000110F0000}"/>
    <cellStyle name="Custom - Style8 4 2 6 7" xfId="750" xr:uid="{00000000-0005-0000-0000-0000120F0000}"/>
    <cellStyle name="Custom - Style8 4 2 6 8" xfId="751" xr:uid="{00000000-0005-0000-0000-0000130F0000}"/>
    <cellStyle name="Custom - Style8 4 2 6 9" xfId="752" xr:uid="{00000000-0005-0000-0000-0000140F0000}"/>
    <cellStyle name="Custom - Style8 4 2 7" xfId="753" xr:uid="{00000000-0005-0000-0000-0000150F0000}"/>
    <cellStyle name="Custom - Style8 4 2 7 2" xfId="754" xr:uid="{00000000-0005-0000-0000-0000160F0000}"/>
    <cellStyle name="Custom - Style8 4 2 7 3" xfId="755" xr:uid="{00000000-0005-0000-0000-0000170F0000}"/>
    <cellStyle name="Custom - Style8 4 2 7 4" xfId="756" xr:uid="{00000000-0005-0000-0000-0000180F0000}"/>
    <cellStyle name="Custom - Style8 4 2 7 5" xfId="757" xr:uid="{00000000-0005-0000-0000-0000190F0000}"/>
    <cellStyle name="Custom - Style8 4 2 7 6" xfId="758" xr:uid="{00000000-0005-0000-0000-00001A0F0000}"/>
    <cellStyle name="Custom - Style8 4 2 7 7" xfId="759" xr:uid="{00000000-0005-0000-0000-00001B0F0000}"/>
    <cellStyle name="Custom - Style8 4 2 8" xfId="760" xr:uid="{00000000-0005-0000-0000-00001C0F0000}"/>
    <cellStyle name="Custom - Style8 4 2 9" xfId="761" xr:uid="{00000000-0005-0000-0000-00001D0F0000}"/>
    <cellStyle name="Custom - Style8 4 3" xfId="762" xr:uid="{00000000-0005-0000-0000-00001E0F0000}"/>
    <cellStyle name="Custom - Style8 4 3 2" xfId="763" xr:uid="{00000000-0005-0000-0000-00001F0F0000}"/>
    <cellStyle name="Custom - Style8 4 3 2 2" xfId="98" xr:uid="{00000000-0005-0000-0000-0000200F0000}"/>
    <cellStyle name="Custom - Style8 4 3 2 2 2" xfId="1462" xr:uid="{00000000-0005-0000-0000-0000210F0000}"/>
    <cellStyle name="Custom - Style8 4 3 2 2 3" xfId="1463" xr:uid="{00000000-0005-0000-0000-0000220F0000}"/>
    <cellStyle name="Custom - Style8 4 3 2 3" xfId="4764" xr:uid="{00000000-0005-0000-0000-0000230F0000}"/>
    <cellStyle name="Custom - Style8 4 3 3" xfId="4765" xr:uid="{00000000-0005-0000-0000-0000240F0000}"/>
    <cellStyle name="Custom - Style8 4 4" xfId="151" xr:uid="{00000000-0005-0000-0000-0000250F0000}"/>
    <cellStyle name="Custom - Style8 4 4 2" xfId="764" xr:uid="{00000000-0005-0000-0000-0000260F0000}"/>
    <cellStyle name="Custom - Style8 4 4 3" xfId="1464" xr:uid="{00000000-0005-0000-0000-0000270F0000}"/>
    <cellStyle name="Custom - Style8 4 4 4" xfId="2038" xr:uid="{00000000-0005-0000-0000-0000280F0000}"/>
    <cellStyle name="Custom - Style8 4 5" xfId="765" xr:uid="{00000000-0005-0000-0000-0000290F0000}"/>
    <cellStyle name="Custom - Style8 4 5 2" xfId="766" xr:uid="{00000000-0005-0000-0000-00002A0F0000}"/>
    <cellStyle name="Custom - Style8 4 6" xfId="767" xr:uid="{00000000-0005-0000-0000-00002B0F0000}"/>
    <cellStyle name="Custom - Style8 4 7" xfId="768" xr:uid="{00000000-0005-0000-0000-00002C0F0000}"/>
    <cellStyle name="Custom - Style8 4 8" xfId="769" xr:uid="{00000000-0005-0000-0000-00002D0F0000}"/>
    <cellStyle name="Custom - Style8 4 9" xfId="770" xr:uid="{00000000-0005-0000-0000-00002E0F0000}"/>
    <cellStyle name="Custom - Style8 4 9 2" xfId="771" xr:uid="{00000000-0005-0000-0000-00002F0F0000}"/>
    <cellStyle name="Custom - Style8 4 9 3" xfId="772" xr:uid="{00000000-0005-0000-0000-0000300F0000}"/>
    <cellStyle name="Custom - Style8 4 9 4" xfId="773" xr:uid="{00000000-0005-0000-0000-0000310F0000}"/>
    <cellStyle name="Custom - Style8 4 9 5" xfId="774" xr:uid="{00000000-0005-0000-0000-0000320F0000}"/>
    <cellStyle name="Custom - Style8 4 9 6" xfId="775" xr:uid="{00000000-0005-0000-0000-0000330F0000}"/>
    <cellStyle name="Custom - Style8 4 9 7" xfId="776" xr:uid="{00000000-0005-0000-0000-0000340F0000}"/>
    <cellStyle name="Custom - Style8 5" xfId="777" xr:uid="{00000000-0005-0000-0000-0000350F0000}"/>
    <cellStyle name="Custom - Style8 5 2" xfId="4766" xr:uid="{00000000-0005-0000-0000-0000360F0000}"/>
    <cellStyle name="Custom - Style8 5 3" xfId="4767" xr:uid="{00000000-0005-0000-0000-0000370F0000}"/>
    <cellStyle name="Custom - Style8 6" xfId="778" xr:uid="{00000000-0005-0000-0000-0000380F0000}"/>
    <cellStyle name="Custom - Style8 6 2" xfId="4768" xr:uid="{00000000-0005-0000-0000-0000390F0000}"/>
    <cellStyle name="Custom - Style8 7" xfId="779" xr:uid="{00000000-0005-0000-0000-00003A0F0000}"/>
    <cellStyle name="Custom - Style8 8" xfId="780" xr:uid="{00000000-0005-0000-0000-00003B0F0000}"/>
    <cellStyle name="Custom - Style8 8 2" xfId="781" xr:uid="{00000000-0005-0000-0000-00003C0F0000}"/>
    <cellStyle name="Custom - Style8 8 3" xfId="782" xr:uid="{00000000-0005-0000-0000-00003D0F0000}"/>
    <cellStyle name="Custom - Style8 9" xfId="783" xr:uid="{00000000-0005-0000-0000-00003E0F0000}"/>
    <cellStyle name="Custom - Style8_2008Tailanformat" xfId="4769" xr:uid="{00000000-0005-0000-0000-00003F0F0000}"/>
    <cellStyle name="Dezimal [0]_Compiling Utility Macros" xfId="4770" xr:uid="{00000000-0005-0000-0000-0000400F0000}"/>
    <cellStyle name="Dezimal_Compiling Utility Macros" xfId="4771" xr:uid="{00000000-0005-0000-0000-0000410F0000}"/>
    <cellStyle name="Emphasis 1" xfId="4772" xr:uid="{00000000-0005-0000-0000-0000420F0000}"/>
    <cellStyle name="Emphasis 2" xfId="4773" xr:uid="{00000000-0005-0000-0000-0000430F0000}"/>
    <cellStyle name="Emphasis 3" xfId="4774" xr:uid="{00000000-0005-0000-0000-0000440F0000}"/>
    <cellStyle name="Euro" xfId="784" xr:uid="{00000000-0005-0000-0000-0000450F0000}"/>
    <cellStyle name="Euro 2" xfId="1465" xr:uid="{00000000-0005-0000-0000-0000460F0000}"/>
    <cellStyle name="Euro 3" xfId="4775" xr:uid="{00000000-0005-0000-0000-0000470F0000}"/>
    <cellStyle name="Format Tal (# ##0)" xfId="1466" xr:uid="{00000000-0005-0000-0000-0000480F0000}"/>
    <cellStyle name="Header1" xfId="4776" xr:uid="{00000000-0005-0000-0000-0000490F0000}"/>
    <cellStyle name="Header2" xfId="4777" xr:uid="{00000000-0005-0000-0000-00004A0F0000}"/>
    <cellStyle name="Header2 10" xfId="8213" xr:uid="{00000000-0005-0000-0000-00004B0F0000}"/>
    <cellStyle name="Header2 2" xfId="4778" xr:uid="{00000000-0005-0000-0000-00004C0F0000}"/>
    <cellStyle name="Header2 2 2" xfId="8187" xr:uid="{00000000-0005-0000-0000-00004D0F0000}"/>
    <cellStyle name="Header2 2 3" xfId="8171" xr:uid="{00000000-0005-0000-0000-00004E0F0000}"/>
    <cellStyle name="Header2 2 4" xfId="8158" xr:uid="{00000000-0005-0000-0000-00004F0F0000}"/>
    <cellStyle name="Header2 2 5" xfId="8215" xr:uid="{00000000-0005-0000-0000-0000500F0000}"/>
    <cellStyle name="Header2 2 6" xfId="8230" xr:uid="{00000000-0005-0000-0000-0000510F0000}"/>
    <cellStyle name="Header2 2 7" xfId="8228" xr:uid="{00000000-0005-0000-0000-0000520F0000}"/>
    <cellStyle name="Header2 2 8" xfId="8149" xr:uid="{00000000-0005-0000-0000-0000530F0000}"/>
    <cellStyle name="Header2 2 9" xfId="8151" xr:uid="{00000000-0005-0000-0000-0000540F0000}"/>
    <cellStyle name="Header2 3" xfId="8186" xr:uid="{00000000-0005-0000-0000-0000550F0000}"/>
    <cellStyle name="Header2 4" xfId="8226" xr:uid="{00000000-0005-0000-0000-0000560F0000}"/>
    <cellStyle name="Header2 5" xfId="8207" xr:uid="{00000000-0005-0000-0000-0000570F0000}"/>
    <cellStyle name="Header2 6" xfId="8177" xr:uid="{00000000-0005-0000-0000-0000580F0000}"/>
    <cellStyle name="Header2 7" xfId="8169" xr:uid="{00000000-0005-0000-0000-0000590F0000}"/>
    <cellStyle name="Header2 8" xfId="8205" xr:uid="{00000000-0005-0000-0000-00005A0F0000}"/>
    <cellStyle name="Header2 9" xfId="8197" xr:uid="{00000000-0005-0000-0000-00005B0F0000}"/>
    <cellStyle name="Heading 1 2" xfId="1467" xr:uid="{00000000-0005-0000-0000-00005C0F0000}"/>
    <cellStyle name="Heading 1 3" xfId="1468" xr:uid="{00000000-0005-0000-0000-00005D0F0000}"/>
    <cellStyle name="Heading 1 4" xfId="1469" xr:uid="{00000000-0005-0000-0000-00005E0F0000}"/>
    <cellStyle name="Heading 2 2" xfId="1470" xr:uid="{00000000-0005-0000-0000-00005F0F0000}"/>
    <cellStyle name="Heading 2 2 2" xfId="4779" xr:uid="{00000000-0005-0000-0000-0000600F0000}"/>
    <cellStyle name="Heading 2 2 3" xfId="4780" xr:uid="{00000000-0005-0000-0000-0000610F0000}"/>
    <cellStyle name="Heading 2 2 4" xfId="4781" xr:uid="{00000000-0005-0000-0000-0000620F0000}"/>
    <cellStyle name="Historical" xfId="1471" xr:uid="{00000000-0005-0000-0000-0000630F0000}"/>
    <cellStyle name="Hyperlink" xfId="8257" builtinId="8"/>
    <cellStyle name="Hyperlink 2" xfId="1472" xr:uid="{00000000-0005-0000-0000-0000650F0000}"/>
    <cellStyle name="Hyperlink 3" xfId="4782" xr:uid="{00000000-0005-0000-0000-0000660F0000}"/>
    <cellStyle name="Hyperlink 4" xfId="4783" xr:uid="{00000000-0005-0000-0000-0000670F0000}"/>
    <cellStyle name="Hyperlink 5" xfId="1418" xr:uid="{00000000-0005-0000-0000-0000680F0000}"/>
    <cellStyle name="Hyperlink 6" xfId="8256" xr:uid="{00000000-0005-0000-0000-0000690F0000}"/>
    <cellStyle name="Legal 8½ x 14 in 2" xfId="785" xr:uid="{00000000-0005-0000-0000-00006A0F0000}"/>
    <cellStyle name="Legal 8½ x 14 in 2 2" xfId="4784" xr:uid="{00000000-0005-0000-0000-00006B0F0000}"/>
    <cellStyle name="Normal" xfId="0" builtinId="0"/>
    <cellStyle name="Normal 10" xfId="48" xr:uid="{00000000-0005-0000-0000-00006D0F0000}"/>
    <cellStyle name="Normal 10 2" xfId="1473" xr:uid="{00000000-0005-0000-0000-00006E0F0000}"/>
    <cellStyle name="Normal 10 3" xfId="1659" xr:uid="{00000000-0005-0000-0000-00006F0F0000}"/>
    <cellStyle name="Normal 10 3 2" xfId="2036" xr:uid="{00000000-0005-0000-0000-0000700F0000}"/>
    <cellStyle name="Normal 10 4" xfId="134" xr:uid="{00000000-0005-0000-0000-0000710F0000}"/>
    <cellStyle name="Normal 11" xfId="49" xr:uid="{00000000-0005-0000-0000-0000720F0000}"/>
    <cellStyle name="Normal 11 2" xfId="1474" xr:uid="{00000000-0005-0000-0000-0000730F0000}"/>
    <cellStyle name="Normal 11 3" xfId="4785" xr:uid="{00000000-0005-0000-0000-0000740F0000}"/>
    <cellStyle name="Normal 11 4" xfId="786" xr:uid="{00000000-0005-0000-0000-0000750F0000}"/>
    <cellStyle name="Normal 12" xfId="50" xr:uid="{00000000-0005-0000-0000-0000760F0000}"/>
    <cellStyle name="Normal 12 2" xfId="1475" xr:uid="{00000000-0005-0000-0000-0000770F0000}"/>
    <cellStyle name="Normal 12 3" xfId="1476" xr:uid="{00000000-0005-0000-0000-0000780F0000}"/>
    <cellStyle name="Normal 12 3 2" xfId="1477" xr:uid="{00000000-0005-0000-0000-0000790F0000}"/>
    <cellStyle name="Normal 12 4" xfId="4786" xr:uid="{00000000-0005-0000-0000-00007A0F0000}"/>
    <cellStyle name="Normal 13" xfId="51" xr:uid="{00000000-0005-0000-0000-00007B0F0000}"/>
    <cellStyle name="Normal 13 2" xfId="1478" xr:uid="{00000000-0005-0000-0000-00007C0F0000}"/>
    <cellStyle name="Normal 13 3" xfId="1479" xr:uid="{00000000-0005-0000-0000-00007D0F0000}"/>
    <cellStyle name="Normal 13 4" xfId="1388" xr:uid="{00000000-0005-0000-0000-00007E0F0000}"/>
    <cellStyle name="Normal 14" xfId="52" xr:uid="{00000000-0005-0000-0000-00007F0F0000}"/>
    <cellStyle name="Normal 14 2" xfId="1480" xr:uid="{00000000-0005-0000-0000-0000800F0000}"/>
    <cellStyle name="Normal 14 3" xfId="2020" xr:uid="{00000000-0005-0000-0000-0000810F0000}"/>
    <cellStyle name="Normal 15" xfId="53" xr:uid="{00000000-0005-0000-0000-0000820F0000}"/>
    <cellStyle name="Normal 15 2" xfId="152" xr:uid="{00000000-0005-0000-0000-0000830F0000}"/>
    <cellStyle name="Normal 15 3" xfId="1644" xr:uid="{00000000-0005-0000-0000-0000840F0000}"/>
    <cellStyle name="Normal 15 4" xfId="126" xr:uid="{00000000-0005-0000-0000-0000850F0000}"/>
    <cellStyle name="Normal 16" xfId="96" xr:uid="{00000000-0005-0000-0000-0000860F0000}"/>
    <cellStyle name="Normal 16 2" xfId="101" xr:uid="{00000000-0005-0000-0000-0000870F0000}"/>
    <cellStyle name="Normal 16 2 2" xfId="1646" xr:uid="{00000000-0005-0000-0000-0000880F0000}"/>
    <cellStyle name="Normal 16 3" xfId="2021" xr:uid="{00000000-0005-0000-0000-0000890F0000}"/>
    <cellStyle name="Normal 17" xfId="102" xr:uid="{00000000-0005-0000-0000-00008A0F0000}"/>
    <cellStyle name="Normal 17 2" xfId="2022" xr:uid="{00000000-0005-0000-0000-00008B0F0000}"/>
    <cellStyle name="Normal 18" xfId="54" xr:uid="{00000000-0005-0000-0000-00008C0F0000}"/>
    <cellStyle name="Normal 18 2" xfId="4787" xr:uid="{00000000-0005-0000-0000-00008D0F0000}"/>
    <cellStyle name="Normal 18 3" xfId="4788" xr:uid="{00000000-0005-0000-0000-00008E0F0000}"/>
    <cellStyle name="Normal 19" xfId="103" xr:uid="{00000000-0005-0000-0000-00008F0F0000}"/>
    <cellStyle name="Normal 19 2" xfId="1419" xr:uid="{00000000-0005-0000-0000-0000900F0000}"/>
    <cellStyle name="Normal 19 3" xfId="4789" xr:uid="{00000000-0005-0000-0000-0000910F0000}"/>
    <cellStyle name="Normal 19 4" xfId="144" xr:uid="{00000000-0005-0000-0000-0000920F0000}"/>
    <cellStyle name="Normal 2" xfId="55" xr:uid="{00000000-0005-0000-0000-0000930F0000}"/>
    <cellStyle name="Normal 2 10" xfId="56" xr:uid="{00000000-0005-0000-0000-0000940F0000}"/>
    <cellStyle name="Normal 2 10 2" xfId="4790" xr:uid="{00000000-0005-0000-0000-0000950F0000}"/>
    <cellStyle name="Normal 2 10 3" xfId="128" xr:uid="{00000000-0005-0000-0000-0000960F0000}"/>
    <cellStyle name="Normal 2 11" xfId="57" xr:uid="{00000000-0005-0000-0000-0000970F0000}"/>
    <cellStyle name="Normal 2 11 2" xfId="4791" xr:uid="{00000000-0005-0000-0000-0000980F0000}"/>
    <cellStyle name="Normal 2 11 3" xfId="787" xr:uid="{00000000-0005-0000-0000-0000990F0000}"/>
    <cellStyle name="Normal 2 12" xfId="58" xr:uid="{00000000-0005-0000-0000-00009A0F0000}"/>
    <cellStyle name="Normal 2 12 2" xfId="4792" xr:uid="{00000000-0005-0000-0000-00009B0F0000}"/>
    <cellStyle name="Normal 2 12 3" xfId="788" xr:uid="{00000000-0005-0000-0000-00009C0F0000}"/>
    <cellStyle name="Normal 2 13" xfId="789" xr:uid="{00000000-0005-0000-0000-00009D0F0000}"/>
    <cellStyle name="Normal 2 13 2" xfId="4793" xr:uid="{00000000-0005-0000-0000-00009E0F0000}"/>
    <cellStyle name="Normal 2 14" xfId="790" xr:uid="{00000000-0005-0000-0000-00009F0F0000}"/>
    <cellStyle name="Normal 2 14 2" xfId="4794" xr:uid="{00000000-0005-0000-0000-0000A00F0000}"/>
    <cellStyle name="Normal 2 15" xfId="791" xr:uid="{00000000-0005-0000-0000-0000A10F0000}"/>
    <cellStyle name="Normal 2 15 2" xfId="4795" xr:uid="{00000000-0005-0000-0000-0000A20F0000}"/>
    <cellStyle name="Normal 2 16" xfId="792" xr:uid="{00000000-0005-0000-0000-0000A30F0000}"/>
    <cellStyle name="Normal 2 16 10" xfId="1647" xr:uid="{00000000-0005-0000-0000-0000A40F0000}"/>
    <cellStyle name="Normal 2 16 2" xfId="793" xr:uid="{00000000-0005-0000-0000-0000A50F0000}"/>
    <cellStyle name="Normal 2 16 2 2" xfId="794" xr:uid="{00000000-0005-0000-0000-0000A60F0000}"/>
    <cellStyle name="Normal 2 16 2 3" xfId="795" xr:uid="{00000000-0005-0000-0000-0000A70F0000}"/>
    <cellStyle name="Normal 2 16 2 4" xfId="796" xr:uid="{00000000-0005-0000-0000-0000A80F0000}"/>
    <cellStyle name="Normal 2 16 2 5" xfId="797" xr:uid="{00000000-0005-0000-0000-0000A90F0000}"/>
    <cellStyle name="Normal 2 16 2 6" xfId="798" xr:uid="{00000000-0005-0000-0000-0000AA0F0000}"/>
    <cellStyle name="Normal 2 16 2 7" xfId="799" xr:uid="{00000000-0005-0000-0000-0000AB0F0000}"/>
    <cellStyle name="Normal 2 16 3" xfId="800" xr:uid="{00000000-0005-0000-0000-0000AC0F0000}"/>
    <cellStyle name="Normal 2 16 4" xfId="801" xr:uid="{00000000-0005-0000-0000-0000AD0F0000}"/>
    <cellStyle name="Normal 2 16 5" xfId="802" xr:uid="{00000000-0005-0000-0000-0000AE0F0000}"/>
    <cellStyle name="Normal 2 16 6" xfId="803" xr:uid="{00000000-0005-0000-0000-0000AF0F0000}"/>
    <cellStyle name="Normal 2 16 7" xfId="804" xr:uid="{00000000-0005-0000-0000-0000B00F0000}"/>
    <cellStyle name="Normal 2 16 8" xfId="805" xr:uid="{00000000-0005-0000-0000-0000B10F0000}"/>
    <cellStyle name="Normal 2 16 9" xfId="806" xr:uid="{00000000-0005-0000-0000-0000B20F0000}"/>
    <cellStyle name="Normal 2 17" xfId="807" xr:uid="{00000000-0005-0000-0000-0000B30F0000}"/>
    <cellStyle name="Normal 2 18" xfId="808" xr:uid="{00000000-0005-0000-0000-0000B40F0000}"/>
    <cellStyle name="Normal 2 19" xfId="809" xr:uid="{00000000-0005-0000-0000-0000B50F0000}"/>
    <cellStyle name="Normal 2 2" xfId="59" xr:uid="{00000000-0005-0000-0000-0000B60F0000}"/>
    <cellStyle name="Normal 2 2 10" xfId="1481" xr:uid="{00000000-0005-0000-0000-0000B70F0000}"/>
    <cellStyle name="Normal 2 2 10 2" xfId="1482" xr:uid="{00000000-0005-0000-0000-0000B80F0000}"/>
    <cellStyle name="Normal 2 2 10 3" xfId="1483" xr:uid="{00000000-0005-0000-0000-0000B90F0000}"/>
    <cellStyle name="Normal 2 2 10 4" xfId="1484" xr:uid="{00000000-0005-0000-0000-0000BA0F0000}"/>
    <cellStyle name="Normal 2 2 11" xfId="1485" xr:uid="{00000000-0005-0000-0000-0000BB0F0000}"/>
    <cellStyle name="Normal 2 2 12" xfId="1486" xr:uid="{00000000-0005-0000-0000-0000BC0F0000}"/>
    <cellStyle name="Normal 2 2 13" xfId="1487" xr:uid="{00000000-0005-0000-0000-0000BD0F0000}"/>
    <cellStyle name="Normal 2 2 14" xfId="1488" xr:uid="{00000000-0005-0000-0000-0000BE0F0000}"/>
    <cellStyle name="Normal 2 2 15" xfId="1489" xr:uid="{00000000-0005-0000-0000-0000BF0F0000}"/>
    <cellStyle name="Normal 2 2 15 2" xfId="4796" xr:uid="{00000000-0005-0000-0000-0000C00F0000}"/>
    <cellStyle name="Normal 2 2 15 2 2" xfId="4797" xr:uid="{00000000-0005-0000-0000-0000C10F0000}"/>
    <cellStyle name="Normal 2 2 15 2 2 2" xfId="4798" xr:uid="{00000000-0005-0000-0000-0000C20F0000}"/>
    <cellStyle name="Normal 2 2 15 2 2 2 2" xfId="4799" xr:uid="{00000000-0005-0000-0000-0000C30F0000}"/>
    <cellStyle name="Normal 2 2 15 2 2 2 2 2" xfId="4800" xr:uid="{00000000-0005-0000-0000-0000C40F0000}"/>
    <cellStyle name="Normal 2 2 15 2 2 2 2 2 2" xfId="4801" xr:uid="{00000000-0005-0000-0000-0000C50F0000}"/>
    <cellStyle name="Normal 2 2 15 2 2 2 2 2 2 2" xfId="4802" xr:uid="{00000000-0005-0000-0000-0000C60F0000}"/>
    <cellStyle name="Normal 2 2 15 2 2 2 2 2 3" xfId="4803" xr:uid="{00000000-0005-0000-0000-0000C70F0000}"/>
    <cellStyle name="Normal 2 2 15 2 2 2 2 3" xfId="4804" xr:uid="{00000000-0005-0000-0000-0000C80F0000}"/>
    <cellStyle name="Normal 2 2 15 2 2 2 2 3 2" xfId="4805" xr:uid="{00000000-0005-0000-0000-0000C90F0000}"/>
    <cellStyle name="Normal 2 2 15 2 2 2 3" xfId="4806" xr:uid="{00000000-0005-0000-0000-0000CA0F0000}"/>
    <cellStyle name="Normal 2 2 15 2 2 2 4" xfId="4807" xr:uid="{00000000-0005-0000-0000-0000CB0F0000}"/>
    <cellStyle name="Normal 2 2 15 2 2 2 5" xfId="4808" xr:uid="{00000000-0005-0000-0000-0000CC0F0000}"/>
    <cellStyle name="Normal 2 2 15 2 2 2 5 2" xfId="4809" xr:uid="{00000000-0005-0000-0000-0000CD0F0000}"/>
    <cellStyle name="Normal 2 2 15 2 2 2 6" xfId="4810" xr:uid="{00000000-0005-0000-0000-0000CE0F0000}"/>
    <cellStyle name="Normal 2 2 15 2 2 3" xfId="4811" xr:uid="{00000000-0005-0000-0000-0000CF0F0000}"/>
    <cellStyle name="Normal 2 2 15 2 2 3 2" xfId="4812" xr:uid="{00000000-0005-0000-0000-0000D00F0000}"/>
    <cellStyle name="Normal 2 2 15 2 2 3 2 2" xfId="4813" xr:uid="{00000000-0005-0000-0000-0000D10F0000}"/>
    <cellStyle name="Normal 2 2 15 2 2 3 2 2 2" xfId="4814" xr:uid="{00000000-0005-0000-0000-0000D20F0000}"/>
    <cellStyle name="Normal 2 2 15 2 2 3 2 3" xfId="4815" xr:uid="{00000000-0005-0000-0000-0000D30F0000}"/>
    <cellStyle name="Normal 2 2 15 2 2 3 3" xfId="4816" xr:uid="{00000000-0005-0000-0000-0000D40F0000}"/>
    <cellStyle name="Normal 2 2 15 2 2 3 3 2" xfId="4817" xr:uid="{00000000-0005-0000-0000-0000D50F0000}"/>
    <cellStyle name="Normal 2 2 15 2 2 4" xfId="4818" xr:uid="{00000000-0005-0000-0000-0000D60F0000}"/>
    <cellStyle name="Normal 2 2 15 2 2 5" xfId="4819" xr:uid="{00000000-0005-0000-0000-0000D70F0000}"/>
    <cellStyle name="Normal 2 2 15 2 2 5 2" xfId="4820" xr:uid="{00000000-0005-0000-0000-0000D80F0000}"/>
    <cellStyle name="Normal 2 2 15 2 2 6" xfId="4821" xr:uid="{00000000-0005-0000-0000-0000D90F0000}"/>
    <cellStyle name="Normal 2 2 15 2 3" xfId="4822" xr:uid="{00000000-0005-0000-0000-0000DA0F0000}"/>
    <cellStyle name="Normal 2 2 15 2 3 2" xfId="4823" xr:uid="{00000000-0005-0000-0000-0000DB0F0000}"/>
    <cellStyle name="Normal 2 2 15 2 3 2 2" xfId="4824" xr:uid="{00000000-0005-0000-0000-0000DC0F0000}"/>
    <cellStyle name="Normal 2 2 15 2 3 2 2 2" xfId="4825" xr:uid="{00000000-0005-0000-0000-0000DD0F0000}"/>
    <cellStyle name="Normal 2 2 15 2 3 2 3" xfId="4826" xr:uid="{00000000-0005-0000-0000-0000DE0F0000}"/>
    <cellStyle name="Normal 2 2 15 2 3 3" xfId="4827" xr:uid="{00000000-0005-0000-0000-0000DF0F0000}"/>
    <cellStyle name="Normal 2 2 15 2 3 3 2" xfId="4828" xr:uid="{00000000-0005-0000-0000-0000E00F0000}"/>
    <cellStyle name="Normal 2 2 15 2 4" xfId="4829" xr:uid="{00000000-0005-0000-0000-0000E10F0000}"/>
    <cellStyle name="Normal 2 2 15 2 5" xfId="4830" xr:uid="{00000000-0005-0000-0000-0000E20F0000}"/>
    <cellStyle name="Normal 2 2 15 2 6" xfId="4831" xr:uid="{00000000-0005-0000-0000-0000E30F0000}"/>
    <cellStyle name="Normal 2 2 15 2 6 2" xfId="4832" xr:uid="{00000000-0005-0000-0000-0000E40F0000}"/>
    <cellStyle name="Normal 2 2 15 2 7" xfId="4833" xr:uid="{00000000-0005-0000-0000-0000E50F0000}"/>
    <cellStyle name="Normal 2 2 15 3" xfId="4834" xr:uid="{00000000-0005-0000-0000-0000E60F0000}"/>
    <cellStyle name="Normal 2 2 15 3 2" xfId="4835" xr:uid="{00000000-0005-0000-0000-0000E70F0000}"/>
    <cellStyle name="Normal 2 2 15 3 2 2" xfId="4836" xr:uid="{00000000-0005-0000-0000-0000E80F0000}"/>
    <cellStyle name="Normal 2 2 15 3 2 2 2" xfId="4837" xr:uid="{00000000-0005-0000-0000-0000E90F0000}"/>
    <cellStyle name="Normal 2 2 15 3 2 2 2 2" xfId="4838" xr:uid="{00000000-0005-0000-0000-0000EA0F0000}"/>
    <cellStyle name="Normal 2 2 15 3 2 2 3" xfId="4839" xr:uid="{00000000-0005-0000-0000-0000EB0F0000}"/>
    <cellStyle name="Normal 2 2 15 3 2 3" xfId="4840" xr:uid="{00000000-0005-0000-0000-0000EC0F0000}"/>
    <cellStyle name="Normal 2 2 15 3 2 3 2" xfId="4841" xr:uid="{00000000-0005-0000-0000-0000ED0F0000}"/>
    <cellStyle name="Normal 2 2 15 3 3" xfId="4842" xr:uid="{00000000-0005-0000-0000-0000EE0F0000}"/>
    <cellStyle name="Normal 2 2 15 3 4" xfId="4843" xr:uid="{00000000-0005-0000-0000-0000EF0F0000}"/>
    <cellStyle name="Normal 2 2 15 3 5" xfId="4844" xr:uid="{00000000-0005-0000-0000-0000F00F0000}"/>
    <cellStyle name="Normal 2 2 15 3 5 2" xfId="4845" xr:uid="{00000000-0005-0000-0000-0000F10F0000}"/>
    <cellStyle name="Normal 2 2 15 3 6" xfId="4846" xr:uid="{00000000-0005-0000-0000-0000F20F0000}"/>
    <cellStyle name="Normal 2 2 15 4" xfId="4847" xr:uid="{00000000-0005-0000-0000-0000F30F0000}"/>
    <cellStyle name="Normal 2 2 15 4 2" xfId="4848" xr:uid="{00000000-0005-0000-0000-0000F40F0000}"/>
    <cellStyle name="Normal 2 2 15 4 2 2" xfId="4849" xr:uid="{00000000-0005-0000-0000-0000F50F0000}"/>
    <cellStyle name="Normal 2 2 15 4 2 2 2" xfId="4850" xr:uid="{00000000-0005-0000-0000-0000F60F0000}"/>
    <cellStyle name="Normal 2 2 15 4 2 3" xfId="4851" xr:uid="{00000000-0005-0000-0000-0000F70F0000}"/>
    <cellStyle name="Normal 2 2 15 4 3" xfId="4852" xr:uid="{00000000-0005-0000-0000-0000F80F0000}"/>
    <cellStyle name="Normal 2 2 15 4 3 2" xfId="4853" xr:uid="{00000000-0005-0000-0000-0000F90F0000}"/>
    <cellStyle name="Normal 2 2 15 5" xfId="4854" xr:uid="{00000000-0005-0000-0000-0000FA0F0000}"/>
    <cellStyle name="Normal 2 2 15 6" xfId="4855" xr:uid="{00000000-0005-0000-0000-0000FB0F0000}"/>
    <cellStyle name="Normal 2 2 15 6 2" xfId="4856" xr:uid="{00000000-0005-0000-0000-0000FC0F0000}"/>
    <cellStyle name="Normal 2 2 15 7" xfId="4857" xr:uid="{00000000-0005-0000-0000-0000FD0F0000}"/>
    <cellStyle name="Normal 2 2 16" xfId="1490" xr:uid="{00000000-0005-0000-0000-0000FE0F0000}"/>
    <cellStyle name="Normal 2 2 16 2" xfId="4858" xr:uid="{00000000-0005-0000-0000-0000FF0F0000}"/>
    <cellStyle name="Normal 2 2 16 2 2" xfId="4859" xr:uid="{00000000-0005-0000-0000-000000100000}"/>
    <cellStyle name="Normal 2 2 16 2 2 2" xfId="4860" xr:uid="{00000000-0005-0000-0000-000001100000}"/>
    <cellStyle name="Normal 2 2 16 2 2 2 2" xfId="4861" xr:uid="{00000000-0005-0000-0000-000002100000}"/>
    <cellStyle name="Normal 2 2 16 2 2 2 2 2" xfId="4862" xr:uid="{00000000-0005-0000-0000-000003100000}"/>
    <cellStyle name="Normal 2 2 16 2 2 2 3" xfId="4863" xr:uid="{00000000-0005-0000-0000-000004100000}"/>
    <cellStyle name="Normal 2 2 16 2 2 3" xfId="4864" xr:uid="{00000000-0005-0000-0000-000005100000}"/>
    <cellStyle name="Normal 2 2 16 2 2 3 2" xfId="4865" xr:uid="{00000000-0005-0000-0000-000006100000}"/>
    <cellStyle name="Normal 2 2 16 2 3" xfId="4866" xr:uid="{00000000-0005-0000-0000-000007100000}"/>
    <cellStyle name="Normal 2 2 16 2 4" xfId="4867" xr:uid="{00000000-0005-0000-0000-000008100000}"/>
    <cellStyle name="Normal 2 2 16 2 5" xfId="4868" xr:uid="{00000000-0005-0000-0000-000009100000}"/>
    <cellStyle name="Normal 2 2 16 2 5 2" xfId="4869" xr:uid="{00000000-0005-0000-0000-00000A100000}"/>
    <cellStyle name="Normal 2 2 16 2 6" xfId="4870" xr:uid="{00000000-0005-0000-0000-00000B100000}"/>
    <cellStyle name="Normal 2 2 16 3" xfId="4871" xr:uid="{00000000-0005-0000-0000-00000C100000}"/>
    <cellStyle name="Normal 2 2 16 3 2" xfId="4872" xr:uid="{00000000-0005-0000-0000-00000D100000}"/>
    <cellStyle name="Normal 2 2 16 3 2 2" xfId="4873" xr:uid="{00000000-0005-0000-0000-00000E100000}"/>
    <cellStyle name="Normal 2 2 16 3 2 2 2" xfId="4874" xr:uid="{00000000-0005-0000-0000-00000F100000}"/>
    <cellStyle name="Normal 2 2 16 3 2 3" xfId="4875" xr:uid="{00000000-0005-0000-0000-000010100000}"/>
    <cellStyle name="Normal 2 2 16 3 3" xfId="4876" xr:uid="{00000000-0005-0000-0000-000011100000}"/>
    <cellStyle name="Normal 2 2 16 3 3 2" xfId="4877" xr:uid="{00000000-0005-0000-0000-000012100000}"/>
    <cellStyle name="Normal 2 2 16 4" xfId="4878" xr:uid="{00000000-0005-0000-0000-000013100000}"/>
    <cellStyle name="Normal 2 2 16 5" xfId="4879" xr:uid="{00000000-0005-0000-0000-000014100000}"/>
    <cellStyle name="Normal 2 2 16 5 2" xfId="4880" xr:uid="{00000000-0005-0000-0000-000015100000}"/>
    <cellStyle name="Normal 2 2 16 6" xfId="4881" xr:uid="{00000000-0005-0000-0000-000016100000}"/>
    <cellStyle name="Normal 2 2 17" xfId="1491" xr:uid="{00000000-0005-0000-0000-000017100000}"/>
    <cellStyle name="Normal 2 2 17 2" xfId="4882" xr:uid="{00000000-0005-0000-0000-000018100000}"/>
    <cellStyle name="Normal 2 2 17 2 2" xfId="4883" xr:uid="{00000000-0005-0000-0000-000019100000}"/>
    <cellStyle name="Normal 2 2 17 2 2 2" xfId="4884" xr:uid="{00000000-0005-0000-0000-00001A100000}"/>
    <cellStyle name="Normal 2 2 17 2 3" xfId="4885" xr:uid="{00000000-0005-0000-0000-00001B100000}"/>
    <cellStyle name="Normal 2 2 17 3" xfId="4886" xr:uid="{00000000-0005-0000-0000-00001C100000}"/>
    <cellStyle name="Normal 2 2 17 3 2" xfId="4887" xr:uid="{00000000-0005-0000-0000-00001D100000}"/>
    <cellStyle name="Normal 2 2 18" xfId="1492" xr:uid="{00000000-0005-0000-0000-00001E100000}"/>
    <cellStyle name="Normal 2 2 19" xfId="4888" xr:uid="{00000000-0005-0000-0000-00001F100000}"/>
    <cellStyle name="Normal 2 2 2" xfId="60" xr:uid="{00000000-0005-0000-0000-000020100000}"/>
    <cellStyle name="Normal 2 2 2 10" xfId="4889" xr:uid="{00000000-0005-0000-0000-000021100000}"/>
    <cellStyle name="Normal 2 2 2 11" xfId="4890" xr:uid="{00000000-0005-0000-0000-000022100000}"/>
    <cellStyle name="Normal 2 2 2 12" xfId="4891" xr:uid="{00000000-0005-0000-0000-000023100000}"/>
    <cellStyle name="Normal 2 2 2 13" xfId="4892" xr:uid="{00000000-0005-0000-0000-000024100000}"/>
    <cellStyle name="Normal 2 2 2 14" xfId="4893" xr:uid="{00000000-0005-0000-0000-000025100000}"/>
    <cellStyle name="Normal 2 2 2 14 2" xfId="4894" xr:uid="{00000000-0005-0000-0000-000026100000}"/>
    <cellStyle name="Normal 2 2 2 14 2 2" xfId="4895" xr:uid="{00000000-0005-0000-0000-000027100000}"/>
    <cellStyle name="Normal 2 2 2 14 2 2 2" xfId="4896" xr:uid="{00000000-0005-0000-0000-000028100000}"/>
    <cellStyle name="Normal 2 2 2 14 2 2 2 2" xfId="4897" xr:uid="{00000000-0005-0000-0000-000029100000}"/>
    <cellStyle name="Normal 2 2 2 14 2 2 2 2 2" xfId="4898" xr:uid="{00000000-0005-0000-0000-00002A100000}"/>
    <cellStyle name="Normal 2 2 2 14 2 2 2 2 2 2" xfId="4899" xr:uid="{00000000-0005-0000-0000-00002B100000}"/>
    <cellStyle name="Normal 2 2 2 14 2 2 2 2 2 2 2" xfId="4900" xr:uid="{00000000-0005-0000-0000-00002C100000}"/>
    <cellStyle name="Normal 2 2 2 14 2 2 2 2 2 3" xfId="4901" xr:uid="{00000000-0005-0000-0000-00002D100000}"/>
    <cellStyle name="Normal 2 2 2 14 2 2 2 2 3" xfId="4902" xr:uid="{00000000-0005-0000-0000-00002E100000}"/>
    <cellStyle name="Normal 2 2 2 14 2 2 2 2 3 2" xfId="4903" xr:uid="{00000000-0005-0000-0000-00002F100000}"/>
    <cellStyle name="Normal 2 2 2 14 2 2 2 3" xfId="4904" xr:uid="{00000000-0005-0000-0000-000030100000}"/>
    <cellStyle name="Normal 2 2 2 14 2 2 2 4" xfId="4905" xr:uid="{00000000-0005-0000-0000-000031100000}"/>
    <cellStyle name="Normal 2 2 2 14 2 2 2 5" xfId="4906" xr:uid="{00000000-0005-0000-0000-000032100000}"/>
    <cellStyle name="Normal 2 2 2 14 2 2 2 5 2" xfId="4907" xr:uid="{00000000-0005-0000-0000-000033100000}"/>
    <cellStyle name="Normal 2 2 2 14 2 2 2 6" xfId="4908" xr:uid="{00000000-0005-0000-0000-000034100000}"/>
    <cellStyle name="Normal 2 2 2 14 2 2 3" xfId="4909" xr:uid="{00000000-0005-0000-0000-000035100000}"/>
    <cellStyle name="Normal 2 2 2 14 2 2 3 2" xfId="4910" xr:uid="{00000000-0005-0000-0000-000036100000}"/>
    <cellStyle name="Normal 2 2 2 14 2 2 3 2 2" xfId="4911" xr:uid="{00000000-0005-0000-0000-000037100000}"/>
    <cellStyle name="Normal 2 2 2 14 2 2 3 2 2 2" xfId="4912" xr:uid="{00000000-0005-0000-0000-000038100000}"/>
    <cellStyle name="Normal 2 2 2 14 2 2 3 2 3" xfId="4913" xr:uid="{00000000-0005-0000-0000-000039100000}"/>
    <cellStyle name="Normal 2 2 2 14 2 2 3 3" xfId="4914" xr:uid="{00000000-0005-0000-0000-00003A100000}"/>
    <cellStyle name="Normal 2 2 2 14 2 2 3 3 2" xfId="4915" xr:uid="{00000000-0005-0000-0000-00003B100000}"/>
    <cellStyle name="Normal 2 2 2 14 2 2 4" xfId="4916" xr:uid="{00000000-0005-0000-0000-00003C100000}"/>
    <cellStyle name="Normal 2 2 2 14 2 2 5" xfId="4917" xr:uid="{00000000-0005-0000-0000-00003D100000}"/>
    <cellStyle name="Normal 2 2 2 14 2 2 5 2" xfId="4918" xr:uid="{00000000-0005-0000-0000-00003E100000}"/>
    <cellStyle name="Normal 2 2 2 14 2 2 6" xfId="4919" xr:uid="{00000000-0005-0000-0000-00003F100000}"/>
    <cellStyle name="Normal 2 2 2 14 2 3" xfId="4920" xr:uid="{00000000-0005-0000-0000-000040100000}"/>
    <cellStyle name="Normal 2 2 2 14 2 3 2" xfId="4921" xr:uid="{00000000-0005-0000-0000-000041100000}"/>
    <cellStyle name="Normal 2 2 2 14 2 3 2 2" xfId="4922" xr:uid="{00000000-0005-0000-0000-000042100000}"/>
    <cellStyle name="Normal 2 2 2 14 2 3 2 2 2" xfId="4923" xr:uid="{00000000-0005-0000-0000-000043100000}"/>
    <cellStyle name="Normal 2 2 2 14 2 3 2 3" xfId="4924" xr:uid="{00000000-0005-0000-0000-000044100000}"/>
    <cellStyle name="Normal 2 2 2 14 2 3 3" xfId="4925" xr:uid="{00000000-0005-0000-0000-000045100000}"/>
    <cellStyle name="Normal 2 2 2 14 2 3 3 2" xfId="4926" xr:uid="{00000000-0005-0000-0000-000046100000}"/>
    <cellStyle name="Normal 2 2 2 14 2 4" xfId="4927" xr:uid="{00000000-0005-0000-0000-000047100000}"/>
    <cellStyle name="Normal 2 2 2 14 2 5" xfId="4928" xr:uid="{00000000-0005-0000-0000-000048100000}"/>
    <cellStyle name="Normal 2 2 2 14 2 6" xfId="4929" xr:uid="{00000000-0005-0000-0000-000049100000}"/>
    <cellStyle name="Normal 2 2 2 14 2 6 2" xfId="4930" xr:uid="{00000000-0005-0000-0000-00004A100000}"/>
    <cellStyle name="Normal 2 2 2 14 2 7" xfId="4931" xr:uid="{00000000-0005-0000-0000-00004B100000}"/>
    <cellStyle name="Normal 2 2 2 14 3" xfId="4932" xr:uid="{00000000-0005-0000-0000-00004C100000}"/>
    <cellStyle name="Normal 2 2 2 14 3 2" xfId="4933" xr:uid="{00000000-0005-0000-0000-00004D100000}"/>
    <cellStyle name="Normal 2 2 2 14 3 2 2" xfId="4934" xr:uid="{00000000-0005-0000-0000-00004E100000}"/>
    <cellStyle name="Normal 2 2 2 14 3 2 2 2" xfId="4935" xr:uid="{00000000-0005-0000-0000-00004F100000}"/>
    <cellStyle name="Normal 2 2 2 14 3 2 2 2 2" xfId="4936" xr:uid="{00000000-0005-0000-0000-000050100000}"/>
    <cellStyle name="Normal 2 2 2 14 3 2 2 3" xfId="4937" xr:uid="{00000000-0005-0000-0000-000051100000}"/>
    <cellStyle name="Normal 2 2 2 14 3 2 3" xfId="4938" xr:uid="{00000000-0005-0000-0000-000052100000}"/>
    <cellStyle name="Normal 2 2 2 14 3 2 3 2" xfId="4939" xr:uid="{00000000-0005-0000-0000-000053100000}"/>
    <cellStyle name="Normal 2 2 2 14 3 3" xfId="4940" xr:uid="{00000000-0005-0000-0000-000054100000}"/>
    <cellStyle name="Normal 2 2 2 14 3 4" xfId="4941" xr:uid="{00000000-0005-0000-0000-000055100000}"/>
    <cellStyle name="Normal 2 2 2 14 3 5" xfId="4942" xr:uid="{00000000-0005-0000-0000-000056100000}"/>
    <cellStyle name="Normal 2 2 2 14 3 5 2" xfId="4943" xr:uid="{00000000-0005-0000-0000-000057100000}"/>
    <cellStyle name="Normal 2 2 2 14 3 6" xfId="4944" xr:uid="{00000000-0005-0000-0000-000058100000}"/>
    <cellStyle name="Normal 2 2 2 14 4" xfId="4945" xr:uid="{00000000-0005-0000-0000-000059100000}"/>
    <cellStyle name="Normal 2 2 2 14 4 2" xfId="4946" xr:uid="{00000000-0005-0000-0000-00005A100000}"/>
    <cellStyle name="Normal 2 2 2 14 4 2 2" xfId="4947" xr:uid="{00000000-0005-0000-0000-00005B100000}"/>
    <cellStyle name="Normal 2 2 2 14 4 2 2 2" xfId="4948" xr:uid="{00000000-0005-0000-0000-00005C100000}"/>
    <cellStyle name="Normal 2 2 2 14 4 2 3" xfId="4949" xr:uid="{00000000-0005-0000-0000-00005D100000}"/>
    <cellStyle name="Normal 2 2 2 14 4 3" xfId="4950" xr:uid="{00000000-0005-0000-0000-00005E100000}"/>
    <cellStyle name="Normal 2 2 2 14 4 3 2" xfId="4951" xr:uid="{00000000-0005-0000-0000-00005F100000}"/>
    <cellStyle name="Normal 2 2 2 14 5" xfId="4952" xr:uid="{00000000-0005-0000-0000-000060100000}"/>
    <cellStyle name="Normal 2 2 2 14 6" xfId="4953" xr:uid="{00000000-0005-0000-0000-000061100000}"/>
    <cellStyle name="Normal 2 2 2 14 6 2" xfId="4954" xr:uid="{00000000-0005-0000-0000-000062100000}"/>
    <cellStyle name="Normal 2 2 2 14 7" xfId="4955" xr:uid="{00000000-0005-0000-0000-000063100000}"/>
    <cellStyle name="Normal 2 2 2 15" xfId="4956" xr:uid="{00000000-0005-0000-0000-000064100000}"/>
    <cellStyle name="Normal 2 2 2 15 2" xfId="4957" xr:uid="{00000000-0005-0000-0000-000065100000}"/>
    <cellStyle name="Normal 2 2 2 15 2 2" xfId="4958" xr:uid="{00000000-0005-0000-0000-000066100000}"/>
    <cellStyle name="Normal 2 2 2 15 2 2 2" xfId="4959" xr:uid="{00000000-0005-0000-0000-000067100000}"/>
    <cellStyle name="Normal 2 2 2 15 2 2 2 2" xfId="4960" xr:uid="{00000000-0005-0000-0000-000068100000}"/>
    <cellStyle name="Normal 2 2 2 15 2 2 2 2 2" xfId="4961" xr:uid="{00000000-0005-0000-0000-000069100000}"/>
    <cellStyle name="Normal 2 2 2 15 2 2 2 3" xfId="4962" xr:uid="{00000000-0005-0000-0000-00006A100000}"/>
    <cellStyle name="Normal 2 2 2 15 2 2 3" xfId="4963" xr:uid="{00000000-0005-0000-0000-00006B100000}"/>
    <cellStyle name="Normal 2 2 2 15 2 2 3 2" xfId="4964" xr:uid="{00000000-0005-0000-0000-00006C100000}"/>
    <cellStyle name="Normal 2 2 2 15 2 3" xfId="4965" xr:uid="{00000000-0005-0000-0000-00006D100000}"/>
    <cellStyle name="Normal 2 2 2 15 2 4" xfId="4966" xr:uid="{00000000-0005-0000-0000-00006E100000}"/>
    <cellStyle name="Normal 2 2 2 15 2 5" xfId="4967" xr:uid="{00000000-0005-0000-0000-00006F100000}"/>
    <cellStyle name="Normal 2 2 2 15 2 5 2" xfId="4968" xr:uid="{00000000-0005-0000-0000-000070100000}"/>
    <cellStyle name="Normal 2 2 2 15 2 6" xfId="4969" xr:uid="{00000000-0005-0000-0000-000071100000}"/>
    <cellStyle name="Normal 2 2 2 15 3" xfId="4970" xr:uid="{00000000-0005-0000-0000-000072100000}"/>
    <cellStyle name="Normal 2 2 2 15 3 2" xfId="4971" xr:uid="{00000000-0005-0000-0000-000073100000}"/>
    <cellStyle name="Normal 2 2 2 15 3 2 2" xfId="4972" xr:uid="{00000000-0005-0000-0000-000074100000}"/>
    <cellStyle name="Normal 2 2 2 15 3 2 2 2" xfId="4973" xr:uid="{00000000-0005-0000-0000-000075100000}"/>
    <cellStyle name="Normal 2 2 2 15 3 2 3" xfId="4974" xr:uid="{00000000-0005-0000-0000-000076100000}"/>
    <cellStyle name="Normal 2 2 2 15 3 3" xfId="4975" xr:uid="{00000000-0005-0000-0000-000077100000}"/>
    <cellStyle name="Normal 2 2 2 15 3 3 2" xfId="4976" xr:uid="{00000000-0005-0000-0000-000078100000}"/>
    <cellStyle name="Normal 2 2 2 15 4" xfId="4977" xr:uid="{00000000-0005-0000-0000-000079100000}"/>
    <cellStyle name="Normal 2 2 2 15 5" xfId="4978" xr:uid="{00000000-0005-0000-0000-00007A100000}"/>
    <cellStyle name="Normal 2 2 2 15 5 2" xfId="4979" xr:uid="{00000000-0005-0000-0000-00007B100000}"/>
    <cellStyle name="Normal 2 2 2 15 6" xfId="4980" xr:uid="{00000000-0005-0000-0000-00007C100000}"/>
    <cellStyle name="Normal 2 2 2 16" xfId="4981" xr:uid="{00000000-0005-0000-0000-00007D100000}"/>
    <cellStyle name="Normal 2 2 2 16 2" xfId="4982" xr:uid="{00000000-0005-0000-0000-00007E100000}"/>
    <cellStyle name="Normal 2 2 2 16 2 2" xfId="4983" xr:uid="{00000000-0005-0000-0000-00007F100000}"/>
    <cellStyle name="Normal 2 2 2 16 2 2 2" xfId="4984" xr:uid="{00000000-0005-0000-0000-000080100000}"/>
    <cellStyle name="Normal 2 2 2 16 2 3" xfId="4985" xr:uid="{00000000-0005-0000-0000-000081100000}"/>
    <cellStyle name="Normal 2 2 2 16 3" xfId="4986" xr:uid="{00000000-0005-0000-0000-000082100000}"/>
    <cellStyle name="Normal 2 2 2 16 3 2" xfId="4987" xr:uid="{00000000-0005-0000-0000-000083100000}"/>
    <cellStyle name="Normal 2 2 2 17" xfId="4988" xr:uid="{00000000-0005-0000-0000-000084100000}"/>
    <cellStyle name="Normal 2 2 2 18" xfId="4989" xr:uid="{00000000-0005-0000-0000-000085100000}"/>
    <cellStyle name="Normal 2 2 2 19" xfId="4990" xr:uid="{00000000-0005-0000-0000-000086100000}"/>
    <cellStyle name="Normal 2 2 2 19 2" xfId="4991" xr:uid="{00000000-0005-0000-0000-000087100000}"/>
    <cellStyle name="Normal 2 2 2 2" xfId="61" xr:uid="{00000000-0005-0000-0000-000088100000}"/>
    <cellStyle name="Normal 2 2 2 2 10" xfId="4993" xr:uid="{00000000-0005-0000-0000-000089100000}"/>
    <cellStyle name="Normal 2 2 2 2 10 2" xfId="4994" xr:uid="{00000000-0005-0000-0000-00008A100000}"/>
    <cellStyle name="Normal 2 2 2 2 10 2 2" xfId="4995" xr:uid="{00000000-0005-0000-0000-00008B100000}"/>
    <cellStyle name="Normal 2 2 2 2 10 2 3" xfId="4996" xr:uid="{00000000-0005-0000-0000-00008C100000}"/>
    <cellStyle name="Normal 2 2 2 2 10 3" xfId="4997" xr:uid="{00000000-0005-0000-0000-00008D100000}"/>
    <cellStyle name="Normal 2 2 2 2 11" xfId="4998" xr:uid="{00000000-0005-0000-0000-00008E100000}"/>
    <cellStyle name="Normal 2 2 2 2 12" xfId="4999" xr:uid="{00000000-0005-0000-0000-00008F100000}"/>
    <cellStyle name="Normal 2 2 2 2 13" xfId="5000" xr:uid="{00000000-0005-0000-0000-000090100000}"/>
    <cellStyle name="Normal 2 2 2 2 14" xfId="4992" xr:uid="{00000000-0005-0000-0000-000091100000}"/>
    <cellStyle name="Normal 2 2 2 2 2" xfId="5001" xr:uid="{00000000-0005-0000-0000-000092100000}"/>
    <cellStyle name="Normal 2 2 2 2 2 10" xfId="5002" xr:uid="{00000000-0005-0000-0000-000093100000}"/>
    <cellStyle name="Normal 2 2 2 2 2 11" xfId="5003" xr:uid="{00000000-0005-0000-0000-000094100000}"/>
    <cellStyle name="Normal 2 2 2 2 2 2" xfId="5004" xr:uid="{00000000-0005-0000-0000-000095100000}"/>
    <cellStyle name="Normal 2 2 2 2 2 2 10" xfId="5005" xr:uid="{00000000-0005-0000-0000-000096100000}"/>
    <cellStyle name="Normal 2 2 2 2 2 2 11" xfId="5006" xr:uid="{00000000-0005-0000-0000-000097100000}"/>
    <cellStyle name="Normal 2 2 2 2 2 2 2" xfId="5007" xr:uid="{00000000-0005-0000-0000-000098100000}"/>
    <cellStyle name="Normal 2 2 2 2 2 2 2 10" xfId="5008" xr:uid="{00000000-0005-0000-0000-000099100000}"/>
    <cellStyle name="Normal 2 2 2 2 2 2 2 2" xfId="5009" xr:uid="{00000000-0005-0000-0000-00009A100000}"/>
    <cellStyle name="Normal 2 2 2 2 2 2 2 2 10" xfId="5010" xr:uid="{00000000-0005-0000-0000-00009B100000}"/>
    <cellStyle name="Normal 2 2 2 2 2 2 2 2 2" xfId="5011" xr:uid="{00000000-0005-0000-0000-00009C100000}"/>
    <cellStyle name="Normal 2 2 2 2 2 2 2 2 2 2" xfId="5012" xr:uid="{00000000-0005-0000-0000-00009D100000}"/>
    <cellStyle name="Normal 2 2 2 2 2 2 2 2 2 2 2" xfId="5013" xr:uid="{00000000-0005-0000-0000-00009E100000}"/>
    <cellStyle name="Normal 2 2 2 2 2 2 2 2 2 2 2 2" xfId="5014" xr:uid="{00000000-0005-0000-0000-00009F100000}"/>
    <cellStyle name="Normal 2 2 2 2 2 2 2 2 2 2 2 2 2" xfId="5015" xr:uid="{00000000-0005-0000-0000-0000A0100000}"/>
    <cellStyle name="Normal 2 2 2 2 2 2 2 2 2 2 2 2 2 2" xfId="5016" xr:uid="{00000000-0005-0000-0000-0000A1100000}"/>
    <cellStyle name="Normal 2 2 2 2 2 2 2 2 2 2 2 2 2 2 2" xfId="5017" xr:uid="{00000000-0005-0000-0000-0000A2100000}"/>
    <cellStyle name="Normal 2 2 2 2 2 2 2 2 2 2 2 2 2 2 2 2" xfId="5018" xr:uid="{00000000-0005-0000-0000-0000A3100000}"/>
    <cellStyle name="Normal 2 2 2 2 2 2 2 2 2 2 2 2 2 2 2 2 2" xfId="5019" xr:uid="{00000000-0005-0000-0000-0000A4100000}"/>
    <cellStyle name="Normal 2 2 2 2 2 2 2 2 2 2 2 2 2 2 2 2 2 2" xfId="5020" xr:uid="{00000000-0005-0000-0000-0000A5100000}"/>
    <cellStyle name="Normal 2 2 2 2 2 2 2 2 2 2 2 2 2 2 2 3" xfId="5021" xr:uid="{00000000-0005-0000-0000-0000A6100000}"/>
    <cellStyle name="Normal 2 2 2 2 2 2 2 2 2 2 2 2 2 2 2 4" xfId="5022" xr:uid="{00000000-0005-0000-0000-0000A7100000}"/>
    <cellStyle name="Normal 2 2 2 2 2 2 2 2 2 2 2 2 2 2 3" xfId="5023" xr:uid="{00000000-0005-0000-0000-0000A8100000}"/>
    <cellStyle name="Normal 2 2 2 2 2 2 2 2 2 2 2 2 2 2 4" xfId="5024" xr:uid="{00000000-0005-0000-0000-0000A9100000}"/>
    <cellStyle name="Normal 2 2 2 2 2 2 2 2 2 2 2 2 2 3" xfId="5025" xr:uid="{00000000-0005-0000-0000-0000AA100000}"/>
    <cellStyle name="Normal 2 2 2 2 2 2 2 2 2 2 2 2 2 4" xfId="5026" xr:uid="{00000000-0005-0000-0000-0000AB100000}"/>
    <cellStyle name="Normal 2 2 2 2 2 2 2 2 2 2 2 2 2 5" xfId="5027" xr:uid="{00000000-0005-0000-0000-0000AC100000}"/>
    <cellStyle name="Normal 2 2 2 2 2 2 2 2 2 2 2 2 3" xfId="5028" xr:uid="{00000000-0005-0000-0000-0000AD100000}"/>
    <cellStyle name="Normal 2 2 2 2 2 2 2 2 2 2 2 2 3 2" xfId="5029" xr:uid="{00000000-0005-0000-0000-0000AE100000}"/>
    <cellStyle name="Normal 2 2 2 2 2 2 2 2 2 2 2 2 3 3" xfId="5030" xr:uid="{00000000-0005-0000-0000-0000AF100000}"/>
    <cellStyle name="Normal 2 2 2 2 2 2 2 2 2 2 2 2 4" xfId="5031" xr:uid="{00000000-0005-0000-0000-0000B0100000}"/>
    <cellStyle name="Normal 2 2 2 2 2 2 2 2 2 2 2 2 5" xfId="5032" xr:uid="{00000000-0005-0000-0000-0000B1100000}"/>
    <cellStyle name="Normal 2 2 2 2 2 2 2 2 2 2 2 3" xfId="5033" xr:uid="{00000000-0005-0000-0000-0000B2100000}"/>
    <cellStyle name="Normal 2 2 2 2 2 2 2 2 2 2 2 3 2" xfId="5034" xr:uid="{00000000-0005-0000-0000-0000B3100000}"/>
    <cellStyle name="Normal 2 2 2 2 2 2 2 2 2 2 2 3 2 2" xfId="5035" xr:uid="{00000000-0005-0000-0000-0000B4100000}"/>
    <cellStyle name="Normal 2 2 2 2 2 2 2 2 2 2 2 3 2 3" xfId="5036" xr:uid="{00000000-0005-0000-0000-0000B5100000}"/>
    <cellStyle name="Normal 2 2 2 2 2 2 2 2 2 2 2 3 3" xfId="5037" xr:uid="{00000000-0005-0000-0000-0000B6100000}"/>
    <cellStyle name="Normal 2 2 2 2 2 2 2 2 2 2 2 4" xfId="5038" xr:uid="{00000000-0005-0000-0000-0000B7100000}"/>
    <cellStyle name="Normal 2 2 2 2 2 2 2 2 2 2 2 5" xfId="5039" xr:uid="{00000000-0005-0000-0000-0000B8100000}"/>
    <cellStyle name="Normal 2 2 2 2 2 2 2 2 2 2 2 6" xfId="5040" xr:uid="{00000000-0005-0000-0000-0000B9100000}"/>
    <cellStyle name="Normal 2 2 2 2 2 2 2 2 2 2 3" xfId="5041" xr:uid="{00000000-0005-0000-0000-0000BA100000}"/>
    <cellStyle name="Normal 2 2 2 2 2 2 2 2 2 2 4" xfId="5042" xr:uid="{00000000-0005-0000-0000-0000BB100000}"/>
    <cellStyle name="Normal 2 2 2 2 2 2 2 2 2 2 4 2" xfId="5043" xr:uid="{00000000-0005-0000-0000-0000BC100000}"/>
    <cellStyle name="Normal 2 2 2 2 2 2 2 2 2 2 4 2 2" xfId="5044" xr:uid="{00000000-0005-0000-0000-0000BD100000}"/>
    <cellStyle name="Normal 2 2 2 2 2 2 2 2 2 2 4 2 3" xfId="5045" xr:uid="{00000000-0005-0000-0000-0000BE100000}"/>
    <cellStyle name="Normal 2 2 2 2 2 2 2 2 2 2 4 3" xfId="5046" xr:uid="{00000000-0005-0000-0000-0000BF100000}"/>
    <cellStyle name="Normal 2 2 2 2 2 2 2 2 2 2 5" xfId="5047" xr:uid="{00000000-0005-0000-0000-0000C0100000}"/>
    <cellStyle name="Normal 2 2 2 2 2 2 2 2 2 2 6" xfId="5048" xr:uid="{00000000-0005-0000-0000-0000C1100000}"/>
    <cellStyle name="Normal 2 2 2 2 2 2 2 2 2 2 7" xfId="5049" xr:uid="{00000000-0005-0000-0000-0000C2100000}"/>
    <cellStyle name="Normal 2 2 2 2 2 2 2 2 2 3" xfId="5050" xr:uid="{00000000-0005-0000-0000-0000C3100000}"/>
    <cellStyle name="Normal 2 2 2 2 2 2 2 2 2 3 2" xfId="5051" xr:uid="{00000000-0005-0000-0000-0000C4100000}"/>
    <cellStyle name="Normal 2 2 2 2 2 2 2 2 2 4" xfId="5052" xr:uid="{00000000-0005-0000-0000-0000C5100000}"/>
    <cellStyle name="Normal 2 2 2 2 2 2 2 2 2 4 2" xfId="5053" xr:uid="{00000000-0005-0000-0000-0000C6100000}"/>
    <cellStyle name="Normal 2 2 2 2 2 2 2 2 2 4 2 2" xfId="5054" xr:uid="{00000000-0005-0000-0000-0000C7100000}"/>
    <cellStyle name="Normal 2 2 2 2 2 2 2 2 2 4 2 3" xfId="5055" xr:uid="{00000000-0005-0000-0000-0000C8100000}"/>
    <cellStyle name="Normal 2 2 2 2 2 2 2 2 2 4 3" xfId="5056" xr:uid="{00000000-0005-0000-0000-0000C9100000}"/>
    <cellStyle name="Normal 2 2 2 2 2 2 2 2 2 5" xfId="5057" xr:uid="{00000000-0005-0000-0000-0000CA100000}"/>
    <cellStyle name="Normal 2 2 2 2 2 2 2 2 2 6" xfId="5058" xr:uid="{00000000-0005-0000-0000-0000CB100000}"/>
    <cellStyle name="Normal 2 2 2 2 2 2 2 2 2 7" xfId="5059" xr:uid="{00000000-0005-0000-0000-0000CC100000}"/>
    <cellStyle name="Normal 2 2 2 2 2 2 2 2 3" xfId="5060" xr:uid="{00000000-0005-0000-0000-0000CD100000}"/>
    <cellStyle name="Normal 2 2 2 2 2 2 2 2 4" xfId="5061" xr:uid="{00000000-0005-0000-0000-0000CE100000}"/>
    <cellStyle name="Normal 2 2 2 2 2 2 2 2 5" xfId="5062" xr:uid="{00000000-0005-0000-0000-0000CF100000}"/>
    <cellStyle name="Normal 2 2 2 2 2 2 2 2 5 2" xfId="5063" xr:uid="{00000000-0005-0000-0000-0000D0100000}"/>
    <cellStyle name="Normal 2 2 2 2 2 2 2 2 6" xfId="5064" xr:uid="{00000000-0005-0000-0000-0000D1100000}"/>
    <cellStyle name="Normal 2 2 2 2 2 2 2 2 7" xfId="5065" xr:uid="{00000000-0005-0000-0000-0000D2100000}"/>
    <cellStyle name="Normal 2 2 2 2 2 2 2 2 7 2" xfId="5066" xr:uid="{00000000-0005-0000-0000-0000D3100000}"/>
    <cellStyle name="Normal 2 2 2 2 2 2 2 2 7 2 2" xfId="5067" xr:uid="{00000000-0005-0000-0000-0000D4100000}"/>
    <cellStyle name="Normal 2 2 2 2 2 2 2 2 7 2 3" xfId="5068" xr:uid="{00000000-0005-0000-0000-0000D5100000}"/>
    <cellStyle name="Normal 2 2 2 2 2 2 2 2 7 3" xfId="5069" xr:uid="{00000000-0005-0000-0000-0000D6100000}"/>
    <cellStyle name="Normal 2 2 2 2 2 2 2 2 8" xfId="5070" xr:uid="{00000000-0005-0000-0000-0000D7100000}"/>
    <cellStyle name="Normal 2 2 2 2 2 2 2 2 9" xfId="5071" xr:uid="{00000000-0005-0000-0000-0000D8100000}"/>
    <cellStyle name="Normal 2 2 2 2 2 2 2 3" xfId="5072" xr:uid="{00000000-0005-0000-0000-0000D9100000}"/>
    <cellStyle name="Normal 2 2 2 2 2 2 2 3 2" xfId="5073" xr:uid="{00000000-0005-0000-0000-0000DA100000}"/>
    <cellStyle name="Normal 2 2 2 2 2 2 2 3 2 2" xfId="5074" xr:uid="{00000000-0005-0000-0000-0000DB100000}"/>
    <cellStyle name="Normal 2 2 2 2 2 2 2 3 2 2 2" xfId="5075" xr:uid="{00000000-0005-0000-0000-0000DC100000}"/>
    <cellStyle name="Normal 2 2 2 2 2 2 2 3 2 3" xfId="5076" xr:uid="{00000000-0005-0000-0000-0000DD100000}"/>
    <cellStyle name="Normal 2 2 2 2 2 2 2 3 3" xfId="5077" xr:uid="{00000000-0005-0000-0000-0000DE100000}"/>
    <cellStyle name="Normal 2 2 2 2 2 2 2 3 3 2" xfId="5078" xr:uid="{00000000-0005-0000-0000-0000DF100000}"/>
    <cellStyle name="Normal 2 2 2 2 2 2 2 4" xfId="5079" xr:uid="{00000000-0005-0000-0000-0000E0100000}"/>
    <cellStyle name="Normal 2 2 2 2 2 2 2 5" xfId="5080" xr:uid="{00000000-0005-0000-0000-0000E1100000}"/>
    <cellStyle name="Normal 2 2 2 2 2 2 2 5 2" xfId="5081" xr:uid="{00000000-0005-0000-0000-0000E2100000}"/>
    <cellStyle name="Normal 2 2 2 2 2 2 2 6" xfId="5082" xr:uid="{00000000-0005-0000-0000-0000E3100000}"/>
    <cellStyle name="Normal 2 2 2 2 2 2 2 7" xfId="5083" xr:uid="{00000000-0005-0000-0000-0000E4100000}"/>
    <cellStyle name="Normal 2 2 2 2 2 2 2 7 2" xfId="5084" xr:uid="{00000000-0005-0000-0000-0000E5100000}"/>
    <cellStyle name="Normal 2 2 2 2 2 2 2 7 2 2" xfId="5085" xr:uid="{00000000-0005-0000-0000-0000E6100000}"/>
    <cellStyle name="Normal 2 2 2 2 2 2 2 7 2 3" xfId="5086" xr:uid="{00000000-0005-0000-0000-0000E7100000}"/>
    <cellStyle name="Normal 2 2 2 2 2 2 2 7 3" xfId="5087" xr:uid="{00000000-0005-0000-0000-0000E8100000}"/>
    <cellStyle name="Normal 2 2 2 2 2 2 2 8" xfId="5088" xr:uid="{00000000-0005-0000-0000-0000E9100000}"/>
    <cellStyle name="Normal 2 2 2 2 2 2 2 9" xfId="5089" xr:uid="{00000000-0005-0000-0000-0000EA100000}"/>
    <cellStyle name="Normal 2 2 2 2 2 2 3" xfId="5090" xr:uid="{00000000-0005-0000-0000-0000EB100000}"/>
    <cellStyle name="Normal 2 2 2 2 2 2 3 2" xfId="5091" xr:uid="{00000000-0005-0000-0000-0000EC100000}"/>
    <cellStyle name="Normal 2 2 2 2 2 2 3 2 2" xfId="5092" xr:uid="{00000000-0005-0000-0000-0000ED100000}"/>
    <cellStyle name="Normal 2 2 2 2 2 2 3 2 2 2" xfId="5093" xr:uid="{00000000-0005-0000-0000-0000EE100000}"/>
    <cellStyle name="Normal 2 2 2 2 2 2 3 2 3" xfId="5094" xr:uid="{00000000-0005-0000-0000-0000EF100000}"/>
    <cellStyle name="Normal 2 2 2 2 2 2 3 3" xfId="5095" xr:uid="{00000000-0005-0000-0000-0000F0100000}"/>
    <cellStyle name="Normal 2 2 2 2 2 2 3 3 2" xfId="5096" xr:uid="{00000000-0005-0000-0000-0000F1100000}"/>
    <cellStyle name="Normal 2 2 2 2 2 2 4" xfId="5097" xr:uid="{00000000-0005-0000-0000-0000F2100000}"/>
    <cellStyle name="Normal 2 2 2 2 2 2 5" xfId="5098" xr:uid="{00000000-0005-0000-0000-0000F3100000}"/>
    <cellStyle name="Normal 2 2 2 2 2 2 6" xfId="5099" xr:uid="{00000000-0005-0000-0000-0000F4100000}"/>
    <cellStyle name="Normal 2 2 2 2 2 2 6 2" xfId="5100" xr:uid="{00000000-0005-0000-0000-0000F5100000}"/>
    <cellStyle name="Normal 2 2 2 2 2 2 7" xfId="5101" xr:uid="{00000000-0005-0000-0000-0000F6100000}"/>
    <cellStyle name="Normal 2 2 2 2 2 2 8" xfId="5102" xr:uid="{00000000-0005-0000-0000-0000F7100000}"/>
    <cellStyle name="Normal 2 2 2 2 2 2 8 2" xfId="5103" xr:uid="{00000000-0005-0000-0000-0000F8100000}"/>
    <cellStyle name="Normal 2 2 2 2 2 2 8 2 2" xfId="5104" xr:uid="{00000000-0005-0000-0000-0000F9100000}"/>
    <cellStyle name="Normal 2 2 2 2 2 2 8 2 3" xfId="5105" xr:uid="{00000000-0005-0000-0000-0000FA100000}"/>
    <cellStyle name="Normal 2 2 2 2 2 2 8 3" xfId="5106" xr:uid="{00000000-0005-0000-0000-0000FB100000}"/>
    <cellStyle name="Normal 2 2 2 2 2 2 9" xfId="5107" xr:uid="{00000000-0005-0000-0000-0000FC100000}"/>
    <cellStyle name="Normal 2 2 2 2 2 3" xfId="5108" xr:uid="{00000000-0005-0000-0000-0000FD100000}"/>
    <cellStyle name="Normal 2 2 2 2 2 3 2" xfId="5109" xr:uid="{00000000-0005-0000-0000-0000FE100000}"/>
    <cellStyle name="Normal 2 2 2 2 2 3 2 2" xfId="5110" xr:uid="{00000000-0005-0000-0000-0000FF100000}"/>
    <cellStyle name="Normal 2 2 2 2 2 3 2 2 2" xfId="5111" xr:uid="{00000000-0005-0000-0000-000000110000}"/>
    <cellStyle name="Normal 2 2 2 2 2 3 2 2 2 2" xfId="5112" xr:uid="{00000000-0005-0000-0000-000001110000}"/>
    <cellStyle name="Normal 2 2 2 2 2 3 2 2 3" xfId="5113" xr:uid="{00000000-0005-0000-0000-000002110000}"/>
    <cellStyle name="Normal 2 2 2 2 2 3 2 3" xfId="5114" xr:uid="{00000000-0005-0000-0000-000003110000}"/>
    <cellStyle name="Normal 2 2 2 2 2 3 2 3 2" xfId="5115" xr:uid="{00000000-0005-0000-0000-000004110000}"/>
    <cellStyle name="Normal 2 2 2 2 2 3 3" xfId="5116" xr:uid="{00000000-0005-0000-0000-000005110000}"/>
    <cellStyle name="Normal 2 2 2 2 2 3 4" xfId="5117" xr:uid="{00000000-0005-0000-0000-000006110000}"/>
    <cellStyle name="Normal 2 2 2 2 2 3 5" xfId="5118" xr:uid="{00000000-0005-0000-0000-000007110000}"/>
    <cellStyle name="Normal 2 2 2 2 2 3 5 2" xfId="5119" xr:uid="{00000000-0005-0000-0000-000008110000}"/>
    <cellStyle name="Normal 2 2 2 2 2 3 6" xfId="5120" xr:uid="{00000000-0005-0000-0000-000009110000}"/>
    <cellStyle name="Normal 2 2 2 2 2 4" xfId="5121" xr:uid="{00000000-0005-0000-0000-00000A110000}"/>
    <cellStyle name="Normal 2 2 2 2 2 4 2" xfId="5122" xr:uid="{00000000-0005-0000-0000-00000B110000}"/>
    <cellStyle name="Normal 2 2 2 2 2 4 2 2" xfId="5123" xr:uid="{00000000-0005-0000-0000-00000C110000}"/>
    <cellStyle name="Normal 2 2 2 2 2 4 2 2 2" xfId="5124" xr:uid="{00000000-0005-0000-0000-00000D110000}"/>
    <cellStyle name="Normal 2 2 2 2 2 4 2 3" xfId="5125" xr:uid="{00000000-0005-0000-0000-00000E110000}"/>
    <cellStyle name="Normal 2 2 2 2 2 4 3" xfId="5126" xr:uid="{00000000-0005-0000-0000-00000F110000}"/>
    <cellStyle name="Normal 2 2 2 2 2 4 3 2" xfId="5127" xr:uid="{00000000-0005-0000-0000-000010110000}"/>
    <cellStyle name="Normal 2 2 2 2 2 5" xfId="5128" xr:uid="{00000000-0005-0000-0000-000011110000}"/>
    <cellStyle name="Normal 2 2 2 2 2 6" xfId="5129" xr:uid="{00000000-0005-0000-0000-000012110000}"/>
    <cellStyle name="Normal 2 2 2 2 2 6 2" xfId="5130" xr:uid="{00000000-0005-0000-0000-000013110000}"/>
    <cellStyle name="Normal 2 2 2 2 2 7" xfId="5131" xr:uid="{00000000-0005-0000-0000-000014110000}"/>
    <cellStyle name="Normal 2 2 2 2 2 8" xfId="5132" xr:uid="{00000000-0005-0000-0000-000015110000}"/>
    <cellStyle name="Normal 2 2 2 2 2 8 2" xfId="5133" xr:uid="{00000000-0005-0000-0000-000016110000}"/>
    <cellStyle name="Normal 2 2 2 2 2 8 2 2" xfId="5134" xr:uid="{00000000-0005-0000-0000-000017110000}"/>
    <cellStyle name="Normal 2 2 2 2 2 8 2 3" xfId="5135" xr:uid="{00000000-0005-0000-0000-000018110000}"/>
    <cellStyle name="Normal 2 2 2 2 2 8 3" xfId="5136" xr:uid="{00000000-0005-0000-0000-000019110000}"/>
    <cellStyle name="Normal 2 2 2 2 2 9" xfId="5137" xr:uid="{00000000-0005-0000-0000-00001A110000}"/>
    <cellStyle name="Normal 2 2 2 2 3" xfId="5138" xr:uid="{00000000-0005-0000-0000-00001B110000}"/>
    <cellStyle name="Normal 2 2 2 2 4" xfId="5139" xr:uid="{00000000-0005-0000-0000-00001C110000}"/>
    <cellStyle name="Normal 2 2 2 2 4 2" xfId="5140" xr:uid="{00000000-0005-0000-0000-00001D110000}"/>
    <cellStyle name="Normal 2 2 2 2 4 2 2" xfId="5141" xr:uid="{00000000-0005-0000-0000-00001E110000}"/>
    <cellStyle name="Normal 2 2 2 2 4 2 2 2" xfId="5142" xr:uid="{00000000-0005-0000-0000-00001F110000}"/>
    <cellStyle name="Normal 2 2 2 2 4 2 2 2 2" xfId="5143" xr:uid="{00000000-0005-0000-0000-000020110000}"/>
    <cellStyle name="Normal 2 2 2 2 4 2 2 2 2 2" xfId="5144" xr:uid="{00000000-0005-0000-0000-000021110000}"/>
    <cellStyle name="Normal 2 2 2 2 4 2 2 2 3" xfId="5145" xr:uid="{00000000-0005-0000-0000-000022110000}"/>
    <cellStyle name="Normal 2 2 2 2 4 2 2 3" xfId="5146" xr:uid="{00000000-0005-0000-0000-000023110000}"/>
    <cellStyle name="Normal 2 2 2 2 4 2 2 3 2" xfId="5147" xr:uid="{00000000-0005-0000-0000-000024110000}"/>
    <cellStyle name="Normal 2 2 2 2 4 2 3" xfId="5148" xr:uid="{00000000-0005-0000-0000-000025110000}"/>
    <cellStyle name="Normal 2 2 2 2 4 2 4" xfId="5149" xr:uid="{00000000-0005-0000-0000-000026110000}"/>
    <cellStyle name="Normal 2 2 2 2 4 2 5" xfId="5150" xr:uid="{00000000-0005-0000-0000-000027110000}"/>
    <cellStyle name="Normal 2 2 2 2 4 2 5 2" xfId="5151" xr:uid="{00000000-0005-0000-0000-000028110000}"/>
    <cellStyle name="Normal 2 2 2 2 4 2 6" xfId="5152" xr:uid="{00000000-0005-0000-0000-000029110000}"/>
    <cellStyle name="Normal 2 2 2 2 4 3" xfId="5153" xr:uid="{00000000-0005-0000-0000-00002A110000}"/>
    <cellStyle name="Normal 2 2 2 2 4 3 2" xfId="5154" xr:uid="{00000000-0005-0000-0000-00002B110000}"/>
    <cellStyle name="Normal 2 2 2 2 4 3 2 2" xfId="5155" xr:uid="{00000000-0005-0000-0000-00002C110000}"/>
    <cellStyle name="Normal 2 2 2 2 4 3 2 2 2" xfId="5156" xr:uid="{00000000-0005-0000-0000-00002D110000}"/>
    <cellStyle name="Normal 2 2 2 2 4 3 2 3" xfId="5157" xr:uid="{00000000-0005-0000-0000-00002E110000}"/>
    <cellStyle name="Normal 2 2 2 2 4 3 3" xfId="5158" xr:uid="{00000000-0005-0000-0000-00002F110000}"/>
    <cellStyle name="Normal 2 2 2 2 4 3 3 2" xfId="5159" xr:uid="{00000000-0005-0000-0000-000030110000}"/>
    <cellStyle name="Normal 2 2 2 2 4 4" xfId="5160" xr:uid="{00000000-0005-0000-0000-000031110000}"/>
    <cellStyle name="Normal 2 2 2 2 4 5" xfId="5161" xr:uid="{00000000-0005-0000-0000-000032110000}"/>
    <cellStyle name="Normal 2 2 2 2 4 5 2" xfId="5162" xr:uid="{00000000-0005-0000-0000-000033110000}"/>
    <cellStyle name="Normal 2 2 2 2 4 6" xfId="5163" xr:uid="{00000000-0005-0000-0000-000034110000}"/>
    <cellStyle name="Normal 2 2 2 2 5" xfId="5164" xr:uid="{00000000-0005-0000-0000-000035110000}"/>
    <cellStyle name="Normal 2 2 2 2 5 2" xfId="5165" xr:uid="{00000000-0005-0000-0000-000036110000}"/>
    <cellStyle name="Normal 2 2 2 2 5 2 2" xfId="5166" xr:uid="{00000000-0005-0000-0000-000037110000}"/>
    <cellStyle name="Normal 2 2 2 2 5 2 2 2" xfId="5167" xr:uid="{00000000-0005-0000-0000-000038110000}"/>
    <cellStyle name="Normal 2 2 2 2 5 2 3" xfId="5168" xr:uid="{00000000-0005-0000-0000-000039110000}"/>
    <cellStyle name="Normal 2 2 2 2 5 3" xfId="5169" xr:uid="{00000000-0005-0000-0000-00003A110000}"/>
    <cellStyle name="Normal 2 2 2 2 5 3 2" xfId="5170" xr:uid="{00000000-0005-0000-0000-00003B110000}"/>
    <cellStyle name="Normal 2 2 2 2 6" xfId="5171" xr:uid="{00000000-0005-0000-0000-00003C110000}"/>
    <cellStyle name="Normal 2 2 2 2 7" xfId="5172" xr:uid="{00000000-0005-0000-0000-00003D110000}"/>
    <cellStyle name="Normal 2 2 2 2 8" xfId="5173" xr:uid="{00000000-0005-0000-0000-00003E110000}"/>
    <cellStyle name="Normal 2 2 2 2 8 2" xfId="5174" xr:uid="{00000000-0005-0000-0000-00003F110000}"/>
    <cellStyle name="Normal 2 2 2 2 9" xfId="5175" xr:uid="{00000000-0005-0000-0000-000040110000}"/>
    <cellStyle name="Normal 2 2 2 20" xfId="5176" xr:uid="{00000000-0005-0000-0000-000041110000}"/>
    <cellStyle name="Normal 2 2 2 21" xfId="5177" xr:uid="{00000000-0005-0000-0000-000042110000}"/>
    <cellStyle name="Normal 2 2 2 21 2" xfId="5178" xr:uid="{00000000-0005-0000-0000-000043110000}"/>
    <cellStyle name="Normal 2 2 2 21 2 2" xfId="5179" xr:uid="{00000000-0005-0000-0000-000044110000}"/>
    <cellStyle name="Normal 2 2 2 21 2 3" xfId="5180" xr:uid="{00000000-0005-0000-0000-000045110000}"/>
    <cellStyle name="Normal 2 2 2 21 3" xfId="5181" xr:uid="{00000000-0005-0000-0000-000046110000}"/>
    <cellStyle name="Normal 2 2 2 22" xfId="5182" xr:uid="{00000000-0005-0000-0000-000047110000}"/>
    <cellStyle name="Normal 2 2 2 23" xfId="5183" xr:uid="{00000000-0005-0000-0000-000048110000}"/>
    <cellStyle name="Normal 2 2 2 24" xfId="5184" xr:uid="{00000000-0005-0000-0000-000049110000}"/>
    <cellStyle name="Normal 2 2 2 25" xfId="810" xr:uid="{00000000-0005-0000-0000-00004A110000}"/>
    <cellStyle name="Normal 2 2 2 3" xfId="5185" xr:uid="{00000000-0005-0000-0000-00004B110000}"/>
    <cellStyle name="Normal 2 2 2 4" xfId="5186" xr:uid="{00000000-0005-0000-0000-00004C110000}"/>
    <cellStyle name="Normal 2 2 2 5" xfId="5187" xr:uid="{00000000-0005-0000-0000-00004D110000}"/>
    <cellStyle name="Normal 2 2 2 6" xfId="5188" xr:uid="{00000000-0005-0000-0000-00004E110000}"/>
    <cellStyle name="Normal 2 2 2 7" xfId="5189" xr:uid="{00000000-0005-0000-0000-00004F110000}"/>
    <cellStyle name="Normal 2 2 2 8" xfId="5190" xr:uid="{00000000-0005-0000-0000-000050110000}"/>
    <cellStyle name="Normal 2 2 2 9" xfId="5191" xr:uid="{00000000-0005-0000-0000-000051110000}"/>
    <cellStyle name="Normal 2 2 20" xfId="5192" xr:uid="{00000000-0005-0000-0000-000052110000}"/>
    <cellStyle name="Normal 2 2 20 2" xfId="5193" xr:uid="{00000000-0005-0000-0000-000053110000}"/>
    <cellStyle name="Normal 2 2 21" xfId="5194" xr:uid="{00000000-0005-0000-0000-000054110000}"/>
    <cellStyle name="Normal 2 2 22" xfId="5195" xr:uid="{00000000-0005-0000-0000-000055110000}"/>
    <cellStyle name="Normal 2 2 22 2" xfId="5196" xr:uid="{00000000-0005-0000-0000-000056110000}"/>
    <cellStyle name="Normal 2 2 22 2 2" xfId="5197" xr:uid="{00000000-0005-0000-0000-000057110000}"/>
    <cellStyle name="Normal 2 2 22 2 3" xfId="5198" xr:uid="{00000000-0005-0000-0000-000058110000}"/>
    <cellStyle name="Normal 2 2 22 3" xfId="5199" xr:uid="{00000000-0005-0000-0000-000059110000}"/>
    <cellStyle name="Normal 2 2 23" xfId="5200" xr:uid="{00000000-0005-0000-0000-00005A110000}"/>
    <cellStyle name="Normal 2 2 24" xfId="5201" xr:uid="{00000000-0005-0000-0000-00005B110000}"/>
    <cellStyle name="Normal 2 2 25" xfId="5202" xr:uid="{00000000-0005-0000-0000-00005C110000}"/>
    <cellStyle name="Normal 2 2 26" xfId="5203" xr:uid="{00000000-0005-0000-0000-00005D110000}"/>
    <cellStyle name="Normal 2 2 26 2" xfId="5204" xr:uid="{00000000-0005-0000-0000-00005E110000}"/>
    <cellStyle name="Normal 2 2 27" xfId="5205" xr:uid="{00000000-0005-0000-0000-00005F110000}"/>
    <cellStyle name="Normal 2 2 28" xfId="145" xr:uid="{00000000-0005-0000-0000-000060110000}"/>
    <cellStyle name="Normal 2 2 3" xfId="811" xr:uid="{00000000-0005-0000-0000-000061110000}"/>
    <cellStyle name="Normal 2 2 4" xfId="812" xr:uid="{00000000-0005-0000-0000-000062110000}"/>
    <cellStyle name="Normal 2 2 5" xfId="813" xr:uid="{00000000-0005-0000-0000-000063110000}"/>
    <cellStyle name="Normal 2 2 6" xfId="814" xr:uid="{00000000-0005-0000-0000-000064110000}"/>
    <cellStyle name="Normal 2 2 7" xfId="815" xr:uid="{00000000-0005-0000-0000-000065110000}"/>
    <cellStyle name="Normal 2 2 8" xfId="816" xr:uid="{00000000-0005-0000-0000-000066110000}"/>
    <cellStyle name="Normal 2 2 9" xfId="817" xr:uid="{00000000-0005-0000-0000-000067110000}"/>
    <cellStyle name="Normal 2 20" xfId="818" xr:uid="{00000000-0005-0000-0000-000068110000}"/>
    <cellStyle name="Normal 2 21" xfId="819" xr:uid="{00000000-0005-0000-0000-000069110000}"/>
    <cellStyle name="Normal 2 22" xfId="820" xr:uid="{00000000-0005-0000-0000-00006A110000}"/>
    <cellStyle name="Normal 2 23" xfId="821" xr:uid="{00000000-0005-0000-0000-00006B110000}"/>
    <cellStyle name="Normal 2 23 2" xfId="5206" xr:uid="{00000000-0005-0000-0000-00006C110000}"/>
    <cellStyle name="Normal 2 24" xfId="822" xr:uid="{00000000-0005-0000-0000-00006D110000}"/>
    <cellStyle name="Normal 2 25" xfId="823" xr:uid="{00000000-0005-0000-0000-00006E110000}"/>
    <cellStyle name="Normal 2 26" xfId="824" xr:uid="{00000000-0005-0000-0000-00006F110000}"/>
    <cellStyle name="Normal 2 27" xfId="825" xr:uid="{00000000-0005-0000-0000-000070110000}"/>
    <cellStyle name="Normal 2 28" xfId="826" xr:uid="{00000000-0005-0000-0000-000071110000}"/>
    <cellStyle name="Normal 2 29" xfId="827" xr:uid="{00000000-0005-0000-0000-000072110000}"/>
    <cellStyle name="Normal 2 3" xfId="62" xr:uid="{00000000-0005-0000-0000-000073110000}"/>
    <cellStyle name="Normal 2 3 10" xfId="5207" xr:uid="{00000000-0005-0000-0000-000074110000}"/>
    <cellStyle name="Normal 2 3 11" xfId="5208" xr:uid="{00000000-0005-0000-0000-000075110000}"/>
    <cellStyle name="Normal 2 3 12" xfId="5209" xr:uid="{00000000-0005-0000-0000-000076110000}"/>
    <cellStyle name="Normal 2 3 13" xfId="5210" xr:uid="{00000000-0005-0000-0000-000077110000}"/>
    <cellStyle name="Normal 2 3 14" xfId="5211" xr:uid="{00000000-0005-0000-0000-000078110000}"/>
    <cellStyle name="Normal 2 3 15" xfId="154" xr:uid="{00000000-0005-0000-0000-000079110000}"/>
    <cellStyle name="Normal 2 3 2" xfId="828" xr:uid="{00000000-0005-0000-0000-00007A110000}"/>
    <cellStyle name="Normal 2 3 2 10" xfId="5212" xr:uid="{00000000-0005-0000-0000-00007B110000}"/>
    <cellStyle name="Normal 2 3 2 11" xfId="5213" xr:uid="{00000000-0005-0000-0000-00007C110000}"/>
    <cellStyle name="Normal 2 3 2 12" xfId="5214" xr:uid="{00000000-0005-0000-0000-00007D110000}"/>
    <cellStyle name="Normal 2 3 2 13" xfId="5215" xr:uid="{00000000-0005-0000-0000-00007E110000}"/>
    <cellStyle name="Normal 2 3 2 14" xfId="5216" xr:uid="{00000000-0005-0000-0000-00007F110000}"/>
    <cellStyle name="Normal 2 3 2 2" xfId="5217" xr:uid="{00000000-0005-0000-0000-000080110000}"/>
    <cellStyle name="Normal 2 3 2 3" xfId="5218" xr:uid="{00000000-0005-0000-0000-000081110000}"/>
    <cellStyle name="Normal 2 3 2 4" xfId="5219" xr:uid="{00000000-0005-0000-0000-000082110000}"/>
    <cellStyle name="Normal 2 3 2 5" xfId="5220" xr:uid="{00000000-0005-0000-0000-000083110000}"/>
    <cellStyle name="Normal 2 3 2 6" xfId="5221" xr:uid="{00000000-0005-0000-0000-000084110000}"/>
    <cellStyle name="Normal 2 3 2 7" xfId="5222" xr:uid="{00000000-0005-0000-0000-000085110000}"/>
    <cellStyle name="Normal 2 3 2 8" xfId="5223" xr:uid="{00000000-0005-0000-0000-000086110000}"/>
    <cellStyle name="Normal 2 3 2 9" xfId="5224" xr:uid="{00000000-0005-0000-0000-000087110000}"/>
    <cellStyle name="Normal 2 3 3" xfId="1648" xr:uid="{00000000-0005-0000-0000-000088110000}"/>
    <cellStyle name="Normal 2 3 4" xfId="5225" xr:uid="{00000000-0005-0000-0000-000089110000}"/>
    <cellStyle name="Normal 2 3 5" xfId="5226" xr:uid="{00000000-0005-0000-0000-00008A110000}"/>
    <cellStyle name="Normal 2 3 6" xfId="5227" xr:uid="{00000000-0005-0000-0000-00008B110000}"/>
    <cellStyle name="Normal 2 3 7" xfId="5228" xr:uid="{00000000-0005-0000-0000-00008C110000}"/>
    <cellStyle name="Normal 2 3 8" xfId="5229" xr:uid="{00000000-0005-0000-0000-00008D110000}"/>
    <cellStyle name="Normal 2 3 9" xfId="5230" xr:uid="{00000000-0005-0000-0000-00008E110000}"/>
    <cellStyle name="Normal 2 30" xfId="829" xr:uid="{00000000-0005-0000-0000-00008F110000}"/>
    <cellStyle name="Normal 2 31" xfId="830" xr:uid="{00000000-0005-0000-0000-000090110000}"/>
    <cellStyle name="Normal 2 32" xfId="831" xr:uid="{00000000-0005-0000-0000-000091110000}"/>
    <cellStyle name="Normal 2 33" xfId="1493" xr:uid="{00000000-0005-0000-0000-000092110000}"/>
    <cellStyle name="Normal 2 33 2" xfId="1494" xr:uid="{00000000-0005-0000-0000-000093110000}"/>
    <cellStyle name="Normal 2 33 3" xfId="1495" xr:uid="{00000000-0005-0000-0000-000094110000}"/>
    <cellStyle name="Normal 2 33 4" xfId="1496" xr:uid="{00000000-0005-0000-0000-000095110000}"/>
    <cellStyle name="Normal 2 34" xfId="1497" xr:uid="{00000000-0005-0000-0000-000096110000}"/>
    <cellStyle name="Normal 2 35" xfId="1498" xr:uid="{00000000-0005-0000-0000-000097110000}"/>
    <cellStyle name="Normal 2 36" xfId="1499" xr:uid="{00000000-0005-0000-0000-000098110000}"/>
    <cellStyle name="Normal 2 37" xfId="1500" xr:uid="{00000000-0005-0000-0000-000099110000}"/>
    <cellStyle name="Normal 2 38" xfId="1501" xr:uid="{00000000-0005-0000-0000-00009A110000}"/>
    <cellStyle name="Normal 2 39" xfId="1502" xr:uid="{00000000-0005-0000-0000-00009B110000}"/>
    <cellStyle name="Normal 2 4" xfId="63" xr:uid="{00000000-0005-0000-0000-00009C110000}"/>
    <cellStyle name="Normal 2 4 10" xfId="5231" xr:uid="{00000000-0005-0000-0000-00009D110000}"/>
    <cellStyle name="Normal 2 4 11" xfId="5232" xr:uid="{00000000-0005-0000-0000-00009E110000}"/>
    <cellStyle name="Normal 2 4 12" xfId="5233" xr:uid="{00000000-0005-0000-0000-00009F110000}"/>
    <cellStyle name="Normal 2 4 13" xfId="5234" xr:uid="{00000000-0005-0000-0000-0000A0110000}"/>
    <cellStyle name="Normal 2 4 14" xfId="5235" xr:uid="{00000000-0005-0000-0000-0000A1110000}"/>
    <cellStyle name="Normal 2 4 15" xfId="5236" xr:uid="{00000000-0005-0000-0000-0000A2110000}"/>
    <cellStyle name="Normal 2 4 16" xfId="155" xr:uid="{00000000-0005-0000-0000-0000A3110000}"/>
    <cellStyle name="Normal 2 4 2" xfId="1649" xr:uid="{00000000-0005-0000-0000-0000A4110000}"/>
    <cellStyle name="Normal 2 4 2 10" xfId="5237" xr:uid="{00000000-0005-0000-0000-0000A5110000}"/>
    <cellStyle name="Normal 2 4 2 11" xfId="5238" xr:uid="{00000000-0005-0000-0000-0000A6110000}"/>
    <cellStyle name="Normal 2 4 2 12" xfId="5239" xr:uid="{00000000-0005-0000-0000-0000A7110000}"/>
    <cellStyle name="Normal 2 4 2 13" xfId="5240" xr:uid="{00000000-0005-0000-0000-0000A8110000}"/>
    <cellStyle name="Normal 2 4 2 2" xfId="5241" xr:uid="{00000000-0005-0000-0000-0000A9110000}"/>
    <cellStyle name="Normal 2 4 2 3" xfId="5242" xr:uid="{00000000-0005-0000-0000-0000AA110000}"/>
    <cellStyle name="Normal 2 4 2 4" xfId="5243" xr:uid="{00000000-0005-0000-0000-0000AB110000}"/>
    <cellStyle name="Normal 2 4 2 5" xfId="5244" xr:uid="{00000000-0005-0000-0000-0000AC110000}"/>
    <cellStyle name="Normal 2 4 2 6" xfId="5245" xr:uid="{00000000-0005-0000-0000-0000AD110000}"/>
    <cellStyle name="Normal 2 4 2 7" xfId="5246" xr:uid="{00000000-0005-0000-0000-0000AE110000}"/>
    <cellStyle name="Normal 2 4 2 8" xfId="5247" xr:uid="{00000000-0005-0000-0000-0000AF110000}"/>
    <cellStyle name="Normal 2 4 2 9" xfId="5248" xr:uid="{00000000-0005-0000-0000-0000B0110000}"/>
    <cellStyle name="Normal 2 4 3" xfId="5249" xr:uid="{00000000-0005-0000-0000-0000B1110000}"/>
    <cellStyle name="Normal 2 4 4" xfId="5250" xr:uid="{00000000-0005-0000-0000-0000B2110000}"/>
    <cellStyle name="Normal 2 4 5" xfId="5251" xr:uid="{00000000-0005-0000-0000-0000B3110000}"/>
    <cellStyle name="Normal 2 4 6" xfId="5252" xr:uid="{00000000-0005-0000-0000-0000B4110000}"/>
    <cellStyle name="Normal 2 4 7" xfId="5253" xr:uid="{00000000-0005-0000-0000-0000B5110000}"/>
    <cellStyle name="Normal 2 4 8" xfId="5254" xr:uid="{00000000-0005-0000-0000-0000B6110000}"/>
    <cellStyle name="Normal 2 4 9" xfId="5255" xr:uid="{00000000-0005-0000-0000-0000B7110000}"/>
    <cellStyle name="Normal 2 40" xfId="1503" xr:uid="{00000000-0005-0000-0000-0000B8110000}"/>
    <cellStyle name="Normal 2 41" xfId="1504" xr:uid="{00000000-0005-0000-0000-0000B9110000}"/>
    <cellStyle name="Normal 2 42" xfId="127" xr:uid="{00000000-0005-0000-0000-0000BA110000}"/>
    <cellStyle name="Normal 2 5" xfId="64" xr:uid="{00000000-0005-0000-0000-0000BB110000}"/>
    <cellStyle name="Normal 2 5 10" xfId="5256" xr:uid="{00000000-0005-0000-0000-0000BC110000}"/>
    <cellStyle name="Normal 2 5 11" xfId="5257" xr:uid="{00000000-0005-0000-0000-0000BD110000}"/>
    <cellStyle name="Normal 2 5 12" xfId="5258" xr:uid="{00000000-0005-0000-0000-0000BE110000}"/>
    <cellStyle name="Normal 2 5 13" xfId="5259" xr:uid="{00000000-0005-0000-0000-0000BF110000}"/>
    <cellStyle name="Normal 2 5 14" xfId="5260" xr:uid="{00000000-0005-0000-0000-0000C0110000}"/>
    <cellStyle name="Normal 2 5 15" xfId="5261" xr:uid="{00000000-0005-0000-0000-0000C1110000}"/>
    <cellStyle name="Normal 2 5 16" xfId="156" xr:uid="{00000000-0005-0000-0000-0000C2110000}"/>
    <cellStyle name="Normal 2 5 2" xfId="1650" xr:uid="{00000000-0005-0000-0000-0000C3110000}"/>
    <cellStyle name="Normal 2 5 2 10" xfId="5262" xr:uid="{00000000-0005-0000-0000-0000C4110000}"/>
    <cellStyle name="Normal 2 5 2 11" xfId="5263" xr:uid="{00000000-0005-0000-0000-0000C5110000}"/>
    <cellStyle name="Normal 2 5 2 12" xfId="5264" xr:uid="{00000000-0005-0000-0000-0000C6110000}"/>
    <cellStyle name="Normal 2 5 2 13" xfId="5265" xr:uid="{00000000-0005-0000-0000-0000C7110000}"/>
    <cellStyle name="Normal 2 5 2 2" xfId="5266" xr:uid="{00000000-0005-0000-0000-0000C8110000}"/>
    <cellStyle name="Normal 2 5 2 3" xfId="5267" xr:uid="{00000000-0005-0000-0000-0000C9110000}"/>
    <cellStyle name="Normal 2 5 2 4" xfId="5268" xr:uid="{00000000-0005-0000-0000-0000CA110000}"/>
    <cellStyle name="Normal 2 5 2 5" xfId="5269" xr:uid="{00000000-0005-0000-0000-0000CB110000}"/>
    <cellStyle name="Normal 2 5 2 6" xfId="5270" xr:uid="{00000000-0005-0000-0000-0000CC110000}"/>
    <cellStyle name="Normal 2 5 2 7" xfId="5271" xr:uid="{00000000-0005-0000-0000-0000CD110000}"/>
    <cellStyle name="Normal 2 5 2 8" xfId="5272" xr:uid="{00000000-0005-0000-0000-0000CE110000}"/>
    <cellStyle name="Normal 2 5 2 9" xfId="5273" xr:uid="{00000000-0005-0000-0000-0000CF110000}"/>
    <cellStyle name="Normal 2 5 3" xfId="5274" xr:uid="{00000000-0005-0000-0000-0000D0110000}"/>
    <cellStyle name="Normal 2 5 4" xfId="5275" xr:uid="{00000000-0005-0000-0000-0000D1110000}"/>
    <cellStyle name="Normal 2 5 5" xfId="5276" xr:uid="{00000000-0005-0000-0000-0000D2110000}"/>
    <cellStyle name="Normal 2 5 6" xfId="5277" xr:uid="{00000000-0005-0000-0000-0000D3110000}"/>
    <cellStyle name="Normal 2 5 7" xfId="5278" xr:uid="{00000000-0005-0000-0000-0000D4110000}"/>
    <cellStyle name="Normal 2 5 8" xfId="5279" xr:uid="{00000000-0005-0000-0000-0000D5110000}"/>
    <cellStyle name="Normal 2 5 9" xfId="5280" xr:uid="{00000000-0005-0000-0000-0000D6110000}"/>
    <cellStyle name="Normal 2 6" xfId="65" xr:uid="{00000000-0005-0000-0000-0000D7110000}"/>
    <cellStyle name="Normal 2 6 2" xfId="1651" xr:uid="{00000000-0005-0000-0000-0000D8110000}"/>
    <cellStyle name="Normal 2 6 3" xfId="157" xr:uid="{00000000-0005-0000-0000-0000D9110000}"/>
    <cellStyle name="Normal 2 7" xfId="66" xr:uid="{00000000-0005-0000-0000-0000DA110000}"/>
    <cellStyle name="Normal 2 7 2" xfId="1652" xr:uid="{00000000-0005-0000-0000-0000DB110000}"/>
    <cellStyle name="Normal 2 7 3" xfId="158" xr:uid="{00000000-0005-0000-0000-0000DC110000}"/>
    <cellStyle name="Normal 2 8" xfId="67" xr:uid="{00000000-0005-0000-0000-0000DD110000}"/>
    <cellStyle name="Normal 2 8 2" xfId="1505" xr:uid="{00000000-0005-0000-0000-0000DE110000}"/>
    <cellStyle name="Normal 2 8 2 2" xfId="5281" xr:uid="{00000000-0005-0000-0000-0000DF110000}"/>
    <cellStyle name="Normal 2 8 3" xfId="1506" xr:uid="{00000000-0005-0000-0000-0000E0110000}"/>
    <cellStyle name="Normal 2 8 3 2" xfId="5282" xr:uid="{00000000-0005-0000-0000-0000E1110000}"/>
    <cellStyle name="Normal 2 8 4" xfId="1507" xr:uid="{00000000-0005-0000-0000-0000E2110000}"/>
    <cellStyle name="Normal 2 8 4 2" xfId="5283" xr:uid="{00000000-0005-0000-0000-0000E3110000}"/>
    <cellStyle name="Normal 2 8 5" xfId="1660" xr:uid="{00000000-0005-0000-0000-0000E4110000}"/>
    <cellStyle name="Normal 2 8 6" xfId="2037" xr:uid="{00000000-0005-0000-0000-0000E5110000}"/>
    <cellStyle name="Normal 2 8 7" xfId="5284" xr:uid="{00000000-0005-0000-0000-0000E6110000}"/>
    <cellStyle name="Normal 2 8 8" xfId="107" xr:uid="{00000000-0005-0000-0000-0000E7110000}"/>
    <cellStyle name="Normal 2 9" xfId="68" xr:uid="{00000000-0005-0000-0000-0000E8110000}"/>
    <cellStyle name="Normal 2 9 2" xfId="5285" xr:uid="{00000000-0005-0000-0000-0000E9110000}"/>
    <cellStyle name="Normal 2 9 3" xfId="832" xr:uid="{00000000-0005-0000-0000-0000EA110000}"/>
    <cellStyle name="Normal 2_CF-performance" xfId="1391" xr:uid="{00000000-0005-0000-0000-0000EB110000}"/>
    <cellStyle name="Normal 20" xfId="105" xr:uid="{00000000-0005-0000-0000-0000EC110000}"/>
    <cellStyle name="Normal 20 2" xfId="1509" xr:uid="{00000000-0005-0000-0000-0000ED110000}"/>
    <cellStyle name="Normal 20 3" xfId="1508" xr:uid="{00000000-0005-0000-0000-0000EE110000}"/>
    <cellStyle name="Normal 21" xfId="1510" xr:uid="{00000000-0005-0000-0000-0000EF110000}"/>
    <cellStyle name="Normal 21 2" xfId="1511" xr:uid="{00000000-0005-0000-0000-0000F0110000}"/>
    <cellStyle name="Normal 22" xfId="146" xr:uid="{00000000-0005-0000-0000-0000F1110000}"/>
    <cellStyle name="Normal 22 2" xfId="1512" xr:uid="{00000000-0005-0000-0000-0000F2110000}"/>
    <cellStyle name="Normal 23" xfId="1513" xr:uid="{00000000-0005-0000-0000-0000F3110000}"/>
    <cellStyle name="Normal 23 2" xfId="1514" xr:uid="{00000000-0005-0000-0000-0000F4110000}"/>
    <cellStyle name="Normal 24" xfId="1515" xr:uid="{00000000-0005-0000-0000-0000F5110000}"/>
    <cellStyle name="Normal 24 2" xfId="1516" xr:uid="{00000000-0005-0000-0000-0000F6110000}"/>
    <cellStyle name="Normal 25" xfId="1517" xr:uid="{00000000-0005-0000-0000-0000F7110000}"/>
    <cellStyle name="Normal 25 2" xfId="2023" xr:uid="{00000000-0005-0000-0000-0000F8110000}"/>
    <cellStyle name="Normal 26" xfId="1518" xr:uid="{00000000-0005-0000-0000-0000F9110000}"/>
    <cellStyle name="Normal 26 2" xfId="1519" xr:uid="{00000000-0005-0000-0000-0000FA110000}"/>
    <cellStyle name="Normal 26 3" xfId="1520" xr:uid="{00000000-0005-0000-0000-0000FB110000}"/>
    <cellStyle name="Normal 26 4" xfId="1521" xr:uid="{00000000-0005-0000-0000-0000FC110000}"/>
    <cellStyle name="Normal 27" xfId="1522" xr:uid="{00000000-0005-0000-0000-0000FD110000}"/>
    <cellStyle name="Normal 27 2" xfId="2024" xr:uid="{00000000-0005-0000-0000-0000FE110000}"/>
    <cellStyle name="Normal 28" xfId="1523" xr:uid="{00000000-0005-0000-0000-0000FF110000}"/>
    <cellStyle name="Normal 28 2" xfId="2025" xr:uid="{00000000-0005-0000-0000-000000120000}"/>
    <cellStyle name="Normal 29" xfId="1524" xr:uid="{00000000-0005-0000-0000-000001120000}"/>
    <cellStyle name="Normal 29 2" xfId="2030" xr:uid="{00000000-0005-0000-0000-000002120000}"/>
    <cellStyle name="Normal 29 3" xfId="2032" xr:uid="{00000000-0005-0000-0000-000003120000}"/>
    <cellStyle name="Normal 29 4" xfId="2028" xr:uid="{00000000-0005-0000-0000-000004120000}"/>
    <cellStyle name="Normal 3" xfId="69" xr:uid="{00000000-0005-0000-0000-000005120000}"/>
    <cellStyle name="Normal 3 10" xfId="833" xr:uid="{00000000-0005-0000-0000-000006120000}"/>
    <cellStyle name="Normal 3 10 2" xfId="834" xr:uid="{00000000-0005-0000-0000-000007120000}"/>
    <cellStyle name="Normal 3 10 3" xfId="835" xr:uid="{00000000-0005-0000-0000-000008120000}"/>
    <cellStyle name="Normal 3 11" xfId="836" xr:uid="{00000000-0005-0000-0000-000009120000}"/>
    <cellStyle name="Normal 3 11 2" xfId="837" xr:uid="{00000000-0005-0000-0000-00000A120000}"/>
    <cellStyle name="Normal 3 11 3" xfId="838" xr:uid="{00000000-0005-0000-0000-00000B120000}"/>
    <cellStyle name="Normal 3 12" xfId="839" xr:uid="{00000000-0005-0000-0000-00000C120000}"/>
    <cellStyle name="Normal 3 12 2" xfId="840" xr:uid="{00000000-0005-0000-0000-00000D120000}"/>
    <cellStyle name="Normal 3 12 3" xfId="841" xr:uid="{00000000-0005-0000-0000-00000E120000}"/>
    <cellStyle name="Normal 3 13" xfId="842" xr:uid="{00000000-0005-0000-0000-00000F120000}"/>
    <cellStyle name="Normal 3 13 2" xfId="843" xr:uid="{00000000-0005-0000-0000-000010120000}"/>
    <cellStyle name="Normal 3 13 3" xfId="844" xr:uid="{00000000-0005-0000-0000-000011120000}"/>
    <cellStyle name="Normal 3 14" xfId="845" xr:uid="{00000000-0005-0000-0000-000012120000}"/>
    <cellStyle name="Normal 3 15" xfId="846" xr:uid="{00000000-0005-0000-0000-000013120000}"/>
    <cellStyle name="Normal 3 16" xfId="847" xr:uid="{00000000-0005-0000-0000-000014120000}"/>
    <cellStyle name="Normal 3 17" xfId="848" xr:uid="{00000000-0005-0000-0000-000015120000}"/>
    <cellStyle name="Normal 3 18" xfId="849" xr:uid="{00000000-0005-0000-0000-000016120000}"/>
    <cellStyle name="Normal 3 19" xfId="1525" xr:uid="{00000000-0005-0000-0000-000017120000}"/>
    <cellStyle name="Normal 3 19 2" xfId="1656" xr:uid="{00000000-0005-0000-0000-000018120000}"/>
    <cellStyle name="Normal 3 2" xfId="70" xr:uid="{00000000-0005-0000-0000-000019120000}"/>
    <cellStyle name="Normal 3 2 10" xfId="851" xr:uid="{00000000-0005-0000-0000-00001A120000}"/>
    <cellStyle name="Normal 3 2 11" xfId="852" xr:uid="{00000000-0005-0000-0000-00001B120000}"/>
    <cellStyle name="Normal 3 2 12" xfId="5286" xr:uid="{00000000-0005-0000-0000-00001C120000}"/>
    <cellStyle name="Normal 3 2 13" xfId="5287" xr:uid="{00000000-0005-0000-0000-00001D120000}"/>
    <cellStyle name="Normal 3 2 14" xfId="5288" xr:uid="{00000000-0005-0000-0000-00001E120000}"/>
    <cellStyle name="Normal 3 2 15" xfId="850" xr:uid="{00000000-0005-0000-0000-00001F120000}"/>
    <cellStyle name="Normal 3 2 2" xfId="853" xr:uid="{00000000-0005-0000-0000-000020120000}"/>
    <cellStyle name="Normal 3 2 2 10" xfId="854" xr:uid="{00000000-0005-0000-0000-000021120000}"/>
    <cellStyle name="Normal 3 2 2 11" xfId="855" xr:uid="{00000000-0005-0000-0000-000022120000}"/>
    <cellStyle name="Normal 3 2 2 12" xfId="5289" xr:uid="{00000000-0005-0000-0000-000023120000}"/>
    <cellStyle name="Normal 3 2 2 13" xfId="5290" xr:uid="{00000000-0005-0000-0000-000024120000}"/>
    <cellStyle name="Normal 3 2 2 2" xfId="856" xr:uid="{00000000-0005-0000-0000-000025120000}"/>
    <cellStyle name="Normal 3 2 2 2 10" xfId="857" xr:uid="{00000000-0005-0000-0000-000026120000}"/>
    <cellStyle name="Normal 3 2 2 2 2" xfId="858" xr:uid="{00000000-0005-0000-0000-000027120000}"/>
    <cellStyle name="Normal 3 2 2 2 2 2" xfId="859" xr:uid="{00000000-0005-0000-0000-000028120000}"/>
    <cellStyle name="Normal 3 2 2 2 2 2 2" xfId="860" xr:uid="{00000000-0005-0000-0000-000029120000}"/>
    <cellStyle name="Normal 3 2 2 2 2 2 3" xfId="861" xr:uid="{00000000-0005-0000-0000-00002A120000}"/>
    <cellStyle name="Normal 3 2 2 2 2 2 4" xfId="862" xr:uid="{00000000-0005-0000-0000-00002B120000}"/>
    <cellStyle name="Normal 3 2 2 2 2 2 5" xfId="863" xr:uid="{00000000-0005-0000-0000-00002C120000}"/>
    <cellStyle name="Normal 3 2 2 2 2 2 6" xfId="864" xr:uid="{00000000-0005-0000-0000-00002D120000}"/>
    <cellStyle name="Normal 3 2 2 2 2 2 7" xfId="865" xr:uid="{00000000-0005-0000-0000-00002E120000}"/>
    <cellStyle name="Normal 3 2 2 2 2 3" xfId="866" xr:uid="{00000000-0005-0000-0000-00002F120000}"/>
    <cellStyle name="Normal 3 2 2 2 2 4" xfId="867" xr:uid="{00000000-0005-0000-0000-000030120000}"/>
    <cellStyle name="Normal 3 2 2 2 2 5" xfId="868" xr:uid="{00000000-0005-0000-0000-000031120000}"/>
    <cellStyle name="Normal 3 2 2 2 2 6" xfId="869" xr:uid="{00000000-0005-0000-0000-000032120000}"/>
    <cellStyle name="Normal 3 2 2 2 2 7" xfId="870" xr:uid="{00000000-0005-0000-0000-000033120000}"/>
    <cellStyle name="Normal 3 2 2 2 2 8" xfId="871" xr:uid="{00000000-0005-0000-0000-000034120000}"/>
    <cellStyle name="Normal 3 2 2 2 2 9" xfId="872" xr:uid="{00000000-0005-0000-0000-000035120000}"/>
    <cellStyle name="Normal 3 2 2 2 3" xfId="873" xr:uid="{00000000-0005-0000-0000-000036120000}"/>
    <cellStyle name="Normal 3 2 2 2 4" xfId="874" xr:uid="{00000000-0005-0000-0000-000037120000}"/>
    <cellStyle name="Normal 3 2 2 2 4 2" xfId="875" xr:uid="{00000000-0005-0000-0000-000038120000}"/>
    <cellStyle name="Normal 3 2 2 2 4 3" xfId="876" xr:uid="{00000000-0005-0000-0000-000039120000}"/>
    <cellStyle name="Normal 3 2 2 2 4 4" xfId="877" xr:uid="{00000000-0005-0000-0000-00003A120000}"/>
    <cellStyle name="Normal 3 2 2 2 4 5" xfId="878" xr:uid="{00000000-0005-0000-0000-00003B120000}"/>
    <cellStyle name="Normal 3 2 2 2 4 6" xfId="879" xr:uid="{00000000-0005-0000-0000-00003C120000}"/>
    <cellStyle name="Normal 3 2 2 2 4 7" xfId="880" xr:uid="{00000000-0005-0000-0000-00003D120000}"/>
    <cellStyle name="Normal 3 2 2 2 5" xfId="881" xr:uid="{00000000-0005-0000-0000-00003E120000}"/>
    <cellStyle name="Normal 3 2 2 2 6" xfId="882" xr:uid="{00000000-0005-0000-0000-00003F120000}"/>
    <cellStyle name="Normal 3 2 2 2 7" xfId="883" xr:uid="{00000000-0005-0000-0000-000040120000}"/>
    <cellStyle name="Normal 3 2 2 2 8" xfId="884" xr:uid="{00000000-0005-0000-0000-000041120000}"/>
    <cellStyle name="Normal 3 2 2 2 9" xfId="885" xr:uid="{00000000-0005-0000-0000-000042120000}"/>
    <cellStyle name="Normal 3 2 2 3" xfId="886" xr:uid="{00000000-0005-0000-0000-000043120000}"/>
    <cellStyle name="Normal 3 2 2 4" xfId="887" xr:uid="{00000000-0005-0000-0000-000044120000}"/>
    <cellStyle name="Normal 3 2 2 4 2" xfId="888" xr:uid="{00000000-0005-0000-0000-000045120000}"/>
    <cellStyle name="Normal 3 2 2 4 2 2" xfId="889" xr:uid="{00000000-0005-0000-0000-000046120000}"/>
    <cellStyle name="Normal 3 2 2 4 2 3" xfId="890" xr:uid="{00000000-0005-0000-0000-000047120000}"/>
    <cellStyle name="Normal 3 2 2 4 2 4" xfId="891" xr:uid="{00000000-0005-0000-0000-000048120000}"/>
    <cellStyle name="Normal 3 2 2 4 2 5" xfId="892" xr:uid="{00000000-0005-0000-0000-000049120000}"/>
    <cellStyle name="Normal 3 2 2 4 2 6" xfId="893" xr:uid="{00000000-0005-0000-0000-00004A120000}"/>
    <cellStyle name="Normal 3 2 2 4 2 7" xfId="894" xr:uid="{00000000-0005-0000-0000-00004B120000}"/>
    <cellStyle name="Normal 3 2 2 4 3" xfId="895" xr:uid="{00000000-0005-0000-0000-00004C120000}"/>
    <cellStyle name="Normal 3 2 2 4 4" xfId="896" xr:uid="{00000000-0005-0000-0000-00004D120000}"/>
    <cellStyle name="Normal 3 2 2 4 5" xfId="897" xr:uid="{00000000-0005-0000-0000-00004E120000}"/>
    <cellStyle name="Normal 3 2 2 4 6" xfId="898" xr:uid="{00000000-0005-0000-0000-00004F120000}"/>
    <cellStyle name="Normal 3 2 2 4 7" xfId="899" xr:uid="{00000000-0005-0000-0000-000050120000}"/>
    <cellStyle name="Normal 3 2 2 4 8" xfId="900" xr:uid="{00000000-0005-0000-0000-000051120000}"/>
    <cellStyle name="Normal 3 2 2 4 9" xfId="901" xr:uid="{00000000-0005-0000-0000-000052120000}"/>
    <cellStyle name="Normal 3 2 2 5" xfId="902" xr:uid="{00000000-0005-0000-0000-000053120000}"/>
    <cellStyle name="Normal 3 2 2 5 2" xfId="903" xr:uid="{00000000-0005-0000-0000-000054120000}"/>
    <cellStyle name="Normal 3 2 2 5 3" xfId="904" xr:uid="{00000000-0005-0000-0000-000055120000}"/>
    <cellStyle name="Normal 3 2 2 5 4" xfId="905" xr:uid="{00000000-0005-0000-0000-000056120000}"/>
    <cellStyle name="Normal 3 2 2 5 5" xfId="906" xr:uid="{00000000-0005-0000-0000-000057120000}"/>
    <cellStyle name="Normal 3 2 2 5 6" xfId="907" xr:uid="{00000000-0005-0000-0000-000058120000}"/>
    <cellStyle name="Normal 3 2 2 5 7" xfId="908" xr:uid="{00000000-0005-0000-0000-000059120000}"/>
    <cellStyle name="Normal 3 2 2 6" xfId="909" xr:uid="{00000000-0005-0000-0000-00005A120000}"/>
    <cellStyle name="Normal 3 2 2 7" xfId="910" xr:uid="{00000000-0005-0000-0000-00005B120000}"/>
    <cellStyle name="Normal 3 2 2 8" xfId="911" xr:uid="{00000000-0005-0000-0000-00005C120000}"/>
    <cellStyle name="Normal 3 2 2 9" xfId="912" xr:uid="{00000000-0005-0000-0000-00005D120000}"/>
    <cellStyle name="Normal 3 2 3" xfId="913" xr:uid="{00000000-0005-0000-0000-00005E120000}"/>
    <cellStyle name="Normal 3 2 3 2" xfId="914" xr:uid="{00000000-0005-0000-0000-00005F120000}"/>
    <cellStyle name="Normal 3 2 4" xfId="915" xr:uid="{00000000-0005-0000-0000-000060120000}"/>
    <cellStyle name="Normal 3 2 4 2" xfId="916" xr:uid="{00000000-0005-0000-0000-000061120000}"/>
    <cellStyle name="Normal 3 2 4 2 2" xfId="917" xr:uid="{00000000-0005-0000-0000-000062120000}"/>
    <cellStyle name="Normal 3 2 4 2 3" xfId="918" xr:uid="{00000000-0005-0000-0000-000063120000}"/>
    <cellStyle name="Normal 3 2 4 2 4" xfId="919" xr:uid="{00000000-0005-0000-0000-000064120000}"/>
    <cellStyle name="Normal 3 2 4 2 5" xfId="920" xr:uid="{00000000-0005-0000-0000-000065120000}"/>
    <cellStyle name="Normal 3 2 4 2 6" xfId="921" xr:uid="{00000000-0005-0000-0000-000066120000}"/>
    <cellStyle name="Normal 3 2 4 2 7" xfId="922" xr:uid="{00000000-0005-0000-0000-000067120000}"/>
    <cellStyle name="Normal 3 2 4 3" xfId="923" xr:uid="{00000000-0005-0000-0000-000068120000}"/>
    <cellStyle name="Normal 3 2 4 4" xfId="924" xr:uid="{00000000-0005-0000-0000-000069120000}"/>
    <cellStyle name="Normal 3 2 4 5" xfId="925" xr:uid="{00000000-0005-0000-0000-00006A120000}"/>
    <cellStyle name="Normal 3 2 4 6" xfId="926" xr:uid="{00000000-0005-0000-0000-00006B120000}"/>
    <cellStyle name="Normal 3 2 4 7" xfId="927" xr:uid="{00000000-0005-0000-0000-00006C120000}"/>
    <cellStyle name="Normal 3 2 4 8" xfId="928" xr:uid="{00000000-0005-0000-0000-00006D120000}"/>
    <cellStyle name="Normal 3 2 4 9" xfId="929" xr:uid="{00000000-0005-0000-0000-00006E120000}"/>
    <cellStyle name="Normal 3 2 5" xfId="930" xr:uid="{00000000-0005-0000-0000-00006F120000}"/>
    <cellStyle name="Normal 3 2 5 2" xfId="931" xr:uid="{00000000-0005-0000-0000-000070120000}"/>
    <cellStyle name="Normal 3 2 5 3" xfId="932" xr:uid="{00000000-0005-0000-0000-000071120000}"/>
    <cellStyle name="Normal 3 2 5 4" xfId="933" xr:uid="{00000000-0005-0000-0000-000072120000}"/>
    <cellStyle name="Normal 3 2 5 5" xfId="934" xr:uid="{00000000-0005-0000-0000-000073120000}"/>
    <cellStyle name="Normal 3 2 5 6" xfId="935" xr:uid="{00000000-0005-0000-0000-000074120000}"/>
    <cellStyle name="Normal 3 2 5 7" xfId="936" xr:uid="{00000000-0005-0000-0000-000075120000}"/>
    <cellStyle name="Normal 3 2 6" xfId="937" xr:uid="{00000000-0005-0000-0000-000076120000}"/>
    <cellStyle name="Normal 3 2 7" xfId="938" xr:uid="{00000000-0005-0000-0000-000077120000}"/>
    <cellStyle name="Normal 3 2 8" xfId="939" xr:uid="{00000000-0005-0000-0000-000078120000}"/>
    <cellStyle name="Normal 3 2 9" xfId="940" xr:uid="{00000000-0005-0000-0000-000079120000}"/>
    <cellStyle name="Normal 3 20" xfId="108" xr:uid="{00000000-0005-0000-0000-00007A120000}"/>
    <cellStyle name="Normal 3 3" xfId="71" xr:uid="{00000000-0005-0000-0000-00007B120000}"/>
    <cellStyle name="Normal 3 3 2" xfId="941" xr:uid="{00000000-0005-0000-0000-00007C120000}"/>
    <cellStyle name="Normal 3 4" xfId="97" xr:uid="{00000000-0005-0000-0000-00007D120000}"/>
    <cellStyle name="Normal 3 4 2" xfId="1526" xr:uid="{00000000-0005-0000-0000-00007E120000}"/>
    <cellStyle name="Normal 3 4 3" xfId="1527" xr:uid="{00000000-0005-0000-0000-00007F120000}"/>
    <cellStyle name="Normal 3 4 4" xfId="1528" xr:uid="{00000000-0005-0000-0000-000080120000}"/>
    <cellStyle name="Normal 3 4 5" xfId="1657" xr:uid="{00000000-0005-0000-0000-000081120000}"/>
    <cellStyle name="Normal 3 5" xfId="942" xr:uid="{00000000-0005-0000-0000-000082120000}"/>
    <cellStyle name="Normal 3 5 2" xfId="5291" xr:uid="{00000000-0005-0000-0000-000083120000}"/>
    <cellStyle name="Normal 3 6" xfId="943" xr:uid="{00000000-0005-0000-0000-000084120000}"/>
    <cellStyle name="Normal 3 7" xfId="944" xr:uid="{00000000-0005-0000-0000-000085120000}"/>
    <cellStyle name="Normal 3 8" xfId="945" xr:uid="{00000000-0005-0000-0000-000086120000}"/>
    <cellStyle name="Normal 3 8 2" xfId="946" xr:uid="{00000000-0005-0000-0000-000087120000}"/>
    <cellStyle name="Normal 3 8 3" xfId="947" xr:uid="{00000000-0005-0000-0000-000088120000}"/>
    <cellStyle name="Normal 3 8 4" xfId="948" xr:uid="{00000000-0005-0000-0000-000089120000}"/>
    <cellStyle name="Normal 3 8 5" xfId="949" xr:uid="{00000000-0005-0000-0000-00008A120000}"/>
    <cellStyle name="Normal 3 8 6" xfId="950" xr:uid="{00000000-0005-0000-0000-00008B120000}"/>
    <cellStyle name="Normal 3 8 7" xfId="951" xr:uid="{00000000-0005-0000-0000-00008C120000}"/>
    <cellStyle name="Normal 3 9" xfId="952" xr:uid="{00000000-0005-0000-0000-00008D120000}"/>
    <cellStyle name="Normal 30" xfId="1529" xr:uid="{00000000-0005-0000-0000-00008E120000}"/>
    <cellStyle name="Normal 30 2" xfId="2026" xr:uid="{00000000-0005-0000-0000-00008F120000}"/>
    <cellStyle name="Normal 31" xfId="1530" xr:uid="{00000000-0005-0000-0000-000090120000}"/>
    <cellStyle name="Normal 31 2" xfId="2027" xr:uid="{00000000-0005-0000-0000-000091120000}"/>
    <cellStyle name="Normal 32" xfId="1531" xr:uid="{00000000-0005-0000-0000-000092120000}"/>
    <cellStyle name="Normal 32 2" xfId="2031" xr:uid="{00000000-0005-0000-0000-000093120000}"/>
    <cellStyle name="Normal 32 3" xfId="2033" xr:uid="{00000000-0005-0000-0000-000094120000}"/>
    <cellStyle name="Normal 32 4" xfId="2029" xr:uid="{00000000-0005-0000-0000-000095120000}"/>
    <cellStyle name="Normal 33" xfId="1532" xr:uid="{00000000-0005-0000-0000-000096120000}"/>
    <cellStyle name="Normal 34" xfId="1533" xr:uid="{00000000-0005-0000-0000-000097120000}"/>
    <cellStyle name="Normal 35" xfId="1534" xr:uid="{00000000-0005-0000-0000-000098120000}"/>
    <cellStyle name="Normal 35 2" xfId="1653" xr:uid="{00000000-0005-0000-0000-000099120000}"/>
    <cellStyle name="Normal 36" xfId="1535" xr:uid="{00000000-0005-0000-0000-00009A120000}"/>
    <cellStyle name="Normal 37" xfId="1536" xr:uid="{00000000-0005-0000-0000-00009B120000}"/>
    <cellStyle name="Normal 38" xfId="1658" xr:uid="{00000000-0005-0000-0000-00009C120000}"/>
    <cellStyle name="Normal 39" xfId="1662" xr:uid="{00000000-0005-0000-0000-00009D120000}"/>
    <cellStyle name="Normal 4" xfId="72" xr:uid="{00000000-0005-0000-0000-00009E120000}"/>
    <cellStyle name="Normal 4 10" xfId="953" xr:uid="{00000000-0005-0000-0000-00009F120000}"/>
    <cellStyle name="Normal 4 10 2" xfId="954" xr:uid="{00000000-0005-0000-0000-0000A0120000}"/>
    <cellStyle name="Normal 4 10 3" xfId="955" xr:uid="{00000000-0005-0000-0000-0000A1120000}"/>
    <cellStyle name="Normal 4 11" xfId="956" xr:uid="{00000000-0005-0000-0000-0000A2120000}"/>
    <cellStyle name="Normal 4 11 2" xfId="957" xr:uid="{00000000-0005-0000-0000-0000A3120000}"/>
    <cellStyle name="Normal 4 11 3" xfId="958" xr:uid="{00000000-0005-0000-0000-0000A4120000}"/>
    <cellStyle name="Normal 4 12" xfId="959" xr:uid="{00000000-0005-0000-0000-0000A5120000}"/>
    <cellStyle name="Normal 4 12 2" xfId="960" xr:uid="{00000000-0005-0000-0000-0000A6120000}"/>
    <cellStyle name="Normal 4 12 3" xfId="961" xr:uid="{00000000-0005-0000-0000-0000A7120000}"/>
    <cellStyle name="Normal 4 13" xfId="962" xr:uid="{00000000-0005-0000-0000-0000A8120000}"/>
    <cellStyle name="Normal 4 13 2" xfId="963" xr:uid="{00000000-0005-0000-0000-0000A9120000}"/>
    <cellStyle name="Normal 4 13 3" xfId="964" xr:uid="{00000000-0005-0000-0000-0000AA120000}"/>
    <cellStyle name="Normal 4 14" xfId="965" xr:uid="{00000000-0005-0000-0000-0000AB120000}"/>
    <cellStyle name="Normal 4 15" xfId="966" xr:uid="{00000000-0005-0000-0000-0000AC120000}"/>
    <cellStyle name="Normal 4 16" xfId="967" xr:uid="{00000000-0005-0000-0000-0000AD120000}"/>
    <cellStyle name="Normal 4 17" xfId="968" xr:uid="{00000000-0005-0000-0000-0000AE120000}"/>
    <cellStyle name="Normal 4 18" xfId="969" xr:uid="{00000000-0005-0000-0000-0000AF120000}"/>
    <cellStyle name="Normal 4 19" xfId="1537" xr:uid="{00000000-0005-0000-0000-0000B0120000}"/>
    <cellStyle name="Normal 4 2" xfId="73" xr:uid="{00000000-0005-0000-0000-0000B1120000}"/>
    <cellStyle name="Normal 4 2 10" xfId="5292" xr:uid="{00000000-0005-0000-0000-0000B2120000}"/>
    <cellStyle name="Normal 4 2 11" xfId="5293" xr:uid="{00000000-0005-0000-0000-0000B3120000}"/>
    <cellStyle name="Normal 4 2 12" xfId="5294" xr:uid="{00000000-0005-0000-0000-0000B4120000}"/>
    <cellStyle name="Normal 4 2 13" xfId="5295" xr:uid="{00000000-0005-0000-0000-0000B5120000}"/>
    <cellStyle name="Normal 4 2 14" xfId="5296" xr:uid="{00000000-0005-0000-0000-0000B6120000}"/>
    <cellStyle name="Normal 4 2 15" xfId="5297" xr:uid="{00000000-0005-0000-0000-0000B7120000}"/>
    <cellStyle name="Normal 4 2 16" xfId="5298" xr:uid="{00000000-0005-0000-0000-0000B8120000}"/>
    <cellStyle name="Normal 4 2 17" xfId="5299" xr:uid="{00000000-0005-0000-0000-0000B9120000}"/>
    <cellStyle name="Normal 4 2 18" xfId="5300" xr:uid="{00000000-0005-0000-0000-0000BA120000}"/>
    <cellStyle name="Normal 4 2 19" xfId="5301" xr:uid="{00000000-0005-0000-0000-0000BB120000}"/>
    <cellStyle name="Normal 4 2 2" xfId="5302" xr:uid="{00000000-0005-0000-0000-0000BC120000}"/>
    <cellStyle name="Normal 4 2 2 10" xfId="5303" xr:uid="{00000000-0005-0000-0000-0000BD120000}"/>
    <cellStyle name="Normal 4 2 2 11" xfId="5304" xr:uid="{00000000-0005-0000-0000-0000BE120000}"/>
    <cellStyle name="Normal 4 2 2 12" xfId="5305" xr:uid="{00000000-0005-0000-0000-0000BF120000}"/>
    <cellStyle name="Normal 4 2 2 13" xfId="5306" xr:uid="{00000000-0005-0000-0000-0000C0120000}"/>
    <cellStyle name="Normal 4 2 2 2" xfId="5307" xr:uid="{00000000-0005-0000-0000-0000C1120000}"/>
    <cellStyle name="Normal 4 2 2 3" xfId="5308" xr:uid="{00000000-0005-0000-0000-0000C2120000}"/>
    <cellStyle name="Normal 4 2 2 4" xfId="5309" xr:uid="{00000000-0005-0000-0000-0000C3120000}"/>
    <cellStyle name="Normal 4 2 2 5" xfId="5310" xr:uid="{00000000-0005-0000-0000-0000C4120000}"/>
    <cellStyle name="Normal 4 2 2 6" xfId="5311" xr:uid="{00000000-0005-0000-0000-0000C5120000}"/>
    <cellStyle name="Normal 4 2 2 7" xfId="5312" xr:uid="{00000000-0005-0000-0000-0000C6120000}"/>
    <cellStyle name="Normal 4 2 2 8" xfId="5313" xr:uid="{00000000-0005-0000-0000-0000C7120000}"/>
    <cellStyle name="Normal 4 2 2 9" xfId="5314" xr:uid="{00000000-0005-0000-0000-0000C8120000}"/>
    <cellStyle name="Normal 4 2 20" xfId="5315" xr:uid="{00000000-0005-0000-0000-0000C9120000}"/>
    <cellStyle name="Normal 4 2 21" xfId="5316" xr:uid="{00000000-0005-0000-0000-0000CA120000}"/>
    <cellStyle name="Normal 4 2 22" xfId="5317" xr:uid="{00000000-0005-0000-0000-0000CB120000}"/>
    <cellStyle name="Normal 4 2 3" xfId="5318" xr:uid="{00000000-0005-0000-0000-0000CC120000}"/>
    <cellStyle name="Normal 4 2 4" xfId="5319" xr:uid="{00000000-0005-0000-0000-0000CD120000}"/>
    <cellStyle name="Normal 4 2 5" xfId="5320" xr:uid="{00000000-0005-0000-0000-0000CE120000}"/>
    <cellStyle name="Normal 4 2 6" xfId="5321" xr:uid="{00000000-0005-0000-0000-0000CF120000}"/>
    <cellStyle name="Normal 4 2 7" xfId="5322" xr:uid="{00000000-0005-0000-0000-0000D0120000}"/>
    <cellStyle name="Normal 4 2 8" xfId="5323" xr:uid="{00000000-0005-0000-0000-0000D1120000}"/>
    <cellStyle name="Normal 4 2 9" xfId="5324" xr:uid="{00000000-0005-0000-0000-0000D2120000}"/>
    <cellStyle name="Normal 4 20" xfId="129" xr:uid="{00000000-0005-0000-0000-0000D3120000}"/>
    <cellStyle name="Normal 4 3" xfId="130" xr:uid="{00000000-0005-0000-0000-0000D4120000}"/>
    <cellStyle name="Normal 4 3 2" xfId="5325" xr:uid="{00000000-0005-0000-0000-0000D5120000}"/>
    <cellStyle name="Normal 4 4" xfId="970" xr:uid="{00000000-0005-0000-0000-0000D6120000}"/>
    <cellStyle name="Normal 4 4 10" xfId="971" xr:uid="{00000000-0005-0000-0000-0000D7120000}"/>
    <cellStyle name="Normal 4 4 2" xfId="972" xr:uid="{00000000-0005-0000-0000-0000D8120000}"/>
    <cellStyle name="Normal 4 4 2 10" xfId="973" xr:uid="{00000000-0005-0000-0000-0000D9120000}"/>
    <cellStyle name="Normal 4 4 2 2" xfId="974" xr:uid="{00000000-0005-0000-0000-0000DA120000}"/>
    <cellStyle name="Normal 4 4 2 2 2" xfId="975" xr:uid="{00000000-0005-0000-0000-0000DB120000}"/>
    <cellStyle name="Normal 4 4 2 2 2 2" xfId="976" xr:uid="{00000000-0005-0000-0000-0000DC120000}"/>
    <cellStyle name="Normal 4 4 2 2 2 3" xfId="977" xr:uid="{00000000-0005-0000-0000-0000DD120000}"/>
    <cellStyle name="Normal 4 4 2 2 2 4" xfId="978" xr:uid="{00000000-0005-0000-0000-0000DE120000}"/>
    <cellStyle name="Normal 4 4 2 2 2 5" xfId="979" xr:uid="{00000000-0005-0000-0000-0000DF120000}"/>
    <cellStyle name="Normal 4 4 2 2 2 6" xfId="980" xr:uid="{00000000-0005-0000-0000-0000E0120000}"/>
    <cellStyle name="Normal 4 4 2 2 2 7" xfId="981" xr:uid="{00000000-0005-0000-0000-0000E1120000}"/>
    <cellStyle name="Normal 4 4 2 2 3" xfId="982" xr:uid="{00000000-0005-0000-0000-0000E2120000}"/>
    <cellStyle name="Normal 4 4 2 2 4" xfId="983" xr:uid="{00000000-0005-0000-0000-0000E3120000}"/>
    <cellStyle name="Normal 4 4 2 2 5" xfId="984" xr:uid="{00000000-0005-0000-0000-0000E4120000}"/>
    <cellStyle name="Normal 4 4 2 2 6" xfId="985" xr:uid="{00000000-0005-0000-0000-0000E5120000}"/>
    <cellStyle name="Normal 4 4 2 2 7" xfId="986" xr:uid="{00000000-0005-0000-0000-0000E6120000}"/>
    <cellStyle name="Normal 4 4 2 2 8" xfId="987" xr:uid="{00000000-0005-0000-0000-0000E7120000}"/>
    <cellStyle name="Normal 4 4 2 2 9" xfId="988" xr:uid="{00000000-0005-0000-0000-0000E8120000}"/>
    <cellStyle name="Normal 4 4 2 3" xfId="989" xr:uid="{00000000-0005-0000-0000-0000E9120000}"/>
    <cellStyle name="Normal 4 4 2 4" xfId="990" xr:uid="{00000000-0005-0000-0000-0000EA120000}"/>
    <cellStyle name="Normal 4 4 2 4 2" xfId="991" xr:uid="{00000000-0005-0000-0000-0000EB120000}"/>
    <cellStyle name="Normal 4 4 2 4 3" xfId="992" xr:uid="{00000000-0005-0000-0000-0000EC120000}"/>
    <cellStyle name="Normal 4 4 2 4 4" xfId="993" xr:uid="{00000000-0005-0000-0000-0000ED120000}"/>
    <cellStyle name="Normal 4 4 2 4 5" xfId="994" xr:uid="{00000000-0005-0000-0000-0000EE120000}"/>
    <cellStyle name="Normal 4 4 2 4 6" xfId="995" xr:uid="{00000000-0005-0000-0000-0000EF120000}"/>
    <cellStyle name="Normal 4 4 2 4 7" xfId="996" xr:uid="{00000000-0005-0000-0000-0000F0120000}"/>
    <cellStyle name="Normal 4 4 2 5" xfId="997" xr:uid="{00000000-0005-0000-0000-0000F1120000}"/>
    <cellStyle name="Normal 4 4 2 6" xfId="998" xr:uid="{00000000-0005-0000-0000-0000F2120000}"/>
    <cellStyle name="Normal 4 4 2 7" xfId="999" xr:uid="{00000000-0005-0000-0000-0000F3120000}"/>
    <cellStyle name="Normal 4 4 2 8" xfId="1000" xr:uid="{00000000-0005-0000-0000-0000F4120000}"/>
    <cellStyle name="Normal 4 4 2 9" xfId="1001" xr:uid="{00000000-0005-0000-0000-0000F5120000}"/>
    <cellStyle name="Normal 4 4 3" xfId="1002" xr:uid="{00000000-0005-0000-0000-0000F6120000}"/>
    <cellStyle name="Normal 4 4 3 2" xfId="1003" xr:uid="{00000000-0005-0000-0000-0000F7120000}"/>
    <cellStyle name="Normal 4 4 3 2 2" xfId="1004" xr:uid="{00000000-0005-0000-0000-0000F8120000}"/>
    <cellStyle name="Normal 4 4 3 2 3" xfId="1005" xr:uid="{00000000-0005-0000-0000-0000F9120000}"/>
    <cellStyle name="Normal 4 4 3 2 4" xfId="1006" xr:uid="{00000000-0005-0000-0000-0000FA120000}"/>
    <cellStyle name="Normal 4 4 3 2 5" xfId="1007" xr:uid="{00000000-0005-0000-0000-0000FB120000}"/>
    <cellStyle name="Normal 4 4 3 2 6" xfId="1008" xr:uid="{00000000-0005-0000-0000-0000FC120000}"/>
    <cellStyle name="Normal 4 4 3 2 7" xfId="1009" xr:uid="{00000000-0005-0000-0000-0000FD120000}"/>
    <cellStyle name="Normal 4 4 3 3" xfId="1010" xr:uid="{00000000-0005-0000-0000-0000FE120000}"/>
    <cellStyle name="Normal 4 4 3 4" xfId="1011" xr:uid="{00000000-0005-0000-0000-0000FF120000}"/>
    <cellStyle name="Normal 4 4 3 5" xfId="1012" xr:uid="{00000000-0005-0000-0000-000000130000}"/>
    <cellStyle name="Normal 4 4 3 6" xfId="1013" xr:uid="{00000000-0005-0000-0000-000001130000}"/>
    <cellStyle name="Normal 4 4 3 7" xfId="1014" xr:uid="{00000000-0005-0000-0000-000002130000}"/>
    <cellStyle name="Normal 4 4 3 8" xfId="1015" xr:uid="{00000000-0005-0000-0000-000003130000}"/>
    <cellStyle name="Normal 4 4 3 9" xfId="1016" xr:uid="{00000000-0005-0000-0000-000004130000}"/>
    <cellStyle name="Normal 4 4 4" xfId="1017" xr:uid="{00000000-0005-0000-0000-000005130000}"/>
    <cellStyle name="Normal 4 4 4 2" xfId="1018" xr:uid="{00000000-0005-0000-0000-000006130000}"/>
    <cellStyle name="Normal 4 4 4 3" xfId="1019" xr:uid="{00000000-0005-0000-0000-000007130000}"/>
    <cellStyle name="Normal 4 4 4 4" xfId="1020" xr:uid="{00000000-0005-0000-0000-000008130000}"/>
    <cellStyle name="Normal 4 4 4 5" xfId="1021" xr:uid="{00000000-0005-0000-0000-000009130000}"/>
    <cellStyle name="Normal 4 4 4 6" xfId="1022" xr:uid="{00000000-0005-0000-0000-00000A130000}"/>
    <cellStyle name="Normal 4 4 4 7" xfId="1023" xr:uid="{00000000-0005-0000-0000-00000B130000}"/>
    <cellStyle name="Normal 4 4 5" xfId="1024" xr:uid="{00000000-0005-0000-0000-00000C130000}"/>
    <cellStyle name="Normal 4 4 6" xfId="1025" xr:uid="{00000000-0005-0000-0000-00000D130000}"/>
    <cellStyle name="Normal 4 4 7" xfId="1026" xr:uid="{00000000-0005-0000-0000-00000E130000}"/>
    <cellStyle name="Normal 4 4 8" xfId="1027" xr:uid="{00000000-0005-0000-0000-00000F130000}"/>
    <cellStyle name="Normal 4 4 9" xfId="1028" xr:uid="{00000000-0005-0000-0000-000010130000}"/>
    <cellStyle name="Normal 4 5" xfId="1029" xr:uid="{00000000-0005-0000-0000-000011130000}"/>
    <cellStyle name="Normal 4 5 2" xfId="5326" xr:uid="{00000000-0005-0000-0000-000012130000}"/>
    <cellStyle name="Normal 4 6" xfId="1030" xr:uid="{00000000-0005-0000-0000-000013130000}"/>
    <cellStyle name="Normal 4 7" xfId="1031" xr:uid="{00000000-0005-0000-0000-000014130000}"/>
    <cellStyle name="Normal 4 8" xfId="74" xr:uid="{00000000-0005-0000-0000-000015130000}"/>
    <cellStyle name="Normal 4 8 2" xfId="1033" xr:uid="{00000000-0005-0000-0000-000016130000}"/>
    <cellStyle name="Normal 4 8 3" xfId="1034" xr:uid="{00000000-0005-0000-0000-000017130000}"/>
    <cellStyle name="Normal 4 8 4" xfId="1035" xr:uid="{00000000-0005-0000-0000-000018130000}"/>
    <cellStyle name="Normal 4 8 5" xfId="1036" xr:uid="{00000000-0005-0000-0000-000019130000}"/>
    <cellStyle name="Normal 4 8 6" xfId="1037" xr:uid="{00000000-0005-0000-0000-00001A130000}"/>
    <cellStyle name="Normal 4 8 7" xfId="1038" xr:uid="{00000000-0005-0000-0000-00001B130000}"/>
    <cellStyle name="Normal 4 8 8" xfId="1032" xr:uid="{00000000-0005-0000-0000-00001C130000}"/>
    <cellStyle name="Normal 4 9" xfId="1039" xr:uid="{00000000-0005-0000-0000-00001D130000}"/>
    <cellStyle name="Normal 4_CF-performance" xfId="1392" xr:uid="{00000000-0005-0000-0000-00001E130000}"/>
    <cellStyle name="Normal 40" xfId="2035" xr:uid="{00000000-0005-0000-0000-00001F130000}"/>
    <cellStyle name="Normal 41" xfId="8173" xr:uid="{00000000-0005-0000-0000-000020130000}"/>
    <cellStyle name="Normal 42" xfId="8252" xr:uid="{00000000-0005-0000-0000-000021130000}"/>
    <cellStyle name="Normal 43" xfId="8254" xr:uid="{00000000-0005-0000-0000-000022130000}"/>
    <cellStyle name="Normal 44" xfId="8255" xr:uid="{00000000-0005-0000-0000-000023130000}"/>
    <cellStyle name="Normal 45" xfId="8258" xr:uid="{00000000-0005-0000-0000-000024130000}"/>
    <cellStyle name="Normal 46" xfId="8263" xr:uid="{00000000-0005-0000-0000-000025130000}"/>
    <cellStyle name="Normal 47" xfId="8264" xr:uid="{00000000-0005-0000-0000-000026130000}"/>
    <cellStyle name="Normal 5" xfId="75" xr:uid="{00000000-0005-0000-0000-000027130000}"/>
    <cellStyle name="Normal 5 10" xfId="1040" xr:uid="{00000000-0005-0000-0000-000028130000}"/>
    <cellStyle name="Normal 5 10 2" xfId="5327" xr:uid="{00000000-0005-0000-0000-000029130000}"/>
    <cellStyle name="Normal 5 10 2 2" xfId="5328" xr:uid="{00000000-0005-0000-0000-00002A130000}"/>
    <cellStyle name="Normal 5 11" xfId="1041" xr:uid="{00000000-0005-0000-0000-00002B130000}"/>
    <cellStyle name="Normal 5 11 2" xfId="5329" xr:uid="{00000000-0005-0000-0000-00002C130000}"/>
    <cellStyle name="Normal 5 11 2 2" xfId="5330" xr:uid="{00000000-0005-0000-0000-00002D130000}"/>
    <cellStyle name="Normal 5 12" xfId="1042" xr:uid="{00000000-0005-0000-0000-00002E130000}"/>
    <cellStyle name="Normal 5 13" xfId="1043" xr:uid="{00000000-0005-0000-0000-00002F130000}"/>
    <cellStyle name="Normal 5 14" xfId="1044" xr:uid="{00000000-0005-0000-0000-000030130000}"/>
    <cellStyle name="Normal 5 15" xfId="1045" xr:uid="{00000000-0005-0000-0000-000031130000}"/>
    <cellStyle name="Normal 5 16" xfId="5331" xr:uid="{00000000-0005-0000-0000-000032130000}"/>
    <cellStyle name="Normal 5 17" xfId="5332" xr:uid="{00000000-0005-0000-0000-000033130000}"/>
    <cellStyle name="Normal 5 2" xfId="148" xr:uid="{00000000-0005-0000-0000-000034130000}"/>
    <cellStyle name="Normal 5 2 10" xfId="1046" xr:uid="{00000000-0005-0000-0000-000035130000}"/>
    <cellStyle name="Normal 5 2 10 10" xfId="5333" xr:uid="{00000000-0005-0000-0000-000036130000}"/>
    <cellStyle name="Normal 5 2 10 11" xfId="5334" xr:uid="{00000000-0005-0000-0000-000037130000}"/>
    <cellStyle name="Normal 5 2 10 2" xfId="5335" xr:uid="{00000000-0005-0000-0000-000038130000}"/>
    <cellStyle name="Normal 5 2 10 2 2" xfId="5336" xr:uid="{00000000-0005-0000-0000-000039130000}"/>
    <cellStyle name="Normal 5 2 10 2 2 2" xfId="5337" xr:uid="{00000000-0005-0000-0000-00003A130000}"/>
    <cellStyle name="Normal 5 2 10 2 2 2 2" xfId="5338" xr:uid="{00000000-0005-0000-0000-00003B130000}"/>
    <cellStyle name="Normal 5 2 10 2 2 3" xfId="5339" xr:uid="{00000000-0005-0000-0000-00003C130000}"/>
    <cellStyle name="Normal 5 2 10 2 3" xfId="5340" xr:uid="{00000000-0005-0000-0000-00003D130000}"/>
    <cellStyle name="Normal 5 2 10 2 3 2" xfId="5341" xr:uid="{00000000-0005-0000-0000-00003E130000}"/>
    <cellStyle name="Normal 5 2 10 2 3 2 2" xfId="5342" xr:uid="{00000000-0005-0000-0000-00003F130000}"/>
    <cellStyle name="Normal 5 2 10 2 3 3" xfId="5343" xr:uid="{00000000-0005-0000-0000-000040130000}"/>
    <cellStyle name="Normal 5 2 10 2 4" xfId="5344" xr:uid="{00000000-0005-0000-0000-000041130000}"/>
    <cellStyle name="Normal 5 2 10 2 4 2" xfId="5345" xr:uid="{00000000-0005-0000-0000-000042130000}"/>
    <cellStyle name="Normal 5 2 10 2 4 2 2" xfId="5346" xr:uid="{00000000-0005-0000-0000-000043130000}"/>
    <cellStyle name="Normal 5 2 10 2 4 3" xfId="5347" xr:uid="{00000000-0005-0000-0000-000044130000}"/>
    <cellStyle name="Normal 5 2 10 2 5" xfId="5348" xr:uid="{00000000-0005-0000-0000-000045130000}"/>
    <cellStyle name="Normal 5 2 10 2 5 2" xfId="5349" xr:uid="{00000000-0005-0000-0000-000046130000}"/>
    <cellStyle name="Normal 5 2 10 2 6" xfId="5350" xr:uid="{00000000-0005-0000-0000-000047130000}"/>
    <cellStyle name="Normal 5 2 10 3" xfId="5351" xr:uid="{00000000-0005-0000-0000-000048130000}"/>
    <cellStyle name="Normal 5 2 10 3 2" xfId="5352" xr:uid="{00000000-0005-0000-0000-000049130000}"/>
    <cellStyle name="Normal 5 2 10 3 2 2" xfId="5353" xr:uid="{00000000-0005-0000-0000-00004A130000}"/>
    <cellStyle name="Normal 5 2 10 3 2 2 2" xfId="5354" xr:uid="{00000000-0005-0000-0000-00004B130000}"/>
    <cellStyle name="Normal 5 2 10 3 2 3" xfId="5355" xr:uid="{00000000-0005-0000-0000-00004C130000}"/>
    <cellStyle name="Normal 5 2 10 3 3" xfId="5356" xr:uid="{00000000-0005-0000-0000-00004D130000}"/>
    <cellStyle name="Normal 5 2 10 3 3 2" xfId="5357" xr:uid="{00000000-0005-0000-0000-00004E130000}"/>
    <cellStyle name="Normal 5 2 10 3 3 2 2" xfId="5358" xr:uid="{00000000-0005-0000-0000-00004F130000}"/>
    <cellStyle name="Normal 5 2 10 3 3 3" xfId="5359" xr:uid="{00000000-0005-0000-0000-000050130000}"/>
    <cellStyle name="Normal 5 2 10 3 4" xfId="5360" xr:uid="{00000000-0005-0000-0000-000051130000}"/>
    <cellStyle name="Normal 5 2 10 3 4 2" xfId="5361" xr:uid="{00000000-0005-0000-0000-000052130000}"/>
    <cellStyle name="Normal 5 2 10 3 4 2 2" xfId="5362" xr:uid="{00000000-0005-0000-0000-000053130000}"/>
    <cellStyle name="Normal 5 2 10 3 4 3" xfId="5363" xr:uid="{00000000-0005-0000-0000-000054130000}"/>
    <cellStyle name="Normal 5 2 10 3 5" xfId="5364" xr:uid="{00000000-0005-0000-0000-000055130000}"/>
    <cellStyle name="Normal 5 2 10 3 5 2" xfId="5365" xr:uid="{00000000-0005-0000-0000-000056130000}"/>
    <cellStyle name="Normal 5 2 10 3 6" xfId="5366" xr:uid="{00000000-0005-0000-0000-000057130000}"/>
    <cellStyle name="Normal 5 2 10 4" xfId="5367" xr:uid="{00000000-0005-0000-0000-000058130000}"/>
    <cellStyle name="Normal 5 2 10 4 2" xfId="5368" xr:uid="{00000000-0005-0000-0000-000059130000}"/>
    <cellStyle name="Normal 5 2 10 4 2 2" xfId="5369" xr:uid="{00000000-0005-0000-0000-00005A130000}"/>
    <cellStyle name="Normal 5 2 10 4 2 2 2" xfId="5370" xr:uid="{00000000-0005-0000-0000-00005B130000}"/>
    <cellStyle name="Normal 5 2 10 4 2 3" xfId="5371" xr:uid="{00000000-0005-0000-0000-00005C130000}"/>
    <cellStyle name="Normal 5 2 10 4 3" xfId="5372" xr:uid="{00000000-0005-0000-0000-00005D130000}"/>
    <cellStyle name="Normal 5 2 10 4 3 2" xfId="5373" xr:uid="{00000000-0005-0000-0000-00005E130000}"/>
    <cellStyle name="Normal 5 2 10 4 3 2 2" xfId="5374" xr:uid="{00000000-0005-0000-0000-00005F130000}"/>
    <cellStyle name="Normal 5 2 10 4 3 3" xfId="5375" xr:uid="{00000000-0005-0000-0000-000060130000}"/>
    <cellStyle name="Normal 5 2 10 4 4" xfId="5376" xr:uid="{00000000-0005-0000-0000-000061130000}"/>
    <cellStyle name="Normal 5 2 10 4 4 2" xfId="5377" xr:uid="{00000000-0005-0000-0000-000062130000}"/>
    <cellStyle name="Normal 5 2 10 4 4 2 2" xfId="5378" xr:uid="{00000000-0005-0000-0000-000063130000}"/>
    <cellStyle name="Normal 5 2 10 4 4 3" xfId="5379" xr:uid="{00000000-0005-0000-0000-000064130000}"/>
    <cellStyle name="Normal 5 2 10 4 5" xfId="5380" xr:uid="{00000000-0005-0000-0000-000065130000}"/>
    <cellStyle name="Normal 5 2 10 4 5 2" xfId="5381" xr:uid="{00000000-0005-0000-0000-000066130000}"/>
    <cellStyle name="Normal 5 2 10 4 6" xfId="5382" xr:uid="{00000000-0005-0000-0000-000067130000}"/>
    <cellStyle name="Normal 5 2 10 5" xfId="5383" xr:uid="{00000000-0005-0000-0000-000068130000}"/>
    <cellStyle name="Normal 5 2 10 5 2" xfId="5384" xr:uid="{00000000-0005-0000-0000-000069130000}"/>
    <cellStyle name="Normal 5 2 10 5 2 2" xfId="5385" xr:uid="{00000000-0005-0000-0000-00006A130000}"/>
    <cellStyle name="Normal 5 2 10 5 2 2 2" xfId="5386" xr:uid="{00000000-0005-0000-0000-00006B130000}"/>
    <cellStyle name="Normal 5 2 10 5 2 3" xfId="5387" xr:uid="{00000000-0005-0000-0000-00006C130000}"/>
    <cellStyle name="Normal 5 2 10 5 3" xfId="5388" xr:uid="{00000000-0005-0000-0000-00006D130000}"/>
    <cellStyle name="Normal 5 2 10 5 3 2" xfId="5389" xr:uid="{00000000-0005-0000-0000-00006E130000}"/>
    <cellStyle name="Normal 5 2 10 5 3 2 2" xfId="5390" xr:uid="{00000000-0005-0000-0000-00006F130000}"/>
    <cellStyle name="Normal 5 2 10 5 3 3" xfId="5391" xr:uid="{00000000-0005-0000-0000-000070130000}"/>
    <cellStyle name="Normal 5 2 10 5 4" xfId="5392" xr:uid="{00000000-0005-0000-0000-000071130000}"/>
    <cellStyle name="Normal 5 2 10 5 4 2" xfId="5393" xr:uid="{00000000-0005-0000-0000-000072130000}"/>
    <cellStyle name="Normal 5 2 10 5 4 2 2" xfId="5394" xr:uid="{00000000-0005-0000-0000-000073130000}"/>
    <cellStyle name="Normal 5 2 10 5 4 3" xfId="5395" xr:uid="{00000000-0005-0000-0000-000074130000}"/>
    <cellStyle name="Normal 5 2 10 5 5" xfId="5396" xr:uid="{00000000-0005-0000-0000-000075130000}"/>
    <cellStyle name="Normal 5 2 10 5 5 2" xfId="5397" xr:uid="{00000000-0005-0000-0000-000076130000}"/>
    <cellStyle name="Normal 5 2 10 5 6" xfId="5398" xr:uid="{00000000-0005-0000-0000-000077130000}"/>
    <cellStyle name="Normal 5 2 10 6" xfId="5399" xr:uid="{00000000-0005-0000-0000-000078130000}"/>
    <cellStyle name="Normal 5 2 10 6 2" xfId="5400" xr:uid="{00000000-0005-0000-0000-000079130000}"/>
    <cellStyle name="Normal 5 2 10 6 2 2" xfId="5401" xr:uid="{00000000-0005-0000-0000-00007A130000}"/>
    <cellStyle name="Normal 5 2 10 6 3" xfId="5402" xr:uid="{00000000-0005-0000-0000-00007B130000}"/>
    <cellStyle name="Normal 5 2 10 7" xfId="5403" xr:uid="{00000000-0005-0000-0000-00007C130000}"/>
    <cellStyle name="Normal 5 2 10 7 2" xfId="5404" xr:uid="{00000000-0005-0000-0000-00007D130000}"/>
    <cellStyle name="Normal 5 2 10 7 2 2" xfId="5405" xr:uid="{00000000-0005-0000-0000-00007E130000}"/>
    <cellStyle name="Normal 5 2 10 7 3" xfId="5406" xr:uid="{00000000-0005-0000-0000-00007F130000}"/>
    <cellStyle name="Normal 5 2 10 8" xfId="5407" xr:uid="{00000000-0005-0000-0000-000080130000}"/>
    <cellStyle name="Normal 5 2 10 8 2" xfId="5408" xr:uid="{00000000-0005-0000-0000-000081130000}"/>
    <cellStyle name="Normal 5 2 10 8 2 2" xfId="5409" xr:uid="{00000000-0005-0000-0000-000082130000}"/>
    <cellStyle name="Normal 5 2 10 8 3" xfId="5410" xr:uid="{00000000-0005-0000-0000-000083130000}"/>
    <cellStyle name="Normal 5 2 10 9" xfId="5411" xr:uid="{00000000-0005-0000-0000-000084130000}"/>
    <cellStyle name="Normal 5 2 10 9 2" xfId="5412" xr:uid="{00000000-0005-0000-0000-000085130000}"/>
    <cellStyle name="Normal 5 2 11" xfId="1047" xr:uid="{00000000-0005-0000-0000-000086130000}"/>
    <cellStyle name="Normal 5 2 11 10" xfId="5413" xr:uid="{00000000-0005-0000-0000-000087130000}"/>
    <cellStyle name="Normal 5 2 11 11" xfId="5414" xr:uid="{00000000-0005-0000-0000-000088130000}"/>
    <cellStyle name="Normal 5 2 11 2" xfId="5415" xr:uid="{00000000-0005-0000-0000-000089130000}"/>
    <cellStyle name="Normal 5 2 11 2 2" xfId="5416" xr:uid="{00000000-0005-0000-0000-00008A130000}"/>
    <cellStyle name="Normal 5 2 11 2 2 2" xfId="5417" xr:uid="{00000000-0005-0000-0000-00008B130000}"/>
    <cellStyle name="Normal 5 2 11 2 2 2 2" xfId="5418" xr:uid="{00000000-0005-0000-0000-00008C130000}"/>
    <cellStyle name="Normal 5 2 11 2 2 3" xfId="5419" xr:uid="{00000000-0005-0000-0000-00008D130000}"/>
    <cellStyle name="Normal 5 2 11 2 3" xfId="5420" xr:uid="{00000000-0005-0000-0000-00008E130000}"/>
    <cellStyle name="Normal 5 2 11 2 3 2" xfId="5421" xr:uid="{00000000-0005-0000-0000-00008F130000}"/>
    <cellStyle name="Normal 5 2 11 2 3 2 2" xfId="5422" xr:uid="{00000000-0005-0000-0000-000090130000}"/>
    <cellStyle name="Normal 5 2 11 2 3 3" xfId="5423" xr:uid="{00000000-0005-0000-0000-000091130000}"/>
    <cellStyle name="Normal 5 2 11 2 4" xfId="5424" xr:uid="{00000000-0005-0000-0000-000092130000}"/>
    <cellStyle name="Normal 5 2 11 2 4 2" xfId="5425" xr:uid="{00000000-0005-0000-0000-000093130000}"/>
    <cellStyle name="Normal 5 2 11 2 4 2 2" xfId="5426" xr:uid="{00000000-0005-0000-0000-000094130000}"/>
    <cellStyle name="Normal 5 2 11 2 4 3" xfId="5427" xr:uid="{00000000-0005-0000-0000-000095130000}"/>
    <cellStyle name="Normal 5 2 11 2 5" xfId="5428" xr:uid="{00000000-0005-0000-0000-000096130000}"/>
    <cellStyle name="Normal 5 2 11 2 5 2" xfId="5429" xr:uid="{00000000-0005-0000-0000-000097130000}"/>
    <cellStyle name="Normal 5 2 11 2 6" xfId="5430" xr:uid="{00000000-0005-0000-0000-000098130000}"/>
    <cellStyle name="Normal 5 2 11 3" xfId="5431" xr:uid="{00000000-0005-0000-0000-000099130000}"/>
    <cellStyle name="Normal 5 2 11 3 2" xfId="5432" xr:uid="{00000000-0005-0000-0000-00009A130000}"/>
    <cellStyle name="Normal 5 2 11 3 2 2" xfId="5433" xr:uid="{00000000-0005-0000-0000-00009B130000}"/>
    <cellStyle name="Normal 5 2 11 3 2 2 2" xfId="5434" xr:uid="{00000000-0005-0000-0000-00009C130000}"/>
    <cellStyle name="Normal 5 2 11 3 2 3" xfId="5435" xr:uid="{00000000-0005-0000-0000-00009D130000}"/>
    <cellStyle name="Normal 5 2 11 3 3" xfId="5436" xr:uid="{00000000-0005-0000-0000-00009E130000}"/>
    <cellStyle name="Normal 5 2 11 3 3 2" xfId="5437" xr:uid="{00000000-0005-0000-0000-00009F130000}"/>
    <cellStyle name="Normal 5 2 11 3 3 2 2" xfId="5438" xr:uid="{00000000-0005-0000-0000-0000A0130000}"/>
    <cellStyle name="Normal 5 2 11 3 3 3" xfId="5439" xr:uid="{00000000-0005-0000-0000-0000A1130000}"/>
    <cellStyle name="Normal 5 2 11 3 4" xfId="5440" xr:uid="{00000000-0005-0000-0000-0000A2130000}"/>
    <cellStyle name="Normal 5 2 11 3 4 2" xfId="5441" xr:uid="{00000000-0005-0000-0000-0000A3130000}"/>
    <cellStyle name="Normal 5 2 11 3 4 2 2" xfId="5442" xr:uid="{00000000-0005-0000-0000-0000A4130000}"/>
    <cellStyle name="Normal 5 2 11 3 4 3" xfId="5443" xr:uid="{00000000-0005-0000-0000-0000A5130000}"/>
    <cellStyle name="Normal 5 2 11 3 5" xfId="5444" xr:uid="{00000000-0005-0000-0000-0000A6130000}"/>
    <cellStyle name="Normal 5 2 11 3 5 2" xfId="5445" xr:uid="{00000000-0005-0000-0000-0000A7130000}"/>
    <cellStyle name="Normal 5 2 11 3 6" xfId="5446" xr:uid="{00000000-0005-0000-0000-0000A8130000}"/>
    <cellStyle name="Normal 5 2 11 4" xfId="5447" xr:uid="{00000000-0005-0000-0000-0000A9130000}"/>
    <cellStyle name="Normal 5 2 11 4 2" xfId="5448" xr:uid="{00000000-0005-0000-0000-0000AA130000}"/>
    <cellStyle name="Normal 5 2 11 4 2 2" xfId="5449" xr:uid="{00000000-0005-0000-0000-0000AB130000}"/>
    <cellStyle name="Normal 5 2 11 4 2 2 2" xfId="5450" xr:uid="{00000000-0005-0000-0000-0000AC130000}"/>
    <cellStyle name="Normal 5 2 11 4 2 3" xfId="5451" xr:uid="{00000000-0005-0000-0000-0000AD130000}"/>
    <cellStyle name="Normal 5 2 11 4 3" xfId="5452" xr:uid="{00000000-0005-0000-0000-0000AE130000}"/>
    <cellStyle name="Normal 5 2 11 4 3 2" xfId="5453" xr:uid="{00000000-0005-0000-0000-0000AF130000}"/>
    <cellStyle name="Normal 5 2 11 4 3 2 2" xfId="5454" xr:uid="{00000000-0005-0000-0000-0000B0130000}"/>
    <cellStyle name="Normal 5 2 11 4 3 3" xfId="5455" xr:uid="{00000000-0005-0000-0000-0000B1130000}"/>
    <cellStyle name="Normal 5 2 11 4 4" xfId="5456" xr:uid="{00000000-0005-0000-0000-0000B2130000}"/>
    <cellStyle name="Normal 5 2 11 4 4 2" xfId="5457" xr:uid="{00000000-0005-0000-0000-0000B3130000}"/>
    <cellStyle name="Normal 5 2 11 4 4 2 2" xfId="5458" xr:uid="{00000000-0005-0000-0000-0000B4130000}"/>
    <cellStyle name="Normal 5 2 11 4 4 3" xfId="5459" xr:uid="{00000000-0005-0000-0000-0000B5130000}"/>
    <cellStyle name="Normal 5 2 11 4 5" xfId="5460" xr:uid="{00000000-0005-0000-0000-0000B6130000}"/>
    <cellStyle name="Normal 5 2 11 4 5 2" xfId="5461" xr:uid="{00000000-0005-0000-0000-0000B7130000}"/>
    <cellStyle name="Normal 5 2 11 4 6" xfId="5462" xr:uid="{00000000-0005-0000-0000-0000B8130000}"/>
    <cellStyle name="Normal 5 2 11 5" xfId="5463" xr:uid="{00000000-0005-0000-0000-0000B9130000}"/>
    <cellStyle name="Normal 5 2 11 5 2" xfId="5464" xr:uid="{00000000-0005-0000-0000-0000BA130000}"/>
    <cellStyle name="Normal 5 2 11 5 2 2" xfId="5465" xr:uid="{00000000-0005-0000-0000-0000BB130000}"/>
    <cellStyle name="Normal 5 2 11 5 2 2 2" xfId="5466" xr:uid="{00000000-0005-0000-0000-0000BC130000}"/>
    <cellStyle name="Normal 5 2 11 5 2 3" xfId="5467" xr:uid="{00000000-0005-0000-0000-0000BD130000}"/>
    <cellStyle name="Normal 5 2 11 5 3" xfId="5468" xr:uid="{00000000-0005-0000-0000-0000BE130000}"/>
    <cellStyle name="Normal 5 2 11 5 3 2" xfId="5469" xr:uid="{00000000-0005-0000-0000-0000BF130000}"/>
    <cellStyle name="Normal 5 2 11 5 3 2 2" xfId="5470" xr:uid="{00000000-0005-0000-0000-0000C0130000}"/>
    <cellStyle name="Normal 5 2 11 5 3 3" xfId="5471" xr:uid="{00000000-0005-0000-0000-0000C1130000}"/>
    <cellStyle name="Normal 5 2 11 5 4" xfId="5472" xr:uid="{00000000-0005-0000-0000-0000C2130000}"/>
    <cellStyle name="Normal 5 2 11 5 4 2" xfId="5473" xr:uid="{00000000-0005-0000-0000-0000C3130000}"/>
    <cellStyle name="Normal 5 2 11 5 4 2 2" xfId="5474" xr:uid="{00000000-0005-0000-0000-0000C4130000}"/>
    <cellStyle name="Normal 5 2 11 5 4 3" xfId="5475" xr:uid="{00000000-0005-0000-0000-0000C5130000}"/>
    <cellStyle name="Normal 5 2 11 5 5" xfId="5476" xr:uid="{00000000-0005-0000-0000-0000C6130000}"/>
    <cellStyle name="Normal 5 2 11 5 5 2" xfId="5477" xr:uid="{00000000-0005-0000-0000-0000C7130000}"/>
    <cellStyle name="Normal 5 2 11 5 6" xfId="5478" xr:uid="{00000000-0005-0000-0000-0000C8130000}"/>
    <cellStyle name="Normal 5 2 11 6" xfId="5479" xr:uid="{00000000-0005-0000-0000-0000C9130000}"/>
    <cellStyle name="Normal 5 2 11 6 2" xfId="5480" xr:uid="{00000000-0005-0000-0000-0000CA130000}"/>
    <cellStyle name="Normal 5 2 11 6 2 2" xfId="5481" xr:uid="{00000000-0005-0000-0000-0000CB130000}"/>
    <cellStyle name="Normal 5 2 11 6 3" xfId="5482" xr:uid="{00000000-0005-0000-0000-0000CC130000}"/>
    <cellStyle name="Normal 5 2 11 7" xfId="5483" xr:uid="{00000000-0005-0000-0000-0000CD130000}"/>
    <cellStyle name="Normal 5 2 11 7 2" xfId="5484" xr:uid="{00000000-0005-0000-0000-0000CE130000}"/>
    <cellStyle name="Normal 5 2 11 7 2 2" xfId="5485" xr:uid="{00000000-0005-0000-0000-0000CF130000}"/>
    <cellStyle name="Normal 5 2 11 7 3" xfId="5486" xr:uid="{00000000-0005-0000-0000-0000D0130000}"/>
    <cellStyle name="Normal 5 2 11 8" xfId="5487" xr:uid="{00000000-0005-0000-0000-0000D1130000}"/>
    <cellStyle name="Normal 5 2 11 8 2" xfId="5488" xr:uid="{00000000-0005-0000-0000-0000D2130000}"/>
    <cellStyle name="Normal 5 2 11 8 2 2" xfId="5489" xr:uid="{00000000-0005-0000-0000-0000D3130000}"/>
    <cellStyle name="Normal 5 2 11 8 3" xfId="5490" xr:uid="{00000000-0005-0000-0000-0000D4130000}"/>
    <cellStyle name="Normal 5 2 11 9" xfId="5491" xr:uid="{00000000-0005-0000-0000-0000D5130000}"/>
    <cellStyle name="Normal 5 2 11 9 2" xfId="5492" xr:uid="{00000000-0005-0000-0000-0000D6130000}"/>
    <cellStyle name="Normal 5 2 12" xfId="1048" xr:uid="{00000000-0005-0000-0000-0000D7130000}"/>
    <cellStyle name="Normal 5 2 12 10" xfId="5493" xr:uid="{00000000-0005-0000-0000-0000D8130000}"/>
    <cellStyle name="Normal 5 2 12 11" xfId="5494" xr:uid="{00000000-0005-0000-0000-0000D9130000}"/>
    <cellStyle name="Normal 5 2 12 2" xfId="5495" xr:uid="{00000000-0005-0000-0000-0000DA130000}"/>
    <cellStyle name="Normal 5 2 12 2 2" xfId="5496" xr:uid="{00000000-0005-0000-0000-0000DB130000}"/>
    <cellStyle name="Normal 5 2 12 2 2 2" xfId="5497" xr:uid="{00000000-0005-0000-0000-0000DC130000}"/>
    <cellStyle name="Normal 5 2 12 2 2 2 2" xfId="5498" xr:uid="{00000000-0005-0000-0000-0000DD130000}"/>
    <cellStyle name="Normal 5 2 12 2 2 3" xfId="5499" xr:uid="{00000000-0005-0000-0000-0000DE130000}"/>
    <cellStyle name="Normal 5 2 12 2 3" xfId="5500" xr:uid="{00000000-0005-0000-0000-0000DF130000}"/>
    <cellStyle name="Normal 5 2 12 2 3 2" xfId="5501" xr:uid="{00000000-0005-0000-0000-0000E0130000}"/>
    <cellStyle name="Normal 5 2 12 2 3 2 2" xfId="5502" xr:uid="{00000000-0005-0000-0000-0000E1130000}"/>
    <cellStyle name="Normal 5 2 12 2 3 3" xfId="5503" xr:uid="{00000000-0005-0000-0000-0000E2130000}"/>
    <cellStyle name="Normal 5 2 12 2 4" xfId="5504" xr:uid="{00000000-0005-0000-0000-0000E3130000}"/>
    <cellStyle name="Normal 5 2 12 2 4 2" xfId="5505" xr:uid="{00000000-0005-0000-0000-0000E4130000}"/>
    <cellStyle name="Normal 5 2 12 2 4 2 2" xfId="5506" xr:uid="{00000000-0005-0000-0000-0000E5130000}"/>
    <cellStyle name="Normal 5 2 12 2 4 3" xfId="5507" xr:uid="{00000000-0005-0000-0000-0000E6130000}"/>
    <cellStyle name="Normal 5 2 12 2 5" xfId="5508" xr:uid="{00000000-0005-0000-0000-0000E7130000}"/>
    <cellStyle name="Normal 5 2 12 2 5 2" xfId="5509" xr:uid="{00000000-0005-0000-0000-0000E8130000}"/>
    <cellStyle name="Normal 5 2 12 2 6" xfId="5510" xr:uid="{00000000-0005-0000-0000-0000E9130000}"/>
    <cellStyle name="Normal 5 2 12 3" xfId="5511" xr:uid="{00000000-0005-0000-0000-0000EA130000}"/>
    <cellStyle name="Normal 5 2 12 3 2" xfId="5512" xr:uid="{00000000-0005-0000-0000-0000EB130000}"/>
    <cellStyle name="Normal 5 2 12 3 2 2" xfId="5513" xr:uid="{00000000-0005-0000-0000-0000EC130000}"/>
    <cellStyle name="Normal 5 2 12 3 2 2 2" xfId="5514" xr:uid="{00000000-0005-0000-0000-0000ED130000}"/>
    <cellStyle name="Normal 5 2 12 3 2 3" xfId="5515" xr:uid="{00000000-0005-0000-0000-0000EE130000}"/>
    <cellStyle name="Normal 5 2 12 3 3" xfId="5516" xr:uid="{00000000-0005-0000-0000-0000EF130000}"/>
    <cellStyle name="Normal 5 2 12 3 3 2" xfId="5517" xr:uid="{00000000-0005-0000-0000-0000F0130000}"/>
    <cellStyle name="Normal 5 2 12 3 3 2 2" xfId="5518" xr:uid="{00000000-0005-0000-0000-0000F1130000}"/>
    <cellStyle name="Normal 5 2 12 3 3 3" xfId="5519" xr:uid="{00000000-0005-0000-0000-0000F2130000}"/>
    <cellStyle name="Normal 5 2 12 3 4" xfId="5520" xr:uid="{00000000-0005-0000-0000-0000F3130000}"/>
    <cellStyle name="Normal 5 2 12 3 4 2" xfId="5521" xr:uid="{00000000-0005-0000-0000-0000F4130000}"/>
    <cellStyle name="Normal 5 2 12 3 4 2 2" xfId="5522" xr:uid="{00000000-0005-0000-0000-0000F5130000}"/>
    <cellStyle name="Normal 5 2 12 3 4 3" xfId="5523" xr:uid="{00000000-0005-0000-0000-0000F6130000}"/>
    <cellStyle name="Normal 5 2 12 3 5" xfId="5524" xr:uid="{00000000-0005-0000-0000-0000F7130000}"/>
    <cellStyle name="Normal 5 2 12 3 5 2" xfId="5525" xr:uid="{00000000-0005-0000-0000-0000F8130000}"/>
    <cellStyle name="Normal 5 2 12 3 6" xfId="5526" xr:uid="{00000000-0005-0000-0000-0000F9130000}"/>
    <cellStyle name="Normal 5 2 12 4" xfId="5527" xr:uid="{00000000-0005-0000-0000-0000FA130000}"/>
    <cellStyle name="Normal 5 2 12 4 2" xfId="5528" xr:uid="{00000000-0005-0000-0000-0000FB130000}"/>
    <cellStyle name="Normal 5 2 12 4 2 2" xfId="5529" xr:uid="{00000000-0005-0000-0000-0000FC130000}"/>
    <cellStyle name="Normal 5 2 12 4 2 2 2" xfId="5530" xr:uid="{00000000-0005-0000-0000-0000FD130000}"/>
    <cellStyle name="Normal 5 2 12 4 2 3" xfId="5531" xr:uid="{00000000-0005-0000-0000-0000FE130000}"/>
    <cellStyle name="Normal 5 2 12 4 3" xfId="5532" xr:uid="{00000000-0005-0000-0000-0000FF130000}"/>
    <cellStyle name="Normal 5 2 12 4 3 2" xfId="5533" xr:uid="{00000000-0005-0000-0000-000000140000}"/>
    <cellStyle name="Normal 5 2 12 4 3 2 2" xfId="5534" xr:uid="{00000000-0005-0000-0000-000001140000}"/>
    <cellStyle name="Normal 5 2 12 4 3 3" xfId="5535" xr:uid="{00000000-0005-0000-0000-000002140000}"/>
    <cellStyle name="Normal 5 2 12 4 4" xfId="5536" xr:uid="{00000000-0005-0000-0000-000003140000}"/>
    <cellStyle name="Normal 5 2 12 4 4 2" xfId="5537" xr:uid="{00000000-0005-0000-0000-000004140000}"/>
    <cellStyle name="Normal 5 2 12 4 4 2 2" xfId="5538" xr:uid="{00000000-0005-0000-0000-000005140000}"/>
    <cellStyle name="Normal 5 2 12 4 4 3" xfId="5539" xr:uid="{00000000-0005-0000-0000-000006140000}"/>
    <cellStyle name="Normal 5 2 12 4 5" xfId="5540" xr:uid="{00000000-0005-0000-0000-000007140000}"/>
    <cellStyle name="Normal 5 2 12 4 5 2" xfId="5541" xr:uid="{00000000-0005-0000-0000-000008140000}"/>
    <cellStyle name="Normal 5 2 12 4 6" xfId="5542" xr:uid="{00000000-0005-0000-0000-000009140000}"/>
    <cellStyle name="Normal 5 2 12 5" xfId="5543" xr:uid="{00000000-0005-0000-0000-00000A140000}"/>
    <cellStyle name="Normal 5 2 12 5 2" xfId="5544" xr:uid="{00000000-0005-0000-0000-00000B140000}"/>
    <cellStyle name="Normal 5 2 12 5 2 2" xfId="5545" xr:uid="{00000000-0005-0000-0000-00000C140000}"/>
    <cellStyle name="Normal 5 2 12 5 2 2 2" xfId="5546" xr:uid="{00000000-0005-0000-0000-00000D140000}"/>
    <cellStyle name="Normal 5 2 12 5 2 3" xfId="5547" xr:uid="{00000000-0005-0000-0000-00000E140000}"/>
    <cellStyle name="Normal 5 2 12 5 3" xfId="5548" xr:uid="{00000000-0005-0000-0000-00000F140000}"/>
    <cellStyle name="Normal 5 2 12 5 3 2" xfId="5549" xr:uid="{00000000-0005-0000-0000-000010140000}"/>
    <cellStyle name="Normal 5 2 12 5 3 2 2" xfId="5550" xr:uid="{00000000-0005-0000-0000-000011140000}"/>
    <cellStyle name="Normal 5 2 12 5 3 3" xfId="5551" xr:uid="{00000000-0005-0000-0000-000012140000}"/>
    <cellStyle name="Normal 5 2 12 5 4" xfId="5552" xr:uid="{00000000-0005-0000-0000-000013140000}"/>
    <cellStyle name="Normal 5 2 12 5 4 2" xfId="5553" xr:uid="{00000000-0005-0000-0000-000014140000}"/>
    <cellStyle name="Normal 5 2 12 5 4 2 2" xfId="5554" xr:uid="{00000000-0005-0000-0000-000015140000}"/>
    <cellStyle name="Normal 5 2 12 5 4 3" xfId="5555" xr:uid="{00000000-0005-0000-0000-000016140000}"/>
    <cellStyle name="Normal 5 2 12 5 5" xfId="5556" xr:uid="{00000000-0005-0000-0000-000017140000}"/>
    <cellStyle name="Normal 5 2 12 5 5 2" xfId="5557" xr:uid="{00000000-0005-0000-0000-000018140000}"/>
    <cellStyle name="Normal 5 2 12 5 6" xfId="5558" xr:uid="{00000000-0005-0000-0000-000019140000}"/>
    <cellStyle name="Normal 5 2 12 6" xfId="5559" xr:uid="{00000000-0005-0000-0000-00001A140000}"/>
    <cellStyle name="Normal 5 2 12 6 2" xfId="5560" xr:uid="{00000000-0005-0000-0000-00001B140000}"/>
    <cellStyle name="Normal 5 2 12 6 2 2" xfId="5561" xr:uid="{00000000-0005-0000-0000-00001C140000}"/>
    <cellStyle name="Normal 5 2 12 6 3" xfId="5562" xr:uid="{00000000-0005-0000-0000-00001D140000}"/>
    <cellStyle name="Normal 5 2 12 7" xfId="5563" xr:uid="{00000000-0005-0000-0000-00001E140000}"/>
    <cellStyle name="Normal 5 2 12 7 2" xfId="5564" xr:uid="{00000000-0005-0000-0000-00001F140000}"/>
    <cellStyle name="Normal 5 2 12 7 2 2" xfId="5565" xr:uid="{00000000-0005-0000-0000-000020140000}"/>
    <cellStyle name="Normal 5 2 12 7 3" xfId="5566" xr:uid="{00000000-0005-0000-0000-000021140000}"/>
    <cellStyle name="Normal 5 2 12 8" xfId="5567" xr:uid="{00000000-0005-0000-0000-000022140000}"/>
    <cellStyle name="Normal 5 2 12 8 2" xfId="5568" xr:uid="{00000000-0005-0000-0000-000023140000}"/>
    <cellStyle name="Normal 5 2 12 8 2 2" xfId="5569" xr:uid="{00000000-0005-0000-0000-000024140000}"/>
    <cellStyle name="Normal 5 2 12 8 3" xfId="5570" xr:uid="{00000000-0005-0000-0000-000025140000}"/>
    <cellStyle name="Normal 5 2 12 9" xfId="5571" xr:uid="{00000000-0005-0000-0000-000026140000}"/>
    <cellStyle name="Normal 5 2 12 9 2" xfId="5572" xr:uid="{00000000-0005-0000-0000-000027140000}"/>
    <cellStyle name="Normal 5 2 13" xfId="5573" xr:uid="{00000000-0005-0000-0000-000028140000}"/>
    <cellStyle name="Normal 5 2 13 10" xfId="5574" xr:uid="{00000000-0005-0000-0000-000029140000}"/>
    <cellStyle name="Normal 5 2 13 2" xfId="5575" xr:uid="{00000000-0005-0000-0000-00002A140000}"/>
    <cellStyle name="Normal 5 2 13 2 2" xfId="5576" xr:uid="{00000000-0005-0000-0000-00002B140000}"/>
    <cellStyle name="Normal 5 2 13 2 2 2" xfId="5577" xr:uid="{00000000-0005-0000-0000-00002C140000}"/>
    <cellStyle name="Normal 5 2 13 2 2 2 2" xfId="5578" xr:uid="{00000000-0005-0000-0000-00002D140000}"/>
    <cellStyle name="Normal 5 2 13 2 2 3" xfId="5579" xr:uid="{00000000-0005-0000-0000-00002E140000}"/>
    <cellStyle name="Normal 5 2 13 2 3" xfId="5580" xr:uid="{00000000-0005-0000-0000-00002F140000}"/>
    <cellStyle name="Normal 5 2 13 2 3 2" xfId="5581" xr:uid="{00000000-0005-0000-0000-000030140000}"/>
    <cellStyle name="Normal 5 2 13 2 3 2 2" xfId="5582" xr:uid="{00000000-0005-0000-0000-000031140000}"/>
    <cellStyle name="Normal 5 2 13 2 3 3" xfId="5583" xr:uid="{00000000-0005-0000-0000-000032140000}"/>
    <cellStyle name="Normal 5 2 13 2 4" xfId="5584" xr:uid="{00000000-0005-0000-0000-000033140000}"/>
    <cellStyle name="Normal 5 2 13 2 4 2" xfId="5585" xr:uid="{00000000-0005-0000-0000-000034140000}"/>
    <cellStyle name="Normal 5 2 13 2 4 2 2" xfId="5586" xr:uid="{00000000-0005-0000-0000-000035140000}"/>
    <cellStyle name="Normal 5 2 13 2 4 3" xfId="5587" xr:uid="{00000000-0005-0000-0000-000036140000}"/>
    <cellStyle name="Normal 5 2 13 2 5" xfId="5588" xr:uid="{00000000-0005-0000-0000-000037140000}"/>
    <cellStyle name="Normal 5 2 13 2 5 2" xfId="5589" xr:uid="{00000000-0005-0000-0000-000038140000}"/>
    <cellStyle name="Normal 5 2 13 2 6" xfId="5590" xr:uid="{00000000-0005-0000-0000-000039140000}"/>
    <cellStyle name="Normal 5 2 13 3" xfId="5591" xr:uid="{00000000-0005-0000-0000-00003A140000}"/>
    <cellStyle name="Normal 5 2 13 3 2" xfId="5592" xr:uid="{00000000-0005-0000-0000-00003B140000}"/>
    <cellStyle name="Normal 5 2 13 3 2 2" xfId="5593" xr:uid="{00000000-0005-0000-0000-00003C140000}"/>
    <cellStyle name="Normal 5 2 13 3 2 2 2" xfId="5594" xr:uid="{00000000-0005-0000-0000-00003D140000}"/>
    <cellStyle name="Normal 5 2 13 3 2 3" xfId="5595" xr:uid="{00000000-0005-0000-0000-00003E140000}"/>
    <cellStyle name="Normal 5 2 13 3 3" xfId="5596" xr:uid="{00000000-0005-0000-0000-00003F140000}"/>
    <cellStyle name="Normal 5 2 13 3 3 2" xfId="5597" xr:uid="{00000000-0005-0000-0000-000040140000}"/>
    <cellStyle name="Normal 5 2 13 3 3 2 2" xfId="5598" xr:uid="{00000000-0005-0000-0000-000041140000}"/>
    <cellStyle name="Normal 5 2 13 3 3 3" xfId="5599" xr:uid="{00000000-0005-0000-0000-000042140000}"/>
    <cellStyle name="Normal 5 2 13 3 4" xfId="5600" xr:uid="{00000000-0005-0000-0000-000043140000}"/>
    <cellStyle name="Normal 5 2 13 3 4 2" xfId="5601" xr:uid="{00000000-0005-0000-0000-000044140000}"/>
    <cellStyle name="Normal 5 2 13 3 4 2 2" xfId="5602" xr:uid="{00000000-0005-0000-0000-000045140000}"/>
    <cellStyle name="Normal 5 2 13 3 4 3" xfId="5603" xr:uid="{00000000-0005-0000-0000-000046140000}"/>
    <cellStyle name="Normal 5 2 13 3 5" xfId="5604" xr:uid="{00000000-0005-0000-0000-000047140000}"/>
    <cellStyle name="Normal 5 2 13 3 5 2" xfId="5605" xr:uid="{00000000-0005-0000-0000-000048140000}"/>
    <cellStyle name="Normal 5 2 13 3 6" xfId="5606" xr:uid="{00000000-0005-0000-0000-000049140000}"/>
    <cellStyle name="Normal 5 2 13 4" xfId="5607" xr:uid="{00000000-0005-0000-0000-00004A140000}"/>
    <cellStyle name="Normal 5 2 13 4 2" xfId="5608" xr:uid="{00000000-0005-0000-0000-00004B140000}"/>
    <cellStyle name="Normal 5 2 13 4 2 2" xfId="5609" xr:uid="{00000000-0005-0000-0000-00004C140000}"/>
    <cellStyle name="Normal 5 2 13 4 2 2 2" xfId="5610" xr:uid="{00000000-0005-0000-0000-00004D140000}"/>
    <cellStyle name="Normal 5 2 13 4 2 3" xfId="5611" xr:uid="{00000000-0005-0000-0000-00004E140000}"/>
    <cellStyle name="Normal 5 2 13 4 3" xfId="5612" xr:uid="{00000000-0005-0000-0000-00004F140000}"/>
    <cellStyle name="Normal 5 2 13 4 3 2" xfId="5613" xr:uid="{00000000-0005-0000-0000-000050140000}"/>
    <cellStyle name="Normal 5 2 13 4 3 2 2" xfId="5614" xr:uid="{00000000-0005-0000-0000-000051140000}"/>
    <cellStyle name="Normal 5 2 13 4 3 3" xfId="5615" xr:uid="{00000000-0005-0000-0000-000052140000}"/>
    <cellStyle name="Normal 5 2 13 4 4" xfId="5616" xr:uid="{00000000-0005-0000-0000-000053140000}"/>
    <cellStyle name="Normal 5 2 13 4 4 2" xfId="5617" xr:uid="{00000000-0005-0000-0000-000054140000}"/>
    <cellStyle name="Normal 5 2 13 4 4 2 2" xfId="5618" xr:uid="{00000000-0005-0000-0000-000055140000}"/>
    <cellStyle name="Normal 5 2 13 4 4 3" xfId="5619" xr:uid="{00000000-0005-0000-0000-000056140000}"/>
    <cellStyle name="Normal 5 2 13 4 5" xfId="5620" xr:uid="{00000000-0005-0000-0000-000057140000}"/>
    <cellStyle name="Normal 5 2 13 4 5 2" xfId="5621" xr:uid="{00000000-0005-0000-0000-000058140000}"/>
    <cellStyle name="Normal 5 2 13 4 6" xfId="5622" xr:uid="{00000000-0005-0000-0000-000059140000}"/>
    <cellStyle name="Normal 5 2 13 5" xfId="5623" xr:uid="{00000000-0005-0000-0000-00005A140000}"/>
    <cellStyle name="Normal 5 2 13 5 2" xfId="5624" xr:uid="{00000000-0005-0000-0000-00005B140000}"/>
    <cellStyle name="Normal 5 2 13 5 2 2" xfId="5625" xr:uid="{00000000-0005-0000-0000-00005C140000}"/>
    <cellStyle name="Normal 5 2 13 5 2 2 2" xfId="5626" xr:uid="{00000000-0005-0000-0000-00005D140000}"/>
    <cellStyle name="Normal 5 2 13 5 2 3" xfId="5627" xr:uid="{00000000-0005-0000-0000-00005E140000}"/>
    <cellStyle name="Normal 5 2 13 5 3" xfId="5628" xr:uid="{00000000-0005-0000-0000-00005F140000}"/>
    <cellStyle name="Normal 5 2 13 5 3 2" xfId="5629" xr:uid="{00000000-0005-0000-0000-000060140000}"/>
    <cellStyle name="Normal 5 2 13 5 3 2 2" xfId="5630" xr:uid="{00000000-0005-0000-0000-000061140000}"/>
    <cellStyle name="Normal 5 2 13 5 3 3" xfId="5631" xr:uid="{00000000-0005-0000-0000-000062140000}"/>
    <cellStyle name="Normal 5 2 13 5 4" xfId="5632" xr:uid="{00000000-0005-0000-0000-000063140000}"/>
    <cellStyle name="Normal 5 2 13 5 4 2" xfId="5633" xr:uid="{00000000-0005-0000-0000-000064140000}"/>
    <cellStyle name="Normal 5 2 13 5 4 2 2" xfId="5634" xr:uid="{00000000-0005-0000-0000-000065140000}"/>
    <cellStyle name="Normal 5 2 13 5 4 3" xfId="5635" xr:uid="{00000000-0005-0000-0000-000066140000}"/>
    <cellStyle name="Normal 5 2 13 5 5" xfId="5636" xr:uid="{00000000-0005-0000-0000-000067140000}"/>
    <cellStyle name="Normal 5 2 13 5 5 2" xfId="5637" xr:uid="{00000000-0005-0000-0000-000068140000}"/>
    <cellStyle name="Normal 5 2 13 5 6" xfId="5638" xr:uid="{00000000-0005-0000-0000-000069140000}"/>
    <cellStyle name="Normal 5 2 13 6" xfId="5639" xr:uid="{00000000-0005-0000-0000-00006A140000}"/>
    <cellStyle name="Normal 5 2 13 6 2" xfId="5640" xr:uid="{00000000-0005-0000-0000-00006B140000}"/>
    <cellStyle name="Normal 5 2 13 6 2 2" xfId="5641" xr:uid="{00000000-0005-0000-0000-00006C140000}"/>
    <cellStyle name="Normal 5 2 13 6 3" xfId="5642" xr:uid="{00000000-0005-0000-0000-00006D140000}"/>
    <cellStyle name="Normal 5 2 13 7" xfId="5643" xr:uid="{00000000-0005-0000-0000-00006E140000}"/>
    <cellStyle name="Normal 5 2 13 7 2" xfId="5644" xr:uid="{00000000-0005-0000-0000-00006F140000}"/>
    <cellStyle name="Normal 5 2 13 7 2 2" xfId="5645" xr:uid="{00000000-0005-0000-0000-000070140000}"/>
    <cellStyle name="Normal 5 2 13 7 3" xfId="5646" xr:uid="{00000000-0005-0000-0000-000071140000}"/>
    <cellStyle name="Normal 5 2 13 8" xfId="5647" xr:uid="{00000000-0005-0000-0000-000072140000}"/>
    <cellStyle name="Normal 5 2 13 8 2" xfId="5648" xr:uid="{00000000-0005-0000-0000-000073140000}"/>
    <cellStyle name="Normal 5 2 13 8 2 2" xfId="5649" xr:uid="{00000000-0005-0000-0000-000074140000}"/>
    <cellStyle name="Normal 5 2 13 8 3" xfId="5650" xr:uid="{00000000-0005-0000-0000-000075140000}"/>
    <cellStyle name="Normal 5 2 13 9" xfId="5651" xr:uid="{00000000-0005-0000-0000-000076140000}"/>
    <cellStyle name="Normal 5 2 13 9 2" xfId="5652" xr:uid="{00000000-0005-0000-0000-000077140000}"/>
    <cellStyle name="Normal 5 2 14" xfId="5653" xr:uid="{00000000-0005-0000-0000-000078140000}"/>
    <cellStyle name="Normal 5 2 14 2" xfId="5654" xr:uid="{00000000-0005-0000-0000-000079140000}"/>
    <cellStyle name="Normal 5 2 14 2 2" xfId="5655" xr:uid="{00000000-0005-0000-0000-00007A140000}"/>
    <cellStyle name="Normal 5 2 14 2 2 2" xfId="5656" xr:uid="{00000000-0005-0000-0000-00007B140000}"/>
    <cellStyle name="Normal 5 2 14 2 3" xfId="5657" xr:uid="{00000000-0005-0000-0000-00007C140000}"/>
    <cellStyle name="Normal 5 2 14 3" xfId="5658" xr:uid="{00000000-0005-0000-0000-00007D140000}"/>
    <cellStyle name="Normal 5 2 14 3 2" xfId="5659" xr:uid="{00000000-0005-0000-0000-00007E140000}"/>
    <cellStyle name="Normal 5 2 14 3 2 2" xfId="5660" xr:uid="{00000000-0005-0000-0000-00007F140000}"/>
    <cellStyle name="Normal 5 2 14 3 3" xfId="5661" xr:uid="{00000000-0005-0000-0000-000080140000}"/>
    <cellStyle name="Normal 5 2 14 4" xfId="5662" xr:uid="{00000000-0005-0000-0000-000081140000}"/>
    <cellStyle name="Normal 5 2 14 4 2" xfId="5663" xr:uid="{00000000-0005-0000-0000-000082140000}"/>
    <cellStyle name="Normal 5 2 14 4 2 2" xfId="5664" xr:uid="{00000000-0005-0000-0000-000083140000}"/>
    <cellStyle name="Normal 5 2 14 4 3" xfId="5665" xr:uid="{00000000-0005-0000-0000-000084140000}"/>
    <cellStyle name="Normal 5 2 14 5" xfId="5666" xr:uid="{00000000-0005-0000-0000-000085140000}"/>
    <cellStyle name="Normal 5 2 14 5 2" xfId="5667" xr:uid="{00000000-0005-0000-0000-000086140000}"/>
    <cellStyle name="Normal 5 2 14 6" xfId="5668" xr:uid="{00000000-0005-0000-0000-000087140000}"/>
    <cellStyle name="Normal 5 2 15" xfId="5669" xr:uid="{00000000-0005-0000-0000-000088140000}"/>
    <cellStyle name="Normal 5 2 15 2" xfId="5670" xr:uid="{00000000-0005-0000-0000-000089140000}"/>
    <cellStyle name="Normal 5 2 15 2 2" xfId="5671" xr:uid="{00000000-0005-0000-0000-00008A140000}"/>
    <cellStyle name="Normal 5 2 15 2 2 2" xfId="5672" xr:uid="{00000000-0005-0000-0000-00008B140000}"/>
    <cellStyle name="Normal 5 2 15 2 3" xfId="5673" xr:uid="{00000000-0005-0000-0000-00008C140000}"/>
    <cellStyle name="Normal 5 2 15 3" xfId="5674" xr:uid="{00000000-0005-0000-0000-00008D140000}"/>
    <cellStyle name="Normal 5 2 15 3 2" xfId="5675" xr:uid="{00000000-0005-0000-0000-00008E140000}"/>
    <cellStyle name="Normal 5 2 15 3 2 2" xfId="5676" xr:uid="{00000000-0005-0000-0000-00008F140000}"/>
    <cellStyle name="Normal 5 2 15 3 3" xfId="5677" xr:uid="{00000000-0005-0000-0000-000090140000}"/>
    <cellStyle name="Normal 5 2 15 4" xfId="5678" xr:uid="{00000000-0005-0000-0000-000091140000}"/>
    <cellStyle name="Normal 5 2 15 4 2" xfId="5679" xr:uid="{00000000-0005-0000-0000-000092140000}"/>
    <cellStyle name="Normal 5 2 15 4 2 2" xfId="5680" xr:uid="{00000000-0005-0000-0000-000093140000}"/>
    <cellStyle name="Normal 5 2 15 4 3" xfId="5681" xr:uid="{00000000-0005-0000-0000-000094140000}"/>
    <cellStyle name="Normal 5 2 15 5" xfId="5682" xr:uid="{00000000-0005-0000-0000-000095140000}"/>
    <cellStyle name="Normal 5 2 15 5 2" xfId="5683" xr:uid="{00000000-0005-0000-0000-000096140000}"/>
    <cellStyle name="Normal 5 2 15 6" xfId="5684" xr:uid="{00000000-0005-0000-0000-000097140000}"/>
    <cellStyle name="Normal 5 2 16" xfId="5685" xr:uid="{00000000-0005-0000-0000-000098140000}"/>
    <cellStyle name="Normal 5 2 16 2" xfId="5686" xr:uid="{00000000-0005-0000-0000-000099140000}"/>
    <cellStyle name="Normal 5 2 16 2 2" xfId="5687" xr:uid="{00000000-0005-0000-0000-00009A140000}"/>
    <cellStyle name="Normal 5 2 16 2 2 2" xfId="5688" xr:uid="{00000000-0005-0000-0000-00009B140000}"/>
    <cellStyle name="Normal 5 2 16 2 3" xfId="5689" xr:uid="{00000000-0005-0000-0000-00009C140000}"/>
    <cellStyle name="Normal 5 2 16 3" xfId="5690" xr:uid="{00000000-0005-0000-0000-00009D140000}"/>
    <cellStyle name="Normal 5 2 16 3 2" xfId="5691" xr:uid="{00000000-0005-0000-0000-00009E140000}"/>
    <cellStyle name="Normal 5 2 16 3 2 2" xfId="5692" xr:uid="{00000000-0005-0000-0000-00009F140000}"/>
    <cellStyle name="Normal 5 2 16 3 3" xfId="5693" xr:uid="{00000000-0005-0000-0000-0000A0140000}"/>
    <cellStyle name="Normal 5 2 16 4" xfId="5694" xr:uid="{00000000-0005-0000-0000-0000A1140000}"/>
    <cellStyle name="Normal 5 2 16 4 2" xfId="5695" xr:uid="{00000000-0005-0000-0000-0000A2140000}"/>
    <cellStyle name="Normal 5 2 16 4 2 2" xfId="5696" xr:uid="{00000000-0005-0000-0000-0000A3140000}"/>
    <cellStyle name="Normal 5 2 16 4 3" xfId="5697" xr:uid="{00000000-0005-0000-0000-0000A4140000}"/>
    <cellStyle name="Normal 5 2 16 5" xfId="5698" xr:uid="{00000000-0005-0000-0000-0000A5140000}"/>
    <cellStyle name="Normal 5 2 16 5 2" xfId="5699" xr:uid="{00000000-0005-0000-0000-0000A6140000}"/>
    <cellStyle name="Normal 5 2 16 6" xfId="5700" xr:uid="{00000000-0005-0000-0000-0000A7140000}"/>
    <cellStyle name="Normal 5 2 17" xfId="5701" xr:uid="{00000000-0005-0000-0000-0000A8140000}"/>
    <cellStyle name="Normal 5 2 17 2" xfId="5702" xr:uid="{00000000-0005-0000-0000-0000A9140000}"/>
    <cellStyle name="Normal 5 2 17 2 2" xfId="5703" xr:uid="{00000000-0005-0000-0000-0000AA140000}"/>
    <cellStyle name="Normal 5 2 17 2 2 2" xfId="5704" xr:uid="{00000000-0005-0000-0000-0000AB140000}"/>
    <cellStyle name="Normal 5 2 17 2 3" xfId="5705" xr:uid="{00000000-0005-0000-0000-0000AC140000}"/>
    <cellStyle name="Normal 5 2 17 3" xfId="5706" xr:uid="{00000000-0005-0000-0000-0000AD140000}"/>
    <cellStyle name="Normal 5 2 17 3 2" xfId="5707" xr:uid="{00000000-0005-0000-0000-0000AE140000}"/>
    <cellStyle name="Normal 5 2 17 3 2 2" xfId="5708" xr:uid="{00000000-0005-0000-0000-0000AF140000}"/>
    <cellStyle name="Normal 5 2 17 3 3" xfId="5709" xr:uid="{00000000-0005-0000-0000-0000B0140000}"/>
    <cellStyle name="Normal 5 2 17 4" xfId="5710" xr:uid="{00000000-0005-0000-0000-0000B1140000}"/>
    <cellStyle name="Normal 5 2 17 4 2" xfId="5711" xr:uid="{00000000-0005-0000-0000-0000B2140000}"/>
    <cellStyle name="Normal 5 2 17 4 2 2" xfId="5712" xr:uid="{00000000-0005-0000-0000-0000B3140000}"/>
    <cellStyle name="Normal 5 2 17 4 3" xfId="5713" xr:uid="{00000000-0005-0000-0000-0000B4140000}"/>
    <cellStyle name="Normal 5 2 17 5" xfId="5714" xr:uid="{00000000-0005-0000-0000-0000B5140000}"/>
    <cellStyle name="Normal 5 2 17 5 2" xfId="5715" xr:uid="{00000000-0005-0000-0000-0000B6140000}"/>
    <cellStyle name="Normal 5 2 17 6" xfId="5716" xr:uid="{00000000-0005-0000-0000-0000B7140000}"/>
    <cellStyle name="Normal 5 2 18" xfId="5717" xr:uid="{00000000-0005-0000-0000-0000B8140000}"/>
    <cellStyle name="Normal 5 2 18 2" xfId="5718" xr:uid="{00000000-0005-0000-0000-0000B9140000}"/>
    <cellStyle name="Normal 5 2 18 2 2" xfId="5719" xr:uid="{00000000-0005-0000-0000-0000BA140000}"/>
    <cellStyle name="Normal 5 2 18 3" xfId="5720" xr:uid="{00000000-0005-0000-0000-0000BB140000}"/>
    <cellStyle name="Normal 5 2 19" xfId="5721" xr:uid="{00000000-0005-0000-0000-0000BC140000}"/>
    <cellStyle name="Normal 5 2 19 2" xfId="5722" xr:uid="{00000000-0005-0000-0000-0000BD140000}"/>
    <cellStyle name="Normal 5 2 19 2 2" xfId="5723" xr:uid="{00000000-0005-0000-0000-0000BE140000}"/>
    <cellStyle name="Normal 5 2 19 3" xfId="5724" xr:uid="{00000000-0005-0000-0000-0000BF140000}"/>
    <cellStyle name="Normal 5 2 2" xfId="1049" xr:uid="{00000000-0005-0000-0000-0000C0140000}"/>
    <cellStyle name="Normal 5 2 2 10" xfId="5725" xr:uid="{00000000-0005-0000-0000-0000C1140000}"/>
    <cellStyle name="Normal 5 2 2 11" xfId="5726" xr:uid="{00000000-0005-0000-0000-0000C2140000}"/>
    <cellStyle name="Normal 5 2 2 2" xfId="1050" xr:uid="{00000000-0005-0000-0000-0000C3140000}"/>
    <cellStyle name="Normal 5 2 2 2 2" xfId="1051" xr:uid="{00000000-0005-0000-0000-0000C4140000}"/>
    <cellStyle name="Normal 5 2 2 2 2 2" xfId="5727" xr:uid="{00000000-0005-0000-0000-0000C5140000}"/>
    <cellStyle name="Normal 5 2 2 2 2 2 2" xfId="5728" xr:uid="{00000000-0005-0000-0000-0000C6140000}"/>
    <cellStyle name="Normal 5 2 2 2 2 3" xfId="5729" xr:uid="{00000000-0005-0000-0000-0000C7140000}"/>
    <cellStyle name="Normal 5 2 2 2 2 4" xfId="5730" xr:uid="{00000000-0005-0000-0000-0000C8140000}"/>
    <cellStyle name="Normal 5 2 2 2 3" xfId="1052" xr:uid="{00000000-0005-0000-0000-0000C9140000}"/>
    <cellStyle name="Normal 5 2 2 2 3 2" xfId="5731" xr:uid="{00000000-0005-0000-0000-0000CA140000}"/>
    <cellStyle name="Normal 5 2 2 2 3 2 2" xfId="5732" xr:uid="{00000000-0005-0000-0000-0000CB140000}"/>
    <cellStyle name="Normal 5 2 2 2 3 3" xfId="5733" xr:uid="{00000000-0005-0000-0000-0000CC140000}"/>
    <cellStyle name="Normal 5 2 2 2 3 4" xfId="5734" xr:uid="{00000000-0005-0000-0000-0000CD140000}"/>
    <cellStyle name="Normal 5 2 2 2 4" xfId="1053" xr:uid="{00000000-0005-0000-0000-0000CE140000}"/>
    <cellStyle name="Normal 5 2 2 2 4 2" xfId="5735" xr:uid="{00000000-0005-0000-0000-0000CF140000}"/>
    <cellStyle name="Normal 5 2 2 2 4 2 2" xfId="5736" xr:uid="{00000000-0005-0000-0000-0000D0140000}"/>
    <cellStyle name="Normal 5 2 2 2 4 3" xfId="5737" xr:uid="{00000000-0005-0000-0000-0000D1140000}"/>
    <cellStyle name="Normal 5 2 2 2 4 4" xfId="5738" xr:uid="{00000000-0005-0000-0000-0000D2140000}"/>
    <cellStyle name="Normal 5 2 2 2 5" xfId="1054" xr:uid="{00000000-0005-0000-0000-0000D3140000}"/>
    <cellStyle name="Normal 5 2 2 2 5 2" xfId="5739" xr:uid="{00000000-0005-0000-0000-0000D4140000}"/>
    <cellStyle name="Normal 5 2 2 2 5 3" xfId="5740" xr:uid="{00000000-0005-0000-0000-0000D5140000}"/>
    <cellStyle name="Normal 5 2 2 2 6" xfId="1055" xr:uid="{00000000-0005-0000-0000-0000D6140000}"/>
    <cellStyle name="Normal 5 2 2 2 6 2" xfId="5741" xr:uid="{00000000-0005-0000-0000-0000D7140000}"/>
    <cellStyle name="Normal 5 2 2 2 6 3" xfId="5742" xr:uid="{00000000-0005-0000-0000-0000D8140000}"/>
    <cellStyle name="Normal 5 2 2 2 7" xfId="1056" xr:uid="{00000000-0005-0000-0000-0000D9140000}"/>
    <cellStyle name="Normal 5 2 2 2 7 2" xfId="5743" xr:uid="{00000000-0005-0000-0000-0000DA140000}"/>
    <cellStyle name="Normal 5 2 2 2 7 3" xfId="5744" xr:uid="{00000000-0005-0000-0000-0000DB140000}"/>
    <cellStyle name="Normal 5 2 2 2 8" xfId="5745" xr:uid="{00000000-0005-0000-0000-0000DC140000}"/>
    <cellStyle name="Normal 5 2 2 2 9" xfId="5746" xr:uid="{00000000-0005-0000-0000-0000DD140000}"/>
    <cellStyle name="Normal 5 2 2 3" xfId="1057" xr:uid="{00000000-0005-0000-0000-0000DE140000}"/>
    <cellStyle name="Normal 5 2 2 3 2" xfId="5747" xr:uid="{00000000-0005-0000-0000-0000DF140000}"/>
    <cellStyle name="Normal 5 2 2 3 2 2" xfId="5748" xr:uid="{00000000-0005-0000-0000-0000E0140000}"/>
    <cellStyle name="Normal 5 2 2 3 2 2 2" xfId="5749" xr:uid="{00000000-0005-0000-0000-0000E1140000}"/>
    <cellStyle name="Normal 5 2 2 3 2 3" xfId="5750" xr:uid="{00000000-0005-0000-0000-0000E2140000}"/>
    <cellStyle name="Normal 5 2 2 3 3" xfId="5751" xr:uid="{00000000-0005-0000-0000-0000E3140000}"/>
    <cellStyle name="Normal 5 2 2 3 3 2" xfId="5752" xr:uid="{00000000-0005-0000-0000-0000E4140000}"/>
    <cellStyle name="Normal 5 2 2 3 3 2 2" xfId="5753" xr:uid="{00000000-0005-0000-0000-0000E5140000}"/>
    <cellStyle name="Normal 5 2 2 3 3 3" xfId="5754" xr:uid="{00000000-0005-0000-0000-0000E6140000}"/>
    <cellStyle name="Normal 5 2 2 3 4" xfId="5755" xr:uid="{00000000-0005-0000-0000-0000E7140000}"/>
    <cellStyle name="Normal 5 2 2 3 4 2" xfId="5756" xr:uid="{00000000-0005-0000-0000-0000E8140000}"/>
    <cellStyle name="Normal 5 2 2 3 4 2 2" xfId="5757" xr:uid="{00000000-0005-0000-0000-0000E9140000}"/>
    <cellStyle name="Normal 5 2 2 3 4 3" xfId="5758" xr:uid="{00000000-0005-0000-0000-0000EA140000}"/>
    <cellStyle name="Normal 5 2 2 3 5" xfId="5759" xr:uid="{00000000-0005-0000-0000-0000EB140000}"/>
    <cellStyle name="Normal 5 2 2 3 5 2" xfId="5760" xr:uid="{00000000-0005-0000-0000-0000EC140000}"/>
    <cellStyle name="Normal 5 2 2 3 6" xfId="5761" xr:uid="{00000000-0005-0000-0000-0000ED140000}"/>
    <cellStyle name="Normal 5 2 2 3 7" xfId="5762" xr:uid="{00000000-0005-0000-0000-0000EE140000}"/>
    <cellStyle name="Normal 5 2 2 4" xfId="1058" xr:uid="{00000000-0005-0000-0000-0000EF140000}"/>
    <cellStyle name="Normal 5 2 2 4 2" xfId="5763" xr:uid="{00000000-0005-0000-0000-0000F0140000}"/>
    <cellStyle name="Normal 5 2 2 4 2 2" xfId="5764" xr:uid="{00000000-0005-0000-0000-0000F1140000}"/>
    <cellStyle name="Normal 5 2 2 4 2 2 2" xfId="5765" xr:uid="{00000000-0005-0000-0000-0000F2140000}"/>
    <cellStyle name="Normal 5 2 2 4 2 3" xfId="5766" xr:uid="{00000000-0005-0000-0000-0000F3140000}"/>
    <cellStyle name="Normal 5 2 2 4 3" xfId="5767" xr:uid="{00000000-0005-0000-0000-0000F4140000}"/>
    <cellStyle name="Normal 5 2 2 4 3 2" xfId="5768" xr:uid="{00000000-0005-0000-0000-0000F5140000}"/>
    <cellStyle name="Normal 5 2 2 4 3 2 2" xfId="5769" xr:uid="{00000000-0005-0000-0000-0000F6140000}"/>
    <cellStyle name="Normal 5 2 2 4 3 3" xfId="5770" xr:uid="{00000000-0005-0000-0000-0000F7140000}"/>
    <cellStyle name="Normal 5 2 2 4 4" xfId="5771" xr:uid="{00000000-0005-0000-0000-0000F8140000}"/>
    <cellStyle name="Normal 5 2 2 4 4 2" xfId="5772" xr:uid="{00000000-0005-0000-0000-0000F9140000}"/>
    <cellStyle name="Normal 5 2 2 4 4 2 2" xfId="5773" xr:uid="{00000000-0005-0000-0000-0000FA140000}"/>
    <cellStyle name="Normal 5 2 2 4 4 3" xfId="5774" xr:uid="{00000000-0005-0000-0000-0000FB140000}"/>
    <cellStyle name="Normal 5 2 2 4 5" xfId="5775" xr:uid="{00000000-0005-0000-0000-0000FC140000}"/>
    <cellStyle name="Normal 5 2 2 4 5 2" xfId="5776" xr:uid="{00000000-0005-0000-0000-0000FD140000}"/>
    <cellStyle name="Normal 5 2 2 4 6" xfId="5777" xr:uid="{00000000-0005-0000-0000-0000FE140000}"/>
    <cellStyle name="Normal 5 2 2 4 7" xfId="5778" xr:uid="{00000000-0005-0000-0000-0000FF140000}"/>
    <cellStyle name="Normal 5 2 2 5" xfId="1059" xr:uid="{00000000-0005-0000-0000-000000150000}"/>
    <cellStyle name="Normal 5 2 2 5 2" xfId="5779" xr:uid="{00000000-0005-0000-0000-000001150000}"/>
    <cellStyle name="Normal 5 2 2 5 2 2" xfId="5780" xr:uid="{00000000-0005-0000-0000-000002150000}"/>
    <cellStyle name="Normal 5 2 2 5 2 2 2" xfId="5781" xr:uid="{00000000-0005-0000-0000-000003150000}"/>
    <cellStyle name="Normal 5 2 2 5 2 3" xfId="5782" xr:uid="{00000000-0005-0000-0000-000004150000}"/>
    <cellStyle name="Normal 5 2 2 5 3" xfId="5783" xr:uid="{00000000-0005-0000-0000-000005150000}"/>
    <cellStyle name="Normal 5 2 2 5 3 2" xfId="5784" xr:uid="{00000000-0005-0000-0000-000006150000}"/>
    <cellStyle name="Normal 5 2 2 5 3 2 2" xfId="5785" xr:uid="{00000000-0005-0000-0000-000007150000}"/>
    <cellStyle name="Normal 5 2 2 5 3 3" xfId="5786" xr:uid="{00000000-0005-0000-0000-000008150000}"/>
    <cellStyle name="Normal 5 2 2 5 4" xfId="5787" xr:uid="{00000000-0005-0000-0000-000009150000}"/>
    <cellStyle name="Normal 5 2 2 5 4 2" xfId="5788" xr:uid="{00000000-0005-0000-0000-00000A150000}"/>
    <cellStyle name="Normal 5 2 2 5 4 2 2" xfId="5789" xr:uid="{00000000-0005-0000-0000-00000B150000}"/>
    <cellStyle name="Normal 5 2 2 5 4 3" xfId="5790" xr:uid="{00000000-0005-0000-0000-00000C150000}"/>
    <cellStyle name="Normal 5 2 2 5 5" xfId="5791" xr:uid="{00000000-0005-0000-0000-00000D150000}"/>
    <cellStyle name="Normal 5 2 2 5 5 2" xfId="5792" xr:uid="{00000000-0005-0000-0000-00000E150000}"/>
    <cellStyle name="Normal 5 2 2 5 6" xfId="5793" xr:uid="{00000000-0005-0000-0000-00000F150000}"/>
    <cellStyle name="Normal 5 2 2 5 7" xfId="5794" xr:uid="{00000000-0005-0000-0000-000010150000}"/>
    <cellStyle name="Normal 5 2 2 6" xfId="1060" xr:uid="{00000000-0005-0000-0000-000011150000}"/>
    <cellStyle name="Normal 5 2 2 6 2" xfId="5795" xr:uid="{00000000-0005-0000-0000-000012150000}"/>
    <cellStyle name="Normal 5 2 2 6 2 2" xfId="5796" xr:uid="{00000000-0005-0000-0000-000013150000}"/>
    <cellStyle name="Normal 5 2 2 6 3" xfId="5797" xr:uid="{00000000-0005-0000-0000-000014150000}"/>
    <cellStyle name="Normal 5 2 2 6 4" xfId="5798" xr:uid="{00000000-0005-0000-0000-000015150000}"/>
    <cellStyle name="Normal 5 2 2 7" xfId="1061" xr:uid="{00000000-0005-0000-0000-000016150000}"/>
    <cellStyle name="Normal 5 2 2 7 2" xfId="5799" xr:uid="{00000000-0005-0000-0000-000017150000}"/>
    <cellStyle name="Normal 5 2 2 7 2 2" xfId="5800" xr:uid="{00000000-0005-0000-0000-000018150000}"/>
    <cellStyle name="Normal 5 2 2 7 3" xfId="5801" xr:uid="{00000000-0005-0000-0000-000019150000}"/>
    <cellStyle name="Normal 5 2 2 7 4" xfId="5802" xr:uid="{00000000-0005-0000-0000-00001A150000}"/>
    <cellStyle name="Normal 5 2 2 8" xfId="1062" xr:uid="{00000000-0005-0000-0000-00001B150000}"/>
    <cellStyle name="Normal 5 2 2 8 2" xfId="5803" xr:uid="{00000000-0005-0000-0000-00001C150000}"/>
    <cellStyle name="Normal 5 2 2 8 2 2" xfId="5804" xr:uid="{00000000-0005-0000-0000-00001D150000}"/>
    <cellStyle name="Normal 5 2 2 8 3" xfId="5805" xr:uid="{00000000-0005-0000-0000-00001E150000}"/>
    <cellStyle name="Normal 5 2 2 8 4" xfId="5806" xr:uid="{00000000-0005-0000-0000-00001F150000}"/>
    <cellStyle name="Normal 5 2 2 9" xfId="1063" xr:uid="{00000000-0005-0000-0000-000020150000}"/>
    <cellStyle name="Normal 5 2 2 9 2" xfId="5807" xr:uid="{00000000-0005-0000-0000-000021150000}"/>
    <cellStyle name="Normal 5 2 2 9 3" xfId="5808" xr:uid="{00000000-0005-0000-0000-000022150000}"/>
    <cellStyle name="Normal 5 2 20" xfId="5809" xr:uid="{00000000-0005-0000-0000-000023150000}"/>
    <cellStyle name="Normal 5 2 20 2" xfId="5810" xr:uid="{00000000-0005-0000-0000-000024150000}"/>
    <cellStyle name="Normal 5 2 20 2 2" xfId="5811" xr:uid="{00000000-0005-0000-0000-000025150000}"/>
    <cellStyle name="Normal 5 2 20 3" xfId="5812" xr:uid="{00000000-0005-0000-0000-000026150000}"/>
    <cellStyle name="Normal 5 2 21" xfId="5813" xr:uid="{00000000-0005-0000-0000-000027150000}"/>
    <cellStyle name="Normal 5 2 21 2" xfId="5814" xr:uid="{00000000-0005-0000-0000-000028150000}"/>
    <cellStyle name="Normal 5 2 21 2 2" xfId="5815" xr:uid="{00000000-0005-0000-0000-000029150000}"/>
    <cellStyle name="Normal 5 2 21 3" xfId="5816" xr:uid="{00000000-0005-0000-0000-00002A150000}"/>
    <cellStyle name="Normal 5 2 22" xfId="5817" xr:uid="{00000000-0005-0000-0000-00002B150000}"/>
    <cellStyle name="Normal 5 2 22 2" xfId="5818" xr:uid="{00000000-0005-0000-0000-00002C150000}"/>
    <cellStyle name="Normal 5 2 23" xfId="5819" xr:uid="{00000000-0005-0000-0000-00002D150000}"/>
    <cellStyle name="Normal 5 2 24" xfId="5820" xr:uid="{00000000-0005-0000-0000-00002E150000}"/>
    <cellStyle name="Normal 5 2 3" xfId="1064" xr:uid="{00000000-0005-0000-0000-00002F150000}"/>
    <cellStyle name="Normal 5 2 3 10" xfId="5821" xr:uid="{00000000-0005-0000-0000-000030150000}"/>
    <cellStyle name="Normal 5 2 3 11" xfId="5822" xr:uid="{00000000-0005-0000-0000-000031150000}"/>
    <cellStyle name="Normal 5 2 3 2" xfId="5823" xr:uid="{00000000-0005-0000-0000-000032150000}"/>
    <cellStyle name="Normal 5 2 3 2 2" xfId="5824" xr:uid="{00000000-0005-0000-0000-000033150000}"/>
    <cellStyle name="Normal 5 2 3 2 2 2" xfId="5825" xr:uid="{00000000-0005-0000-0000-000034150000}"/>
    <cellStyle name="Normal 5 2 3 2 2 2 2" xfId="5826" xr:uid="{00000000-0005-0000-0000-000035150000}"/>
    <cellStyle name="Normal 5 2 3 2 2 3" xfId="5827" xr:uid="{00000000-0005-0000-0000-000036150000}"/>
    <cellStyle name="Normal 5 2 3 2 3" xfId="5828" xr:uid="{00000000-0005-0000-0000-000037150000}"/>
    <cellStyle name="Normal 5 2 3 2 3 2" xfId="5829" xr:uid="{00000000-0005-0000-0000-000038150000}"/>
    <cellStyle name="Normal 5 2 3 2 3 2 2" xfId="5830" xr:uid="{00000000-0005-0000-0000-000039150000}"/>
    <cellStyle name="Normal 5 2 3 2 3 3" xfId="5831" xr:uid="{00000000-0005-0000-0000-00003A150000}"/>
    <cellStyle name="Normal 5 2 3 2 4" xfId="5832" xr:uid="{00000000-0005-0000-0000-00003B150000}"/>
    <cellStyle name="Normal 5 2 3 2 4 2" xfId="5833" xr:uid="{00000000-0005-0000-0000-00003C150000}"/>
    <cellStyle name="Normal 5 2 3 2 4 2 2" xfId="5834" xr:uid="{00000000-0005-0000-0000-00003D150000}"/>
    <cellStyle name="Normal 5 2 3 2 4 3" xfId="5835" xr:uid="{00000000-0005-0000-0000-00003E150000}"/>
    <cellStyle name="Normal 5 2 3 2 5" xfId="5836" xr:uid="{00000000-0005-0000-0000-00003F150000}"/>
    <cellStyle name="Normal 5 2 3 2 5 2" xfId="5837" xr:uid="{00000000-0005-0000-0000-000040150000}"/>
    <cellStyle name="Normal 5 2 3 2 6" xfId="5838" xr:uid="{00000000-0005-0000-0000-000041150000}"/>
    <cellStyle name="Normal 5 2 3 3" xfId="5839" xr:uid="{00000000-0005-0000-0000-000042150000}"/>
    <cellStyle name="Normal 5 2 3 3 2" xfId="5840" xr:uid="{00000000-0005-0000-0000-000043150000}"/>
    <cellStyle name="Normal 5 2 3 3 2 2" xfId="5841" xr:uid="{00000000-0005-0000-0000-000044150000}"/>
    <cellStyle name="Normal 5 2 3 3 2 2 2" xfId="5842" xr:uid="{00000000-0005-0000-0000-000045150000}"/>
    <cellStyle name="Normal 5 2 3 3 2 3" xfId="5843" xr:uid="{00000000-0005-0000-0000-000046150000}"/>
    <cellStyle name="Normal 5 2 3 3 3" xfId="5844" xr:uid="{00000000-0005-0000-0000-000047150000}"/>
    <cellStyle name="Normal 5 2 3 3 3 2" xfId="5845" xr:uid="{00000000-0005-0000-0000-000048150000}"/>
    <cellStyle name="Normal 5 2 3 3 3 2 2" xfId="5846" xr:uid="{00000000-0005-0000-0000-000049150000}"/>
    <cellStyle name="Normal 5 2 3 3 3 3" xfId="5847" xr:uid="{00000000-0005-0000-0000-00004A150000}"/>
    <cellStyle name="Normal 5 2 3 3 4" xfId="5848" xr:uid="{00000000-0005-0000-0000-00004B150000}"/>
    <cellStyle name="Normal 5 2 3 3 4 2" xfId="5849" xr:uid="{00000000-0005-0000-0000-00004C150000}"/>
    <cellStyle name="Normal 5 2 3 3 4 2 2" xfId="5850" xr:uid="{00000000-0005-0000-0000-00004D150000}"/>
    <cellStyle name="Normal 5 2 3 3 4 3" xfId="5851" xr:uid="{00000000-0005-0000-0000-00004E150000}"/>
    <cellStyle name="Normal 5 2 3 3 5" xfId="5852" xr:uid="{00000000-0005-0000-0000-00004F150000}"/>
    <cellStyle name="Normal 5 2 3 3 5 2" xfId="5853" xr:uid="{00000000-0005-0000-0000-000050150000}"/>
    <cellStyle name="Normal 5 2 3 3 6" xfId="5854" xr:uid="{00000000-0005-0000-0000-000051150000}"/>
    <cellStyle name="Normal 5 2 3 4" xfId="5855" xr:uid="{00000000-0005-0000-0000-000052150000}"/>
    <cellStyle name="Normal 5 2 3 4 2" xfId="5856" xr:uid="{00000000-0005-0000-0000-000053150000}"/>
    <cellStyle name="Normal 5 2 3 4 2 2" xfId="5857" xr:uid="{00000000-0005-0000-0000-000054150000}"/>
    <cellStyle name="Normal 5 2 3 4 2 2 2" xfId="5858" xr:uid="{00000000-0005-0000-0000-000055150000}"/>
    <cellStyle name="Normal 5 2 3 4 2 3" xfId="5859" xr:uid="{00000000-0005-0000-0000-000056150000}"/>
    <cellStyle name="Normal 5 2 3 4 3" xfId="5860" xr:uid="{00000000-0005-0000-0000-000057150000}"/>
    <cellStyle name="Normal 5 2 3 4 3 2" xfId="5861" xr:uid="{00000000-0005-0000-0000-000058150000}"/>
    <cellStyle name="Normal 5 2 3 4 3 2 2" xfId="5862" xr:uid="{00000000-0005-0000-0000-000059150000}"/>
    <cellStyle name="Normal 5 2 3 4 3 3" xfId="5863" xr:uid="{00000000-0005-0000-0000-00005A150000}"/>
    <cellStyle name="Normal 5 2 3 4 4" xfId="5864" xr:uid="{00000000-0005-0000-0000-00005B150000}"/>
    <cellStyle name="Normal 5 2 3 4 4 2" xfId="5865" xr:uid="{00000000-0005-0000-0000-00005C150000}"/>
    <cellStyle name="Normal 5 2 3 4 4 2 2" xfId="5866" xr:uid="{00000000-0005-0000-0000-00005D150000}"/>
    <cellStyle name="Normal 5 2 3 4 4 3" xfId="5867" xr:uid="{00000000-0005-0000-0000-00005E150000}"/>
    <cellStyle name="Normal 5 2 3 4 5" xfId="5868" xr:uid="{00000000-0005-0000-0000-00005F150000}"/>
    <cellStyle name="Normal 5 2 3 4 5 2" xfId="5869" xr:uid="{00000000-0005-0000-0000-000060150000}"/>
    <cellStyle name="Normal 5 2 3 4 6" xfId="5870" xr:uid="{00000000-0005-0000-0000-000061150000}"/>
    <cellStyle name="Normal 5 2 3 5" xfId="5871" xr:uid="{00000000-0005-0000-0000-000062150000}"/>
    <cellStyle name="Normal 5 2 3 5 2" xfId="5872" xr:uid="{00000000-0005-0000-0000-000063150000}"/>
    <cellStyle name="Normal 5 2 3 5 2 2" xfId="5873" xr:uid="{00000000-0005-0000-0000-000064150000}"/>
    <cellStyle name="Normal 5 2 3 5 2 2 2" xfId="5874" xr:uid="{00000000-0005-0000-0000-000065150000}"/>
    <cellStyle name="Normal 5 2 3 5 2 3" xfId="5875" xr:uid="{00000000-0005-0000-0000-000066150000}"/>
    <cellStyle name="Normal 5 2 3 5 3" xfId="5876" xr:uid="{00000000-0005-0000-0000-000067150000}"/>
    <cellStyle name="Normal 5 2 3 5 3 2" xfId="5877" xr:uid="{00000000-0005-0000-0000-000068150000}"/>
    <cellStyle name="Normal 5 2 3 5 3 2 2" xfId="5878" xr:uid="{00000000-0005-0000-0000-000069150000}"/>
    <cellStyle name="Normal 5 2 3 5 3 3" xfId="5879" xr:uid="{00000000-0005-0000-0000-00006A150000}"/>
    <cellStyle name="Normal 5 2 3 5 4" xfId="5880" xr:uid="{00000000-0005-0000-0000-00006B150000}"/>
    <cellStyle name="Normal 5 2 3 5 4 2" xfId="5881" xr:uid="{00000000-0005-0000-0000-00006C150000}"/>
    <cellStyle name="Normal 5 2 3 5 4 2 2" xfId="5882" xr:uid="{00000000-0005-0000-0000-00006D150000}"/>
    <cellStyle name="Normal 5 2 3 5 4 3" xfId="5883" xr:uid="{00000000-0005-0000-0000-00006E150000}"/>
    <cellStyle name="Normal 5 2 3 5 5" xfId="5884" xr:uid="{00000000-0005-0000-0000-00006F150000}"/>
    <cellStyle name="Normal 5 2 3 5 5 2" xfId="5885" xr:uid="{00000000-0005-0000-0000-000070150000}"/>
    <cellStyle name="Normal 5 2 3 5 6" xfId="5886" xr:uid="{00000000-0005-0000-0000-000071150000}"/>
    <cellStyle name="Normal 5 2 3 6" xfId="5887" xr:uid="{00000000-0005-0000-0000-000072150000}"/>
    <cellStyle name="Normal 5 2 3 6 2" xfId="5888" xr:uid="{00000000-0005-0000-0000-000073150000}"/>
    <cellStyle name="Normal 5 2 3 6 2 2" xfId="5889" xr:uid="{00000000-0005-0000-0000-000074150000}"/>
    <cellStyle name="Normal 5 2 3 6 3" xfId="5890" xr:uid="{00000000-0005-0000-0000-000075150000}"/>
    <cellStyle name="Normal 5 2 3 7" xfId="5891" xr:uid="{00000000-0005-0000-0000-000076150000}"/>
    <cellStyle name="Normal 5 2 3 7 2" xfId="5892" xr:uid="{00000000-0005-0000-0000-000077150000}"/>
    <cellStyle name="Normal 5 2 3 7 2 2" xfId="5893" xr:uid="{00000000-0005-0000-0000-000078150000}"/>
    <cellStyle name="Normal 5 2 3 7 3" xfId="5894" xr:uid="{00000000-0005-0000-0000-000079150000}"/>
    <cellStyle name="Normal 5 2 3 8" xfId="5895" xr:uid="{00000000-0005-0000-0000-00007A150000}"/>
    <cellStyle name="Normal 5 2 3 8 2" xfId="5896" xr:uid="{00000000-0005-0000-0000-00007B150000}"/>
    <cellStyle name="Normal 5 2 3 8 2 2" xfId="5897" xr:uid="{00000000-0005-0000-0000-00007C150000}"/>
    <cellStyle name="Normal 5 2 3 8 3" xfId="5898" xr:uid="{00000000-0005-0000-0000-00007D150000}"/>
    <cellStyle name="Normal 5 2 3 9" xfId="5899" xr:uid="{00000000-0005-0000-0000-00007E150000}"/>
    <cellStyle name="Normal 5 2 3 9 2" xfId="5900" xr:uid="{00000000-0005-0000-0000-00007F150000}"/>
    <cellStyle name="Normal 5 2 4" xfId="1065" xr:uid="{00000000-0005-0000-0000-000080150000}"/>
    <cellStyle name="Normal 5 2 4 10" xfId="5901" xr:uid="{00000000-0005-0000-0000-000081150000}"/>
    <cellStyle name="Normal 5 2 4 11" xfId="5902" xr:uid="{00000000-0005-0000-0000-000082150000}"/>
    <cellStyle name="Normal 5 2 4 2" xfId="5903" xr:uid="{00000000-0005-0000-0000-000083150000}"/>
    <cellStyle name="Normal 5 2 4 2 2" xfId="5904" xr:uid="{00000000-0005-0000-0000-000084150000}"/>
    <cellStyle name="Normal 5 2 4 2 2 2" xfId="5905" xr:uid="{00000000-0005-0000-0000-000085150000}"/>
    <cellStyle name="Normal 5 2 4 2 2 2 2" xfId="5906" xr:uid="{00000000-0005-0000-0000-000086150000}"/>
    <cellStyle name="Normal 5 2 4 2 2 3" xfId="5907" xr:uid="{00000000-0005-0000-0000-000087150000}"/>
    <cellStyle name="Normal 5 2 4 2 3" xfId="5908" xr:uid="{00000000-0005-0000-0000-000088150000}"/>
    <cellStyle name="Normal 5 2 4 2 3 2" xfId="5909" xr:uid="{00000000-0005-0000-0000-000089150000}"/>
    <cellStyle name="Normal 5 2 4 2 3 2 2" xfId="5910" xr:uid="{00000000-0005-0000-0000-00008A150000}"/>
    <cellStyle name="Normal 5 2 4 2 3 3" xfId="5911" xr:uid="{00000000-0005-0000-0000-00008B150000}"/>
    <cellStyle name="Normal 5 2 4 2 4" xfId="5912" xr:uid="{00000000-0005-0000-0000-00008C150000}"/>
    <cellStyle name="Normal 5 2 4 2 4 2" xfId="5913" xr:uid="{00000000-0005-0000-0000-00008D150000}"/>
    <cellStyle name="Normal 5 2 4 2 4 2 2" xfId="5914" xr:uid="{00000000-0005-0000-0000-00008E150000}"/>
    <cellStyle name="Normal 5 2 4 2 4 3" xfId="5915" xr:uid="{00000000-0005-0000-0000-00008F150000}"/>
    <cellStyle name="Normal 5 2 4 2 5" xfId="5916" xr:uid="{00000000-0005-0000-0000-000090150000}"/>
    <cellStyle name="Normal 5 2 4 2 5 2" xfId="5917" xr:uid="{00000000-0005-0000-0000-000091150000}"/>
    <cellStyle name="Normal 5 2 4 2 6" xfId="5918" xr:uid="{00000000-0005-0000-0000-000092150000}"/>
    <cellStyle name="Normal 5 2 4 3" xfId="5919" xr:uid="{00000000-0005-0000-0000-000093150000}"/>
    <cellStyle name="Normal 5 2 4 3 2" xfId="5920" xr:uid="{00000000-0005-0000-0000-000094150000}"/>
    <cellStyle name="Normal 5 2 4 3 2 2" xfId="5921" xr:uid="{00000000-0005-0000-0000-000095150000}"/>
    <cellStyle name="Normal 5 2 4 3 2 2 2" xfId="5922" xr:uid="{00000000-0005-0000-0000-000096150000}"/>
    <cellStyle name="Normal 5 2 4 3 2 3" xfId="5923" xr:uid="{00000000-0005-0000-0000-000097150000}"/>
    <cellStyle name="Normal 5 2 4 3 3" xfId="5924" xr:uid="{00000000-0005-0000-0000-000098150000}"/>
    <cellStyle name="Normal 5 2 4 3 3 2" xfId="5925" xr:uid="{00000000-0005-0000-0000-000099150000}"/>
    <cellStyle name="Normal 5 2 4 3 3 2 2" xfId="5926" xr:uid="{00000000-0005-0000-0000-00009A150000}"/>
    <cellStyle name="Normal 5 2 4 3 3 3" xfId="5927" xr:uid="{00000000-0005-0000-0000-00009B150000}"/>
    <cellStyle name="Normal 5 2 4 3 4" xfId="5928" xr:uid="{00000000-0005-0000-0000-00009C150000}"/>
    <cellStyle name="Normal 5 2 4 3 4 2" xfId="5929" xr:uid="{00000000-0005-0000-0000-00009D150000}"/>
    <cellStyle name="Normal 5 2 4 3 4 2 2" xfId="5930" xr:uid="{00000000-0005-0000-0000-00009E150000}"/>
    <cellStyle name="Normal 5 2 4 3 4 3" xfId="5931" xr:uid="{00000000-0005-0000-0000-00009F150000}"/>
    <cellStyle name="Normal 5 2 4 3 5" xfId="5932" xr:uid="{00000000-0005-0000-0000-0000A0150000}"/>
    <cellStyle name="Normal 5 2 4 3 5 2" xfId="5933" xr:uid="{00000000-0005-0000-0000-0000A1150000}"/>
    <cellStyle name="Normal 5 2 4 3 6" xfId="5934" xr:uid="{00000000-0005-0000-0000-0000A2150000}"/>
    <cellStyle name="Normal 5 2 4 4" xfId="5935" xr:uid="{00000000-0005-0000-0000-0000A3150000}"/>
    <cellStyle name="Normal 5 2 4 4 2" xfId="5936" xr:uid="{00000000-0005-0000-0000-0000A4150000}"/>
    <cellStyle name="Normal 5 2 4 4 2 2" xfId="5937" xr:uid="{00000000-0005-0000-0000-0000A5150000}"/>
    <cellStyle name="Normal 5 2 4 4 2 2 2" xfId="5938" xr:uid="{00000000-0005-0000-0000-0000A6150000}"/>
    <cellStyle name="Normal 5 2 4 4 2 3" xfId="5939" xr:uid="{00000000-0005-0000-0000-0000A7150000}"/>
    <cellStyle name="Normal 5 2 4 4 3" xfId="5940" xr:uid="{00000000-0005-0000-0000-0000A8150000}"/>
    <cellStyle name="Normal 5 2 4 4 3 2" xfId="5941" xr:uid="{00000000-0005-0000-0000-0000A9150000}"/>
    <cellStyle name="Normal 5 2 4 4 3 2 2" xfId="5942" xr:uid="{00000000-0005-0000-0000-0000AA150000}"/>
    <cellStyle name="Normal 5 2 4 4 3 3" xfId="5943" xr:uid="{00000000-0005-0000-0000-0000AB150000}"/>
    <cellStyle name="Normal 5 2 4 4 4" xfId="5944" xr:uid="{00000000-0005-0000-0000-0000AC150000}"/>
    <cellStyle name="Normal 5 2 4 4 4 2" xfId="5945" xr:uid="{00000000-0005-0000-0000-0000AD150000}"/>
    <cellStyle name="Normal 5 2 4 4 4 2 2" xfId="5946" xr:uid="{00000000-0005-0000-0000-0000AE150000}"/>
    <cellStyle name="Normal 5 2 4 4 4 3" xfId="5947" xr:uid="{00000000-0005-0000-0000-0000AF150000}"/>
    <cellStyle name="Normal 5 2 4 4 5" xfId="5948" xr:uid="{00000000-0005-0000-0000-0000B0150000}"/>
    <cellStyle name="Normal 5 2 4 4 5 2" xfId="5949" xr:uid="{00000000-0005-0000-0000-0000B1150000}"/>
    <cellStyle name="Normal 5 2 4 4 6" xfId="5950" xr:uid="{00000000-0005-0000-0000-0000B2150000}"/>
    <cellStyle name="Normal 5 2 4 5" xfId="5951" xr:uid="{00000000-0005-0000-0000-0000B3150000}"/>
    <cellStyle name="Normal 5 2 4 5 2" xfId="5952" xr:uid="{00000000-0005-0000-0000-0000B4150000}"/>
    <cellStyle name="Normal 5 2 4 5 2 2" xfId="5953" xr:uid="{00000000-0005-0000-0000-0000B5150000}"/>
    <cellStyle name="Normal 5 2 4 5 2 2 2" xfId="5954" xr:uid="{00000000-0005-0000-0000-0000B6150000}"/>
    <cellStyle name="Normal 5 2 4 5 2 3" xfId="5955" xr:uid="{00000000-0005-0000-0000-0000B7150000}"/>
    <cellStyle name="Normal 5 2 4 5 3" xfId="5956" xr:uid="{00000000-0005-0000-0000-0000B8150000}"/>
    <cellStyle name="Normal 5 2 4 5 3 2" xfId="5957" xr:uid="{00000000-0005-0000-0000-0000B9150000}"/>
    <cellStyle name="Normal 5 2 4 5 3 2 2" xfId="5958" xr:uid="{00000000-0005-0000-0000-0000BA150000}"/>
    <cellStyle name="Normal 5 2 4 5 3 3" xfId="5959" xr:uid="{00000000-0005-0000-0000-0000BB150000}"/>
    <cellStyle name="Normal 5 2 4 5 4" xfId="5960" xr:uid="{00000000-0005-0000-0000-0000BC150000}"/>
    <cellStyle name="Normal 5 2 4 5 4 2" xfId="5961" xr:uid="{00000000-0005-0000-0000-0000BD150000}"/>
    <cellStyle name="Normal 5 2 4 5 4 2 2" xfId="5962" xr:uid="{00000000-0005-0000-0000-0000BE150000}"/>
    <cellStyle name="Normal 5 2 4 5 4 3" xfId="5963" xr:uid="{00000000-0005-0000-0000-0000BF150000}"/>
    <cellStyle name="Normal 5 2 4 5 5" xfId="5964" xr:uid="{00000000-0005-0000-0000-0000C0150000}"/>
    <cellStyle name="Normal 5 2 4 5 5 2" xfId="5965" xr:uid="{00000000-0005-0000-0000-0000C1150000}"/>
    <cellStyle name="Normal 5 2 4 5 6" xfId="5966" xr:uid="{00000000-0005-0000-0000-0000C2150000}"/>
    <cellStyle name="Normal 5 2 4 6" xfId="5967" xr:uid="{00000000-0005-0000-0000-0000C3150000}"/>
    <cellStyle name="Normal 5 2 4 6 2" xfId="5968" xr:uid="{00000000-0005-0000-0000-0000C4150000}"/>
    <cellStyle name="Normal 5 2 4 6 2 2" xfId="5969" xr:uid="{00000000-0005-0000-0000-0000C5150000}"/>
    <cellStyle name="Normal 5 2 4 6 3" xfId="5970" xr:uid="{00000000-0005-0000-0000-0000C6150000}"/>
    <cellStyle name="Normal 5 2 4 7" xfId="5971" xr:uid="{00000000-0005-0000-0000-0000C7150000}"/>
    <cellStyle name="Normal 5 2 4 7 2" xfId="5972" xr:uid="{00000000-0005-0000-0000-0000C8150000}"/>
    <cellStyle name="Normal 5 2 4 7 2 2" xfId="5973" xr:uid="{00000000-0005-0000-0000-0000C9150000}"/>
    <cellStyle name="Normal 5 2 4 7 3" xfId="5974" xr:uid="{00000000-0005-0000-0000-0000CA150000}"/>
    <cellStyle name="Normal 5 2 4 8" xfId="5975" xr:uid="{00000000-0005-0000-0000-0000CB150000}"/>
    <cellStyle name="Normal 5 2 4 8 2" xfId="5976" xr:uid="{00000000-0005-0000-0000-0000CC150000}"/>
    <cellStyle name="Normal 5 2 4 8 2 2" xfId="5977" xr:uid="{00000000-0005-0000-0000-0000CD150000}"/>
    <cellStyle name="Normal 5 2 4 8 3" xfId="5978" xr:uid="{00000000-0005-0000-0000-0000CE150000}"/>
    <cellStyle name="Normal 5 2 4 9" xfId="5979" xr:uid="{00000000-0005-0000-0000-0000CF150000}"/>
    <cellStyle name="Normal 5 2 4 9 2" xfId="5980" xr:uid="{00000000-0005-0000-0000-0000D0150000}"/>
    <cellStyle name="Normal 5 2 5" xfId="1066" xr:uid="{00000000-0005-0000-0000-0000D1150000}"/>
    <cellStyle name="Normal 5 2 5 10" xfId="5981" xr:uid="{00000000-0005-0000-0000-0000D2150000}"/>
    <cellStyle name="Normal 5 2 5 11" xfId="5982" xr:uid="{00000000-0005-0000-0000-0000D3150000}"/>
    <cellStyle name="Normal 5 2 5 2" xfId="5983" xr:uid="{00000000-0005-0000-0000-0000D4150000}"/>
    <cellStyle name="Normal 5 2 5 2 2" xfId="5984" xr:uid="{00000000-0005-0000-0000-0000D5150000}"/>
    <cellStyle name="Normal 5 2 5 2 2 2" xfId="5985" xr:uid="{00000000-0005-0000-0000-0000D6150000}"/>
    <cellStyle name="Normal 5 2 5 2 2 2 2" xfId="5986" xr:uid="{00000000-0005-0000-0000-0000D7150000}"/>
    <cellStyle name="Normal 5 2 5 2 2 3" xfId="5987" xr:uid="{00000000-0005-0000-0000-0000D8150000}"/>
    <cellStyle name="Normal 5 2 5 2 3" xfId="5988" xr:uid="{00000000-0005-0000-0000-0000D9150000}"/>
    <cellStyle name="Normal 5 2 5 2 3 2" xfId="5989" xr:uid="{00000000-0005-0000-0000-0000DA150000}"/>
    <cellStyle name="Normal 5 2 5 2 3 2 2" xfId="5990" xr:uid="{00000000-0005-0000-0000-0000DB150000}"/>
    <cellStyle name="Normal 5 2 5 2 3 3" xfId="5991" xr:uid="{00000000-0005-0000-0000-0000DC150000}"/>
    <cellStyle name="Normal 5 2 5 2 4" xfId="5992" xr:uid="{00000000-0005-0000-0000-0000DD150000}"/>
    <cellStyle name="Normal 5 2 5 2 4 2" xfId="5993" xr:uid="{00000000-0005-0000-0000-0000DE150000}"/>
    <cellStyle name="Normal 5 2 5 2 4 2 2" xfId="5994" xr:uid="{00000000-0005-0000-0000-0000DF150000}"/>
    <cellStyle name="Normal 5 2 5 2 4 3" xfId="5995" xr:uid="{00000000-0005-0000-0000-0000E0150000}"/>
    <cellStyle name="Normal 5 2 5 2 5" xfId="5996" xr:uid="{00000000-0005-0000-0000-0000E1150000}"/>
    <cellStyle name="Normal 5 2 5 2 5 2" xfId="5997" xr:uid="{00000000-0005-0000-0000-0000E2150000}"/>
    <cellStyle name="Normal 5 2 5 2 6" xfId="5998" xr:uid="{00000000-0005-0000-0000-0000E3150000}"/>
    <cellStyle name="Normal 5 2 5 3" xfId="5999" xr:uid="{00000000-0005-0000-0000-0000E4150000}"/>
    <cellStyle name="Normal 5 2 5 3 2" xfId="6000" xr:uid="{00000000-0005-0000-0000-0000E5150000}"/>
    <cellStyle name="Normal 5 2 5 3 2 2" xfId="6001" xr:uid="{00000000-0005-0000-0000-0000E6150000}"/>
    <cellStyle name="Normal 5 2 5 3 2 2 2" xfId="6002" xr:uid="{00000000-0005-0000-0000-0000E7150000}"/>
    <cellStyle name="Normal 5 2 5 3 2 3" xfId="6003" xr:uid="{00000000-0005-0000-0000-0000E8150000}"/>
    <cellStyle name="Normal 5 2 5 3 3" xfId="6004" xr:uid="{00000000-0005-0000-0000-0000E9150000}"/>
    <cellStyle name="Normal 5 2 5 3 3 2" xfId="6005" xr:uid="{00000000-0005-0000-0000-0000EA150000}"/>
    <cellStyle name="Normal 5 2 5 3 3 2 2" xfId="6006" xr:uid="{00000000-0005-0000-0000-0000EB150000}"/>
    <cellStyle name="Normal 5 2 5 3 3 3" xfId="6007" xr:uid="{00000000-0005-0000-0000-0000EC150000}"/>
    <cellStyle name="Normal 5 2 5 3 4" xfId="6008" xr:uid="{00000000-0005-0000-0000-0000ED150000}"/>
    <cellStyle name="Normal 5 2 5 3 4 2" xfId="6009" xr:uid="{00000000-0005-0000-0000-0000EE150000}"/>
    <cellStyle name="Normal 5 2 5 3 4 2 2" xfId="6010" xr:uid="{00000000-0005-0000-0000-0000EF150000}"/>
    <cellStyle name="Normal 5 2 5 3 4 3" xfId="6011" xr:uid="{00000000-0005-0000-0000-0000F0150000}"/>
    <cellStyle name="Normal 5 2 5 3 5" xfId="6012" xr:uid="{00000000-0005-0000-0000-0000F1150000}"/>
    <cellStyle name="Normal 5 2 5 3 5 2" xfId="6013" xr:uid="{00000000-0005-0000-0000-0000F2150000}"/>
    <cellStyle name="Normal 5 2 5 3 6" xfId="6014" xr:uid="{00000000-0005-0000-0000-0000F3150000}"/>
    <cellStyle name="Normal 5 2 5 4" xfId="6015" xr:uid="{00000000-0005-0000-0000-0000F4150000}"/>
    <cellStyle name="Normal 5 2 5 4 2" xfId="6016" xr:uid="{00000000-0005-0000-0000-0000F5150000}"/>
    <cellStyle name="Normal 5 2 5 4 2 2" xfId="6017" xr:uid="{00000000-0005-0000-0000-0000F6150000}"/>
    <cellStyle name="Normal 5 2 5 4 2 2 2" xfId="6018" xr:uid="{00000000-0005-0000-0000-0000F7150000}"/>
    <cellStyle name="Normal 5 2 5 4 2 3" xfId="6019" xr:uid="{00000000-0005-0000-0000-0000F8150000}"/>
    <cellStyle name="Normal 5 2 5 4 3" xfId="6020" xr:uid="{00000000-0005-0000-0000-0000F9150000}"/>
    <cellStyle name="Normal 5 2 5 4 3 2" xfId="6021" xr:uid="{00000000-0005-0000-0000-0000FA150000}"/>
    <cellStyle name="Normal 5 2 5 4 3 2 2" xfId="6022" xr:uid="{00000000-0005-0000-0000-0000FB150000}"/>
    <cellStyle name="Normal 5 2 5 4 3 3" xfId="6023" xr:uid="{00000000-0005-0000-0000-0000FC150000}"/>
    <cellStyle name="Normal 5 2 5 4 4" xfId="6024" xr:uid="{00000000-0005-0000-0000-0000FD150000}"/>
    <cellStyle name="Normal 5 2 5 4 4 2" xfId="6025" xr:uid="{00000000-0005-0000-0000-0000FE150000}"/>
    <cellStyle name="Normal 5 2 5 4 4 2 2" xfId="6026" xr:uid="{00000000-0005-0000-0000-0000FF150000}"/>
    <cellStyle name="Normal 5 2 5 4 4 3" xfId="6027" xr:uid="{00000000-0005-0000-0000-000000160000}"/>
    <cellStyle name="Normal 5 2 5 4 5" xfId="6028" xr:uid="{00000000-0005-0000-0000-000001160000}"/>
    <cellStyle name="Normal 5 2 5 4 5 2" xfId="6029" xr:uid="{00000000-0005-0000-0000-000002160000}"/>
    <cellStyle name="Normal 5 2 5 4 6" xfId="6030" xr:uid="{00000000-0005-0000-0000-000003160000}"/>
    <cellStyle name="Normal 5 2 5 5" xfId="6031" xr:uid="{00000000-0005-0000-0000-000004160000}"/>
    <cellStyle name="Normal 5 2 5 5 2" xfId="6032" xr:uid="{00000000-0005-0000-0000-000005160000}"/>
    <cellStyle name="Normal 5 2 5 5 2 2" xfId="6033" xr:uid="{00000000-0005-0000-0000-000006160000}"/>
    <cellStyle name="Normal 5 2 5 5 2 2 2" xfId="6034" xr:uid="{00000000-0005-0000-0000-000007160000}"/>
    <cellStyle name="Normal 5 2 5 5 2 3" xfId="6035" xr:uid="{00000000-0005-0000-0000-000008160000}"/>
    <cellStyle name="Normal 5 2 5 5 3" xfId="6036" xr:uid="{00000000-0005-0000-0000-000009160000}"/>
    <cellStyle name="Normal 5 2 5 5 3 2" xfId="6037" xr:uid="{00000000-0005-0000-0000-00000A160000}"/>
    <cellStyle name="Normal 5 2 5 5 3 2 2" xfId="6038" xr:uid="{00000000-0005-0000-0000-00000B160000}"/>
    <cellStyle name="Normal 5 2 5 5 3 3" xfId="6039" xr:uid="{00000000-0005-0000-0000-00000C160000}"/>
    <cellStyle name="Normal 5 2 5 5 4" xfId="6040" xr:uid="{00000000-0005-0000-0000-00000D160000}"/>
    <cellStyle name="Normal 5 2 5 5 4 2" xfId="6041" xr:uid="{00000000-0005-0000-0000-00000E160000}"/>
    <cellStyle name="Normal 5 2 5 5 4 2 2" xfId="6042" xr:uid="{00000000-0005-0000-0000-00000F160000}"/>
    <cellStyle name="Normal 5 2 5 5 4 3" xfId="6043" xr:uid="{00000000-0005-0000-0000-000010160000}"/>
    <cellStyle name="Normal 5 2 5 5 5" xfId="6044" xr:uid="{00000000-0005-0000-0000-000011160000}"/>
    <cellStyle name="Normal 5 2 5 5 5 2" xfId="6045" xr:uid="{00000000-0005-0000-0000-000012160000}"/>
    <cellStyle name="Normal 5 2 5 5 6" xfId="6046" xr:uid="{00000000-0005-0000-0000-000013160000}"/>
    <cellStyle name="Normal 5 2 5 6" xfId="6047" xr:uid="{00000000-0005-0000-0000-000014160000}"/>
    <cellStyle name="Normal 5 2 5 6 2" xfId="6048" xr:uid="{00000000-0005-0000-0000-000015160000}"/>
    <cellStyle name="Normal 5 2 5 6 2 2" xfId="6049" xr:uid="{00000000-0005-0000-0000-000016160000}"/>
    <cellStyle name="Normal 5 2 5 6 3" xfId="6050" xr:uid="{00000000-0005-0000-0000-000017160000}"/>
    <cellStyle name="Normal 5 2 5 7" xfId="6051" xr:uid="{00000000-0005-0000-0000-000018160000}"/>
    <cellStyle name="Normal 5 2 5 7 2" xfId="6052" xr:uid="{00000000-0005-0000-0000-000019160000}"/>
    <cellStyle name="Normal 5 2 5 7 2 2" xfId="6053" xr:uid="{00000000-0005-0000-0000-00001A160000}"/>
    <cellStyle name="Normal 5 2 5 7 3" xfId="6054" xr:uid="{00000000-0005-0000-0000-00001B160000}"/>
    <cellStyle name="Normal 5 2 5 8" xfId="6055" xr:uid="{00000000-0005-0000-0000-00001C160000}"/>
    <cellStyle name="Normal 5 2 5 8 2" xfId="6056" xr:uid="{00000000-0005-0000-0000-00001D160000}"/>
    <cellStyle name="Normal 5 2 5 8 2 2" xfId="6057" xr:uid="{00000000-0005-0000-0000-00001E160000}"/>
    <cellStyle name="Normal 5 2 5 8 3" xfId="6058" xr:uid="{00000000-0005-0000-0000-00001F160000}"/>
    <cellStyle name="Normal 5 2 5 9" xfId="6059" xr:uid="{00000000-0005-0000-0000-000020160000}"/>
    <cellStyle name="Normal 5 2 5 9 2" xfId="6060" xr:uid="{00000000-0005-0000-0000-000021160000}"/>
    <cellStyle name="Normal 5 2 6" xfId="1067" xr:uid="{00000000-0005-0000-0000-000022160000}"/>
    <cellStyle name="Normal 5 2 6 10" xfId="6061" xr:uid="{00000000-0005-0000-0000-000023160000}"/>
    <cellStyle name="Normal 5 2 6 11" xfId="6062" xr:uid="{00000000-0005-0000-0000-000024160000}"/>
    <cellStyle name="Normal 5 2 6 2" xfId="1068" xr:uid="{00000000-0005-0000-0000-000025160000}"/>
    <cellStyle name="Normal 5 2 6 2 2" xfId="6063" xr:uid="{00000000-0005-0000-0000-000026160000}"/>
    <cellStyle name="Normal 5 2 6 2 2 2" xfId="6064" xr:uid="{00000000-0005-0000-0000-000027160000}"/>
    <cellStyle name="Normal 5 2 6 2 2 2 2" xfId="6065" xr:uid="{00000000-0005-0000-0000-000028160000}"/>
    <cellStyle name="Normal 5 2 6 2 2 3" xfId="6066" xr:uid="{00000000-0005-0000-0000-000029160000}"/>
    <cellStyle name="Normal 5 2 6 2 3" xfId="6067" xr:uid="{00000000-0005-0000-0000-00002A160000}"/>
    <cellStyle name="Normal 5 2 6 2 3 2" xfId="6068" xr:uid="{00000000-0005-0000-0000-00002B160000}"/>
    <cellStyle name="Normal 5 2 6 2 3 2 2" xfId="6069" xr:uid="{00000000-0005-0000-0000-00002C160000}"/>
    <cellStyle name="Normal 5 2 6 2 3 3" xfId="6070" xr:uid="{00000000-0005-0000-0000-00002D160000}"/>
    <cellStyle name="Normal 5 2 6 2 4" xfId="6071" xr:uid="{00000000-0005-0000-0000-00002E160000}"/>
    <cellStyle name="Normal 5 2 6 2 4 2" xfId="6072" xr:uid="{00000000-0005-0000-0000-00002F160000}"/>
    <cellStyle name="Normal 5 2 6 2 4 2 2" xfId="6073" xr:uid="{00000000-0005-0000-0000-000030160000}"/>
    <cellStyle name="Normal 5 2 6 2 4 3" xfId="6074" xr:uid="{00000000-0005-0000-0000-000031160000}"/>
    <cellStyle name="Normal 5 2 6 2 5" xfId="6075" xr:uid="{00000000-0005-0000-0000-000032160000}"/>
    <cellStyle name="Normal 5 2 6 2 5 2" xfId="6076" xr:uid="{00000000-0005-0000-0000-000033160000}"/>
    <cellStyle name="Normal 5 2 6 2 6" xfId="6077" xr:uid="{00000000-0005-0000-0000-000034160000}"/>
    <cellStyle name="Normal 5 2 6 2 7" xfId="6078" xr:uid="{00000000-0005-0000-0000-000035160000}"/>
    <cellStyle name="Normal 5 2 6 3" xfId="1069" xr:uid="{00000000-0005-0000-0000-000036160000}"/>
    <cellStyle name="Normal 5 2 6 3 2" xfId="6079" xr:uid="{00000000-0005-0000-0000-000037160000}"/>
    <cellStyle name="Normal 5 2 6 3 2 2" xfId="6080" xr:uid="{00000000-0005-0000-0000-000038160000}"/>
    <cellStyle name="Normal 5 2 6 3 2 2 2" xfId="6081" xr:uid="{00000000-0005-0000-0000-000039160000}"/>
    <cellStyle name="Normal 5 2 6 3 2 3" xfId="6082" xr:uid="{00000000-0005-0000-0000-00003A160000}"/>
    <cellStyle name="Normal 5 2 6 3 3" xfId="6083" xr:uid="{00000000-0005-0000-0000-00003B160000}"/>
    <cellStyle name="Normal 5 2 6 3 3 2" xfId="6084" xr:uid="{00000000-0005-0000-0000-00003C160000}"/>
    <cellStyle name="Normal 5 2 6 3 3 2 2" xfId="6085" xr:uid="{00000000-0005-0000-0000-00003D160000}"/>
    <cellStyle name="Normal 5 2 6 3 3 3" xfId="6086" xr:uid="{00000000-0005-0000-0000-00003E160000}"/>
    <cellStyle name="Normal 5 2 6 3 4" xfId="6087" xr:uid="{00000000-0005-0000-0000-00003F160000}"/>
    <cellStyle name="Normal 5 2 6 3 4 2" xfId="6088" xr:uid="{00000000-0005-0000-0000-000040160000}"/>
    <cellStyle name="Normal 5 2 6 3 4 2 2" xfId="6089" xr:uid="{00000000-0005-0000-0000-000041160000}"/>
    <cellStyle name="Normal 5 2 6 3 4 3" xfId="6090" xr:uid="{00000000-0005-0000-0000-000042160000}"/>
    <cellStyle name="Normal 5 2 6 3 5" xfId="6091" xr:uid="{00000000-0005-0000-0000-000043160000}"/>
    <cellStyle name="Normal 5 2 6 3 5 2" xfId="6092" xr:uid="{00000000-0005-0000-0000-000044160000}"/>
    <cellStyle name="Normal 5 2 6 3 6" xfId="6093" xr:uid="{00000000-0005-0000-0000-000045160000}"/>
    <cellStyle name="Normal 5 2 6 3 7" xfId="6094" xr:uid="{00000000-0005-0000-0000-000046160000}"/>
    <cellStyle name="Normal 5 2 6 4" xfId="1070" xr:uid="{00000000-0005-0000-0000-000047160000}"/>
    <cellStyle name="Normal 5 2 6 4 2" xfId="6095" xr:uid="{00000000-0005-0000-0000-000048160000}"/>
    <cellStyle name="Normal 5 2 6 4 2 2" xfId="6096" xr:uid="{00000000-0005-0000-0000-000049160000}"/>
    <cellStyle name="Normal 5 2 6 4 2 2 2" xfId="6097" xr:uid="{00000000-0005-0000-0000-00004A160000}"/>
    <cellStyle name="Normal 5 2 6 4 2 3" xfId="6098" xr:uid="{00000000-0005-0000-0000-00004B160000}"/>
    <cellStyle name="Normal 5 2 6 4 3" xfId="6099" xr:uid="{00000000-0005-0000-0000-00004C160000}"/>
    <cellStyle name="Normal 5 2 6 4 3 2" xfId="6100" xr:uid="{00000000-0005-0000-0000-00004D160000}"/>
    <cellStyle name="Normal 5 2 6 4 3 2 2" xfId="6101" xr:uid="{00000000-0005-0000-0000-00004E160000}"/>
    <cellStyle name="Normal 5 2 6 4 3 3" xfId="6102" xr:uid="{00000000-0005-0000-0000-00004F160000}"/>
    <cellStyle name="Normal 5 2 6 4 4" xfId="6103" xr:uid="{00000000-0005-0000-0000-000050160000}"/>
    <cellStyle name="Normal 5 2 6 4 4 2" xfId="6104" xr:uid="{00000000-0005-0000-0000-000051160000}"/>
    <cellStyle name="Normal 5 2 6 4 4 2 2" xfId="6105" xr:uid="{00000000-0005-0000-0000-000052160000}"/>
    <cellStyle name="Normal 5 2 6 4 4 3" xfId="6106" xr:uid="{00000000-0005-0000-0000-000053160000}"/>
    <cellStyle name="Normal 5 2 6 4 5" xfId="6107" xr:uid="{00000000-0005-0000-0000-000054160000}"/>
    <cellStyle name="Normal 5 2 6 4 5 2" xfId="6108" xr:uid="{00000000-0005-0000-0000-000055160000}"/>
    <cellStyle name="Normal 5 2 6 4 6" xfId="6109" xr:uid="{00000000-0005-0000-0000-000056160000}"/>
    <cellStyle name="Normal 5 2 6 4 7" xfId="6110" xr:uid="{00000000-0005-0000-0000-000057160000}"/>
    <cellStyle name="Normal 5 2 6 5" xfId="1071" xr:uid="{00000000-0005-0000-0000-000058160000}"/>
    <cellStyle name="Normal 5 2 6 5 2" xfId="6111" xr:uid="{00000000-0005-0000-0000-000059160000}"/>
    <cellStyle name="Normal 5 2 6 5 2 2" xfId="6112" xr:uid="{00000000-0005-0000-0000-00005A160000}"/>
    <cellStyle name="Normal 5 2 6 5 2 2 2" xfId="6113" xr:uid="{00000000-0005-0000-0000-00005B160000}"/>
    <cellStyle name="Normal 5 2 6 5 2 3" xfId="6114" xr:uid="{00000000-0005-0000-0000-00005C160000}"/>
    <cellStyle name="Normal 5 2 6 5 3" xfId="6115" xr:uid="{00000000-0005-0000-0000-00005D160000}"/>
    <cellStyle name="Normal 5 2 6 5 3 2" xfId="6116" xr:uid="{00000000-0005-0000-0000-00005E160000}"/>
    <cellStyle name="Normal 5 2 6 5 3 2 2" xfId="6117" xr:uid="{00000000-0005-0000-0000-00005F160000}"/>
    <cellStyle name="Normal 5 2 6 5 3 3" xfId="6118" xr:uid="{00000000-0005-0000-0000-000060160000}"/>
    <cellStyle name="Normal 5 2 6 5 4" xfId="6119" xr:uid="{00000000-0005-0000-0000-000061160000}"/>
    <cellStyle name="Normal 5 2 6 5 4 2" xfId="6120" xr:uid="{00000000-0005-0000-0000-000062160000}"/>
    <cellStyle name="Normal 5 2 6 5 4 2 2" xfId="6121" xr:uid="{00000000-0005-0000-0000-000063160000}"/>
    <cellStyle name="Normal 5 2 6 5 4 3" xfId="6122" xr:uid="{00000000-0005-0000-0000-000064160000}"/>
    <cellStyle name="Normal 5 2 6 5 5" xfId="6123" xr:uid="{00000000-0005-0000-0000-000065160000}"/>
    <cellStyle name="Normal 5 2 6 5 5 2" xfId="6124" xr:uid="{00000000-0005-0000-0000-000066160000}"/>
    <cellStyle name="Normal 5 2 6 5 6" xfId="6125" xr:uid="{00000000-0005-0000-0000-000067160000}"/>
    <cellStyle name="Normal 5 2 6 5 7" xfId="6126" xr:uid="{00000000-0005-0000-0000-000068160000}"/>
    <cellStyle name="Normal 5 2 6 6" xfId="1072" xr:uid="{00000000-0005-0000-0000-000069160000}"/>
    <cellStyle name="Normal 5 2 6 6 2" xfId="6127" xr:uid="{00000000-0005-0000-0000-00006A160000}"/>
    <cellStyle name="Normal 5 2 6 6 2 2" xfId="6128" xr:uid="{00000000-0005-0000-0000-00006B160000}"/>
    <cellStyle name="Normal 5 2 6 6 3" xfId="6129" xr:uid="{00000000-0005-0000-0000-00006C160000}"/>
    <cellStyle name="Normal 5 2 6 6 4" xfId="6130" xr:uid="{00000000-0005-0000-0000-00006D160000}"/>
    <cellStyle name="Normal 5 2 6 7" xfId="1073" xr:uid="{00000000-0005-0000-0000-00006E160000}"/>
    <cellStyle name="Normal 5 2 6 7 2" xfId="6131" xr:uid="{00000000-0005-0000-0000-00006F160000}"/>
    <cellStyle name="Normal 5 2 6 7 2 2" xfId="6132" xr:uid="{00000000-0005-0000-0000-000070160000}"/>
    <cellStyle name="Normal 5 2 6 7 3" xfId="6133" xr:uid="{00000000-0005-0000-0000-000071160000}"/>
    <cellStyle name="Normal 5 2 6 7 4" xfId="6134" xr:uid="{00000000-0005-0000-0000-000072160000}"/>
    <cellStyle name="Normal 5 2 6 8" xfId="6135" xr:uid="{00000000-0005-0000-0000-000073160000}"/>
    <cellStyle name="Normal 5 2 6 8 2" xfId="6136" xr:uid="{00000000-0005-0000-0000-000074160000}"/>
    <cellStyle name="Normal 5 2 6 8 2 2" xfId="6137" xr:uid="{00000000-0005-0000-0000-000075160000}"/>
    <cellStyle name="Normal 5 2 6 8 3" xfId="6138" xr:uid="{00000000-0005-0000-0000-000076160000}"/>
    <cellStyle name="Normal 5 2 6 9" xfId="6139" xr:uid="{00000000-0005-0000-0000-000077160000}"/>
    <cellStyle name="Normal 5 2 6 9 2" xfId="6140" xr:uid="{00000000-0005-0000-0000-000078160000}"/>
    <cellStyle name="Normal 5 2 7" xfId="1074" xr:uid="{00000000-0005-0000-0000-000079160000}"/>
    <cellStyle name="Normal 5 2 7 10" xfId="6141" xr:uid="{00000000-0005-0000-0000-00007A160000}"/>
    <cellStyle name="Normal 5 2 7 11" xfId="6142" xr:uid="{00000000-0005-0000-0000-00007B160000}"/>
    <cellStyle name="Normal 5 2 7 2" xfId="6143" xr:uid="{00000000-0005-0000-0000-00007C160000}"/>
    <cellStyle name="Normal 5 2 7 2 2" xfId="6144" xr:uid="{00000000-0005-0000-0000-00007D160000}"/>
    <cellStyle name="Normal 5 2 7 2 2 2" xfId="6145" xr:uid="{00000000-0005-0000-0000-00007E160000}"/>
    <cellStyle name="Normal 5 2 7 2 2 2 2" xfId="6146" xr:uid="{00000000-0005-0000-0000-00007F160000}"/>
    <cellStyle name="Normal 5 2 7 2 2 3" xfId="6147" xr:uid="{00000000-0005-0000-0000-000080160000}"/>
    <cellStyle name="Normal 5 2 7 2 3" xfId="6148" xr:uid="{00000000-0005-0000-0000-000081160000}"/>
    <cellStyle name="Normal 5 2 7 2 3 2" xfId="6149" xr:uid="{00000000-0005-0000-0000-000082160000}"/>
    <cellStyle name="Normal 5 2 7 2 3 2 2" xfId="6150" xr:uid="{00000000-0005-0000-0000-000083160000}"/>
    <cellStyle name="Normal 5 2 7 2 3 3" xfId="6151" xr:uid="{00000000-0005-0000-0000-000084160000}"/>
    <cellStyle name="Normal 5 2 7 2 4" xfId="6152" xr:uid="{00000000-0005-0000-0000-000085160000}"/>
    <cellStyle name="Normal 5 2 7 2 4 2" xfId="6153" xr:uid="{00000000-0005-0000-0000-000086160000}"/>
    <cellStyle name="Normal 5 2 7 2 4 2 2" xfId="6154" xr:uid="{00000000-0005-0000-0000-000087160000}"/>
    <cellStyle name="Normal 5 2 7 2 4 3" xfId="6155" xr:uid="{00000000-0005-0000-0000-000088160000}"/>
    <cellStyle name="Normal 5 2 7 2 5" xfId="6156" xr:uid="{00000000-0005-0000-0000-000089160000}"/>
    <cellStyle name="Normal 5 2 7 2 5 2" xfId="6157" xr:uid="{00000000-0005-0000-0000-00008A160000}"/>
    <cellStyle name="Normal 5 2 7 2 6" xfId="6158" xr:uid="{00000000-0005-0000-0000-00008B160000}"/>
    <cellStyle name="Normal 5 2 7 3" xfId="6159" xr:uid="{00000000-0005-0000-0000-00008C160000}"/>
    <cellStyle name="Normal 5 2 7 3 2" xfId="6160" xr:uid="{00000000-0005-0000-0000-00008D160000}"/>
    <cellStyle name="Normal 5 2 7 3 2 2" xfId="6161" xr:uid="{00000000-0005-0000-0000-00008E160000}"/>
    <cellStyle name="Normal 5 2 7 3 2 2 2" xfId="6162" xr:uid="{00000000-0005-0000-0000-00008F160000}"/>
    <cellStyle name="Normal 5 2 7 3 2 3" xfId="6163" xr:uid="{00000000-0005-0000-0000-000090160000}"/>
    <cellStyle name="Normal 5 2 7 3 3" xfId="6164" xr:uid="{00000000-0005-0000-0000-000091160000}"/>
    <cellStyle name="Normal 5 2 7 3 3 2" xfId="6165" xr:uid="{00000000-0005-0000-0000-000092160000}"/>
    <cellStyle name="Normal 5 2 7 3 3 2 2" xfId="6166" xr:uid="{00000000-0005-0000-0000-000093160000}"/>
    <cellStyle name="Normal 5 2 7 3 3 3" xfId="6167" xr:uid="{00000000-0005-0000-0000-000094160000}"/>
    <cellStyle name="Normal 5 2 7 3 4" xfId="6168" xr:uid="{00000000-0005-0000-0000-000095160000}"/>
    <cellStyle name="Normal 5 2 7 3 4 2" xfId="6169" xr:uid="{00000000-0005-0000-0000-000096160000}"/>
    <cellStyle name="Normal 5 2 7 3 4 2 2" xfId="6170" xr:uid="{00000000-0005-0000-0000-000097160000}"/>
    <cellStyle name="Normal 5 2 7 3 4 3" xfId="6171" xr:uid="{00000000-0005-0000-0000-000098160000}"/>
    <cellStyle name="Normal 5 2 7 3 5" xfId="6172" xr:uid="{00000000-0005-0000-0000-000099160000}"/>
    <cellStyle name="Normal 5 2 7 3 5 2" xfId="6173" xr:uid="{00000000-0005-0000-0000-00009A160000}"/>
    <cellStyle name="Normal 5 2 7 3 6" xfId="6174" xr:uid="{00000000-0005-0000-0000-00009B160000}"/>
    <cellStyle name="Normal 5 2 7 4" xfId="6175" xr:uid="{00000000-0005-0000-0000-00009C160000}"/>
    <cellStyle name="Normal 5 2 7 4 2" xfId="6176" xr:uid="{00000000-0005-0000-0000-00009D160000}"/>
    <cellStyle name="Normal 5 2 7 4 2 2" xfId="6177" xr:uid="{00000000-0005-0000-0000-00009E160000}"/>
    <cellStyle name="Normal 5 2 7 4 2 2 2" xfId="6178" xr:uid="{00000000-0005-0000-0000-00009F160000}"/>
    <cellStyle name="Normal 5 2 7 4 2 3" xfId="6179" xr:uid="{00000000-0005-0000-0000-0000A0160000}"/>
    <cellStyle name="Normal 5 2 7 4 3" xfId="6180" xr:uid="{00000000-0005-0000-0000-0000A1160000}"/>
    <cellStyle name="Normal 5 2 7 4 3 2" xfId="6181" xr:uid="{00000000-0005-0000-0000-0000A2160000}"/>
    <cellStyle name="Normal 5 2 7 4 3 2 2" xfId="6182" xr:uid="{00000000-0005-0000-0000-0000A3160000}"/>
    <cellStyle name="Normal 5 2 7 4 3 3" xfId="6183" xr:uid="{00000000-0005-0000-0000-0000A4160000}"/>
    <cellStyle name="Normal 5 2 7 4 4" xfId="6184" xr:uid="{00000000-0005-0000-0000-0000A5160000}"/>
    <cellStyle name="Normal 5 2 7 4 4 2" xfId="6185" xr:uid="{00000000-0005-0000-0000-0000A6160000}"/>
    <cellStyle name="Normal 5 2 7 4 4 2 2" xfId="6186" xr:uid="{00000000-0005-0000-0000-0000A7160000}"/>
    <cellStyle name="Normal 5 2 7 4 4 3" xfId="6187" xr:uid="{00000000-0005-0000-0000-0000A8160000}"/>
    <cellStyle name="Normal 5 2 7 4 5" xfId="6188" xr:uid="{00000000-0005-0000-0000-0000A9160000}"/>
    <cellStyle name="Normal 5 2 7 4 5 2" xfId="6189" xr:uid="{00000000-0005-0000-0000-0000AA160000}"/>
    <cellStyle name="Normal 5 2 7 4 6" xfId="6190" xr:uid="{00000000-0005-0000-0000-0000AB160000}"/>
    <cellStyle name="Normal 5 2 7 5" xfId="6191" xr:uid="{00000000-0005-0000-0000-0000AC160000}"/>
    <cellStyle name="Normal 5 2 7 5 2" xfId="6192" xr:uid="{00000000-0005-0000-0000-0000AD160000}"/>
    <cellStyle name="Normal 5 2 7 5 2 2" xfId="6193" xr:uid="{00000000-0005-0000-0000-0000AE160000}"/>
    <cellStyle name="Normal 5 2 7 5 2 2 2" xfId="6194" xr:uid="{00000000-0005-0000-0000-0000AF160000}"/>
    <cellStyle name="Normal 5 2 7 5 2 3" xfId="6195" xr:uid="{00000000-0005-0000-0000-0000B0160000}"/>
    <cellStyle name="Normal 5 2 7 5 3" xfId="6196" xr:uid="{00000000-0005-0000-0000-0000B1160000}"/>
    <cellStyle name="Normal 5 2 7 5 3 2" xfId="6197" xr:uid="{00000000-0005-0000-0000-0000B2160000}"/>
    <cellStyle name="Normal 5 2 7 5 3 2 2" xfId="6198" xr:uid="{00000000-0005-0000-0000-0000B3160000}"/>
    <cellStyle name="Normal 5 2 7 5 3 3" xfId="6199" xr:uid="{00000000-0005-0000-0000-0000B4160000}"/>
    <cellStyle name="Normal 5 2 7 5 4" xfId="6200" xr:uid="{00000000-0005-0000-0000-0000B5160000}"/>
    <cellStyle name="Normal 5 2 7 5 4 2" xfId="6201" xr:uid="{00000000-0005-0000-0000-0000B6160000}"/>
    <cellStyle name="Normal 5 2 7 5 4 2 2" xfId="6202" xr:uid="{00000000-0005-0000-0000-0000B7160000}"/>
    <cellStyle name="Normal 5 2 7 5 4 3" xfId="6203" xr:uid="{00000000-0005-0000-0000-0000B8160000}"/>
    <cellStyle name="Normal 5 2 7 5 5" xfId="6204" xr:uid="{00000000-0005-0000-0000-0000B9160000}"/>
    <cellStyle name="Normal 5 2 7 5 5 2" xfId="6205" xr:uid="{00000000-0005-0000-0000-0000BA160000}"/>
    <cellStyle name="Normal 5 2 7 5 6" xfId="6206" xr:uid="{00000000-0005-0000-0000-0000BB160000}"/>
    <cellStyle name="Normal 5 2 7 6" xfId="6207" xr:uid="{00000000-0005-0000-0000-0000BC160000}"/>
    <cellStyle name="Normal 5 2 7 6 2" xfId="6208" xr:uid="{00000000-0005-0000-0000-0000BD160000}"/>
    <cellStyle name="Normal 5 2 7 6 2 2" xfId="6209" xr:uid="{00000000-0005-0000-0000-0000BE160000}"/>
    <cellStyle name="Normal 5 2 7 6 3" xfId="6210" xr:uid="{00000000-0005-0000-0000-0000BF160000}"/>
    <cellStyle name="Normal 5 2 7 7" xfId="6211" xr:uid="{00000000-0005-0000-0000-0000C0160000}"/>
    <cellStyle name="Normal 5 2 7 7 2" xfId="6212" xr:uid="{00000000-0005-0000-0000-0000C1160000}"/>
    <cellStyle name="Normal 5 2 7 7 2 2" xfId="6213" xr:uid="{00000000-0005-0000-0000-0000C2160000}"/>
    <cellStyle name="Normal 5 2 7 7 3" xfId="6214" xr:uid="{00000000-0005-0000-0000-0000C3160000}"/>
    <cellStyle name="Normal 5 2 7 8" xfId="6215" xr:uid="{00000000-0005-0000-0000-0000C4160000}"/>
    <cellStyle name="Normal 5 2 7 8 2" xfId="6216" xr:uid="{00000000-0005-0000-0000-0000C5160000}"/>
    <cellStyle name="Normal 5 2 7 8 2 2" xfId="6217" xr:uid="{00000000-0005-0000-0000-0000C6160000}"/>
    <cellStyle name="Normal 5 2 7 8 3" xfId="6218" xr:uid="{00000000-0005-0000-0000-0000C7160000}"/>
    <cellStyle name="Normal 5 2 7 9" xfId="6219" xr:uid="{00000000-0005-0000-0000-0000C8160000}"/>
    <cellStyle name="Normal 5 2 7 9 2" xfId="6220" xr:uid="{00000000-0005-0000-0000-0000C9160000}"/>
    <cellStyle name="Normal 5 2 8" xfId="1075" xr:uid="{00000000-0005-0000-0000-0000CA160000}"/>
    <cellStyle name="Normal 5 2 8 10" xfId="6221" xr:uid="{00000000-0005-0000-0000-0000CB160000}"/>
    <cellStyle name="Normal 5 2 8 11" xfId="6222" xr:uid="{00000000-0005-0000-0000-0000CC160000}"/>
    <cellStyle name="Normal 5 2 8 2" xfId="6223" xr:uid="{00000000-0005-0000-0000-0000CD160000}"/>
    <cellStyle name="Normal 5 2 8 2 2" xfId="6224" xr:uid="{00000000-0005-0000-0000-0000CE160000}"/>
    <cellStyle name="Normal 5 2 8 2 2 2" xfId="6225" xr:uid="{00000000-0005-0000-0000-0000CF160000}"/>
    <cellStyle name="Normal 5 2 8 2 2 2 2" xfId="6226" xr:uid="{00000000-0005-0000-0000-0000D0160000}"/>
    <cellStyle name="Normal 5 2 8 2 2 3" xfId="6227" xr:uid="{00000000-0005-0000-0000-0000D1160000}"/>
    <cellStyle name="Normal 5 2 8 2 3" xfId="6228" xr:uid="{00000000-0005-0000-0000-0000D2160000}"/>
    <cellStyle name="Normal 5 2 8 2 3 2" xfId="6229" xr:uid="{00000000-0005-0000-0000-0000D3160000}"/>
    <cellStyle name="Normal 5 2 8 2 3 2 2" xfId="6230" xr:uid="{00000000-0005-0000-0000-0000D4160000}"/>
    <cellStyle name="Normal 5 2 8 2 3 3" xfId="6231" xr:uid="{00000000-0005-0000-0000-0000D5160000}"/>
    <cellStyle name="Normal 5 2 8 2 4" xfId="6232" xr:uid="{00000000-0005-0000-0000-0000D6160000}"/>
    <cellStyle name="Normal 5 2 8 2 4 2" xfId="6233" xr:uid="{00000000-0005-0000-0000-0000D7160000}"/>
    <cellStyle name="Normal 5 2 8 2 4 2 2" xfId="6234" xr:uid="{00000000-0005-0000-0000-0000D8160000}"/>
    <cellStyle name="Normal 5 2 8 2 4 3" xfId="6235" xr:uid="{00000000-0005-0000-0000-0000D9160000}"/>
    <cellStyle name="Normal 5 2 8 2 5" xfId="6236" xr:uid="{00000000-0005-0000-0000-0000DA160000}"/>
    <cellStyle name="Normal 5 2 8 2 5 2" xfId="6237" xr:uid="{00000000-0005-0000-0000-0000DB160000}"/>
    <cellStyle name="Normal 5 2 8 2 6" xfId="6238" xr:uid="{00000000-0005-0000-0000-0000DC160000}"/>
    <cellStyle name="Normal 5 2 8 3" xfId="6239" xr:uid="{00000000-0005-0000-0000-0000DD160000}"/>
    <cellStyle name="Normal 5 2 8 3 2" xfId="6240" xr:uid="{00000000-0005-0000-0000-0000DE160000}"/>
    <cellStyle name="Normal 5 2 8 3 2 2" xfId="6241" xr:uid="{00000000-0005-0000-0000-0000DF160000}"/>
    <cellStyle name="Normal 5 2 8 3 2 2 2" xfId="6242" xr:uid="{00000000-0005-0000-0000-0000E0160000}"/>
    <cellStyle name="Normal 5 2 8 3 2 3" xfId="6243" xr:uid="{00000000-0005-0000-0000-0000E1160000}"/>
    <cellStyle name="Normal 5 2 8 3 3" xfId="6244" xr:uid="{00000000-0005-0000-0000-0000E2160000}"/>
    <cellStyle name="Normal 5 2 8 3 3 2" xfId="6245" xr:uid="{00000000-0005-0000-0000-0000E3160000}"/>
    <cellStyle name="Normal 5 2 8 3 3 2 2" xfId="6246" xr:uid="{00000000-0005-0000-0000-0000E4160000}"/>
    <cellStyle name="Normal 5 2 8 3 3 3" xfId="6247" xr:uid="{00000000-0005-0000-0000-0000E5160000}"/>
    <cellStyle name="Normal 5 2 8 3 4" xfId="6248" xr:uid="{00000000-0005-0000-0000-0000E6160000}"/>
    <cellStyle name="Normal 5 2 8 3 4 2" xfId="6249" xr:uid="{00000000-0005-0000-0000-0000E7160000}"/>
    <cellStyle name="Normal 5 2 8 3 4 2 2" xfId="6250" xr:uid="{00000000-0005-0000-0000-0000E8160000}"/>
    <cellStyle name="Normal 5 2 8 3 4 3" xfId="6251" xr:uid="{00000000-0005-0000-0000-0000E9160000}"/>
    <cellStyle name="Normal 5 2 8 3 5" xfId="6252" xr:uid="{00000000-0005-0000-0000-0000EA160000}"/>
    <cellStyle name="Normal 5 2 8 3 5 2" xfId="6253" xr:uid="{00000000-0005-0000-0000-0000EB160000}"/>
    <cellStyle name="Normal 5 2 8 3 6" xfId="6254" xr:uid="{00000000-0005-0000-0000-0000EC160000}"/>
    <cellStyle name="Normal 5 2 8 4" xfId="6255" xr:uid="{00000000-0005-0000-0000-0000ED160000}"/>
    <cellStyle name="Normal 5 2 8 4 2" xfId="6256" xr:uid="{00000000-0005-0000-0000-0000EE160000}"/>
    <cellStyle name="Normal 5 2 8 4 2 2" xfId="6257" xr:uid="{00000000-0005-0000-0000-0000EF160000}"/>
    <cellStyle name="Normal 5 2 8 4 2 2 2" xfId="6258" xr:uid="{00000000-0005-0000-0000-0000F0160000}"/>
    <cellStyle name="Normal 5 2 8 4 2 3" xfId="6259" xr:uid="{00000000-0005-0000-0000-0000F1160000}"/>
    <cellStyle name="Normal 5 2 8 4 3" xfId="6260" xr:uid="{00000000-0005-0000-0000-0000F2160000}"/>
    <cellStyle name="Normal 5 2 8 4 3 2" xfId="6261" xr:uid="{00000000-0005-0000-0000-0000F3160000}"/>
    <cellStyle name="Normal 5 2 8 4 3 2 2" xfId="6262" xr:uid="{00000000-0005-0000-0000-0000F4160000}"/>
    <cellStyle name="Normal 5 2 8 4 3 3" xfId="6263" xr:uid="{00000000-0005-0000-0000-0000F5160000}"/>
    <cellStyle name="Normal 5 2 8 4 4" xfId="6264" xr:uid="{00000000-0005-0000-0000-0000F6160000}"/>
    <cellStyle name="Normal 5 2 8 4 4 2" xfId="6265" xr:uid="{00000000-0005-0000-0000-0000F7160000}"/>
    <cellStyle name="Normal 5 2 8 4 4 2 2" xfId="6266" xr:uid="{00000000-0005-0000-0000-0000F8160000}"/>
    <cellStyle name="Normal 5 2 8 4 4 3" xfId="6267" xr:uid="{00000000-0005-0000-0000-0000F9160000}"/>
    <cellStyle name="Normal 5 2 8 4 5" xfId="6268" xr:uid="{00000000-0005-0000-0000-0000FA160000}"/>
    <cellStyle name="Normal 5 2 8 4 5 2" xfId="6269" xr:uid="{00000000-0005-0000-0000-0000FB160000}"/>
    <cellStyle name="Normal 5 2 8 4 6" xfId="6270" xr:uid="{00000000-0005-0000-0000-0000FC160000}"/>
    <cellStyle name="Normal 5 2 8 5" xfId="6271" xr:uid="{00000000-0005-0000-0000-0000FD160000}"/>
    <cellStyle name="Normal 5 2 8 5 2" xfId="6272" xr:uid="{00000000-0005-0000-0000-0000FE160000}"/>
    <cellStyle name="Normal 5 2 8 5 2 2" xfId="6273" xr:uid="{00000000-0005-0000-0000-0000FF160000}"/>
    <cellStyle name="Normal 5 2 8 5 2 2 2" xfId="6274" xr:uid="{00000000-0005-0000-0000-000000170000}"/>
    <cellStyle name="Normal 5 2 8 5 2 3" xfId="6275" xr:uid="{00000000-0005-0000-0000-000001170000}"/>
    <cellStyle name="Normal 5 2 8 5 3" xfId="6276" xr:uid="{00000000-0005-0000-0000-000002170000}"/>
    <cellStyle name="Normal 5 2 8 5 3 2" xfId="6277" xr:uid="{00000000-0005-0000-0000-000003170000}"/>
    <cellStyle name="Normal 5 2 8 5 3 2 2" xfId="6278" xr:uid="{00000000-0005-0000-0000-000004170000}"/>
    <cellStyle name="Normal 5 2 8 5 3 3" xfId="6279" xr:uid="{00000000-0005-0000-0000-000005170000}"/>
    <cellStyle name="Normal 5 2 8 5 4" xfId="6280" xr:uid="{00000000-0005-0000-0000-000006170000}"/>
    <cellStyle name="Normal 5 2 8 5 4 2" xfId="6281" xr:uid="{00000000-0005-0000-0000-000007170000}"/>
    <cellStyle name="Normal 5 2 8 5 4 2 2" xfId="6282" xr:uid="{00000000-0005-0000-0000-000008170000}"/>
    <cellStyle name="Normal 5 2 8 5 4 3" xfId="6283" xr:uid="{00000000-0005-0000-0000-000009170000}"/>
    <cellStyle name="Normal 5 2 8 5 5" xfId="6284" xr:uid="{00000000-0005-0000-0000-00000A170000}"/>
    <cellStyle name="Normal 5 2 8 5 5 2" xfId="6285" xr:uid="{00000000-0005-0000-0000-00000B170000}"/>
    <cellStyle name="Normal 5 2 8 5 6" xfId="6286" xr:uid="{00000000-0005-0000-0000-00000C170000}"/>
    <cellStyle name="Normal 5 2 8 6" xfId="6287" xr:uid="{00000000-0005-0000-0000-00000D170000}"/>
    <cellStyle name="Normal 5 2 8 6 2" xfId="6288" xr:uid="{00000000-0005-0000-0000-00000E170000}"/>
    <cellStyle name="Normal 5 2 8 6 2 2" xfId="6289" xr:uid="{00000000-0005-0000-0000-00000F170000}"/>
    <cellStyle name="Normal 5 2 8 6 3" xfId="6290" xr:uid="{00000000-0005-0000-0000-000010170000}"/>
    <cellStyle name="Normal 5 2 8 7" xfId="6291" xr:uid="{00000000-0005-0000-0000-000011170000}"/>
    <cellStyle name="Normal 5 2 8 7 2" xfId="6292" xr:uid="{00000000-0005-0000-0000-000012170000}"/>
    <cellStyle name="Normal 5 2 8 7 2 2" xfId="6293" xr:uid="{00000000-0005-0000-0000-000013170000}"/>
    <cellStyle name="Normal 5 2 8 7 3" xfId="6294" xr:uid="{00000000-0005-0000-0000-000014170000}"/>
    <cellStyle name="Normal 5 2 8 8" xfId="6295" xr:uid="{00000000-0005-0000-0000-000015170000}"/>
    <cellStyle name="Normal 5 2 8 8 2" xfId="6296" xr:uid="{00000000-0005-0000-0000-000016170000}"/>
    <cellStyle name="Normal 5 2 8 8 2 2" xfId="6297" xr:uid="{00000000-0005-0000-0000-000017170000}"/>
    <cellStyle name="Normal 5 2 8 8 3" xfId="6298" xr:uid="{00000000-0005-0000-0000-000018170000}"/>
    <cellStyle name="Normal 5 2 8 9" xfId="6299" xr:uid="{00000000-0005-0000-0000-000019170000}"/>
    <cellStyle name="Normal 5 2 8 9 2" xfId="6300" xr:uid="{00000000-0005-0000-0000-00001A170000}"/>
    <cellStyle name="Normal 5 2 9" xfId="1076" xr:uid="{00000000-0005-0000-0000-00001B170000}"/>
    <cellStyle name="Normal 5 2 9 10" xfId="6301" xr:uid="{00000000-0005-0000-0000-00001C170000}"/>
    <cellStyle name="Normal 5 2 9 11" xfId="6302" xr:uid="{00000000-0005-0000-0000-00001D170000}"/>
    <cellStyle name="Normal 5 2 9 2" xfId="6303" xr:uid="{00000000-0005-0000-0000-00001E170000}"/>
    <cellStyle name="Normal 5 2 9 2 2" xfId="6304" xr:uid="{00000000-0005-0000-0000-00001F170000}"/>
    <cellStyle name="Normal 5 2 9 2 2 2" xfId="6305" xr:uid="{00000000-0005-0000-0000-000020170000}"/>
    <cellStyle name="Normal 5 2 9 2 2 2 2" xfId="6306" xr:uid="{00000000-0005-0000-0000-000021170000}"/>
    <cellStyle name="Normal 5 2 9 2 2 3" xfId="6307" xr:uid="{00000000-0005-0000-0000-000022170000}"/>
    <cellStyle name="Normal 5 2 9 2 3" xfId="6308" xr:uid="{00000000-0005-0000-0000-000023170000}"/>
    <cellStyle name="Normal 5 2 9 2 3 2" xfId="6309" xr:uid="{00000000-0005-0000-0000-000024170000}"/>
    <cellStyle name="Normal 5 2 9 2 3 2 2" xfId="6310" xr:uid="{00000000-0005-0000-0000-000025170000}"/>
    <cellStyle name="Normal 5 2 9 2 3 3" xfId="6311" xr:uid="{00000000-0005-0000-0000-000026170000}"/>
    <cellStyle name="Normal 5 2 9 2 4" xfId="6312" xr:uid="{00000000-0005-0000-0000-000027170000}"/>
    <cellStyle name="Normal 5 2 9 2 4 2" xfId="6313" xr:uid="{00000000-0005-0000-0000-000028170000}"/>
    <cellStyle name="Normal 5 2 9 2 4 2 2" xfId="6314" xr:uid="{00000000-0005-0000-0000-000029170000}"/>
    <cellStyle name="Normal 5 2 9 2 4 3" xfId="6315" xr:uid="{00000000-0005-0000-0000-00002A170000}"/>
    <cellStyle name="Normal 5 2 9 2 5" xfId="6316" xr:uid="{00000000-0005-0000-0000-00002B170000}"/>
    <cellStyle name="Normal 5 2 9 2 5 2" xfId="6317" xr:uid="{00000000-0005-0000-0000-00002C170000}"/>
    <cellStyle name="Normal 5 2 9 2 6" xfId="6318" xr:uid="{00000000-0005-0000-0000-00002D170000}"/>
    <cellStyle name="Normal 5 2 9 3" xfId="6319" xr:uid="{00000000-0005-0000-0000-00002E170000}"/>
    <cellStyle name="Normal 5 2 9 3 2" xfId="6320" xr:uid="{00000000-0005-0000-0000-00002F170000}"/>
    <cellStyle name="Normal 5 2 9 3 2 2" xfId="6321" xr:uid="{00000000-0005-0000-0000-000030170000}"/>
    <cellStyle name="Normal 5 2 9 3 2 2 2" xfId="6322" xr:uid="{00000000-0005-0000-0000-000031170000}"/>
    <cellStyle name="Normal 5 2 9 3 2 3" xfId="6323" xr:uid="{00000000-0005-0000-0000-000032170000}"/>
    <cellStyle name="Normal 5 2 9 3 3" xfId="6324" xr:uid="{00000000-0005-0000-0000-000033170000}"/>
    <cellStyle name="Normal 5 2 9 3 3 2" xfId="6325" xr:uid="{00000000-0005-0000-0000-000034170000}"/>
    <cellStyle name="Normal 5 2 9 3 3 2 2" xfId="6326" xr:uid="{00000000-0005-0000-0000-000035170000}"/>
    <cellStyle name="Normal 5 2 9 3 3 3" xfId="6327" xr:uid="{00000000-0005-0000-0000-000036170000}"/>
    <cellStyle name="Normal 5 2 9 3 4" xfId="6328" xr:uid="{00000000-0005-0000-0000-000037170000}"/>
    <cellStyle name="Normal 5 2 9 3 4 2" xfId="6329" xr:uid="{00000000-0005-0000-0000-000038170000}"/>
    <cellStyle name="Normal 5 2 9 3 4 2 2" xfId="6330" xr:uid="{00000000-0005-0000-0000-000039170000}"/>
    <cellStyle name="Normal 5 2 9 3 4 3" xfId="6331" xr:uid="{00000000-0005-0000-0000-00003A170000}"/>
    <cellStyle name="Normal 5 2 9 3 5" xfId="6332" xr:uid="{00000000-0005-0000-0000-00003B170000}"/>
    <cellStyle name="Normal 5 2 9 3 5 2" xfId="6333" xr:uid="{00000000-0005-0000-0000-00003C170000}"/>
    <cellStyle name="Normal 5 2 9 3 6" xfId="6334" xr:uid="{00000000-0005-0000-0000-00003D170000}"/>
    <cellStyle name="Normal 5 2 9 4" xfId="6335" xr:uid="{00000000-0005-0000-0000-00003E170000}"/>
    <cellStyle name="Normal 5 2 9 4 2" xfId="6336" xr:uid="{00000000-0005-0000-0000-00003F170000}"/>
    <cellStyle name="Normal 5 2 9 4 2 2" xfId="6337" xr:uid="{00000000-0005-0000-0000-000040170000}"/>
    <cellStyle name="Normal 5 2 9 4 2 2 2" xfId="6338" xr:uid="{00000000-0005-0000-0000-000041170000}"/>
    <cellStyle name="Normal 5 2 9 4 2 3" xfId="6339" xr:uid="{00000000-0005-0000-0000-000042170000}"/>
    <cellStyle name="Normal 5 2 9 4 3" xfId="6340" xr:uid="{00000000-0005-0000-0000-000043170000}"/>
    <cellStyle name="Normal 5 2 9 4 3 2" xfId="6341" xr:uid="{00000000-0005-0000-0000-000044170000}"/>
    <cellStyle name="Normal 5 2 9 4 3 2 2" xfId="6342" xr:uid="{00000000-0005-0000-0000-000045170000}"/>
    <cellStyle name="Normal 5 2 9 4 3 3" xfId="6343" xr:uid="{00000000-0005-0000-0000-000046170000}"/>
    <cellStyle name="Normal 5 2 9 4 4" xfId="6344" xr:uid="{00000000-0005-0000-0000-000047170000}"/>
    <cellStyle name="Normal 5 2 9 4 4 2" xfId="6345" xr:uid="{00000000-0005-0000-0000-000048170000}"/>
    <cellStyle name="Normal 5 2 9 4 4 2 2" xfId="6346" xr:uid="{00000000-0005-0000-0000-000049170000}"/>
    <cellStyle name="Normal 5 2 9 4 4 3" xfId="6347" xr:uid="{00000000-0005-0000-0000-00004A170000}"/>
    <cellStyle name="Normal 5 2 9 4 5" xfId="6348" xr:uid="{00000000-0005-0000-0000-00004B170000}"/>
    <cellStyle name="Normal 5 2 9 4 5 2" xfId="6349" xr:uid="{00000000-0005-0000-0000-00004C170000}"/>
    <cellStyle name="Normal 5 2 9 4 6" xfId="6350" xr:uid="{00000000-0005-0000-0000-00004D170000}"/>
    <cellStyle name="Normal 5 2 9 5" xfId="6351" xr:uid="{00000000-0005-0000-0000-00004E170000}"/>
    <cellStyle name="Normal 5 2 9 5 2" xfId="6352" xr:uid="{00000000-0005-0000-0000-00004F170000}"/>
    <cellStyle name="Normal 5 2 9 5 2 2" xfId="6353" xr:uid="{00000000-0005-0000-0000-000050170000}"/>
    <cellStyle name="Normal 5 2 9 5 2 2 2" xfId="6354" xr:uid="{00000000-0005-0000-0000-000051170000}"/>
    <cellStyle name="Normal 5 2 9 5 2 3" xfId="6355" xr:uid="{00000000-0005-0000-0000-000052170000}"/>
    <cellStyle name="Normal 5 2 9 5 3" xfId="6356" xr:uid="{00000000-0005-0000-0000-000053170000}"/>
    <cellStyle name="Normal 5 2 9 5 3 2" xfId="6357" xr:uid="{00000000-0005-0000-0000-000054170000}"/>
    <cellStyle name="Normal 5 2 9 5 3 2 2" xfId="6358" xr:uid="{00000000-0005-0000-0000-000055170000}"/>
    <cellStyle name="Normal 5 2 9 5 3 3" xfId="6359" xr:uid="{00000000-0005-0000-0000-000056170000}"/>
    <cellStyle name="Normal 5 2 9 5 4" xfId="6360" xr:uid="{00000000-0005-0000-0000-000057170000}"/>
    <cellStyle name="Normal 5 2 9 5 4 2" xfId="6361" xr:uid="{00000000-0005-0000-0000-000058170000}"/>
    <cellStyle name="Normal 5 2 9 5 4 2 2" xfId="6362" xr:uid="{00000000-0005-0000-0000-000059170000}"/>
    <cellStyle name="Normal 5 2 9 5 4 3" xfId="6363" xr:uid="{00000000-0005-0000-0000-00005A170000}"/>
    <cellStyle name="Normal 5 2 9 5 5" xfId="6364" xr:uid="{00000000-0005-0000-0000-00005B170000}"/>
    <cellStyle name="Normal 5 2 9 5 5 2" xfId="6365" xr:uid="{00000000-0005-0000-0000-00005C170000}"/>
    <cellStyle name="Normal 5 2 9 5 6" xfId="6366" xr:uid="{00000000-0005-0000-0000-00005D170000}"/>
    <cellStyle name="Normal 5 2 9 6" xfId="6367" xr:uid="{00000000-0005-0000-0000-00005E170000}"/>
    <cellStyle name="Normal 5 2 9 6 2" xfId="6368" xr:uid="{00000000-0005-0000-0000-00005F170000}"/>
    <cellStyle name="Normal 5 2 9 6 2 2" xfId="6369" xr:uid="{00000000-0005-0000-0000-000060170000}"/>
    <cellStyle name="Normal 5 2 9 6 3" xfId="6370" xr:uid="{00000000-0005-0000-0000-000061170000}"/>
    <cellStyle name="Normal 5 2 9 7" xfId="6371" xr:uid="{00000000-0005-0000-0000-000062170000}"/>
    <cellStyle name="Normal 5 2 9 7 2" xfId="6372" xr:uid="{00000000-0005-0000-0000-000063170000}"/>
    <cellStyle name="Normal 5 2 9 7 2 2" xfId="6373" xr:uid="{00000000-0005-0000-0000-000064170000}"/>
    <cellStyle name="Normal 5 2 9 7 3" xfId="6374" xr:uid="{00000000-0005-0000-0000-000065170000}"/>
    <cellStyle name="Normal 5 2 9 8" xfId="6375" xr:uid="{00000000-0005-0000-0000-000066170000}"/>
    <cellStyle name="Normal 5 2 9 8 2" xfId="6376" xr:uid="{00000000-0005-0000-0000-000067170000}"/>
    <cellStyle name="Normal 5 2 9 8 2 2" xfId="6377" xr:uid="{00000000-0005-0000-0000-000068170000}"/>
    <cellStyle name="Normal 5 2 9 8 3" xfId="6378" xr:uid="{00000000-0005-0000-0000-000069170000}"/>
    <cellStyle name="Normal 5 2 9 9" xfId="6379" xr:uid="{00000000-0005-0000-0000-00006A170000}"/>
    <cellStyle name="Normal 5 2 9 9 2" xfId="6380" xr:uid="{00000000-0005-0000-0000-00006B170000}"/>
    <cellStyle name="Normal 5 3" xfId="1077" xr:uid="{00000000-0005-0000-0000-00006C170000}"/>
    <cellStyle name="Normal 5 3 10" xfId="6381" xr:uid="{00000000-0005-0000-0000-00006D170000}"/>
    <cellStyle name="Normal 5 3 10 10" xfId="6382" xr:uid="{00000000-0005-0000-0000-00006E170000}"/>
    <cellStyle name="Normal 5 3 10 2" xfId="6383" xr:uid="{00000000-0005-0000-0000-00006F170000}"/>
    <cellStyle name="Normal 5 3 10 2 2" xfId="6384" xr:uid="{00000000-0005-0000-0000-000070170000}"/>
    <cellStyle name="Normal 5 3 10 2 2 2" xfId="6385" xr:uid="{00000000-0005-0000-0000-000071170000}"/>
    <cellStyle name="Normal 5 3 10 2 2 2 2" xfId="6386" xr:uid="{00000000-0005-0000-0000-000072170000}"/>
    <cellStyle name="Normal 5 3 10 2 2 3" xfId="6387" xr:uid="{00000000-0005-0000-0000-000073170000}"/>
    <cellStyle name="Normal 5 3 10 2 3" xfId="6388" xr:uid="{00000000-0005-0000-0000-000074170000}"/>
    <cellStyle name="Normal 5 3 10 2 3 2" xfId="6389" xr:uid="{00000000-0005-0000-0000-000075170000}"/>
    <cellStyle name="Normal 5 3 10 2 3 2 2" xfId="6390" xr:uid="{00000000-0005-0000-0000-000076170000}"/>
    <cellStyle name="Normal 5 3 10 2 3 3" xfId="6391" xr:uid="{00000000-0005-0000-0000-000077170000}"/>
    <cellStyle name="Normal 5 3 10 2 4" xfId="6392" xr:uid="{00000000-0005-0000-0000-000078170000}"/>
    <cellStyle name="Normal 5 3 10 2 4 2" xfId="6393" xr:uid="{00000000-0005-0000-0000-000079170000}"/>
    <cellStyle name="Normal 5 3 10 2 4 2 2" xfId="6394" xr:uid="{00000000-0005-0000-0000-00007A170000}"/>
    <cellStyle name="Normal 5 3 10 2 4 3" xfId="6395" xr:uid="{00000000-0005-0000-0000-00007B170000}"/>
    <cellStyle name="Normal 5 3 10 2 5" xfId="6396" xr:uid="{00000000-0005-0000-0000-00007C170000}"/>
    <cellStyle name="Normal 5 3 10 2 5 2" xfId="6397" xr:uid="{00000000-0005-0000-0000-00007D170000}"/>
    <cellStyle name="Normal 5 3 10 2 6" xfId="6398" xr:uid="{00000000-0005-0000-0000-00007E170000}"/>
    <cellStyle name="Normal 5 3 10 3" xfId="6399" xr:uid="{00000000-0005-0000-0000-00007F170000}"/>
    <cellStyle name="Normal 5 3 10 3 2" xfId="6400" xr:uid="{00000000-0005-0000-0000-000080170000}"/>
    <cellStyle name="Normal 5 3 10 3 2 2" xfId="6401" xr:uid="{00000000-0005-0000-0000-000081170000}"/>
    <cellStyle name="Normal 5 3 10 3 2 2 2" xfId="6402" xr:uid="{00000000-0005-0000-0000-000082170000}"/>
    <cellStyle name="Normal 5 3 10 3 2 3" xfId="6403" xr:uid="{00000000-0005-0000-0000-000083170000}"/>
    <cellStyle name="Normal 5 3 10 3 3" xfId="6404" xr:uid="{00000000-0005-0000-0000-000084170000}"/>
    <cellStyle name="Normal 5 3 10 3 3 2" xfId="6405" xr:uid="{00000000-0005-0000-0000-000085170000}"/>
    <cellStyle name="Normal 5 3 10 3 3 2 2" xfId="6406" xr:uid="{00000000-0005-0000-0000-000086170000}"/>
    <cellStyle name="Normal 5 3 10 3 3 3" xfId="6407" xr:uid="{00000000-0005-0000-0000-000087170000}"/>
    <cellStyle name="Normal 5 3 10 3 4" xfId="6408" xr:uid="{00000000-0005-0000-0000-000088170000}"/>
    <cellStyle name="Normal 5 3 10 3 4 2" xfId="6409" xr:uid="{00000000-0005-0000-0000-000089170000}"/>
    <cellStyle name="Normal 5 3 10 3 4 2 2" xfId="6410" xr:uid="{00000000-0005-0000-0000-00008A170000}"/>
    <cellStyle name="Normal 5 3 10 3 4 3" xfId="6411" xr:uid="{00000000-0005-0000-0000-00008B170000}"/>
    <cellStyle name="Normal 5 3 10 3 5" xfId="6412" xr:uid="{00000000-0005-0000-0000-00008C170000}"/>
    <cellStyle name="Normal 5 3 10 3 5 2" xfId="6413" xr:uid="{00000000-0005-0000-0000-00008D170000}"/>
    <cellStyle name="Normal 5 3 10 3 6" xfId="6414" xr:uid="{00000000-0005-0000-0000-00008E170000}"/>
    <cellStyle name="Normal 5 3 10 4" xfId="6415" xr:uid="{00000000-0005-0000-0000-00008F170000}"/>
    <cellStyle name="Normal 5 3 10 4 2" xfId="6416" xr:uid="{00000000-0005-0000-0000-000090170000}"/>
    <cellStyle name="Normal 5 3 10 4 2 2" xfId="6417" xr:uid="{00000000-0005-0000-0000-000091170000}"/>
    <cellStyle name="Normal 5 3 10 4 2 2 2" xfId="6418" xr:uid="{00000000-0005-0000-0000-000092170000}"/>
    <cellStyle name="Normal 5 3 10 4 2 3" xfId="6419" xr:uid="{00000000-0005-0000-0000-000093170000}"/>
    <cellStyle name="Normal 5 3 10 4 3" xfId="6420" xr:uid="{00000000-0005-0000-0000-000094170000}"/>
    <cellStyle name="Normal 5 3 10 4 3 2" xfId="6421" xr:uid="{00000000-0005-0000-0000-000095170000}"/>
    <cellStyle name="Normal 5 3 10 4 3 2 2" xfId="6422" xr:uid="{00000000-0005-0000-0000-000096170000}"/>
    <cellStyle name="Normal 5 3 10 4 3 3" xfId="6423" xr:uid="{00000000-0005-0000-0000-000097170000}"/>
    <cellStyle name="Normal 5 3 10 4 4" xfId="6424" xr:uid="{00000000-0005-0000-0000-000098170000}"/>
    <cellStyle name="Normal 5 3 10 4 4 2" xfId="6425" xr:uid="{00000000-0005-0000-0000-000099170000}"/>
    <cellStyle name="Normal 5 3 10 4 4 2 2" xfId="6426" xr:uid="{00000000-0005-0000-0000-00009A170000}"/>
    <cellStyle name="Normal 5 3 10 4 4 3" xfId="6427" xr:uid="{00000000-0005-0000-0000-00009B170000}"/>
    <cellStyle name="Normal 5 3 10 4 5" xfId="6428" xr:uid="{00000000-0005-0000-0000-00009C170000}"/>
    <cellStyle name="Normal 5 3 10 4 5 2" xfId="6429" xr:uid="{00000000-0005-0000-0000-00009D170000}"/>
    <cellStyle name="Normal 5 3 10 4 6" xfId="6430" xr:uid="{00000000-0005-0000-0000-00009E170000}"/>
    <cellStyle name="Normal 5 3 10 5" xfId="6431" xr:uid="{00000000-0005-0000-0000-00009F170000}"/>
    <cellStyle name="Normal 5 3 10 5 2" xfId="6432" xr:uid="{00000000-0005-0000-0000-0000A0170000}"/>
    <cellStyle name="Normal 5 3 10 5 2 2" xfId="6433" xr:uid="{00000000-0005-0000-0000-0000A1170000}"/>
    <cellStyle name="Normal 5 3 10 5 2 2 2" xfId="6434" xr:uid="{00000000-0005-0000-0000-0000A2170000}"/>
    <cellStyle name="Normal 5 3 10 5 2 3" xfId="6435" xr:uid="{00000000-0005-0000-0000-0000A3170000}"/>
    <cellStyle name="Normal 5 3 10 5 3" xfId="6436" xr:uid="{00000000-0005-0000-0000-0000A4170000}"/>
    <cellStyle name="Normal 5 3 10 5 3 2" xfId="6437" xr:uid="{00000000-0005-0000-0000-0000A5170000}"/>
    <cellStyle name="Normal 5 3 10 5 3 2 2" xfId="6438" xr:uid="{00000000-0005-0000-0000-0000A6170000}"/>
    <cellStyle name="Normal 5 3 10 5 3 3" xfId="6439" xr:uid="{00000000-0005-0000-0000-0000A7170000}"/>
    <cellStyle name="Normal 5 3 10 5 4" xfId="6440" xr:uid="{00000000-0005-0000-0000-0000A8170000}"/>
    <cellStyle name="Normal 5 3 10 5 4 2" xfId="6441" xr:uid="{00000000-0005-0000-0000-0000A9170000}"/>
    <cellStyle name="Normal 5 3 10 5 4 2 2" xfId="6442" xr:uid="{00000000-0005-0000-0000-0000AA170000}"/>
    <cellStyle name="Normal 5 3 10 5 4 3" xfId="6443" xr:uid="{00000000-0005-0000-0000-0000AB170000}"/>
    <cellStyle name="Normal 5 3 10 5 5" xfId="6444" xr:uid="{00000000-0005-0000-0000-0000AC170000}"/>
    <cellStyle name="Normal 5 3 10 5 5 2" xfId="6445" xr:uid="{00000000-0005-0000-0000-0000AD170000}"/>
    <cellStyle name="Normal 5 3 10 5 6" xfId="6446" xr:uid="{00000000-0005-0000-0000-0000AE170000}"/>
    <cellStyle name="Normal 5 3 10 6" xfId="6447" xr:uid="{00000000-0005-0000-0000-0000AF170000}"/>
    <cellStyle name="Normal 5 3 10 6 2" xfId="6448" xr:uid="{00000000-0005-0000-0000-0000B0170000}"/>
    <cellStyle name="Normal 5 3 10 6 2 2" xfId="6449" xr:uid="{00000000-0005-0000-0000-0000B1170000}"/>
    <cellStyle name="Normal 5 3 10 6 3" xfId="6450" xr:uid="{00000000-0005-0000-0000-0000B2170000}"/>
    <cellStyle name="Normal 5 3 10 7" xfId="6451" xr:uid="{00000000-0005-0000-0000-0000B3170000}"/>
    <cellStyle name="Normal 5 3 10 7 2" xfId="6452" xr:uid="{00000000-0005-0000-0000-0000B4170000}"/>
    <cellStyle name="Normal 5 3 10 7 2 2" xfId="6453" xr:uid="{00000000-0005-0000-0000-0000B5170000}"/>
    <cellStyle name="Normal 5 3 10 7 3" xfId="6454" xr:uid="{00000000-0005-0000-0000-0000B6170000}"/>
    <cellStyle name="Normal 5 3 10 8" xfId="6455" xr:uid="{00000000-0005-0000-0000-0000B7170000}"/>
    <cellStyle name="Normal 5 3 10 8 2" xfId="6456" xr:uid="{00000000-0005-0000-0000-0000B8170000}"/>
    <cellStyle name="Normal 5 3 10 8 2 2" xfId="6457" xr:uid="{00000000-0005-0000-0000-0000B9170000}"/>
    <cellStyle name="Normal 5 3 10 8 3" xfId="6458" xr:uid="{00000000-0005-0000-0000-0000BA170000}"/>
    <cellStyle name="Normal 5 3 10 9" xfId="6459" xr:uid="{00000000-0005-0000-0000-0000BB170000}"/>
    <cellStyle name="Normal 5 3 10 9 2" xfId="6460" xr:uid="{00000000-0005-0000-0000-0000BC170000}"/>
    <cellStyle name="Normal 5 3 11" xfId="6461" xr:uid="{00000000-0005-0000-0000-0000BD170000}"/>
    <cellStyle name="Normal 5 3 11 10" xfId="6462" xr:uid="{00000000-0005-0000-0000-0000BE170000}"/>
    <cellStyle name="Normal 5 3 11 2" xfId="6463" xr:uid="{00000000-0005-0000-0000-0000BF170000}"/>
    <cellStyle name="Normal 5 3 11 2 2" xfId="6464" xr:uid="{00000000-0005-0000-0000-0000C0170000}"/>
    <cellStyle name="Normal 5 3 11 2 2 2" xfId="6465" xr:uid="{00000000-0005-0000-0000-0000C1170000}"/>
    <cellStyle name="Normal 5 3 11 2 2 2 2" xfId="6466" xr:uid="{00000000-0005-0000-0000-0000C2170000}"/>
    <cellStyle name="Normal 5 3 11 2 2 3" xfId="6467" xr:uid="{00000000-0005-0000-0000-0000C3170000}"/>
    <cellStyle name="Normal 5 3 11 2 3" xfId="6468" xr:uid="{00000000-0005-0000-0000-0000C4170000}"/>
    <cellStyle name="Normal 5 3 11 2 3 2" xfId="6469" xr:uid="{00000000-0005-0000-0000-0000C5170000}"/>
    <cellStyle name="Normal 5 3 11 2 3 2 2" xfId="6470" xr:uid="{00000000-0005-0000-0000-0000C6170000}"/>
    <cellStyle name="Normal 5 3 11 2 3 3" xfId="6471" xr:uid="{00000000-0005-0000-0000-0000C7170000}"/>
    <cellStyle name="Normal 5 3 11 2 4" xfId="6472" xr:uid="{00000000-0005-0000-0000-0000C8170000}"/>
    <cellStyle name="Normal 5 3 11 2 4 2" xfId="6473" xr:uid="{00000000-0005-0000-0000-0000C9170000}"/>
    <cellStyle name="Normal 5 3 11 2 4 2 2" xfId="6474" xr:uid="{00000000-0005-0000-0000-0000CA170000}"/>
    <cellStyle name="Normal 5 3 11 2 4 3" xfId="6475" xr:uid="{00000000-0005-0000-0000-0000CB170000}"/>
    <cellStyle name="Normal 5 3 11 2 5" xfId="6476" xr:uid="{00000000-0005-0000-0000-0000CC170000}"/>
    <cellStyle name="Normal 5 3 11 2 5 2" xfId="6477" xr:uid="{00000000-0005-0000-0000-0000CD170000}"/>
    <cellStyle name="Normal 5 3 11 2 6" xfId="6478" xr:uid="{00000000-0005-0000-0000-0000CE170000}"/>
    <cellStyle name="Normal 5 3 11 3" xfId="6479" xr:uid="{00000000-0005-0000-0000-0000CF170000}"/>
    <cellStyle name="Normal 5 3 11 3 2" xfId="6480" xr:uid="{00000000-0005-0000-0000-0000D0170000}"/>
    <cellStyle name="Normal 5 3 11 3 2 2" xfId="6481" xr:uid="{00000000-0005-0000-0000-0000D1170000}"/>
    <cellStyle name="Normal 5 3 11 3 2 2 2" xfId="6482" xr:uid="{00000000-0005-0000-0000-0000D2170000}"/>
    <cellStyle name="Normal 5 3 11 3 2 3" xfId="6483" xr:uid="{00000000-0005-0000-0000-0000D3170000}"/>
    <cellStyle name="Normal 5 3 11 3 3" xfId="6484" xr:uid="{00000000-0005-0000-0000-0000D4170000}"/>
    <cellStyle name="Normal 5 3 11 3 3 2" xfId="6485" xr:uid="{00000000-0005-0000-0000-0000D5170000}"/>
    <cellStyle name="Normal 5 3 11 3 3 2 2" xfId="6486" xr:uid="{00000000-0005-0000-0000-0000D6170000}"/>
    <cellStyle name="Normal 5 3 11 3 3 3" xfId="6487" xr:uid="{00000000-0005-0000-0000-0000D7170000}"/>
    <cellStyle name="Normal 5 3 11 3 4" xfId="6488" xr:uid="{00000000-0005-0000-0000-0000D8170000}"/>
    <cellStyle name="Normal 5 3 11 3 4 2" xfId="6489" xr:uid="{00000000-0005-0000-0000-0000D9170000}"/>
    <cellStyle name="Normal 5 3 11 3 4 2 2" xfId="6490" xr:uid="{00000000-0005-0000-0000-0000DA170000}"/>
    <cellStyle name="Normal 5 3 11 3 4 3" xfId="6491" xr:uid="{00000000-0005-0000-0000-0000DB170000}"/>
    <cellStyle name="Normal 5 3 11 3 5" xfId="6492" xr:uid="{00000000-0005-0000-0000-0000DC170000}"/>
    <cellStyle name="Normal 5 3 11 3 5 2" xfId="6493" xr:uid="{00000000-0005-0000-0000-0000DD170000}"/>
    <cellStyle name="Normal 5 3 11 3 6" xfId="6494" xr:uid="{00000000-0005-0000-0000-0000DE170000}"/>
    <cellStyle name="Normal 5 3 11 4" xfId="6495" xr:uid="{00000000-0005-0000-0000-0000DF170000}"/>
    <cellStyle name="Normal 5 3 11 4 2" xfId="6496" xr:uid="{00000000-0005-0000-0000-0000E0170000}"/>
    <cellStyle name="Normal 5 3 11 4 2 2" xfId="6497" xr:uid="{00000000-0005-0000-0000-0000E1170000}"/>
    <cellStyle name="Normal 5 3 11 4 2 2 2" xfId="6498" xr:uid="{00000000-0005-0000-0000-0000E2170000}"/>
    <cellStyle name="Normal 5 3 11 4 2 3" xfId="6499" xr:uid="{00000000-0005-0000-0000-0000E3170000}"/>
    <cellStyle name="Normal 5 3 11 4 3" xfId="6500" xr:uid="{00000000-0005-0000-0000-0000E4170000}"/>
    <cellStyle name="Normal 5 3 11 4 3 2" xfId="6501" xr:uid="{00000000-0005-0000-0000-0000E5170000}"/>
    <cellStyle name="Normal 5 3 11 4 3 2 2" xfId="6502" xr:uid="{00000000-0005-0000-0000-0000E6170000}"/>
    <cellStyle name="Normal 5 3 11 4 3 3" xfId="6503" xr:uid="{00000000-0005-0000-0000-0000E7170000}"/>
    <cellStyle name="Normal 5 3 11 4 4" xfId="6504" xr:uid="{00000000-0005-0000-0000-0000E8170000}"/>
    <cellStyle name="Normal 5 3 11 4 4 2" xfId="6505" xr:uid="{00000000-0005-0000-0000-0000E9170000}"/>
    <cellStyle name="Normal 5 3 11 4 4 2 2" xfId="6506" xr:uid="{00000000-0005-0000-0000-0000EA170000}"/>
    <cellStyle name="Normal 5 3 11 4 4 3" xfId="6507" xr:uid="{00000000-0005-0000-0000-0000EB170000}"/>
    <cellStyle name="Normal 5 3 11 4 5" xfId="6508" xr:uid="{00000000-0005-0000-0000-0000EC170000}"/>
    <cellStyle name="Normal 5 3 11 4 5 2" xfId="6509" xr:uid="{00000000-0005-0000-0000-0000ED170000}"/>
    <cellStyle name="Normal 5 3 11 4 6" xfId="6510" xr:uid="{00000000-0005-0000-0000-0000EE170000}"/>
    <cellStyle name="Normal 5 3 11 5" xfId="6511" xr:uid="{00000000-0005-0000-0000-0000EF170000}"/>
    <cellStyle name="Normal 5 3 11 5 2" xfId="6512" xr:uid="{00000000-0005-0000-0000-0000F0170000}"/>
    <cellStyle name="Normal 5 3 11 5 2 2" xfId="6513" xr:uid="{00000000-0005-0000-0000-0000F1170000}"/>
    <cellStyle name="Normal 5 3 11 5 2 2 2" xfId="6514" xr:uid="{00000000-0005-0000-0000-0000F2170000}"/>
    <cellStyle name="Normal 5 3 11 5 2 3" xfId="6515" xr:uid="{00000000-0005-0000-0000-0000F3170000}"/>
    <cellStyle name="Normal 5 3 11 5 3" xfId="6516" xr:uid="{00000000-0005-0000-0000-0000F4170000}"/>
    <cellStyle name="Normal 5 3 11 5 3 2" xfId="6517" xr:uid="{00000000-0005-0000-0000-0000F5170000}"/>
    <cellStyle name="Normal 5 3 11 5 3 2 2" xfId="6518" xr:uid="{00000000-0005-0000-0000-0000F6170000}"/>
    <cellStyle name="Normal 5 3 11 5 3 3" xfId="6519" xr:uid="{00000000-0005-0000-0000-0000F7170000}"/>
    <cellStyle name="Normal 5 3 11 5 4" xfId="6520" xr:uid="{00000000-0005-0000-0000-0000F8170000}"/>
    <cellStyle name="Normal 5 3 11 5 4 2" xfId="6521" xr:uid="{00000000-0005-0000-0000-0000F9170000}"/>
    <cellStyle name="Normal 5 3 11 5 4 2 2" xfId="6522" xr:uid="{00000000-0005-0000-0000-0000FA170000}"/>
    <cellStyle name="Normal 5 3 11 5 4 3" xfId="6523" xr:uid="{00000000-0005-0000-0000-0000FB170000}"/>
    <cellStyle name="Normal 5 3 11 5 5" xfId="6524" xr:uid="{00000000-0005-0000-0000-0000FC170000}"/>
    <cellStyle name="Normal 5 3 11 5 5 2" xfId="6525" xr:uid="{00000000-0005-0000-0000-0000FD170000}"/>
    <cellStyle name="Normal 5 3 11 5 6" xfId="6526" xr:uid="{00000000-0005-0000-0000-0000FE170000}"/>
    <cellStyle name="Normal 5 3 11 6" xfId="6527" xr:uid="{00000000-0005-0000-0000-0000FF170000}"/>
    <cellStyle name="Normal 5 3 11 6 2" xfId="6528" xr:uid="{00000000-0005-0000-0000-000000180000}"/>
    <cellStyle name="Normal 5 3 11 6 2 2" xfId="6529" xr:uid="{00000000-0005-0000-0000-000001180000}"/>
    <cellStyle name="Normal 5 3 11 6 3" xfId="6530" xr:uid="{00000000-0005-0000-0000-000002180000}"/>
    <cellStyle name="Normal 5 3 11 7" xfId="6531" xr:uid="{00000000-0005-0000-0000-000003180000}"/>
    <cellStyle name="Normal 5 3 11 7 2" xfId="6532" xr:uid="{00000000-0005-0000-0000-000004180000}"/>
    <cellStyle name="Normal 5 3 11 7 2 2" xfId="6533" xr:uid="{00000000-0005-0000-0000-000005180000}"/>
    <cellStyle name="Normal 5 3 11 7 3" xfId="6534" xr:uid="{00000000-0005-0000-0000-000006180000}"/>
    <cellStyle name="Normal 5 3 11 8" xfId="6535" xr:uid="{00000000-0005-0000-0000-000007180000}"/>
    <cellStyle name="Normal 5 3 11 8 2" xfId="6536" xr:uid="{00000000-0005-0000-0000-000008180000}"/>
    <cellStyle name="Normal 5 3 11 8 2 2" xfId="6537" xr:uid="{00000000-0005-0000-0000-000009180000}"/>
    <cellStyle name="Normal 5 3 11 8 3" xfId="6538" xr:uid="{00000000-0005-0000-0000-00000A180000}"/>
    <cellStyle name="Normal 5 3 11 9" xfId="6539" xr:uid="{00000000-0005-0000-0000-00000B180000}"/>
    <cellStyle name="Normal 5 3 11 9 2" xfId="6540" xr:uid="{00000000-0005-0000-0000-00000C180000}"/>
    <cellStyle name="Normal 5 3 12" xfId="6541" xr:uid="{00000000-0005-0000-0000-00000D180000}"/>
    <cellStyle name="Normal 5 3 12 10" xfId="6542" xr:uid="{00000000-0005-0000-0000-00000E180000}"/>
    <cellStyle name="Normal 5 3 12 2" xfId="6543" xr:uid="{00000000-0005-0000-0000-00000F180000}"/>
    <cellStyle name="Normal 5 3 12 2 2" xfId="6544" xr:uid="{00000000-0005-0000-0000-000010180000}"/>
    <cellStyle name="Normal 5 3 12 2 2 2" xfId="6545" xr:uid="{00000000-0005-0000-0000-000011180000}"/>
    <cellStyle name="Normal 5 3 12 2 2 2 2" xfId="6546" xr:uid="{00000000-0005-0000-0000-000012180000}"/>
    <cellStyle name="Normal 5 3 12 2 2 3" xfId="6547" xr:uid="{00000000-0005-0000-0000-000013180000}"/>
    <cellStyle name="Normal 5 3 12 2 3" xfId="6548" xr:uid="{00000000-0005-0000-0000-000014180000}"/>
    <cellStyle name="Normal 5 3 12 2 3 2" xfId="6549" xr:uid="{00000000-0005-0000-0000-000015180000}"/>
    <cellStyle name="Normal 5 3 12 2 3 2 2" xfId="6550" xr:uid="{00000000-0005-0000-0000-000016180000}"/>
    <cellStyle name="Normal 5 3 12 2 3 3" xfId="6551" xr:uid="{00000000-0005-0000-0000-000017180000}"/>
    <cellStyle name="Normal 5 3 12 2 4" xfId="6552" xr:uid="{00000000-0005-0000-0000-000018180000}"/>
    <cellStyle name="Normal 5 3 12 2 4 2" xfId="6553" xr:uid="{00000000-0005-0000-0000-000019180000}"/>
    <cellStyle name="Normal 5 3 12 2 4 2 2" xfId="6554" xr:uid="{00000000-0005-0000-0000-00001A180000}"/>
    <cellStyle name="Normal 5 3 12 2 4 3" xfId="6555" xr:uid="{00000000-0005-0000-0000-00001B180000}"/>
    <cellStyle name="Normal 5 3 12 2 5" xfId="6556" xr:uid="{00000000-0005-0000-0000-00001C180000}"/>
    <cellStyle name="Normal 5 3 12 2 5 2" xfId="6557" xr:uid="{00000000-0005-0000-0000-00001D180000}"/>
    <cellStyle name="Normal 5 3 12 2 6" xfId="6558" xr:uid="{00000000-0005-0000-0000-00001E180000}"/>
    <cellStyle name="Normal 5 3 12 3" xfId="6559" xr:uid="{00000000-0005-0000-0000-00001F180000}"/>
    <cellStyle name="Normal 5 3 12 3 2" xfId="6560" xr:uid="{00000000-0005-0000-0000-000020180000}"/>
    <cellStyle name="Normal 5 3 12 3 2 2" xfId="6561" xr:uid="{00000000-0005-0000-0000-000021180000}"/>
    <cellStyle name="Normal 5 3 12 3 2 2 2" xfId="6562" xr:uid="{00000000-0005-0000-0000-000022180000}"/>
    <cellStyle name="Normal 5 3 12 3 2 3" xfId="6563" xr:uid="{00000000-0005-0000-0000-000023180000}"/>
    <cellStyle name="Normal 5 3 12 3 3" xfId="6564" xr:uid="{00000000-0005-0000-0000-000024180000}"/>
    <cellStyle name="Normal 5 3 12 3 3 2" xfId="6565" xr:uid="{00000000-0005-0000-0000-000025180000}"/>
    <cellStyle name="Normal 5 3 12 3 3 2 2" xfId="6566" xr:uid="{00000000-0005-0000-0000-000026180000}"/>
    <cellStyle name="Normal 5 3 12 3 3 3" xfId="6567" xr:uid="{00000000-0005-0000-0000-000027180000}"/>
    <cellStyle name="Normal 5 3 12 3 4" xfId="6568" xr:uid="{00000000-0005-0000-0000-000028180000}"/>
    <cellStyle name="Normal 5 3 12 3 4 2" xfId="6569" xr:uid="{00000000-0005-0000-0000-000029180000}"/>
    <cellStyle name="Normal 5 3 12 3 4 2 2" xfId="6570" xr:uid="{00000000-0005-0000-0000-00002A180000}"/>
    <cellStyle name="Normal 5 3 12 3 4 3" xfId="6571" xr:uid="{00000000-0005-0000-0000-00002B180000}"/>
    <cellStyle name="Normal 5 3 12 3 5" xfId="6572" xr:uid="{00000000-0005-0000-0000-00002C180000}"/>
    <cellStyle name="Normal 5 3 12 3 5 2" xfId="6573" xr:uid="{00000000-0005-0000-0000-00002D180000}"/>
    <cellStyle name="Normal 5 3 12 3 6" xfId="6574" xr:uid="{00000000-0005-0000-0000-00002E180000}"/>
    <cellStyle name="Normal 5 3 12 4" xfId="6575" xr:uid="{00000000-0005-0000-0000-00002F180000}"/>
    <cellStyle name="Normal 5 3 12 4 2" xfId="6576" xr:uid="{00000000-0005-0000-0000-000030180000}"/>
    <cellStyle name="Normal 5 3 12 4 2 2" xfId="6577" xr:uid="{00000000-0005-0000-0000-000031180000}"/>
    <cellStyle name="Normal 5 3 12 4 2 2 2" xfId="6578" xr:uid="{00000000-0005-0000-0000-000032180000}"/>
    <cellStyle name="Normal 5 3 12 4 2 3" xfId="6579" xr:uid="{00000000-0005-0000-0000-000033180000}"/>
    <cellStyle name="Normal 5 3 12 4 3" xfId="6580" xr:uid="{00000000-0005-0000-0000-000034180000}"/>
    <cellStyle name="Normal 5 3 12 4 3 2" xfId="6581" xr:uid="{00000000-0005-0000-0000-000035180000}"/>
    <cellStyle name="Normal 5 3 12 4 3 2 2" xfId="6582" xr:uid="{00000000-0005-0000-0000-000036180000}"/>
    <cellStyle name="Normal 5 3 12 4 3 3" xfId="6583" xr:uid="{00000000-0005-0000-0000-000037180000}"/>
    <cellStyle name="Normal 5 3 12 4 4" xfId="6584" xr:uid="{00000000-0005-0000-0000-000038180000}"/>
    <cellStyle name="Normal 5 3 12 4 4 2" xfId="6585" xr:uid="{00000000-0005-0000-0000-000039180000}"/>
    <cellStyle name="Normal 5 3 12 4 4 2 2" xfId="6586" xr:uid="{00000000-0005-0000-0000-00003A180000}"/>
    <cellStyle name="Normal 5 3 12 4 4 3" xfId="6587" xr:uid="{00000000-0005-0000-0000-00003B180000}"/>
    <cellStyle name="Normal 5 3 12 4 5" xfId="6588" xr:uid="{00000000-0005-0000-0000-00003C180000}"/>
    <cellStyle name="Normal 5 3 12 4 5 2" xfId="6589" xr:uid="{00000000-0005-0000-0000-00003D180000}"/>
    <cellStyle name="Normal 5 3 12 4 6" xfId="6590" xr:uid="{00000000-0005-0000-0000-00003E180000}"/>
    <cellStyle name="Normal 5 3 12 5" xfId="6591" xr:uid="{00000000-0005-0000-0000-00003F180000}"/>
    <cellStyle name="Normal 5 3 12 5 2" xfId="6592" xr:uid="{00000000-0005-0000-0000-000040180000}"/>
    <cellStyle name="Normal 5 3 12 5 2 2" xfId="6593" xr:uid="{00000000-0005-0000-0000-000041180000}"/>
    <cellStyle name="Normal 5 3 12 5 2 2 2" xfId="6594" xr:uid="{00000000-0005-0000-0000-000042180000}"/>
    <cellStyle name="Normal 5 3 12 5 2 3" xfId="6595" xr:uid="{00000000-0005-0000-0000-000043180000}"/>
    <cellStyle name="Normal 5 3 12 5 3" xfId="6596" xr:uid="{00000000-0005-0000-0000-000044180000}"/>
    <cellStyle name="Normal 5 3 12 5 3 2" xfId="6597" xr:uid="{00000000-0005-0000-0000-000045180000}"/>
    <cellStyle name="Normal 5 3 12 5 3 2 2" xfId="6598" xr:uid="{00000000-0005-0000-0000-000046180000}"/>
    <cellStyle name="Normal 5 3 12 5 3 3" xfId="6599" xr:uid="{00000000-0005-0000-0000-000047180000}"/>
    <cellStyle name="Normal 5 3 12 5 4" xfId="6600" xr:uid="{00000000-0005-0000-0000-000048180000}"/>
    <cellStyle name="Normal 5 3 12 5 4 2" xfId="6601" xr:uid="{00000000-0005-0000-0000-000049180000}"/>
    <cellStyle name="Normal 5 3 12 5 4 2 2" xfId="6602" xr:uid="{00000000-0005-0000-0000-00004A180000}"/>
    <cellStyle name="Normal 5 3 12 5 4 3" xfId="6603" xr:uid="{00000000-0005-0000-0000-00004B180000}"/>
    <cellStyle name="Normal 5 3 12 5 5" xfId="6604" xr:uid="{00000000-0005-0000-0000-00004C180000}"/>
    <cellStyle name="Normal 5 3 12 5 5 2" xfId="6605" xr:uid="{00000000-0005-0000-0000-00004D180000}"/>
    <cellStyle name="Normal 5 3 12 5 6" xfId="6606" xr:uid="{00000000-0005-0000-0000-00004E180000}"/>
    <cellStyle name="Normal 5 3 12 6" xfId="6607" xr:uid="{00000000-0005-0000-0000-00004F180000}"/>
    <cellStyle name="Normal 5 3 12 6 2" xfId="6608" xr:uid="{00000000-0005-0000-0000-000050180000}"/>
    <cellStyle name="Normal 5 3 12 6 2 2" xfId="6609" xr:uid="{00000000-0005-0000-0000-000051180000}"/>
    <cellStyle name="Normal 5 3 12 6 3" xfId="6610" xr:uid="{00000000-0005-0000-0000-000052180000}"/>
    <cellStyle name="Normal 5 3 12 7" xfId="6611" xr:uid="{00000000-0005-0000-0000-000053180000}"/>
    <cellStyle name="Normal 5 3 12 7 2" xfId="6612" xr:uid="{00000000-0005-0000-0000-000054180000}"/>
    <cellStyle name="Normal 5 3 12 7 2 2" xfId="6613" xr:uid="{00000000-0005-0000-0000-000055180000}"/>
    <cellStyle name="Normal 5 3 12 7 3" xfId="6614" xr:uid="{00000000-0005-0000-0000-000056180000}"/>
    <cellStyle name="Normal 5 3 12 8" xfId="6615" xr:uid="{00000000-0005-0000-0000-000057180000}"/>
    <cellStyle name="Normal 5 3 12 8 2" xfId="6616" xr:uid="{00000000-0005-0000-0000-000058180000}"/>
    <cellStyle name="Normal 5 3 12 8 2 2" xfId="6617" xr:uid="{00000000-0005-0000-0000-000059180000}"/>
    <cellStyle name="Normal 5 3 12 8 3" xfId="6618" xr:uid="{00000000-0005-0000-0000-00005A180000}"/>
    <cellStyle name="Normal 5 3 12 9" xfId="6619" xr:uid="{00000000-0005-0000-0000-00005B180000}"/>
    <cellStyle name="Normal 5 3 12 9 2" xfId="6620" xr:uid="{00000000-0005-0000-0000-00005C180000}"/>
    <cellStyle name="Normal 5 3 13" xfId="6621" xr:uid="{00000000-0005-0000-0000-00005D180000}"/>
    <cellStyle name="Normal 5 3 13 10" xfId="6622" xr:uid="{00000000-0005-0000-0000-00005E180000}"/>
    <cellStyle name="Normal 5 3 13 2" xfId="6623" xr:uid="{00000000-0005-0000-0000-00005F180000}"/>
    <cellStyle name="Normal 5 3 13 2 2" xfId="6624" xr:uid="{00000000-0005-0000-0000-000060180000}"/>
    <cellStyle name="Normal 5 3 13 2 2 2" xfId="6625" xr:uid="{00000000-0005-0000-0000-000061180000}"/>
    <cellStyle name="Normal 5 3 13 2 2 2 2" xfId="6626" xr:uid="{00000000-0005-0000-0000-000062180000}"/>
    <cellStyle name="Normal 5 3 13 2 2 3" xfId="6627" xr:uid="{00000000-0005-0000-0000-000063180000}"/>
    <cellStyle name="Normal 5 3 13 2 3" xfId="6628" xr:uid="{00000000-0005-0000-0000-000064180000}"/>
    <cellStyle name="Normal 5 3 13 2 3 2" xfId="6629" xr:uid="{00000000-0005-0000-0000-000065180000}"/>
    <cellStyle name="Normal 5 3 13 2 3 2 2" xfId="6630" xr:uid="{00000000-0005-0000-0000-000066180000}"/>
    <cellStyle name="Normal 5 3 13 2 3 3" xfId="6631" xr:uid="{00000000-0005-0000-0000-000067180000}"/>
    <cellStyle name="Normal 5 3 13 2 4" xfId="6632" xr:uid="{00000000-0005-0000-0000-000068180000}"/>
    <cellStyle name="Normal 5 3 13 2 4 2" xfId="6633" xr:uid="{00000000-0005-0000-0000-000069180000}"/>
    <cellStyle name="Normal 5 3 13 2 4 2 2" xfId="6634" xr:uid="{00000000-0005-0000-0000-00006A180000}"/>
    <cellStyle name="Normal 5 3 13 2 4 3" xfId="6635" xr:uid="{00000000-0005-0000-0000-00006B180000}"/>
    <cellStyle name="Normal 5 3 13 2 5" xfId="6636" xr:uid="{00000000-0005-0000-0000-00006C180000}"/>
    <cellStyle name="Normal 5 3 13 2 5 2" xfId="6637" xr:uid="{00000000-0005-0000-0000-00006D180000}"/>
    <cellStyle name="Normal 5 3 13 2 6" xfId="6638" xr:uid="{00000000-0005-0000-0000-00006E180000}"/>
    <cellStyle name="Normal 5 3 13 3" xfId="6639" xr:uid="{00000000-0005-0000-0000-00006F180000}"/>
    <cellStyle name="Normal 5 3 13 3 2" xfId="6640" xr:uid="{00000000-0005-0000-0000-000070180000}"/>
    <cellStyle name="Normal 5 3 13 3 2 2" xfId="6641" xr:uid="{00000000-0005-0000-0000-000071180000}"/>
    <cellStyle name="Normal 5 3 13 3 2 2 2" xfId="6642" xr:uid="{00000000-0005-0000-0000-000072180000}"/>
    <cellStyle name="Normal 5 3 13 3 2 3" xfId="6643" xr:uid="{00000000-0005-0000-0000-000073180000}"/>
    <cellStyle name="Normal 5 3 13 3 3" xfId="6644" xr:uid="{00000000-0005-0000-0000-000074180000}"/>
    <cellStyle name="Normal 5 3 13 3 3 2" xfId="6645" xr:uid="{00000000-0005-0000-0000-000075180000}"/>
    <cellStyle name="Normal 5 3 13 3 3 2 2" xfId="6646" xr:uid="{00000000-0005-0000-0000-000076180000}"/>
    <cellStyle name="Normal 5 3 13 3 3 3" xfId="6647" xr:uid="{00000000-0005-0000-0000-000077180000}"/>
    <cellStyle name="Normal 5 3 13 3 4" xfId="6648" xr:uid="{00000000-0005-0000-0000-000078180000}"/>
    <cellStyle name="Normal 5 3 13 3 4 2" xfId="6649" xr:uid="{00000000-0005-0000-0000-000079180000}"/>
    <cellStyle name="Normal 5 3 13 3 4 2 2" xfId="6650" xr:uid="{00000000-0005-0000-0000-00007A180000}"/>
    <cellStyle name="Normal 5 3 13 3 4 3" xfId="6651" xr:uid="{00000000-0005-0000-0000-00007B180000}"/>
    <cellStyle name="Normal 5 3 13 3 5" xfId="6652" xr:uid="{00000000-0005-0000-0000-00007C180000}"/>
    <cellStyle name="Normal 5 3 13 3 5 2" xfId="6653" xr:uid="{00000000-0005-0000-0000-00007D180000}"/>
    <cellStyle name="Normal 5 3 13 3 6" xfId="6654" xr:uid="{00000000-0005-0000-0000-00007E180000}"/>
    <cellStyle name="Normal 5 3 13 4" xfId="6655" xr:uid="{00000000-0005-0000-0000-00007F180000}"/>
    <cellStyle name="Normal 5 3 13 4 2" xfId="6656" xr:uid="{00000000-0005-0000-0000-000080180000}"/>
    <cellStyle name="Normal 5 3 13 4 2 2" xfId="6657" xr:uid="{00000000-0005-0000-0000-000081180000}"/>
    <cellStyle name="Normal 5 3 13 4 2 2 2" xfId="6658" xr:uid="{00000000-0005-0000-0000-000082180000}"/>
    <cellStyle name="Normal 5 3 13 4 2 3" xfId="6659" xr:uid="{00000000-0005-0000-0000-000083180000}"/>
    <cellStyle name="Normal 5 3 13 4 3" xfId="6660" xr:uid="{00000000-0005-0000-0000-000084180000}"/>
    <cellStyle name="Normal 5 3 13 4 3 2" xfId="6661" xr:uid="{00000000-0005-0000-0000-000085180000}"/>
    <cellStyle name="Normal 5 3 13 4 3 2 2" xfId="6662" xr:uid="{00000000-0005-0000-0000-000086180000}"/>
    <cellStyle name="Normal 5 3 13 4 3 3" xfId="6663" xr:uid="{00000000-0005-0000-0000-000087180000}"/>
    <cellStyle name="Normal 5 3 13 4 4" xfId="6664" xr:uid="{00000000-0005-0000-0000-000088180000}"/>
    <cellStyle name="Normal 5 3 13 4 4 2" xfId="6665" xr:uid="{00000000-0005-0000-0000-000089180000}"/>
    <cellStyle name="Normal 5 3 13 4 4 2 2" xfId="6666" xr:uid="{00000000-0005-0000-0000-00008A180000}"/>
    <cellStyle name="Normal 5 3 13 4 4 3" xfId="6667" xr:uid="{00000000-0005-0000-0000-00008B180000}"/>
    <cellStyle name="Normal 5 3 13 4 5" xfId="6668" xr:uid="{00000000-0005-0000-0000-00008C180000}"/>
    <cellStyle name="Normal 5 3 13 4 5 2" xfId="6669" xr:uid="{00000000-0005-0000-0000-00008D180000}"/>
    <cellStyle name="Normal 5 3 13 4 6" xfId="6670" xr:uid="{00000000-0005-0000-0000-00008E180000}"/>
    <cellStyle name="Normal 5 3 13 5" xfId="6671" xr:uid="{00000000-0005-0000-0000-00008F180000}"/>
    <cellStyle name="Normal 5 3 13 5 2" xfId="6672" xr:uid="{00000000-0005-0000-0000-000090180000}"/>
    <cellStyle name="Normal 5 3 13 5 2 2" xfId="6673" xr:uid="{00000000-0005-0000-0000-000091180000}"/>
    <cellStyle name="Normal 5 3 13 5 2 2 2" xfId="6674" xr:uid="{00000000-0005-0000-0000-000092180000}"/>
    <cellStyle name="Normal 5 3 13 5 2 3" xfId="6675" xr:uid="{00000000-0005-0000-0000-000093180000}"/>
    <cellStyle name="Normal 5 3 13 5 3" xfId="6676" xr:uid="{00000000-0005-0000-0000-000094180000}"/>
    <cellStyle name="Normal 5 3 13 5 3 2" xfId="6677" xr:uid="{00000000-0005-0000-0000-000095180000}"/>
    <cellStyle name="Normal 5 3 13 5 3 2 2" xfId="6678" xr:uid="{00000000-0005-0000-0000-000096180000}"/>
    <cellStyle name="Normal 5 3 13 5 3 3" xfId="6679" xr:uid="{00000000-0005-0000-0000-000097180000}"/>
    <cellStyle name="Normal 5 3 13 5 4" xfId="6680" xr:uid="{00000000-0005-0000-0000-000098180000}"/>
    <cellStyle name="Normal 5 3 13 5 4 2" xfId="6681" xr:uid="{00000000-0005-0000-0000-000099180000}"/>
    <cellStyle name="Normal 5 3 13 5 4 2 2" xfId="6682" xr:uid="{00000000-0005-0000-0000-00009A180000}"/>
    <cellStyle name="Normal 5 3 13 5 4 3" xfId="6683" xr:uid="{00000000-0005-0000-0000-00009B180000}"/>
    <cellStyle name="Normal 5 3 13 5 5" xfId="6684" xr:uid="{00000000-0005-0000-0000-00009C180000}"/>
    <cellStyle name="Normal 5 3 13 5 5 2" xfId="6685" xr:uid="{00000000-0005-0000-0000-00009D180000}"/>
    <cellStyle name="Normal 5 3 13 5 6" xfId="6686" xr:uid="{00000000-0005-0000-0000-00009E180000}"/>
    <cellStyle name="Normal 5 3 13 6" xfId="6687" xr:uid="{00000000-0005-0000-0000-00009F180000}"/>
    <cellStyle name="Normal 5 3 13 6 2" xfId="6688" xr:uid="{00000000-0005-0000-0000-0000A0180000}"/>
    <cellStyle name="Normal 5 3 13 6 2 2" xfId="6689" xr:uid="{00000000-0005-0000-0000-0000A1180000}"/>
    <cellStyle name="Normal 5 3 13 6 3" xfId="6690" xr:uid="{00000000-0005-0000-0000-0000A2180000}"/>
    <cellStyle name="Normal 5 3 13 7" xfId="6691" xr:uid="{00000000-0005-0000-0000-0000A3180000}"/>
    <cellStyle name="Normal 5 3 13 7 2" xfId="6692" xr:uid="{00000000-0005-0000-0000-0000A4180000}"/>
    <cellStyle name="Normal 5 3 13 7 2 2" xfId="6693" xr:uid="{00000000-0005-0000-0000-0000A5180000}"/>
    <cellStyle name="Normal 5 3 13 7 3" xfId="6694" xr:uid="{00000000-0005-0000-0000-0000A6180000}"/>
    <cellStyle name="Normal 5 3 13 8" xfId="6695" xr:uid="{00000000-0005-0000-0000-0000A7180000}"/>
    <cellStyle name="Normal 5 3 13 8 2" xfId="6696" xr:uid="{00000000-0005-0000-0000-0000A8180000}"/>
    <cellStyle name="Normal 5 3 13 8 2 2" xfId="6697" xr:uid="{00000000-0005-0000-0000-0000A9180000}"/>
    <cellStyle name="Normal 5 3 13 8 3" xfId="6698" xr:uid="{00000000-0005-0000-0000-0000AA180000}"/>
    <cellStyle name="Normal 5 3 13 9" xfId="6699" xr:uid="{00000000-0005-0000-0000-0000AB180000}"/>
    <cellStyle name="Normal 5 3 13 9 2" xfId="6700" xr:uid="{00000000-0005-0000-0000-0000AC180000}"/>
    <cellStyle name="Normal 5 3 14" xfId="6701" xr:uid="{00000000-0005-0000-0000-0000AD180000}"/>
    <cellStyle name="Normal 5 3 14 2" xfId="6702" xr:uid="{00000000-0005-0000-0000-0000AE180000}"/>
    <cellStyle name="Normal 5 3 14 2 2" xfId="6703" xr:uid="{00000000-0005-0000-0000-0000AF180000}"/>
    <cellStyle name="Normal 5 3 14 2 2 2" xfId="6704" xr:uid="{00000000-0005-0000-0000-0000B0180000}"/>
    <cellStyle name="Normal 5 3 14 2 3" xfId="6705" xr:uid="{00000000-0005-0000-0000-0000B1180000}"/>
    <cellStyle name="Normal 5 3 14 3" xfId="6706" xr:uid="{00000000-0005-0000-0000-0000B2180000}"/>
    <cellStyle name="Normal 5 3 14 3 2" xfId="6707" xr:uid="{00000000-0005-0000-0000-0000B3180000}"/>
    <cellStyle name="Normal 5 3 14 3 2 2" xfId="6708" xr:uid="{00000000-0005-0000-0000-0000B4180000}"/>
    <cellStyle name="Normal 5 3 14 3 3" xfId="6709" xr:uid="{00000000-0005-0000-0000-0000B5180000}"/>
    <cellStyle name="Normal 5 3 14 4" xfId="6710" xr:uid="{00000000-0005-0000-0000-0000B6180000}"/>
    <cellStyle name="Normal 5 3 14 4 2" xfId="6711" xr:uid="{00000000-0005-0000-0000-0000B7180000}"/>
    <cellStyle name="Normal 5 3 14 4 2 2" xfId="6712" xr:uid="{00000000-0005-0000-0000-0000B8180000}"/>
    <cellStyle name="Normal 5 3 14 4 3" xfId="6713" xr:uid="{00000000-0005-0000-0000-0000B9180000}"/>
    <cellStyle name="Normal 5 3 14 5" xfId="6714" xr:uid="{00000000-0005-0000-0000-0000BA180000}"/>
    <cellStyle name="Normal 5 3 14 5 2" xfId="6715" xr:uid="{00000000-0005-0000-0000-0000BB180000}"/>
    <cellStyle name="Normal 5 3 14 6" xfId="6716" xr:uid="{00000000-0005-0000-0000-0000BC180000}"/>
    <cellStyle name="Normal 5 3 15" xfId="6717" xr:uid="{00000000-0005-0000-0000-0000BD180000}"/>
    <cellStyle name="Normal 5 3 15 2" xfId="6718" xr:uid="{00000000-0005-0000-0000-0000BE180000}"/>
    <cellStyle name="Normal 5 3 15 2 2" xfId="6719" xr:uid="{00000000-0005-0000-0000-0000BF180000}"/>
    <cellStyle name="Normal 5 3 15 2 2 2" xfId="6720" xr:uid="{00000000-0005-0000-0000-0000C0180000}"/>
    <cellStyle name="Normal 5 3 15 2 3" xfId="6721" xr:uid="{00000000-0005-0000-0000-0000C1180000}"/>
    <cellStyle name="Normal 5 3 15 3" xfId="6722" xr:uid="{00000000-0005-0000-0000-0000C2180000}"/>
    <cellStyle name="Normal 5 3 15 3 2" xfId="6723" xr:uid="{00000000-0005-0000-0000-0000C3180000}"/>
    <cellStyle name="Normal 5 3 15 3 2 2" xfId="6724" xr:uid="{00000000-0005-0000-0000-0000C4180000}"/>
    <cellStyle name="Normal 5 3 15 3 3" xfId="6725" xr:uid="{00000000-0005-0000-0000-0000C5180000}"/>
    <cellStyle name="Normal 5 3 15 4" xfId="6726" xr:uid="{00000000-0005-0000-0000-0000C6180000}"/>
    <cellStyle name="Normal 5 3 15 4 2" xfId="6727" xr:uid="{00000000-0005-0000-0000-0000C7180000}"/>
    <cellStyle name="Normal 5 3 15 4 2 2" xfId="6728" xr:uid="{00000000-0005-0000-0000-0000C8180000}"/>
    <cellStyle name="Normal 5 3 15 4 3" xfId="6729" xr:uid="{00000000-0005-0000-0000-0000C9180000}"/>
    <cellStyle name="Normal 5 3 15 5" xfId="6730" xr:uid="{00000000-0005-0000-0000-0000CA180000}"/>
    <cellStyle name="Normal 5 3 15 5 2" xfId="6731" xr:uid="{00000000-0005-0000-0000-0000CB180000}"/>
    <cellStyle name="Normal 5 3 15 6" xfId="6732" xr:uid="{00000000-0005-0000-0000-0000CC180000}"/>
    <cellStyle name="Normal 5 3 16" xfId="6733" xr:uid="{00000000-0005-0000-0000-0000CD180000}"/>
    <cellStyle name="Normal 5 3 16 2" xfId="6734" xr:uid="{00000000-0005-0000-0000-0000CE180000}"/>
    <cellStyle name="Normal 5 3 16 2 2" xfId="6735" xr:uid="{00000000-0005-0000-0000-0000CF180000}"/>
    <cellStyle name="Normal 5 3 16 2 2 2" xfId="6736" xr:uid="{00000000-0005-0000-0000-0000D0180000}"/>
    <cellStyle name="Normal 5 3 16 2 3" xfId="6737" xr:uid="{00000000-0005-0000-0000-0000D1180000}"/>
    <cellStyle name="Normal 5 3 16 3" xfId="6738" xr:uid="{00000000-0005-0000-0000-0000D2180000}"/>
    <cellStyle name="Normal 5 3 16 3 2" xfId="6739" xr:uid="{00000000-0005-0000-0000-0000D3180000}"/>
    <cellStyle name="Normal 5 3 16 3 2 2" xfId="6740" xr:uid="{00000000-0005-0000-0000-0000D4180000}"/>
    <cellStyle name="Normal 5 3 16 3 3" xfId="6741" xr:uid="{00000000-0005-0000-0000-0000D5180000}"/>
    <cellStyle name="Normal 5 3 16 4" xfId="6742" xr:uid="{00000000-0005-0000-0000-0000D6180000}"/>
    <cellStyle name="Normal 5 3 16 4 2" xfId="6743" xr:uid="{00000000-0005-0000-0000-0000D7180000}"/>
    <cellStyle name="Normal 5 3 16 4 2 2" xfId="6744" xr:uid="{00000000-0005-0000-0000-0000D8180000}"/>
    <cellStyle name="Normal 5 3 16 4 3" xfId="6745" xr:uid="{00000000-0005-0000-0000-0000D9180000}"/>
    <cellStyle name="Normal 5 3 16 5" xfId="6746" xr:uid="{00000000-0005-0000-0000-0000DA180000}"/>
    <cellStyle name="Normal 5 3 16 5 2" xfId="6747" xr:uid="{00000000-0005-0000-0000-0000DB180000}"/>
    <cellStyle name="Normal 5 3 16 6" xfId="6748" xr:uid="{00000000-0005-0000-0000-0000DC180000}"/>
    <cellStyle name="Normal 5 3 17" xfId="6749" xr:uid="{00000000-0005-0000-0000-0000DD180000}"/>
    <cellStyle name="Normal 5 3 17 2" xfId="6750" xr:uid="{00000000-0005-0000-0000-0000DE180000}"/>
    <cellStyle name="Normal 5 3 17 2 2" xfId="6751" xr:uid="{00000000-0005-0000-0000-0000DF180000}"/>
    <cellStyle name="Normal 5 3 17 2 2 2" xfId="6752" xr:uid="{00000000-0005-0000-0000-0000E0180000}"/>
    <cellStyle name="Normal 5 3 17 2 3" xfId="6753" xr:uid="{00000000-0005-0000-0000-0000E1180000}"/>
    <cellStyle name="Normal 5 3 17 3" xfId="6754" xr:uid="{00000000-0005-0000-0000-0000E2180000}"/>
    <cellStyle name="Normal 5 3 17 3 2" xfId="6755" xr:uid="{00000000-0005-0000-0000-0000E3180000}"/>
    <cellStyle name="Normal 5 3 17 3 2 2" xfId="6756" xr:uid="{00000000-0005-0000-0000-0000E4180000}"/>
    <cellStyle name="Normal 5 3 17 3 3" xfId="6757" xr:uid="{00000000-0005-0000-0000-0000E5180000}"/>
    <cellStyle name="Normal 5 3 17 4" xfId="6758" xr:uid="{00000000-0005-0000-0000-0000E6180000}"/>
    <cellStyle name="Normal 5 3 17 4 2" xfId="6759" xr:uid="{00000000-0005-0000-0000-0000E7180000}"/>
    <cellStyle name="Normal 5 3 17 4 2 2" xfId="6760" xr:uid="{00000000-0005-0000-0000-0000E8180000}"/>
    <cellStyle name="Normal 5 3 17 4 3" xfId="6761" xr:uid="{00000000-0005-0000-0000-0000E9180000}"/>
    <cellStyle name="Normal 5 3 17 5" xfId="6762" xr:uid="{00000000-0005-0000-0000-0000EA180000}"/>
    <cellStyle name="Normal 5 3 17 5 2" xfId="6763" xr:uid="{00000000-0005-0000-0000-0000EB180000}"/>
    <cellStyle name="Normal 5 3 17 6" xfId="6764" xr:uid="{00000000-0005-0000-0000-0000EC180000}"/>
    <cellStyle name="Normal 5 3 18" xfId="6765" xr:uid="{00000000-0005-0000-0000-0000ED180000}"/>
    <cellStyle name="Normal 5 3 18 2" xfId="6766" xr:uid="{00000000-0005-0000-0000-0000EE180000}"/>
    <cellStyle name="Normal 5 3 18 2 2" xfId="6767" xr:uid="{00000000-0005-0000-0000-0000EF180000}"/>
    <cellStyle name="Normal 5 3 18 3" xfId="6768" xr:uid="{00000000-0005-0000-0000-0000F0180000}"/>
    <cellStyle name="Normal 5 3 19" xfId="6769" xr:uid="{00000000-0005-0000-0000-0000F1180000}"/>
    <cellStyle name="Normal 5 3 19 2" xfId="6770" xr:uid="{00000000-0005-0000-0000-0000F2180000}"/>
    <cellStyle name="Normal 5 3 19 2 2" xfId="6771" xr:uid="{00000000-0005-0000-0000-0000F3180000}"/>
    <cellStyle name="Normal 5 3 19 3" xfId="6772" xr:uid="{00000000-0005-0000-0000-0000F4180000}"/>
    <cellStyle name="Normal 5 3 2" xfId="1078" xr:uid="{00000000-0005-0000-0000-0000F5180000}"/>
    <cellStyle name="Normal 5 3 2 10" xfId="6773" xr:uid="{00000000-0005-0000-0000-0000F6180000}"/>
    <cellStyle name="Normal 5 3 2 2" xfId="6774" xr:uid="{00000000-0005-0000-0000-0000F7180000}"/>
    <cellStyle name="Normal 5 3 2 2 2" xfId="6775" xr:uid="{00000000-0005-0000-0000-0000F8180000}"/>
    <cellStyle name="Normal 5 3 2 2 2 2" xfId="6776" xr:uid="{00000000-0005-0000-0000-0000F9180000}"/>
    <cellStyle name="Normal 5 3 2 2 2 2 2" xfId="6777" xr:uid="{00000000-0005-0000-0000-0000FA180000}"/>
    <cellStyle name="Normal 5 3 2 2 2 3" xfId="6778" xr:uid="{00000000-0005-0000-0000-0000FB180000}"/>
    <cellStyle name="Normal 5 3 2 2 3" xfId="6779" xr:uid="{00000000-0005-0000-0000-0000FC180000}"/>
    <cellStyle name="Normal 5 3 2 2 3 2" xfId="6780" xr:uid="{00000000-0005-0000-0000-0000FD180000}"/>
    <cellStyle name="Normal 5 3 2 2 3 2 2" xfId="6781" xr:uid="{00000000-0005-0000-0000-0000FE180000}"/>
    <cellStyle name="Normal 5 3 2 2 3 3" xfId="6782" xr:uid="{00000000-0005-0000-0000-0000FF180000}"/>
    <cellStyle name="Normal 5 3 2 2 4" xfId="6783" xr:uid="{00000000-0005-0000-0000-000000190000}"/>
    <cellStyle name="Normal 5 3 2 2 4 2" xfId="6784" xr:uid="{00000000-0005-0000-0000-000001190000}"/>
    <cellStyle name="Normal 5 3 2 2 4 2 2" xfId="6785" xr:uid="{00000000-0005-0000-0000-000002190000}"/>
    <cellStyle name="Normal 5 3 2 2 4 3" xfId="6786" xr:uid="{00000000-0005-0000-0000-000003190000}"/>
    <cellStyle name="Normal 5 3 2 2 5" xfId="6787" xr:uid="{00000000-0005-0000-0000-000004190000}"/>
    <cellStyle name="Normal 5 3 2 2 5 2" xfId="6788" xr:uid="{00000000-0005-0000-0000-000005190000}"/>
    <cellStyle name="Normal 5 3 2 2 6" xfId="6789" xr:uid="{00000000-0005-0000-0000-000006190000}"/>
    <cellStyle name="Normal 5 3 2 3" xfId="6790" xr:uid="{00000000-0005-0000-0000-000007190000}"/>
    <cellStyle name="Normal 5 3 2 3 2" xfId="6791" xr:uid="{00000000-0005-0000-0000-000008190000}"/>
    <cellStyle name="Normal 5 3 2 3 2 2" xfId="6792" xr:uid="{00000000-0005-0000-0000-000009190000}"/>
    <cellStyle name="Normal 5 3 2 3 2 2 2" xfId="6793" xr:uid="{00000000-0005-0000-0000-00000A190000}"/>
    <cellStyle name="Normal 5 3 2 3 2 3" xfId="6794" xr:uid="{00000000-0005-0000-0000-00000B190000}"/>
    <cellStyle name="Normal 5 3 2 3 3" xfId="6795" xr:uid="{00000000-0005-0000-0000-00000C190000}"/>
    <cellStyle name="Normal 5 3 2 3 3 2" xfId="6796" xr:uid="{00000000-0005-0000-0000-00000D190000}"/>
    <cellStyle name="Normal 5 3 2 3 3 2 2" xfId="6797" xr:uid="{00000000-0005-0000-0000-00000E190000}"/>
    <cellStyle name="Normal 5 3 2 3 3 3" xfId="6798" xr:uid="{00000000-0005-0000-0000-00000F190000}"/>
    <cellStyle name="Normal 5 3 2 3 4" xfId="6799" xr:uid="{00000000-0005-0000-0000-000010190000}"/>
    <cellStyle name="Normal 5 3 2 3 4 2" xfId="6800" xr:uid="{00000000-0005-0000-0000-000011190000}"/>
    <cellStyle name="Normal 5 3 2 3 4 2 2" xfId="6801" xr:uid="{00000000-0005-0000-0000-000012190000}"/>
    <cellStyle name="Normal 5 3 2 3 4 3" xfId="6802" xr:uid="{00000000-0005-0000-0000-000013190000}"/>
    <cellStyle name="Normal 5 3 2 3 5" xfId="6803" xr:uid="{00000000-0005-0000-0000-000014190000}"/>
    <cellStyle name="Normal 5 3 2 3 5 2" xfId="6804" xr:uid="{00000000-0005-0000-0000-000015190000}"/>
    <cellStyle name="Normal 5 3 2 3 6" xfId="6805" xr:uid="{00000000-0005-0000-0000-000016190000}"/>
    <cellStyle name="Normal 5 3 2 4" xfId="6806" xr:uid="{00000000-0005-0000-0000-000017190000}"/>
    <cellStyle name="Normal 5 3 2 4 2" xfId="6807" xr:uid="{00000000-0005-0000-0000-000018190000}"/>
    <cellStyle name="Normal 5 3 2 4 2 2" xfId="6808" xr:uid="{00000000-0005-0000-0000-000019190000}"/>
    <cellStyle name="Normal 5 3 2 4 2 2 2" xfId="6809" xr:uid="{00000000-0005-0000-0000-00001A190000}"/>
    <cellStyle name="Normal 5 3 2 4 2 3" xfId="6810" xr:uid="{00000000-0005-0000-0000-00001B190000}"/>
    <cellStyle name="Normal 5 3 2 4 3" xfId="6811" xr:uid="{00000000-0005-0000-0000-00001C190000}"/>
    <cellStyle name="Normal 5 3 2 4 3 2" xfId="6812" xr:uid="{00000000-0005-0000-0000-00001D190000}"/>
    <cellStyle name="Normal 5 3 2 4 3 2 2" xfId="6813" xr:uid="{00000000-0005-0000-0000-00001E190000}"/>
    <cellStyle name="Normal 5 3 2 4 3 3" xfId="6814" xr:uid="{00000000-0005-0000-0000-00001F190000}"/>
    <cellStyle name="Normal 5 3 2 4 4" xfId="6815" xr:uid="{00000000-0005-0000-0000-000020190000}"/>
    <cellStyle name="Normal 5 3 2 4 4 2" xfId="6816" xr:uid="{00000000-0005-0000-0000-000021190000}"/>
    <cellStyle name="Normal 5 3 2 4 4 2 2" xfId="6817" xr:uid="{00000000-0005-0000-0000-000022190000}"/>
    <cellStyle name="Normal 5 3 2 4 4 3" xfId="6818" xr:uid="{00000000-0005-0000-0000-000023190000}"/>
    <cellStyle name="Normal 5 3 2 4 5" xfId="6819" xr:uid="{00000000-0005-0000-0000-000024190000}"/>
    <cellStyle name="Normal 5 3 2 4 5 2" xfId="6820" xr:uid="{00000000-0005-0000-0000-000025190000}"/>
    <cellStyle name="Normal 5 3 2 4 6" xfId="6821" xr:uid="{00000000-0005-0000-0000-000026190000}"/>
    <cellStyle name="Normal 5 3 2 5" xfId="6822" xr:uid="{00000000-0005-0000-0000-000027190000}"/>
    <cellStyle name="Normal 5 3 2 5 2" xfId="6823" xr:uid="{00000000-0005-0000-0000-000028190000}"/>
    <cellStyle name="Normal 5 3 2 5 2 2" xfId="6824" xr:uid="{00000000-0005-0000-0000-000029190000}"/>
    <cellStyle name="Normal 5 3 2 5 2 2 2" xfId="6825" xr:uid="{00000000-0005-0000-0000-00002A190000}"/>
    <cellStyle name="Normal 5 3 2 5 2 3" xfId="6826" xr:uid="{00000000-0005-0000-0000-00002B190000}"/>
    <cellStyle name="Normal 5 3 2 5 3" xfId="6827" xr:uid="{00000000-0005-0000-0000-00002C190000}"/>
    <cellStyle name="Normal 5 3 2 5 3 2" xfId="6828" xr:uid="{00000000-0005-0000-0000-00002D190000}"/>
    <cellStyle name="Normal 5 3 2 5 3 2 2" xfId="6829" xr:uid="{00000000-0005-0000-0000-00002E190000}"/>
    <cellStyle name="Normal 5 3 2 5 3 3" xfId="6830" xr:uid="{00000000-0005-0000-0000-00002F190000}"/>
    <cellStyle name="Normal 5 3 2 5 4" xfId="6831" xr:uid="{00000000-0005-0000-0000-000030190000}"/>
    <cellStyle name="Normal 5 3 2 5 4 2" xfId="6832" xr:uid="{00000000-0005-0000-0000-000031190000}"/>
    <cellStyle name="Normal 5 3 2 5 4 2 2" xfId="6833" xr:uid="{00000000-0005-0000-0000-000032190000}"/>
    <cellStyle name="Normal 5 3 2 5 4 3" xfId="6834" xr:uid="{00000000-0005-0000-0000-000033190000}"/>
    <cellStyle name="Normal 5 3 2 5 5" xfId="6835" xr:uid="{00000000-0005-0000-0000-000034190000}"/>
    <cellStyle name="Normal 5 3 2 5 5 2" xfId="6836" xr:uid="{00000000-0005-0000-0000-000035190000}"/>
    <cellStyle name="Normal 5 3 2 5 6" xfId="6837" xr:uid="{00000000-0005-0000-0000-000036190000}"/>
    <cellStyle name="Normal 5 3 2 6" xfId="6838" xr:uid="{00000000-0005-0000-0000-000037190000}"/>
    <cellStyle name="Normal 5 3 2 6 2" xfId="6839" xr:uid="{00000000-0005-0000-0000-000038190000}"/>
    <cellStyle name="Normal 5 3 2 6 2 2" xfId="6840" xr:uid="{00000000-0005-0000-0000-000039190000}"/>
    <cellStyle name="Normal 5 3 2 6 3" xfId="6841" xr:uid="{00000000-0005-0000-0000-00003A190000}"/>
    <cellStyle name="Normal 5 3 2 7" xfId="6842" xr:uid="{00000000-0005-0000-0000-00003B190000}"/>
    <cellStyle name="Normal 5 3 2 7 2" xfId="6843" xr:uid="{00000000-0005-0000-0000-00003C190000}"/>
    <cellStyle name="Normal 5 3 2 7 2 2" xfId="6844" xr:uid="{00000000-0005-0000-0000-00003D190000}"/>
    <cellStyle name="Normal 5 3 2 7 3" xfId="6845" xr:uid="{00000000-0005-0000-0000-00003E190000}"/>
    <cellStyle name="Normal 5 3 2 8" xfId="6846" xr:uid="{00000000-0005-0000-0000-00003F190000}"/>
    <cellStyle name="Normal 5 3 2 8 2" xfId="6847" xr:uid="{00000000-0005-0000-0000-000040190000}"/>
    <cellStyle name="Normal 5 3 2 8 2 2" xfId="6848" xr:uid="{00000000-0005-0000-0000-000041190000}"/>
    <cellStyle name="Normal 5 3 2 8 3" xfId="6849" xr:uid="{00000000-0005-0000-0000-000042190000}"/>
    <cellStyle name="Normal 5 3 2 9" xfId="6850" xr:uid="{00000000-0005-0000-0000-000043190000}"/>
    <cellStyle name="Normal 5 3 2 9 2" xfId="6851" xr:uid="{00000000-0005-0000-0000-000044190000}"/>
    <cellStyle name="Normal 5 3 20" xfId="6852" xr:uid="{00000000-0005-0000-0000-000045190000}"/>
    <cellStyle name="Normal 5 3 20 2" xfId="6853" xr:uid="{00000000-0005-0000-0000-000046190000}"/>
    <cellStyle name="Normal 5 3 20 2 2" xfId="6854" xr:uid="{00000000-0005-0000-0000-000047190000}"/>
    <cellStyle name="Normal 5 3 20 3" xfId="6855" xr:uid="{00000000-0005-0000-0000-000048190000}"/>
    <cellStyle name="Normal 5 3 21" xfId="6856" xr:uid="{00000000-0005-0000-0000-000049190000}"/>
    <cellStyle name="Normal 5 3 21 2" xfId="6857" xr:uid="{00000000-0005-0000-0000-00004A190000}"/>
    <cellStyle name="Normal 5 3 3" xfId="6858" xr:uid="{00000000-0005-0000-0000-00004B190000}"/>
    <cellStyle name="Normal 5 3 3 10" xfId="6859" xr:uid="{00000000-0005-0000-0000-00004C190000}"/>
    <cellStyle name="Normal 5 3 3 2" xfId="6860" xr:uid="{00000000-0005-0000-0000-00004D190000}"/>
    <cellStyle name="Normal 5 3 3 2 2" xfId="6861" xr:uid="{00000000-0005-0000-0000-00004E190000}"/>
    <cellStyle name="Normal 5 3 3 2 2 2" xfId="6862" xr:uid="{00000000-0005-0000-0000-00004F190000}"/>
    <cellStyle name="Normal 5 3 3 2 2 2 2" xfId="6863" xr:uid="{00000000-0005-0000-0000-000050190000}"/>
    <cellStyle name="Normal 5 3 3 2 2 3" xfId="6864" xr:uid="{00000000-0005-0000-0000-000051190000}"/>
    <cellStyle name="Normal 5 3 3 2 3" xfId="6865" xr:uid="{00000000-0005-0000-0000-000052190000}"/>
    <cellStyle name="Normal 5 3 3 2 3 2" xfId="6866" xr:uid="{00000000-0005-0000-0000-000053190000}"/>
    <cellStyle name="Normal 5 3 3 2 3 2 2" xfId="6867" xr:uid="{00000000-0005-0000-0000-000054190000}"/>
    <cellStyle name="Normal 5 3 3 2 3 3" xfId="6868" xr:uid="{00000000-0005-0000-0000-000055190000}"/>
    <cellStyle name="Normal 5 3 3 2 4" xfId="6869" xr:uid="{00000000-0005-0000-0000-000056190000}"/>
    <cellStyle name="Normal 5 3 3 2 4 2" xfId="6870" xr:uid="{00000000-0005-0000-0000-000057190000}"/>
    <cellStyle name="Normal 5 3 3 2 4 2 2" xfId="6871" xr:uid="{00000000-0005-0000-0000-000058190000}"/>
    <cellStyle name="Normal 5 3 3 2 4 3" xfId="6872" xr:uid="{00000000-0005-0000-0000-000059190000}"/>
    <cellStyle name="Normal 5 3 3 2 5" xfId="6873" xr:uid="{00000000-0005-0000-0000-00005A190000}"/>
    <cellStyle name="Normal 5 3 3 2 5 2" xfId="6874" xr:uid="{00000000-0005-0000-0000-00005B190000}"/>
    <cellStyle name="Normal 5 3 3 2 6" xfId="6875" xr:uid="{00000000-0005-0000-0000-00005C190000}"/>
    <cellStyle name="Normal 5 3 3 3" xfId="6876" xr:uid="{00000000-0005-0000-0000-00005D190000}"/>
    <cellStyle name="Normal 5 3 3 3 2" xfId="6877" xr:uid="{00000000-0005-0000-0000-00005E190000}"/>
    <cellStyle name="Normal 5 3 3 3 2 2" xfId="6878" xr:uid="{00000000-0005-0000-0000-00005F190000}"/>
    <cellStyle name="Normal 5 3 3 3 2 2 2" xfId="6879" xr:uid="{00000000-0005-0000-0000-000060190000}"/>
    <cellStyle name="Normal 5 3 3 3 2 3" xfId="6880" xr:uid="{00000000-0005-0000-0000-000061190000}"/>
    <cellStyle name="Normal 5 3 3 3 3" xfId="6881" xr:uid="{00000000-0005-0000-0000-000062190000}"/>
    <cellStyle name="Normal 5 3 3 3 3 2" xfId="6882" xr:uid="{00000000-0005-0000-0000-000063190000}"/>
    <cellStyle name="Normal 5 3 3 3 3 2 2" xfId="6883" xr:uid="{00000000-0005-0000-0000-000064190000}"/>
    <cellStyle name="Normal 5 3 3 3 3 3" xfId="6884" xr:uid="{00000000-0005-0000-0000-000065190000}"/>
    <cellStyle name="Normal 5 3 3 3 4" xfId="6885" xr:uid="{00000000-0005-0000-0000-000066190000}"/>
    <cellStyle name="Normal 5 3 3 3 4 2" xfId="6886" xr:uid="{00000000-0005-0000-0000-000067190000}"/>
    <cellStyle name="Normal 5 3 3 3 4 2 2" xfId="6887" xr:uid="{00000000-0005-0000-0000-000068190000}"/>
    <cellStyle name="Normal 5 3 3 3 4 3" xfId="6888" xr:uid="{00000000-0005-0000-0000-000069190000}"/>
    <cellStyle name="Normal 5 3 3 3 5" xfId="6889" xr:uid="{00000000-0005-0000-0000-00006A190000}"/>
    <cellStyle name="Normal 5 3 3 3 5 2" xfId="6890" xr:uid="{00000000-0005-0000-0000-00006B190000}"/>
    <cellStyle name="Normal 5 3 3 3 6" xfId="6891" xr:uid="{00000000-0005-0000-0000-00006C190000}"/>
    <cellStyle name="Normal 5 3 3 4" xfId="6892" xr:uid="{00000000-0005-0000-0000-00006D190000}"/>
    <cellStyle name="Normal 5 3 3 4 2" xfId="6893" xr:uid="{00000000-0005-0000-0000-00006E190000}"/>
    <cellStyle name="Normal 5 3 3 4 2 2" xfId="6894" xr:uid="{00000000-0005-0000-0000-00006F190000}"/>
    <cellStyle name="Normal 5 3 3 4 2 2 2" xfId="6895" xr:uid="{00000000-0005-0000-0000-000070190000}"/>
    <cellStyle name="Normal 5 3 3 4 2 3" xfId="6896" xr:uid="{00000000-0005-0000-0000-000071190000}"/>
    <cellStyle name="Normal 5 3 3 4 3" xfId="6897" xr:uid="{00000000-0005-0000-0000-000072190000}"/>
    <cellStyle name="Normal 5 3 3 4 3 2" xfId="6898" xr:uid="{00000000-0005-0000-0000-000073190000}"/>
    <cellStyle name="Normal 5 3 3 4 3 2 2" xfId="6899" xr:uid="{00000000-0005-0000-0000-000074190000}"/>
    <cellStyle name="Normal 5 3 3 4 3 3" xfId="6900" xr:uid="{00000000-0005-0000-0000-000075190000}"/>
    <cellStyle name="Normal 5 3 3 4 4" xfId="6901" xr:uid="{00000000-0005-0000-0000-000076190000}"/>
    <cellStyle name="Normal 5 3 3 4 4 2" xfId="6902" xr:uid="{00000000-0005-0000-0000-000077190000}"/>
    <cellStyle name="Normal 5 3 3 4 4 2 2" xfId="6903" xr:uid="{00000000-0005-0000-0000-000078190000}"/>
    <cellStyle name="Normal 5 3 3 4 4 3" xfId="6904" xr:uid="{00000000-0005-0000-0000-000079190000}"/>
    <cellStyle name="Normal 5 3 3 4 5" xfId="6905" xr:uid="{00000000-0005-0000-0000-00007A190000}"/>
    <cellStyle name="Normal 5 3 3 4 5 2" xfId="6906" xr:uid="{00000000-0005-0000-0000-00007B190000}"/>
    <cellStyle name="Normal 5 3 3 4 6" xfId="6907" xr:uid="{00000000-0005-0000-0000-00007C190000}"/>
    <cellStyle name="Normal 5 3 3 5" xfId="6908" xr:uid="{00000000-0005-0000-0000-00007D190000}"/>
    <cellStyle name="Normal 5 3 3 5 2" xfId="6909" xr:uid="{00000000-0005-0000-0000-00007E190000}"/>
    <cellStyle name="Normal 5 3 3 5 2 2" xfId="6910" xr:uid="{00000000-0005-0000-0000-00007F190000}"/>
    <cellStyle name="Normal 5 3 3 5 2 2 2" xfId="6911" xr:uid="{00000000-0005-0000-0000-000080190000}"/>
    <cellStyle name="Normal 5 3 3 5 2 3" xfId="6912" xr:uid="{00000000-0005-0000-0000-000081190000}"/>
    <cellStyle name="Normal 5 3 3 5 3" xfId="6913" xr:uid="{00000000-0005-0000-0000-000082190000}"/>
    <cellStyle name="Normal 5 3 3 5 3 2" xfId="6914" xr:uid="{00000000-0005-0000-0000-000083190000}"/>
    <cellStyle name="Normal 5 3 3 5 3 2 2" xfId="6915" xr:uid="{00000000-0005-0000-0000-000084190000}"/>
    <cellStyle name="Normal 5 3 3 5 3 3" xfId="6916" xr:uid="{00000000-0005-0000-0000-000085190000}"/>
    <cellStyle name="Normal 5 3 3 5 4" xfId="6917" xr:uid="{00000000-0005-0000-0000-000086190000}"/>
    <cellStyle name="Normal 5 3 3 5 4 2" xfId="6918" xr:uid="{00000000-0005-0000-0000-000087190000}"/>
    <cellStyle name="Normal 5 3 3 5 4 2 2" xfId="6919" xr:uid="{00000000-0005-0000-0000-000088190000}"/>
    <cellStyle name="Normal 5 3 3 5 4 3" xfId="6920" xr:uid="{00000000-0005-0000-0000-000089190000}"/>
    <cellStyle name="Normal 5 3 3 5 5" xfId="6921" xr:uid="{00000000-0005-0000-0000-00008A190000}"/>
    <cellStyle name="Normal 5 3 3 5 5 2" xfId="6922" xr:uid="{00000000-0005-0000-0000-00008B190000}"/>
    <cellStyle name="Normal 5 3 3 5 6" xfId="6923" xr:uid="{00000000-0005-0000-0000-00008C190000}"/>
    <cellStyle name="Normal 5 3 3 6" xfId="6924" xr:uid="{00000000-0005-0000-0000-00008D190000}"/>
    <cellStyle name="Normal 5 3 3 6 2" xfId="6925" xr:uid="{00000000-0005-0000-0000-00008E190000}"/>
    <cellStyle name="Normal 5 3 3 6 2 2" xfId="6926" xr:uid="{00000000-0005-0000-0000-00008F190000}"/>
    <cellStyle name="Normal 5 3 3 6 3" xfId="6927" xr:uid="{00000000-0005-0000-0000-000090190000}"/>
    <cellStyle name="Normal 5 3 3 7" xfId="6928" xr:uid="{00000000-0005-0000-0000-000091190000}"/>
    <cellStyle name="Normal 5 3 3 7 2" xfId="6929" xr:uid="{00000000-0005-0000-0000-000092190000}"/>
    <cellStyle name="Normal 5 3 3 7 2 2" xfId="6930" xr:uid="{00000000-0005-0000-0000-000093190000}"/>
    <cellStyle name="Normal 5 3 3 7 3" xfId="6931" xr:uid="{00000000-0005-0000-0000-000094190000}"/>
    <cellStyle name="Normal 5 3 3 8" xfId="6932" xr:uid="{00000000-0005-0000-0000-000095190000}"/>
    <cellStyle name="Normal 5 3 3 8 2" xfId="6933" xr:uid="{00000000-0005-0000-0000-000096190000}"/>
    <cellStyle name="Normal 5 3 3 8 2 2" xfId="6934" xr:uid="{00000000-0005-0000-0000-000097190000}"/>
    <cellStyle name="Normal 5 3 3 8 3" xfId="6935" xr:uid="{00000000-0005-0000-0000-000098190000}"/>
    <cellStyle name="Normal 5 3 3 9" xfId="6936" xr:uid="{00000000-0005-0000-0000-000099190000}"/>
    <cellStyle name="Normal 5 3 3 9 2" xfId="6937" xr:uid="{00000000-0005-0000-0000-00009A190000}"/>
    <cellStyle name="Normal 5 3 4" xfId="6938" xr:uid="{00000000-0005-0000-0000-00009B190000}"/>
    <cellStyle name="Normal 5 3 4 10" xfId="6939" xr:uid="{00000000-0005-0000-0000-00009C190000}"/>
    <cellStyle name="Normal 5 3 4 2" xfId="6940" xr:uid="{00000000-0005-0000-0000-00009D190000}"/>
    <cellStyle name="Normal 5 3 4 2 2" xfId="6941" xr:uid="{00000000-0005-0000-0000-00009E190000}"/>
    <cellStyle name="Normal 5 3 4 2 2 2" xfId="6942" xr:uid="{00000000-0005-0000-0000-00009F190000}"/>
    <cellStyle name="Normal 5 3 4 2 2 2 2" xfId="6943" xr:uid="{00000000-0005-0000-0000-0000A0190000}"/>
    <cellStyle name="Normal 5 3 4 2 2 3" xfId="6944" xr:uid="{00000000-0005-0000-0000-0000A1190000}"/>
    <cellStyle name="Normal 5 3 4 2 3" xfId="6945" xr:uid="{00000000-0005-0000-0000-0000A2190000}"/>
    <cellStyle name="Normal 5 3 4 2 3 2" xfId="6946" xr:uid="{00000000-0005-0000-0000-0000A3190000}"/>
    <cellStyle name="Normal 5 3 4 2 3 2 2" xfId="6947" xr:uid="{00000000-0005-0000-0000-0000A4190000}"/>
    <cellStyle name="Normal 5 3 4 2 3 3" xfId="6948" xr:uid="{00000000-0005-0000-0000-0000A5190000}"/>
    <cellStyle name="Normal 5 3 4 2 4" xfId="6949" xr:uid="{00000000-0005-0000-0000-0000A6190000}"/>
    <cellStyle name="Normal 5 3 4 2 4 2" xfId="6950" xr:uid="{00000000-0005-0000-0000-0000A7190000}"/>
    <cellStyle name="Normal 5 3 4 2 4 2 2" xfId="6951" xr:uid="{00000000-0005-0000-0000-0000A8190000}"/>
    <cellStyle name="Normal 5 3 4 2 4 3" xfId="6952" xr:uid="{00000000-0005-0000-0000-0000A9190000}"/>
    <cellStyle name="Normal 5 3 4 2 5" xfId="6953" xr:uid="{00000000-0005-0000-0000-0000AA190000}"/>
    <cellStyle name="Normal 5 3 4 2 5 2" xfId="6954" xr:uid="{00000000-0005-0000-0000-0000AB190000}"/>
    <cellStyle name="Normal 5 3 4 2 6" xfId="6955" xr:uid="{00000000-0005-0000-0000-0000AC190000}"/>
    <cellStyle name="Normal 5 3 4 3" xfId="6956" xr:uid="{00000000-0005-0000-0000-0000AD190000}"/>
    <cellStyle name="Normal 5 3 4 3 2" xfId="6957" xr:uid="{00000000-0005-0000-0000-0000AE190000}"/>
    <cellStyle name="Normal 5 3 4 3 2 2" xfId="6958" xr:uid="{00000000-0005-0000-0000-0000AF190000}"/>
    <cellStyle name="Normal 5 3 4 3 2 2 2" xfId="6959" xr:uid="{00000000-0005-0000-0000-0000B0190000}"/>
    <cellStyle name="Normal 5 3 4 3 2 3" xfId="6960" xr:uid="{00000000-0005-0000-0000-0000B1190000}"/>
    <cellStyle name="Normal 5 3 4 3 3" xfId="6961" xr:uid="{00000000-0005-0000-0000-0000B2190000}"/>
    <cellStyle name="Normal 5 3 4 3 3 2" xfId="6962" xr:uid="{00000000-0005-0000-0000-0000B3190000}"/>
    <cellStyle name="Normal 5 3 4 3 3 2 2" xfId="6963" xr:uid="{00000000-0005-0000-0000-0000B4190000}"/>
    <cellStyle name="Normal 5 3 4 3 3 3" xfId="6964" xr:uid="{00000000-0005-0000-0000-0000B5190000}"/>
    <cellStyle name="Normal 5 3 4 3 4" xfId="6965" xr:uid="{00000000-0005-0000-0000-0000B6190000}"/>
    <cellStyle name="Normal 5 3 4 3 4 2" xfId="6966" xr:uid="{00000000-0005-0000-0000-0000B7190000}"/>
    <cellStyle name="Normal 5 3 4 3 4 2 2" xfId="6967" xr:uid="{00000000-0005-0000-0000-0000B8190000}"/>
    <cellStyle name="Normal 5 3 4 3 4 3" xfId="6968" xr:uid="{00000000-0005-0000-0000-0000B9190000}"/>
    <cellStyle name="Normal 5 3 4 3 5" xfId="6969" xr:uid="{00000000-0005-0000-0000-0000BA190000}"/>
    <cellStyle name="Normal 5 3 4 3 5 2" xfId="6970" xr:uid="{00000000-0005-0000-0000-0000BB190000}"/>
    <cellStyle name="Normal 5 3 4 3 6" xfId="6971" xr:uid="{00000000-0005-0000-0000-0000BC190000}"/>
    <cellStyle name="Normal 5 3 4 4" xfId="6972" xr:uid="{00000000-0005-0000-0000-0000BD190000}"/>
    <cellStyle name="Normal 5 3 4 4 2" xfId="6973" xr:uid="{00000000-0005-0000-0000-0000BE190000}"/>
    <cellStyle name="Normal 5 3 4 4 2 2" xfId="6974" xr:uid="{00000000-0005-0000-0000-0000BF190000}"/>
    <cellStyle name="Normal 5 3 4 4 2 2 2" xfId="6975" xr:uid="{00000000-0005-0000-0000-0000C0190000}"/>
    <cellStyle name="Normal 5 3 4 4 2 3" xfId="6976" xr:uid="{00000000-0005-0000-0000-0000C1190000}"/>
    <cellStyle name="Normal 5 3 4 4 3" xfId="6977" xr:uid="{00000000-0005-0000-0000-0000C2190000}"/>
    <cellStyle name="Normal 5 3 4 4 3 2" xfId="6978" xr:uid="{00000000-0005-0000-0000-0000C3190000}"/>
    <cellStyle name="Normal 5 3 4 4 3 2 2" xfId="6979" xr:uid="{00000000-0005-0000-0000-0000C4190000}"/>
    <cellStyle name="Normal 5 3 4 4 3 3" xfId="6980" xr:uid="{00000000-0005-0000-0000-0000C5190000}"/>
    <cellStyle name="Normal 5 3 4 4 4" xfId="6981" xr:uid="{00000000-0005-0000-0000-0000C6190000}"/>
    <cellStyle name="Normal 5 3 4 4 4 2" xfId="6982" xr:uid="{00000000-0005-0000-0000-0000C7190000}"/>
    <cellStyle name="Normal 5 3 4 4 4 2 2" xfId="6983" xr:uid="{00000000-0005-0000-0000-0000C8190000}"/>
    <cellStyle name="Normal 5 3 4 4 4 3" xfId="6984" xr:uid="{00000000-0005-0000-0000-0000C9190000}"/>
    <cellStyle name="Normal 5 3 4 4 5" xfId="6985" xr:uid="{00000000-0005-0000-0000-0000CA190000}"/>
    <cellStyle name="Normal 5 3 4 4 5 2" xfId="6986" xr:uid="{00000000-0005-0000-0000-0000CB190000}"/>
    <cellStyle name="Normal 5 3 4 4 6" xfId="6987" xr:uid="{00000000-0005-0000-0000-0000CC190000}"/>
    <cellStyle name="Normal 5 3 4 5" xfId="6988" xr:uid="{00000000-0005-0000-0000-0000CD190000}"/>
    <cellStyle name="Normal 5 3 4 5 2" xfId="6989" xr:uid="{00000000-0005-0000-0000-0000CE190000}"/>
    <cellStyle name="Normal 5 3 4 5 2 2" xfId="6990" xr:uid="{00000000-0005-0000-0000-0000CF190000}"/>
    <cellStyle name="Normal 5 3 4 5 2 2 2" xfId="6991" xr:uid="{00000000-0005-0000-0000-0000D0190000}"/>
    <cellStyle name="Normal 5 3 4 5 2 3" xfId="6992" xr:uid="{00000000-0005-0000-0000-0000D1190000}"/>
    <cellStyle name="Normal 5 3 4 5 3" xfId="6993" xr:uid="{00000000-0005-0000-0000-0000D2190000}"/>
    <cellStyle name="Normal 5 3 4 5 3 2" xfId="6994" xr:uid="{00000000-0005-0000-0000-0000D3190000}"/>
    <cellStyle name="Normal 5 3 4 5 3 2 2" xfId="6995" xr:uid="{00000000-0005-0000-0000-0000D4190000}"/>
    <cellStyle name="Normal 5 3 4 5 3 3" xfId="6996" xr:uid="{00000000-0005-0000-0000-0000D5190000}"/>
    <cellStyle name="Normal 5 3 4 5 4" xfId="6997" xr:uid="{00000000-0005-0000-0000-0000D6190000}"/>
    <cellStyle name="Normal 5 3 4 5 4 2" xfId="6998" xr:uid="{00000000-0005-0000-0000-0000D7190000}"/>
    <cellStyle name="Normal 5 3 4 5 4 2 2" xfId="6999" xr:uid="{00000000-0005-0000-0000-0000D8190000}"/>
    <cellStyle name="Normal 5 3 4 5 4 3" xfId="7000" xr:uid="{00000000-0005-0000-0000-0000D9190000}"/>
    <cellStyle name="Normal 5 3 4 5 5" xfId="7001" xr:uid="{00000000-0005-0000-0000-0000DA190000}"/>
    <cellStyle name="Normal 5 3 4 5 5 2" xfId="7002" xr:uid="{00000000-0005-0000-0000-0000DB190000}"/>
    <cellStyle name="Normal 5 3 4 5 6" xfId="7003" xr:uid="{00000000-0005-0000-0000-0000DC190000}"/>
    <cellStyle name="Normal 5 3 4 6" xfId="7004" xr:uid="{00000000-0005-0000-0000-0000DD190000}"/>
    <cellStyle name="Normal 5 3 4 6 2" xfId="7005" xr:uid="{00000000-0005-0000-0000-0000DE190000}"/>
    <cellStyle name="Normal 5 3 4 6 2 2" xfId="7006" xr:uid="{00000000-0005-0000-0000-0000DF190000}"/>
    <cellStyle name="Normal 5 3 4 6 3" xfId="7007" xr:uid="{00000000-0005-0000-0000-0000E0190000}"/>
    <cellStyle name="Normal 5 3 4 7" xfId="7008" xr:uid="{00000000-0005-0000-0000-0000E1190000}"/>
    <cellStyle name="Normal 5 3 4 7 2" xfId="7009" xr:uid="{00000000-0005-0000-0000-0000E2190000}"/>
    <cellStyle name="Normal 5 3 4 7 2 2" xfId="7010" xr:uid="{00000000-0005-0000-0000-0000E3190000}"/>
    <cellStyle name="Normal 5 3 4 7 3" xfId="7011" xr:uid="{00000000-0005-0000-0000-0000E4190000}"/>
    <cellStyle name="Normal 5 3 4 8" xfId="7012" xr:uid="{00000000-0005-0000-0000-0000E5190000}"/>
    <cellStyle name="Normal 5 3 4 8 2" xfId="7013" xr:uid="{00000000-0005-0000-0000-0000E6190000}"/>
    <cellStyle name="Normal 5 3 4 8 2 2" xfId="7014" xr:uid="{00000000-0005-0000-0000-0000E7190000}"/>
    <cellStyle name="Normal 5 3 4 8 3" xfId="7015" xr:uid="{00000000-0005-0000-0000-0000E8190000}"/>
    <cellStyle name="Normal 5 3 4 9" xfId="7016" xr:uid="{00000000-0005-0000-0000-0000E9190000}"/>
    <cellStyle name="Normal 5 3 4 9 2" xfId="7017" xr:uid="{00000000-0005-0000-0000-0000EA190000}"/>
    <cellStyle name="Normal 5 3 5" xfId="7018" xr:uid="{00000000-0005-0000-0000-0000EB190000}"/>
    <cellStyle name="Normal 5 3 5 10" xfId="7019" xr:uid="{00000000-0005-0000-0000-0000EC190000}"/>
    <cellStyle name="Normal 5 3 5 2" xfId="7020" xr:uid="{00000000-0005-0000-0000-0000ED190000}"/>
    <cellStyle name="Normal 5 3 5 2 2" xfId="7021" xr:uid="{00000000-0005-0000-0000-0000EE190000}"/>
    <cellStyle name="Normal 5 3 5 2 2 2" xfId="7022" xr:uid="{00000000-0005-0000-0000-0000EF190000}"/>
    <cellStyle name="Normal 5 3 5 2 2 2 2" xfId="7023" xr:uid="{00000000-0005-0000-0000-0000F0190000}"/>
    <cellStyle name="Normal 5 3 5 2 2 3" xfId="7024" xr:uid="{00000000-0005-0000-0000-0000F1190000}"/>
    <cellStyle name="Normal 5 3 5 2 3" xfId="7025" xr:uid="{00000000-0005-0000-0000-0000F2190000}"/>
    <cellStyle name="Normal 5 3 5 2 3 2" xfId="7026" xr:uid="{00000000-0005-0000-0000-0000F3190000}"/>
    <cellStyle name="Normal 5 3 5 2 3 2 2" xfId="7027" xr:uid="{00000000-0005-0000-0000-0000F4190000}"/>
    <cellStyle name="Normal 5 3 5 2 3 3" xfId="7028" xr:uid="{00000000-0005-0000-0000-0000F5190000}"/>
    <cellStyle name="Normal 5 3 5 2 4" xfId="7029" xr:uid="{00000000-0005-0000-0000-0000F6190000}"/>
    <cellStyle name="Normal 5 3 5 2 4 2" xfId="7030" xr:uid="{00000000-0005-0000-0000-0000F7190000}"/>
    <cellStyle name="Normal 5 3 5 2 4 2 2" xfId="7031" xr:uid="{00000000-0005-0000-0000-0000F8190000}"/>
    <cellStyle name="Normal 5 3 5 2 4 3" xfId="7032" xr:uid="{00000000-0005-0000-0000-0000F9190000}"/>
    <cellStyle name="Normal 5 3 5 2 5" xfId="7033" xr:uid="{00000000-0005-0000-0000-0000FA190000}"/>
    <cellStyle name="Normal 5 3 5 2 5 2" xfId="7034" xr:uid="{00000000-0005-0000-0000-0000FB190000}"/>
    <cellStyle name="Normal 5 3 5 2 6" xfId="7035" xr:uid="{00000000-0005-0000-0000-0000FC190000}"/>
    <cellStyle name="Normal 5 3 5 3" xfId="7036" xr:uid="{00000000-0005-0000-0000-0000FD190000}"/>
    <cellStyle name="Normal 5 3 5 3 2" xfId="7037" xr:uid="{00000000-0005-0000-0000-0000FE190000}"/>
    <cellStyle name="Normal 5 3 5 3 2 2" xfId="7038" xr:uid="{00000000-0005-0000-0000-0000FF190000}"/>
    <cellStyle name="Normal 5 3 5 3 2 2 2" xfId="7039" xr:uid="{00000000-0005-0000-0000-0000001A0000}"/>
    <cellStyle name="Normal 5 3 5 3 2 3" xfId="7040" xr:uid="{00000000-0005-0000-0000-0000011A0000}"/>
    <cellStyle name="Normal 5 3 5 3 3" xfId="7041" xr:uid="{00000000-0005-0000-0000-0000021A0000}"/>
    <cellStyle name="Normal 5 3 5 3 3 2" xfId="7042" xr:uid="{00000000-0005-0000-0000-0000031A0000}"/>
    <cellStyle name="Normal 5 3 5 3 3 2 2" xfId="7043" xr:uid="{00000000-0005-0000-0000-0000041A0000}"/>
    <cellStyle name="Normal 5 3 5 3 3 3" xfId="7044" xr:uid="{00000000-0005-0000-0000-0000051A0000}"/>
    <cellStyle name="Normal 5 3 5 3 4" xfId="7045" xr:uid="{00000000-0005-0000-0000-0000061A0000}"/>
    <cellStyle name="Normal 5 3 5 3 4 2" xfId="7046" xr:uid="{00000000-0005-0000-0000-0000071A0000}"/>
    <cellStyle name="Normal 5 3 5 3 4 2 2" xfId="7047" xr:uid="{00000000-0005-0000-0000-0000081A0000}"/>
    <cellStyle name="Normal 5 3 5 3 4 3" xfId="7048" xr:uid="{00000000-0005-0000-0000-0000091A0000}"/>
    <cellStyle name="Normal 5 3 5 3 5" xfId="7049" xr:uid="{00000000-0005-0000-0000-00000A1A0000}"/>
    <cellStyle name="Normal 5 3 5 3 5 2" xfId="7050" xr:uid="{00000000-0005-0000-0000-00000B1A0000}"/>
    <cellStyle name="Normal 5 3 5 3 6" xfId="7051" xr:uid="{00000000-0005-0000-0000-00000C1A0000}"/>
    <cellStyle name="Normal 5 3 5 4" xfId="7052" xr:uid="{00000000-0005-0000-0000-00000D1A0000}"/>
    <cellStyle name="Normal 5 3 5 4 2" xfId="7053" xr:uid="{00000000-0005-0000-0000-00000E1A0000}"/>
    <cellStyle name="Normal 5 3 5 4 2 2" xfId="7054" xr:uid="{00000000-0005-0000-0000-00000F1A0000}"/>
    <cellStyle name="Normal 5 3 5 4 2 2 2" xfId="7055" xr:uid="{00000000-0005-0000-0000-0000101A0000}"/>
    <cellStyle name="Normal 5 3 5 4 2 3" xfId="7056" xr:uid="{00000000-0005-0000-0000-0000111A0000}"/>
    <cellStyle name="Normal 5 3 5 4 3" xfId="7057" xr:uid="{00000000-0005-0000-0000-0000121A0000}"/>
    <cellStyle name="Normal 5 3 5 4 3 2" xfId="7058" xr:uid="{00000000-0005-0000-0000-0000131A0000}"/>
    <cellStyle name="Normal 5 3 5 4 3 2 2" xfId="7059" xr:uid="{00000000-0005-0000-0000-0000141A0000}"/>
    <cellStyle name="Normal 5 3 5 4 3 3" xfId="7060" xr:uid="{00000000-0005-0000-0000-0000151A0000}"/>
    <cellStyle name="Normal 5 3 5 4 4" xfId="7061" xr:uid="{00000000-0005-0000-0000-0000161A0000}"/>
    <cellStyle name="Normal 5 3 5 4 4 2" xfId="7062" xr:uid="{00000000-0005-0000-0000-0000171A0000}"/>
    <cellStyle name="Normal 5 3 5 4 4 2 2" xfId="7063" xr:uid="{00000000-0005-0000-0000-0000181A0000}"/>
    <cellStyle name="Normal 5 3 5 4 4 3" xfId="7064" xr:uid="{00000000-0005-0000-0000-0000191A0000}"/>
    <cellStyle name="Normal 5 3 5 4 5" xfId="7065" xr:uid="{00000000-0005-0000-0000-00001A1A0000}"/>
    <cellStyle name="Normal 5 3 5 4 5 2" xfId="7066" xr:uid="{00000000-0005-0000-0000-00001B1A0000}"/>
    <cellStyle name="Normal 5 3 5 4 6" xfId="7067" xr:uid="{00000000-0005-0000-0000-00001C1A0000}"/>
    <cellStyle name="Normal 5 3 5 5" xfId="7068" xr:uid="{00000000-0005-0000-0000-00001D1A0000}"/>
    <cellStyle name="Normal 5 3 5 5 2" xfId="7069" xr:uid="{00000000-0005-0000-0000-00001E1A0000}"/>
    <cellStyle name="Normal 5 3 5 5 2 2" xfId="7070" xr:uid="{00000000-0005-0000-0000-00001F1A0000}"/>
    <cellStyle name="Normal 5 3 5 5 2 2 2" xfId="7071" xr:uid="{00000000-0005-0000-0000-0000201A0000}"/>
    <cellStyle name="Normal 5 3 5 5 2 3" xfId="7072" xr:uid="{00000000-0005-0000-0000-0000211A0000}"/>
    <cellStyle name="Normal 5 3 5 5 3" xfId="7073" xr:uid="{00000000-0005-0000-0000-0000221A0000}"/>
    <cellStyle name="Normal 5 3 5 5 3 2" xfId="7074" xr:uid="{00000000-0005-0000-0000-0000231A0000}"/>
    <cellStyle name="Normal 5 3 5 5 3 2 2" xfId="7075" xr:uid="{00000000-0005-0000-0000-0000241A0000}"/>
    <cellStyle name="Normal 5 3 5 5 3 3" xfId="7076" xr:uid="{00000000-0005-0000-0000-0000251A0000}"/>
    <cellStyle name="Normal 5 3 5 5 4" xfId="7077" xr:uid="{00000000-0005-0000-0000-0000261A0000}"/>
    <cellStyle name="Normal 5 3 5 5 4 2" xfId="7078" xr:uid="{00000000-0005-0000-0000-0000271A0000}"/>
    <cellStyle name="Normal 5 3 5 5 4 2 2" xfId="7079" xr:uid="{00000000-0005-0000-0000-0000281A0000}"/>
    <cellStyle name="Normal 5 3 5 5 4 3" xfId="7080" xr:uid="{00000000-0005-0000-0000-0000291A0000}"/>
    <cellStyle name="Normal 5 3 5 5 5" xfId="7081" xr:uid="{00000000-0005-0000-0000-00002A1A0000}"/>
    <cellStyle name="Normal 5 3 5 5 5 2" xfId="7082" xr:uid="{00000000-0005-0000-0000-00002B1A0000}"/>
    <cellStyle name="Normal 5 3 5 5 6" xfId="7083" xr:uid="{00000000-0005-0000-0000-00002C1A0000}"/>
    <cellStyle name="Normal 5 3 5 6" xfId="7084" xr:uid="{00000000-0005-0000-0000-00002D1A0000}"/>
    <cellStyle name="Normal 5 3 5 6 2" xfId="7085" xr:uid="{00000000-0005-0000-0000-00002E1A0000}"/>
    <cellStyle name="Normal 5 3 5 6 2 2" xfId="7086" xr:uid="{00000000-0005-0000-0000-00002F1A0000}"/>
    <cellStyle name="Normal 5 3 5 6 3" xfId="7087" xr:uid="{00000000-0005-0000-0000-0000301A0000}"/>
    <cellStyle name="Normal 5 3 5 7" xfId="7088" xr:uid="{00000000-0005-0000-0000-0000311A0000}"/>
    <cellStyle name="Normal 5 3 5 7 2" xfId="7089" xr:uid="{00000000-0005-0000-0000-0000321A0000}"/>
    <cellStyle name="Normal 5 3 5 7 2 2" xfId="7090" xr:uid="{00000000-0005-0000-0000-0000331A0000}"/>
    <cellStyle name="Normal 5 3 5 7 3" xfId="7091" xr:uid="{00000000-0005-0000-0000-0000341A0000}"/>
    <cellStyle name="Normal 5 3 5 8" xfId="7092" xr:uid="{00000000-0005-0000-0000-0000351A0000}"/>
    <cellStyle name="Normal 5 3 5 8 2" xfId="7093" xr:uid="{00000000-0005-0000-0000-0000361A0000}"/>
    <cellStyle name="Normal 5 3 5 8 2 2" xfId="7094" xr:uid="{00000000-0005-0000-0000-0000371A0000}"/>
    <cellStyle name="Normal 5 3 5 8 3" xfId="7095" xr:uid="{00000000-0005-0000-0000-0000381A0000}"/>
    <cellStyle name="Normal 5 3 5 9" xfId="7096" xr:uid="{00000000-0005-0000-0000-0000391A0000}"/>
    <cellStyle name="Normal 5 3 5 9 2" xfId="7097" xr:uid="{00000000-0005-0000-0000-00003A1A0000}"/>
    <cellStyle name="Normal 5 3 6" xfId="7098" xr:uid="{00000000-0005-0000-0000-00003B1A0000}"/>
    <cellStyle name="Normal 5 3 6 10" xfId="7099" xr:uid="{00000000-0005-0000-0000-00003C1A0000}"/>
    <cellStyle name="Normal 5 3 6 2" xfId="7100" xr:uid="{00000000-0005-0000-0000-00003D1A0000}"/>
    <cellStyle name="Normal 5 3 6 2 2" xfId="7101" xr:uid="{00000000-0005-0000-0000-00003E1A0000}"/>
    <cellStyle name="Normal 5 3 6 2 2 2" xfId="7102" xr:uid="{00000000-0005-0000-0000-00003F1A0000}"/>
    <cellStyle name="Normal 5 3 6 2 2 2 2" xfId="7103" xr:uid="{00000000-0005-0000-0000-0000401A0000}"/>
    <cellStyle name="Normal 5 3 6 2 2 3" xfId="7104" xr:uid="{00000000-0005-0000-0000-0000411A0000}"/>
    <cellStyle name="Normal 5 3 6 2 3" xfId="7105" xr:uid="{00000000-0005-0000-0000-0000421A0000}"/>
    <cellStyle name="Normal 5 3 6 2 3 2" xfId="7106" xr:uid="{00000000-0005-0000-0000-0000431A0000}"/>
    <cellStyle name="Normal 5 3 6 2 3 2 2" xfId="7107" xr:uid="{00000000-0005-0000-0000-0000441A0000}"/>
    <cellStyle name="Normal 5 3 6 2 3 3" xfId="7108" xr:uid="{00000000-0005-0000-0000-0000451A0000}"/>
    <cellStyle name="Normal 5 3 6 2 4" xfId="7109" xr:uid="{00000000-0005-0000-0000-0000461A0000}"/>
    <cellStyle name="Normal 5 3 6 2 4 2" xfId="7110" xr:uid="{00000000-0005-0000-0000-0000471A0000}"/>
    <cellStyle name="Normal 5 3 6 2 4 2 2" xfId="7111" xr:uid="{00000000-0005-0000-0000-0000481A0000}"/>
    <cellStyle name="Normal 5 3 6 2 4 3" xfId="7112" xr:uid="{00000000-0005-0000-0000-0000491A0000}"/>
    <cellStyle name="Normal 5 3 6 2 5" xfId="7113" xr:uid="{00000000-0005-0000-0000-00004A1A0000}"/>
    <cellStyle name="Normal 5 3 6 2 5 2" xfId="7114" xr:uid="{00000000-0005-0000-0000-00004B1A0000}"/>
    <cellStyle name="Normal 5 3 6 2 6" xfId="7115" xr:uid="{00000000-0005-0000-0000-00004C1A0000}"/>
    <cellStyle name="Normal 5 3 6 3" xfId="7116" xr:uid="{00000000-0005-0000-0000-00004D1A0000}"/>
    <cellStyle name="Normal 5 3 6 3 2" xfId="7117" xr:uid="{00000000-0005-0000-0000-00004E1A0000}"/>
    <cellStyle name="Normal 5 3 6 3 2 2" xfId="7118" xr:uid="{00000000-0005-0000-0000-00004F1A0000}"/>
    <cellStyle name="Normal 5 3 6 3 2 2 2" xfId="7119" xr:uid="{00000000-0005-0000-0000-0000501A0000}"/>
    <cellStyle name="Normal 5 3 6 3 2 3" xfId="7120" xr:uid="{00000000-0005-0000-0000-0000511A0000}"/>
    <cellStyle name="Normal 5 3 6 3 3" xfId="7121" xr:uid="{00000000-0005-0000-0000-0000521A0000}"/>
    <cellStyle name="Normal 5 3 6 3 3 2" xfId="7122" xr:uid="{00000000-0005-0000-0000-0000531A0000}"/>
    <cellStyle name="Normal 5 3 6 3 3 2 2" xfId="7123" xr:uid="{00000000-0005-0000-0000-0000541A0000}"/>
    <cellStyle name="Normal 5 3 6 3 3 3" xfId="7124" xr:uid="{00000000-0005-0000-0000-0000551A0000}"/>
    <cellStyle name="Normal 5 3 6 3 4" xfId="7125" xr:uid="{00000000-0005-0000-0000-0000561A0000}"/>
    <cellStyle name="Normal 5 3 6 3 4 2" xfId="7126" xr:uid="{00000000-0005-0000-0000-0000571A0000}"/>
    <cellStyle name="Normal 5 3 6 3 4 2 2" xfId="7127" xr:uid="{00000000-0005-0000-0000-0000581A0000}"/>
    <cellStyle name="Normal 5 3 6 3 4 3" xfId="7128" xr:uid="{00000000-0005-0000-0000-0000591A0000}"/>
    <cellStyle name="Normal 5 3 6 3 5" xfId="7129" xr:uid="{00000000-0005-0000-0000-00005A1A0000}"/>
    <cellStyle name="Normal 5 3 6 3 5 2" xfId="7130" xr:uid="{00000000-0005-0000-0000-00005B1A0000}"/>
    <cellStyle name="Normal 5 3 6 3 6" xfId="7131" xr:uid="{00000000-0005-0000-0000-00005C1A0000}"/>
    <cellStyle name="Normal 5 3 6 4" xfId="7132" xr:uid="{00000000-0005-0000-0000-00005D1A0000}"/>
    <cellStyle name="Normal 5 3 6 4 2" xfId="7133" xr:uid="{00000000-0005-0000-0000-00005E1A0000}"/>
    <cellStyle name="Normal 5 3 6 4 2 2" xfId="7134" xr:uid="{00000000-0005-0000-0000-00005F1A0000}"/>
    <cellStyle name="Normal 5 3 6 4 2 2 2" xfId="7135" xr:uid="{00000000-0005-0000-0000-0000601A0000}"/>
    <cellStyle name="Normal 5 3 6 4 2 3" xfId="7136" xr:uid="{00000000-0005-0000-0000-0000611A0000}"/>
    <cellStyle name="Normal 5 3 6 4 3" xfId="7137" xr:uid="{00000000-0005-0000-0000-0000621A0000}"/>
    <cellStyle name="Normal 5 3 6 4 3 2" xfId="7138" xr:uid="{00000000-0005-0000-0000-0000631A0000}"/>
    <cellStyle name="Normal 5 3 6 4 3 2 2" xfId="7139" xr:uid="{00000000-0005-0000-0000-0000641A0000}"/>
    <cellStyle name="Normal 5 3 6 4 3 3" xfId="7140" xr:uid="{00000000-0005-0000-0000-0000651A0000}"/>
    <cellStyle name="Normal 5 3 6 4 4" xfId="7141" xr:uid="{00000000-0005-0000-0000-0000661A0000}"/>
    <cellStyle name="Normal 5 3 6 4 4 2" xfId="7142" xr:uid="{00000000-0005-0000-0000-0000671A0000}"/>
    <cellStyle name="Normal 5 3 6 4 4 2 2" xfId="7143" xr:uid="{00000000-0005-0000-0000-0000681A0000}"/>
    <cellStyle name="Normal 5 3 6 4 4 3" xfId="7144" xr:uid="{00000000-0005-0000-0000-0000691A0000}"/>
    <cellStyle name="Normal 5 3 6 4 5" xfId="7145" xr:uid="{00000000-0005-0000-0000-00006A1A0000}"/>
    <cellStyle name="Normal 5 3 6 4 5 2" xfId="7146" xr:uid="{00000000-0005-0000-0000-00006B1A0000}"/>
    <cellStyle name="Normal 5 3 6 4 6" xfId="7147" xr:uid="{00000000-0005-0000-0000-00006C1A0000}"/>
    <cellStyle name="Normal 5 3 6 5" xfId="7148" xr:uid="{00000000-0005-0000-0000-00006D1A0000}"/>
    <cellStyle name="Normal 5 3 6 5 2" xfId="7149" xr:uid="{00000000-0005-0000-0000-00006E1A0000}"/>
    <cellStyle name="Normal 5 3 6 5 2 2" xfId="7150" xr:uid="{00000000-0005-0000-0000-00006F1A0000}"/>
    <cellStyle name="Normal 5 3 6 5 2 2 2" xfId="7151" xr:uid="{00000000-0005-0000-0000-0000701A0000}"/>
    <cellStyle name="Normal 5 3 6 5 2 3" xfId="7152" xr:uid="{00000000-0005-0000-0000-0000711A0000}"/>
    <cellStyle name="Normal 5 3 6 5 3" xfId="7153" xr:uid="{00000000-0005-0000-0000-0000721A0000}"/>
    <cellStyle name="Normal 5 3 6 5 3 2" xfId="7154" xr:uid="{00000000-0005-0000-0000-0000731A0000}"/>
    <cellStyle name="Normal 5 3 6 5 3 2 2" xfId="7155" xr:uid="{00000000-0005-0000-0000-0000741A0000}"/>
    <cellStyle name="Normal 5 3 6 5 3 3" xfId="7156" xr:uid="{00000000-0005-0000-0000-0000751A0000}"/>
    <cellStyle name="Normal 5 3 6 5 4" xfId="7157" xr:uid="{00000000-0005-0000-0000-0000761A0000}"/>
    <cellStyle name="Normal 5 3 6 5 4 2" xfId="7158" xr:uid="{00000000-0005-0000-0000-0000771A0000}"/>
    <cellStyle name="Normal 5 3 6 5 4 2 2" xfId="7159" xr:uid="{00000000-0005-0000-0000-0000781A0000}"/>
    <cellStyle name="Normal 5 3 6 5 4 3" xfId="7160" xr:uid="{00000000-0005-0000-0000-0000791A0000}"/>
    <cellStyle name="Normal 5 3 6 5 5" xfId="7161" xr:uid="{00000000-0005-0000-0000-00007A1A0000}"/>
    <cellStyle name="Normal 5 3 6 5 5 2" xfId="7162" xr:uid="{00000000-0005-0000-0000-00007B1A0000}"/>
    <cellStyle name="Normal 5 3 6 5 6" xfId="7163" xr:uid="{00000000-0005-0000-0000-00007C1A0000}"/>
    <cellStyle name="Normal 5 3 6 6" xfId="7164" xr:uid="{00000000-0005-0000-0000-00007D1A0000}"/>
    <cellStyle name="Normal 5 3 6 6 2" xfId="7165" xr:uid="{00000000-0005-0000-0000-00007E1A0000}"/>
    <cellStyle name="Normal 5 3 6 6 2 2" xfId="7166" xr:uid="{00000000-0005-0000-0000-00007F1A0000}"/>
    <cellStyle name="Normal 5 3 6 6 3" xfId="7167" xr:uid="{00000000-0005-0000-0000-0000801A0000}"/>
    <cellStyle name="Normal 5 3 6 7" xfId="7168" xr:uid="{00000000-0005-0000-0000-0000811A0000}"/>
    <cellStyle name="Normal 5 3 6 7 2" xfId="7169" xr:uid="{00000000-0005-0000-0000-0000821A0000}"/>
    <cellStyle name="Normal 5 3 6 7 2 2" xfId="7170" xr:uid="{00000000-0005-0000-0000-0000831A0000}"/>
    <cellStyle name="Normal 5 3 6 7 3" xfId="7171" xr:uid="{00000000-0005-0000-0000-0000841A0000}"/>
    <cellStyle name="Normal 5 3 6 8" xfId="7172" xr:uid="{00000000-0005-0000-0000-0000851A0000}"/>
    <cellStyle name="Normal 5 3 6 8 2" xfId="7173" xr:uid="{00000000-0005-0000-0000-0000861A0000}"/>
    <cellStyle name="Normal 5 3 6 8 2 2" xfId="7174" xr:uid="{00000000-0005-0000-0000-0000871A0000}"/>
    <cellStyle name="Normal 5 3 6 8 3" xfId="7175" xr:uid="{00000000-0005-0000-0000-0000881A0000}"/>
    <cellStyle name="Normal 5 3 6 9" xfId="7176" xr:uid="{00000000-0005-0000-0000-0000891A0000}"/>
    <cellStyle name="Normal 5 3 6 9 2" xfId="7177" xr:uid="{00000000-0005-0000-0000-00008A1A0000}"/>
    <cellStyle name="Normal 5 3 7" xfId="7178" xr:uid="{00000000-0005-0000-0000-00008B1A0000}"/>
    <cellStyle name="Normal 5 3 7 10" xfId="7179" xr:uid="{00000000-0005-0000-0000-00008C1A0000}"/>
    <cellStyle name="Normal 5 3 7 2" xfId="7180" xr:uid="{00000000-0005-0000-0000-00008D1A0000}"/>
    <cellStyle name="Normal 5 3 7 2 2" xfId="7181" xr:uid="{00000000-0005-0000-0000-00008E1A0000}"/>
    <cellStyle name="Normal 5 3 7 2 2 2" xfId="7182" xr:uid="{00000000-0005-0000-0000-00008F1A0000}"/>
    <cellStyle name="Normal 5 3 7 2 2 2 2" xfId="7183" xr:uid="{00000000-0005-0000-0000-0000901A0000}"/>
    <cellStyle name="Normal 5 3 7 2 2 3" xfId="7184" xr:uid="{00000000-0005-0000-0000-0000911A0000}"/>
    <cellStyle name="Normal 5 3 7 2 3" xfId="7185" xr:uid="{00000000-0005-0000-0000-0000921A0000}"/>
    <cellStyle name="Normal 5 3 7 2 3 2" xfId="7186" xr:uid="{00000000-0005-0000-0000-0000931A0000}"/>
    <cellStyle name="Normal 5 3 7 2 3 2 2" xfId="7187" xr:uid="{00000000-0005-0000-0000-0000941A0000}"/>
    <cellStyle name="Normal 5 3 7 2 3 3" xfId="7188" xr:uid="{00000000-0005-0000-0000-0000951A0000}"/>
    <cellStyle name="Normal 5 3 7 2 4" xfId="7189" xr:uid="{00000000-0005-0000-0000-0000961A0000}"/>
    <cellStyle name="Normal 5 3 7 2 4 2" xfId="7190" xr:uid="{00000000-0005-0000-0000-0000971A0000}"/>
    <cellStyle name="Normal 5 3 7 2 4 2 2" xfId="7191" xr:uid="{00000000-0005-0000-0000-0000981A0000}"/>
    <cellStyle name="Normal 5 3 7 2 4 3" xfId="7192" xr:uid="{00000000-0005-0000-0000-0000991A0000}"/>
    <cellStyle name="Normal 5 3 7 2 5" xfId="7193" xr:uid="{00000000-0005-0000-0000-00009A1A0000}"/>
    <cellStyle name="Normal 5 3 7 2 5 2" xfId="7194" xr:uid="{00000000-0005-0000-0000-00009B1A0000}"/>
    <cellStyle name="Normal 5 3 7 2 6" xfId="7195" xr:uid="{00000000-0005-0000-0000-00009C1A0000}"/>
    <cellStyle name="Normal 5 3 7 3" xfId="7196" xr:uid="{00000000-0005-0000-0000-00009D1A0000}"/>
    <cellStyle name="Normal 5 3 7 3 2" xfId="7197" xr:uid="{00000000-0005-0000-0000-00009E1A0000}"/>
    <cellStyle name="Normal 5 3 7 3 2 2" xfId="7198" xr:uid="{00000000-0005-0000-0000-00009F1A0000}"/>
    <cellStyle name="Normal 5 3 7 3 2 2 2" xfId="7199" xr:uid="{00000000-0005-0000-0000-0000A01A0000}"/>
    <cellStyle name="Normal 5 3 7 3 2 3" xfId="7200" xr:uid="{00000000-0005-0000-0000-0000A11A0000}"/>
    <cellStyle name="Normal 5 3 7 3 3" xfId="7201" xr:uid="{00000000-0005-0000-0000-0000A21A0000}"/>
    <cellStyle name="Normal 5 3 7 3 3 2" xfId="7202" xr:uid="{00000000-0005-0000-0000-0000A31A0000}"/>
    <cellStyle name="Normal 5 3 7 3 3 2 2" xfId="7203" xr:uid="{00000000-0005-0000-0000-0000A41A0000}"/>
    <cellStyle name="Normal 5 3 7 3 3 3" xfId="7204" xr:uid="{00000000-0005-0000-0000-0000A51A0000}"/>
    <cellStyle name="Normal 5 3 7 3 4" xfId="7205" xr:uid="{00000000-0005-0000-0000-0000A61A0000}"/>
    <cellStyle name="Normal 5 3 7 3 4 2" xfId="7206" xr:uid="{00000000-0005-0000-0000-0000A71A0000}"/>
    <cellStyle name="Normal 5 3 7 3 4 2 2" xfId="7207" xr:uid="{00000000-0005-0000-0000-0000A81A0000}"/>
    <cellStyle name="Normal 5 3 7 3 4 3" xfId="7208" xr:uid="{00000000-0005-0000-0000-0000A91A0000}"/>
    <cellStyle name="Normal 5 3 7 3 5" xfId="7209" xr:uid="{00000000-0005-0000-0000-0000AA1A0000}"/>
    <cellStyle name="Normal 5 3 7 3 5 2" xfId="7210" xr:uid="{00000000-0005-0000-0000-0000AB1A0000}"/>
    <cellStyle name="Normal 5 3 7 3 6" xfId="7211" xr:uid="{00000000-0005-0000-0000-0000AC1A0000}"/>
    <cellStyle name="Normal 5 3 7 4" xfId="7212" xr:uid="{00000000-0005-0000-0000-0000AD1A0000}"/>
    <cellStyle name="Normal 5 3 7 4 2" xfId="7213" xr:uid="{00000000-0005-0000-0000-0000AE1A0000}"/>
    <cellStyle name="Normal 5 3 7 4 2 2" xfId="7214" xr:uid="{00000000-0005-0000-0000-0000AF1A0000}"/>
    <cellStyle name="Normal 5 3 7 4 2 2 2" xfId="7215" xr:uid="{00000000-0005-0000-0000-0000B01A0000}"/>
    <cellStyle name="Normal 5 3 7 4 2 3" xfId="7216" xr:uid="{00000000-0005-0000-0000-0000B11A0000}"/>
    <cellStyle name="Normal 5 3 7 4 3" xfId="7217" xr:uid="{00000000-0005-0000-0000-0000B21A0000}"/>
    <cellStyle name="Normal 5 3 7 4 3 2" xfId="7218" xr:uid="{00000000-0005-0000-0000-0000B31A0000}"/>
    <cellStyle name="Normal 5 3 7 4 3 2 2" xfId="7219" xr:uid="{00000000-0005-0000-0000-0000B41A0000}"/>
    <cellStyle name="Normal 5 3 7 4 3 3" xfId="7220" xr:uid="{00000000-0005-0000-0000-0000B51A0000}"/>
    <cellStyle name="Normal 5 3 7 4 4" xfId="7221" xr:uid="{00000000-0005-0000-0000-0000B61A0000}"/>
    <cellStyle name="Normal 5 3 7 4 4 2" xfId="7222" xr:uid="{00000000-0005-0000-0000-0000B71A0000}"/>
    <cellStyle name="Normal 5 3 7 4 4 2 2" xfId="7223" xr:uid="{00000000-0005-0000-0000-0000B81A0000}"/>
    <cellStyle name="Normal 5 3 7 4 4 3" xfId="7224" xr:uid="{00000000-0005-0000-0000-0000B91A0000}"/>
    <cellStyle name="Normal 5 3 7 4 5" xfId="7225" xr:uid="{00000000-0005-0000-0000-0000BA1A0000}"/>
    <cellStyle name="Normal 5 3 7 4 5 2" xfId="7226" xr:uid="{00000000-0005-0000-0000-0000BB1A0000}"/>
    <cellStyle name="Normal 5 3 7 4 6" xfId="7227" xr:uid="{00000000-0005-0000-0000-0000BC1A0000}"/>
    <cellStyle name="Normal 5 3 7 5" xfId="7228" xr:uid="{00000000-0005-0000-0000-0000BD1A0000}"/>
    <cellStyle name="Normal 5 3 7 5 2" xfId="7229" xr:uid="{00000000-0005-0000-0000-0000BE1A0000}"/>
    <cellStyle name="Normal 5 3 7 5 2 2" xfId="7230" xr:uid="{00000000-0005-0000-0000-0000BF1A0000}"/>
    <cellStyle name="Normal 5 3 7 5 2 2 2" xfId="7231" xr:uid="{00000000-0005-0000-0000-0000C01A0000}"/>
    <cellStyle name="Normal 5 3 7 5 2 3" xfId="7232" xr:uid="{00000000-0005-0000-0000-0000C11A0000}"/>
    <cellStyle name="Normal 5 3 7 5 3" xfId="7233" xr:uid="{00000000-0005-0000-0000-0000C21A0000}"/>
    <cellStyle name="Normal 5 3 7 5 3 2" xfId="7234" xr:uid="{00000000-0005-0000-0000-0000C31A0000}"/>
    <cellStyle name="Normal 5 3 7 5 3 2 2" xfId="7235" xr:uid="{00000000-0005-0000-0000-0000C41A0000}"/>
    <cellStyle name="Normal 5 3 7 5 3 3" xfId="7236" xr:uid="{00000000-0005-0000-0000-0000C51A0000}"/>
    <cellStyle name="Normal 5 3 7 5 4" xfId="7237" xr:uid="{00000000-0005-0000-0000-0000C61A0000}"/>
    <cellStyle name="Normal 5 3 7 5 4 2" xfId="7238" xr:uid="{00000000-0005-0000-0000-0000C71A0000}"/>
    <cellStyle name="Normal 5 3 7 5 4 2 2" xfId="7239" xr:uid="{00000000-0005-0000-0000-0000C81A0000}"/>
    <cellStyle name="Normal 5 3 7 5 4 3" xfId="7240" xr:uid="{00000000-0005-0000-0000-0000C91A0000}"/>
    <cellStyle name="Normal 5 3 7 5 5" xfId="7241" xr:uid="{00000000-0005-0000-0000-0000CA1A0000}"/>
    <cellStyle name="Normal 5 3 7 5 5 2" xfId="7242" xr:uid="{00000000-0005-0000-0000-0000CB1A0000}"/>
    <cellStyle name="Normal 5 3 7 5 6" xfId="7243" xr:uid="{00000000-0005-0000-0000-0000CC1A0000}"/>
    <cellStyle name="Normal 5 3 7 6" xfId="7244" xr:uid="{00000000-0005-0000-0000-0000CD1A0000}"/>
    <cellStyle name="Normal 5 3 7 6 2" xfId="7245" xr:uid="{00000000-0005-0000-0000-0000CE1A0000}"/>
    <cellStyle name="Normal 5 3 7 6 2 2" xfId="7246" xr:uid="{00000000-0005-0000-0000-0000CF1A0000}"/>
    <cellStyle name="Normal 5 3 7 6 3" xfId="7247" xr:uid="{00000000-0005-0000-0000-0000D01A0000}"/>
    <cellStyle name="Normal 5 3 7 7" xfId="7248" xr:uid="{00000000-0005-0000-0000-0000D11A0000}"/>
    <cellStyle name="Normal 5 3 7 7 2" xfId="7249" xr:uid="{00000000-0005-0000-0000-0000D21A0000}"/>
    <cellStyle name="Normal 5 3 7 7 2 2" xfId="7250" xr:uid="{00000000-0005-0000-0000-0000D31A0000}"/>
    <cellStyle name="Normal 5 3 7 7 3" xfId="7251" xr:uid="{00000000-0005-0000-0000-0000D41A0000}"/>
    <cellStyle name="Normal 5 3 7 8" xfId="7252" xr:uid="{00000000-0005-0000-0000-0000D51A0000}"/>
    <cellStyle name="Normal 5 3 7 8 2" xfId="7253" xr:uid="{00000000-0005-0000-0000-0000D61A0000}"/>
    <cellStyle name="Normal 5 3 7 8 2 2" xfId="7254" xr:uid="{00000000-0005-0000-0000-0000D71A0000}"/>
    <cellStyle name="Normal 5 3 7 8 3" xfId="7255" xr:uid="{00000000-0005-0000-0000-0000D81A0000}"/>
    <cellStyle name="Normal 5 3 7 9" xfId="7256" xr:uid="{00000000-0005-0000-0000-0000D91A0000}"/>
    <cellStyle name="Normal 5 3 7 9 2" xfId="7257" xr:uid="{00000000-0005-0000-0000-0000DA1A0000}"/>
    <cellStyle name="Normal 5 3 8" xfId="7258" xr:uid="{00000000-0005-0000-0000-0000DB1A0000}"/>
    <cellStyle name="Normal 5 3 8 10" xfId="7259" xr:uid="{00000000-0005-0000-0000-0000DC1A0000}"/>
    <cellStyle name="Normal 5 3 8 2" xfId="7260" xr:uid="{00000000-0005-0000-0000-0000DD1A0000}"/>
    <cellStyle name="Normal 5 3 8 2 2" xfId="7261" xr:uid="{00000000-0005-0000-0000-0000DE1A0000}"/>
    <cellStyle name="Normal 5 3 8 2 2 2" xfId="7262" xr:uid="{00000000-0005-0000-0000-0000DF1A0000}"/>
    <cellStyle name="Normal 5 3 8 2 2 2 2" xfId="7263" xr:uid="{00000000-0005-0000-0000-0000E01A0000}"/>
    <cellStyle name="Normal 5 3 8 2 2 3" xfId="7264" xr:uid="{00000000-0005-0000-0000-0000E11A0000}"/>
    <cellStyle name="Normal 5 3 8 2 3" xfId="7265" xr:uid="{00000000-0005-0000-0000-0000E21A0000}"/>
    <cellStyle name="Normal 5 3 8 2 3 2" xfId="7266" xr:uid="{00000000-0005-0000-0000-0000E31A0000}"/>
    <cellStyle name="Normal 5 3 8 2 3 2 2" xfId="7267" xr:uid="{00000000-0005-0000-0000-0000E41A0000}"/>
    <cellStyle name="Normal 5 3 8 2 3 3" xfId="7268" xr:uid="{00000000-0005-0000-0000-0000E51A0000}"/>
    <cellStyle name="Normal 5 3 8 2 4" xfId="7269" xr:uid="{00000000-0005-0000-0000-0000E61A0000}"/>
    <cellStyle name="Normal 5 3 8 2 4 2" xfId="7270" xr:uid="{00000000-0005-0000-0000-0000E71A0000}"/>
    <cellStyle name="Normal 5 3 8 2 4 2 2" xfId="7271" xr:uid="{00000000-0005-0000-0000-0000E81A0000}"/>
    <cellStyle name="Normal 5 3 8 2 4 3" xfId="7272" xr:uid="{00000000-0005-0000-0000-0000E91A0000}"/>
    <cellStyle name="Normal 5 3 8 2 5" xfId="7273" xr:uid="{00000000-0005-0000-0000-0000EA1A0000}"/>
    <cellStyle name="Normal 5 3 8 2 5 2" xfId="7274" xr:uid="{00000000-0005-0000-0000-0000EB1A0000}"/>
    <cellStyle name="Normal 5 3 8 2 6" xfId="7275" xr:uid="{00000000-0005-0000-0000-0000EC1A0000}"/>
    <cellStyle name="Normal 5 3 8 3" xfId="7276" xr:uid="{00000000-0005-0000-0000-0000ED1A0000}"/>
    <cellStyle name="Normal 5 3 8 3 2" xfId="7277" xr:uid="{00000000-0005-0000-0000-0000EE1A0000}"/>
    <cellStyle name="Normal 5 3 8 3 2 2" xfId="7278" xr:uid="{00000000-0005-0000-0000-0000EF1A0000}"/>
    <cellStyle name="Normal 5 3 8 3 2 2 2" xfId="7279" xr:uid="{00000000-0005-0000-0000-0000F01A0000}"/>
    <cellStyle name="Normal 5 3 8 3 2 3" xfId="7280" xr:uid="{00000000-0005-0000-0000-0000F11A0000}"/>
    <cellStyle name="Normal 5 3 8 3 3" xfId="7281" xr:uid="{00000000-0005-0000-0000-0000F21A0000}"/>
    <cellStyle name="Normal 5 3 8 3 3 2" xfId="7282" xr:uid="{00000000-0005-0000-0000-0000F31A0000}"/>
    <cellStyle name="Normal 5 3 8 3 3 2 2" xfId="7283" xr:uid="{00000000-0005-0000-0000-0000F41A0000}"/>
    <cellStyle name="Normal 5 3 8 3 3 3" xfId="7284" xr:uid="{00000000-0005-0000-0000-0000F51A0000}"/>
    <cellStyle name="Normal 5 3 8 3 4" xfId="7285" xr:uid="{00000000-0005-0000-0000-0000F61A0000}"/>
    <cellStyle name="Normal 5 3 8 3 4 2" xfId="7286" xr:uid="{00000000-0005-0000-0000-0000F71A0000}"/>
    <cellStyle name="Normal 5 3 8 3 4 2 2" xfId="7287" xr:uid="{00000000-0005-0000-0000-0000F81A0000}"/>
    <cellStyle name="Normal 5 3 8 3 4 3" xfId="7288" xr:uid="{00000000-0005-0000-0000-0000F91A0000}"/>
    <cellStyle name="Normal 5 3 8 3 5" xfId="7289" xr:uid="{00000000-0005-0000-0000-0000FA1A0000}"/>
    <cellStyle name="Normal 5 3 8 3 5 2" xfId="7290" xr:uid="{00000000-0005-0000-0000-0000FB1A0000}"/>
    <cellStyle name="Normal 5 3 8 3 6" xfId="7291" xr:uid="{00000000-0005-0000-0000-0000FC1A0000}"/>
    <cellStyle name="Normal 5 3 8 4" xfId="7292" xr:uid="{00000000-0005-0000-0000-0000FD1A0000}"/>
    <cellStyle name="Normal 5 3 8 4 2" xfId="7293" xr:uid="{00000000-0005-0000-0000-0000FE1A0000}"/>
    <cellStyle name="Normal 5 3 8 4 2 2" xfId="7294" xr:uid="{00000000-0005-0000-0000-0000FF1A0000}"/>
    <cellStyle name="Normal 5 3 8 4 2 2 2" xfId="7295" xr:uid="{00000000-0005-0000-0000-0000001B0000}"/>
    <cellStyle name="Normal 5 3 8 4 2 3" xfId="7296" xr:uid="{00000000-0005-0000-0000-0000011B0000}"/>
    <cellStyle name="Normal 5 3 8 4 3" xfId="7297" xr:uid="{00000000-0005-0000-0000-0000021B0000}"/>
    <cellStyle name="Normal 5 3 8 4 3 2" xfId="7298" xr:uid="{00000000-0005-0000-0000-0000031B0000}"/>
    <cellStyle name="Normal 5 3 8 4 3 2 2" xfId="7299" xr:uid="{00000000-0005-0000-0000-0000041B0000}"/>
    <cellStyle name="Normal 5 3 8 4 3 3" xfId="7300" xr:uid="{00000000-0005-0000-0000-0000051B0000}"/>
    <cellStyle name="Normal 5 3 8 4 4" xfId="7301" xr:uid="{00000000-0005-0000-0000-0000061B0000}"/>
    <cellStyle name="Normal 5 3 8 4 4 2" xfId="7302" xr:uid="{00000000-0005-0000-0000-0000071B0000}"/>
    <cellStyle name="Normal 5 3 8 4 4 2 2" xfId="7303" xr:uid="{00000000-0005-0000-0000-0000081B0000}"/>
    <cellStyle name="Normal 5 3 8 4 4 3" xfId="7304" xr:uid="{00000000-0005-0000-0000-0000091B0000}"/>
    <cellStyle name="Normal 5 3 8 4 5" xfId="7305" xr:uid="{00000000-0005-0000-0000-00000A1B0000}"/>
    <cellStyle name="Normal 5 3 8 4 5 2" xfId="7306" xr:uid="{00000000-0005-0000-0000-00000B1B0000}"/>
    <cellStyle name="Normal 5 3 8 4 6" xfId="7307" xr:uid="{00000000-0005-0000-0000-00000C1B0000}"/>
    <cellStyle name="Normal 5 3 8 5" xfId="7308" xr:uid="{00000000-0005-0000-0000-00000D1B0000}"/>
    <cellStyle name="Normal 5 3 8 5 2" xfId="7309" xr:uid="{00000000-0005-0000-0000-00000E1B0000}"/>
    <cellStyle name="Normal 5 3 8 5 2 2" xfId="7310" xr:uid="{00000000-0005-0000-0000-00000F1B0000}"/>
    <cellStyle name="Normal 5 3 8 5 2 2 2" xfId="7311" xr:uid="{00000000-0005-0000-0000-0000101B0000}"/>
    <cellStyle name="Normal 5 3 8 5 2 3" xfId="7312" xr:uid="{00000000-0005-0000-0000-0000111B0000}"/>
    <cellStyle name="Normal 5 3 8 5 3" xfId="7313" xr:uid="{00000000-0005-0000-0000-0000121B0000}"/>
    <cellStyle name="Normal 5 3 8 5 3 2" xfId="7314" xr:uid="{00000000-0005-0000-0000-0000131B0000}"/>
    <cellStyle name="Normal 5 3 8 5 3 2 2" xfId="7315" xr:uid="{00000000-0005-0000-0000-0000141B0000}"/>
    <cellStyle name="Normal 5 3 8 5 3 3" xfId="7316" xr:uid="{00000000-0005-0000-0000-0000151B0000}"/>
    <cellStyle name="Normal 5 3 8 5 4" xfId="7317" xr:uid="{00000000-0005-0000-0000-0000161B0000}"/>
    <cellStyle name="Normal 5 3 8 5 4 2" xfId="7318" xr:uid="{00000000-0005-0000-0000-0000171B0000}"/>
    <cellStyle name="Normal 5 3 8 5 4 2 2" xfId="7319" xr:uid="{00000000-0005-0000-0000-0000181B0000}"/>
    <cellStyle name="Normal 5 3 8 5 4 3" xfId="7320" xr:uid="{00000000-0005-0000-0000-0000191B0000}"/>
    <cellStyle name="Normal 5 3 8 5 5" xfId="7321" xr:uid="{00000000-0005-0000-0000-00001A1B0000}"/>
    <cellStyle name="Normal 5 3 8 5 5 2" xfId="7322" xr:uid="{00000000-0005-0000-0000-00001B1B0000}"/>
    <cellStyle name="Normal 5 3 8 5 6" xfId="7323" xr:uid="{00000000-0005-0000-0000-00001C1B0000}"/>
    <cellStyle name="Normal 5 3 8 6" xfId="7324" xr:uid="{00000000-0005-0000-0000-00001D1B0000}"/>
    <cellStyle name="Normal 5 3 8 6 2" xfId="7325" xr:uid="{00000000-0005-0000-0000-00001E1B0000}"/>
    <cellStyle name="Normal 5 3 8 6 2 2" xfId="7326" xr:uid="{00000000-0005-0000-0000-00001F1B0000}"/>
    <cellStyle name="Normal 5 3 8 6 3" xfId="7327" xr:uid="{00000000-0005-0000-0000-0000201B0000}"/>
    <cellStyle name="Normal 5 3 8 7" xfId="7328" xr:uid="{00000000-0005-0000-0000-0000211B0000}"/>
    <cellStyle name="Normal 5 3 8 7 2" xfId="7329" xr:uid="{00000000-0005-0000-0000-0000221B0000}"/>
    <cellStyle name="Normal 5 3 8 7 2 2" xfId="7330" xr:uid="{00000000-0005-0000-0000-0000231B0000}"/>
    <cellStyle name="Normal 5 3 8 7 3" xfId="7331" xr:uid="{00000000-0005-0000-0000-0000241B0000}"/>
    <cellStyle name="Normal 5 3 8 8" xfId="7332" xr:uid="{00000000-0005-0000-0000-0000251B0000}"/>
    <cellStyle name="Normal 5 3 8 8 2" xfId="7333" xr:uid="{00000000-0005-0000-0000-0000261B0000}"/>
    <cellStyle name="Normal 5 3 8 8 2 2" xfId="7334" xr:uid="{00000000-0005-0000-0000-0000271B0000}"/>
    <cellStyle name="Normal 5 3 8 8 3" xfId="7335" xr:uid="{00000000-0005-0000-0000-0000281B0000}"/>
    <cellStyle name="Normal 5 3 8 9" xfId="7336" xr:uid="{00000000-0005-0000-0000-0000291B0000}"/>
    <cellStyle name="Normal 5 3 8 9 2" xfId="7337" xr:uid="{00000000-0005-0000-0000-00002A1B0000}"/>
    <cellStyle name="Normal 5 3 9" xfId="7338" xr:uid="{00000000-0005-0000-0000-00002B1B0000}"/>
    <cellStyle name="Normal 5 3 9 10" xfId="7339" xr:uid="{00000000-0005-0000-0000-00002C1B0000}"/>
    <cellStyle name="Normal 5 3 9 2" xfId="7340" xr:uid="{00000000-0005-0000-0000-00002D1B0000}"/>
    <cellStyle name="Normal 5 3 9 2 2" xfId="7341" xr:uid="{00000000-0005-0000-0000-00002E1B0000}"/>
    <cellStyle name="Normal 5 3 9 2 2 2" xfId="7342" xr:uid="{00000000-0005-0000-0000-00002F1B0000}"/>
    <cellStyle name="Normal 5 3 9 2 2 2 2" xfId="7343" xr:uid="{00000000-0005-0000-0000-0000301B0000}"/>
    <cellStyle name="Normal 5 3 9 2 2 3" xfId="7344" xr:uid="{00000000-0005-0000-0000-0000311B0000}"/>
    <cellStyle name="Normal 5 3 9 2 3" xfId="7345" xr:uid="{00000000-0005-0000-0000-0000321B0000}"/>
    <cellStyle name="Normal 5 3 9 2 3 2" xfId="7346" xr:uid="{00000000-0005-0000-0000-0000331B0000}"/>
    <cellStyle name="Normal 5 3 9 2 3 2 2" xfId="7347" xr:uid="{00000000-0005-0000-0000-0000341B0000}"/>
    <cellStyle name="Normal 5 3 9 2 3 3" xfId="7348" xr:uid="{00000000-0005-0000-0000-0000351B0000}"/>
    <cellStyle name="Normal 5 3 9 2 4" xfId="7349" xr:uid="{00000000-0005-0000-0000-0000361B0000}"/>
    <cellStyle name="Normal 5 3 9 2 4 2" xfId="7350" xr:uid="{00000000-0005-0000-0000-0000371B0000}"/>
    <cellStyle name="Normal 5 3 9 2 4 2 2" xfId="7351" xr:uid="{00000000-0005-0000-0000-0000381B0000}"/>
    <cellStyle name="Normal 5 3 9 2 4 3" xfId="7352" xr:uid="{00000000-0005-0000-0000-0000391B0000}"/>
    <cellStyle name="Normal 5 3 9 2 5" xfId="7353" xr:uid="{00000000-0005-0000-0000-00003A1B0000}"/>
    <cellStyle name="Normal 5 3 9 2 5 2" xfId="7354" xr:uid="{00000000-0005-0000-0000-00003B1B0000}"/>
    <cellStyle name="Normal 5 3 9 2 6" xfId="7355" xr:uid="{00000000-0005-0000-0000-00003C1B0000}"/>
    <cellStyle name="Normal 5 3 9 3" xfId="7356" xr:uid="{00000000-0005-0000-0000-00003D1B0000}"/>
    <cellStyle name="Normal 5 3 9 3 2" xfId="7357" xr:uid="{00000000-0005-0000-0000-00003E1B0000}"/>
    <cellStyle name="Normal 5 3 9 3 2 2" xfId="7358" xr:uid="{00000000-0005-0000-0000-00003F1B0000}"/>
    <cellStyle name="Normal 5 3 9 3 2 2 2" xfId="7359" xr:uid="{00000000-0005-0000-0000-0000401B0000}"/>
    <cellStyle name="Normal 5 3 9 3 2 3" xfId="7360" xr:uid="{00000000-0005-0000-0000-0000411B0000}"/>
    <cellStyle name="Normal 5 3 9 3 3" xfId="7361" xr:uid="{00000000-0005-0000-0000-0000421B0000}"/>
    <cellStyle name="Normal 5 3 9 3 3 2" xfId="7362" xr:uid="{00000000-0005-0000-0000-0000431B0000}"/>
    <cellStyle name="Normal 5 3 9 3 3 2 2" xfId="7363" xr:uid="{00000000-0005-0000-0000-0000441B0000}"/>
    <cellStyle name="Normal 5 3 9 3 3 3" xfId="7364" xr:uid="{00000000-0005-0000-0000-0000451B0000}"/>
    <cellStyle name="Normal 5 3 9 3 4" xfId="7365" xr:uid="{00000000-0005-0000-0000-0000461B0000}"/>
    <cellStyle name="Normal 5 3 9 3 4 2" xfId="7366" xr:uid="{00000000-0005-0000-0000-0000471B0000}"/>
    <cellStyle name="Normal 5 3 9 3 4 2 2" xfId="7367" xr:uid="{00000000-0005-0000-0000-0000481B0000}"/>
    <cellStyle name="Normal 5 3 9 3 4 3" xfId="7368" xr:uid="{00000000-0005-0000-0000-0000491B0000}"/>
    <cellStyle name="Normal 5 3 9 3 5" xfId="7369" xr:uid="{00000000-0005-0000-0000-00004A1B0000}"/>
    <cellStyle name="Normal 5 3 9 3 5 2" xfId="7370" xr:uid="{00000000-0005-0000-0000-00004B1B0000}"/>
    <cellStyle name="Normal 5 3 9 3 6" xfId="7371" xr:uid="{00000000-0005-0000-0000-00004C1B0000}"/>
    <cellStyle name="Normal 5 3 9 4" xfId="7372" xr:uid="{00000000-0005-0000-0000-00004D1B0000}"/>
    <cellStyle name="Normal 5 3 9 4 2" xfId="7373" xr:uid="{00000000-0005-0000-0000-00004E1B0000}"/>
    <cellStyle name="Normal 5 3 9 4 2 2" xfId="7374" xr:uid="{00000000-0005-0000-0000-00004F1B0000}"/>
    <cellStyle name="Normal 5 3 9 4 2 2 2" xfId="7375" xr:uid="{00000000-0005-0000-0000-0000501B0000}"/>
    <cellStyle name="Normal 5 3 9 4 2 3" xfId="7376" xr:uid="{00000000-0005-0000-0000-0000511B0000}"/>
    <cellStyle name="Normal 5 3 9 4 3" xfId="7377" xr:uid="{00000000-0005-0000-0000-0000521B0000}"/>
    <cellStyle name="Normal 5 3 9 4 3 2" xfId="7378" xr:uid="{00000000-0005-0000-0000-0000531B0000}"/>
    <cellStyle name="Normal 5 3 9 4 3 2 2" xfId="7379" xr:uid="{00000000-0005-0000-0000-0000541B0000}"/>
    <cellStyle name="Normal 5 3 9 4 3 3" xfId="7380" xr:uid="{00000000-0005-0000-0000-0000551B0000}"/>
    <cellStyle name="Normal 5 3 9 4 4" xfId="7381" xr:uid="{00000000-0005-0000-0000-0000561B0000}"/>
    <cellStyle name="Normal 5 3 9 4 4 2" xfId="7382" xr:uid="{00000000-0005-0000-0000-0000571B0000}"/>
    <cellStyle name="Normal 5 3 9 4 4 2 2" xfId="7383" xr:uid="{00000000-0005-0000-0000-0000581B0000}"/>
    <cellStyle name="Normal 5 3 9 4 4 3" xfId="7384" xr:uid="{00000000-0005-0000-0000-0000591B0000}"/>
    <cellStyle name="Normal 5 3 9 4 5" xfId="7385" xr:uid="{00000000-0005-0000-0000-00005A1B0000}"/>
    <cellStyle name="Normal 5 3 9 4 5 2" xfId="7386" xr:uid="{00000000-0005-0000-0000-00005B1B0000}"/>
    <cellStyle name="Normal 5 3 9 4 6" xfId="7387" xr:uid="{00000000-0005-0000-0000-00005C1B0000}"/>
    <cellStyle name="Normal 5 3 9 5" xfId="7388" xr:uid="{00000000-0005-0000-0000-00005D1B0000}"/>
    <cellStyle name="Normal 5 3 9 5 2" xfId="7389" xr:uid="{00000000-0005-0000-0000-00005E1B0000}"/>
    <cellStyle name="Normal 5 3 9 5 2 2" xfId="7390" xr:uid="{00000000-0005-0000-0000-00005F1B0000}"/>
    <cellStyle name="Normal 5 3 9 5 2 2 2" xfId="7391" xr:uid="{00000000-0005-0000-0000-0000601B0000}"/>
    <cellStyle name="Normal 5 3 9 5 2 3" xfId="7392" xr:uid="{00000000-0005-0000-0000-0000611B0000}"/>
    <cellStyle name="Normal 5 3 9 5 3" xfId="7393" xr:uid="{00000000-0005-0000-0000-0000621B0000}"/>
    <cellStyle name="Normal 5 3 9 5 3 2" xfId="7394" xr:uid="{00000000-0005-0000-0000-0000631B0000}"/>
    <cellStyle name="Normal 5 3 9 5 3 2 2" xfId="7395" xr:uid="{00000000-0005-0000-0000-0000641B0000}"/>
    <cellStyle name="Normal 5 3 9 5 3 3" xfId="7396" xr:uid="{00000000-0005-0000-0000-0000651B0000}"/>
    <cellStyle name="Normal 5 3 9 5 4" xfId="7397" xr:uid="{00000000-0005-0000-0000-0000661B0000}"/>
    <cellStyle name="Normal 5 3 9 5 4 2" xfId="7398" xr:uid="{00000000-0005-0000-0000-0000671B0000}"/>
    <cellStyle name="Normal 5 3 9 5 4 2 2" xfId="7399" xr:uid="{00000000-0005-0000-0000-0000681B0000}"/>
    <cellStyle name="Normal 5 3 9 5 4 3" xfId="7400" xr:uid="{00000000-0005-0000-0000-0000691B0000}"/>
    <cellStyle name="Normal 5 3 9 5 5" xfId="7401" xr:uid="{00000000-0005-0000-0000-00006A1B0000}"/>
    <cellStyle name="Normal 5 3 9 5 5 2" xfId="7402" xr:uid="{00000000-0005-0000-0000-00006B1B0000}"/>
    <cellStyle name="Normal 5 3 9 5 6" xfId="7403" xr:uid="{00000000-0005-0000-0000-00006C1B0000}"/>
    <cellStyle name="Normal 5 3 9 6" xfId="7404" xr:uid="{00000000-0005-0000-0000-00006D1B0000}"/>
    <cellStyle name="Normal 5 3 9 6 2" xfId="7405" xr:uid="{00000000-0005-0000-0000-00006E1B0000}"/>
    <cellStyle name="Normal 5 3 9 6 2 2" xfId="7406" xr:uid="{00000000-0005-0000-0000-00006F1B0000}"/>
    <cellStyle name="Normal 5 3 9 6 3" xfId="7407" xr:uid="{00000000-0005-0000-0000-0000701B0000}"/>
    <cellStyle name="Normal 5 3 9 7" xfId="7408" xr:uid="{00000000-0005-0000-0000-0000711B0000}"/>
    <cellStyle name="Normal 5 3 9 7 2" xfId="7409" xr:uid="{00000000-0005-0000-0000-0000721B0000}"/>
    <cellStyle name="Normal 5 3 9 7 2 2" xfId="7410" xr:uid="{00000000-0005-0000-0000-0000731B0000}"/>
    <cellStyle name="Normal 5 3 9 7 3" xfId="7411" xr:uid="{00000000-0005-0000-0000-0000741B0000}"/>
    <cellStyle name="Normal 5 3 9 8" xfId="7412" xr:uid="{00000000-0005-0000-0000-0000751B0000}"/>
    <cellStyle name="Normal 5 3 9 8 2" xfId="7413" xr:uid="{00000000-0005-0000-0000-0000761B0000}"/>
    <cellStyle name="Normal 5 3 9 8 2 2" xfId="7414" xr:uid="{00000000-0005-0000-0000-0000771B0000}"/>
    <cellStyle name="Normal 5 3 9 8 3" xfId="7415" xr:uid="{00000000-0005-0000-0000-0000781B0000}"/>
    <cellStyle name="Normal 5 3 9 9" xfId="7416" xr:uid="{00000000-0005-0000-0000-0000791B0000}"/>
    <cellStyle name="Normal 5 3 9 9 2" xfId="7417" xr:uid="{00000000-0005-0000-0000-00007A1B0000}"/>
    <cellStyle name="Normal 5 4" xfId="1079" xr:uid="{00000000-0005-0000-0000-00007B1B0000}"/>
    <cellStyle name="Normal 5 4 10" xfId="7418" xr:uid="{00000000-0005-0000-0000-00007C1B0000}"/>
    <cellStyle name="Normal 5 4 11" xfId="7419" xr:uid="{00000000-0005-0000-0000-00007D1B0000}"/>
    <cellStyle name="Normal 5 4 2" xfId="7420" xr:uid="{00000000-0005-0000-0000-00007E1B0000}"/>
    <cellStyle name="Normal 5 4 2 2" xfId="7421" xr:uid="{00000000-0005-0000-0000-00007F1B0000}"/>
    <cellStyle name="Normal 5 4 2 2 2" xfId="7422" xr:uid="{00000000-0005-0000-0000-0000801B0000}"/>
    <cellStyle name="Normal 5 4 2 2 2 2" xfId="7423" xr:uid="{00000000-0005-0000-0000-0000811B0000}"/>
    <cellStyle name="Normal 5 4 2 2 3" xfId="7424" xr:uid="{00000000-0005-0000-0000-0000821B0000}"/>
    <cellStyle name="Normal 5 4 2 3" xfId="7425" xr:uid="{00000000-0005-0000-0000-0000831B0000}"/>
    <cellStyle name="Normal 5 4 2 3 2" xfId="7426" xr:uid="{00000000-0005-0000-0000-0000841B0000}"/>
    <cellStyle name="Normal 5 4 2 3 2 2" xfId="7427" xr:uid="{00000000-0005-0000-0000-0000851B0000}"/>
    <cellStyle name="Normal 5 4 2 3 3" xfId="7428" xr:uid="{00000000-0005-0000-0000-0000861B0000}"/>
    <cellStyle name="Normal 5 4 2 4" xfId="7429" xr:uid="{00000000-0005-0000-0000-0000871B0000}"/>
    <cellStyle name="Normal 5 4 2 4 2" xfId="7430" xr:uid="{00000000-0005-0000-0000-0000881B0000}"/>
    <cellStyle name="Normal 5 4 2 4 2 2" xfId="7431" xr:uid="{00000000-0005-0000-0000-0000891B0000}"/>
    <cellStyle name="Normal 5 4 2 4 3" xfId="7432" xr:uid="{00000000-0005-0000-0000-00008A1B0000}"/>
    <cellStyle name="Normal 5 4 2 5" xfId="7433" xr:uid="{00000000-0005-0000-0000-00008B1B0000}"/>
    <cellStyle name="Normal 5 4 2 5 2" xfId="7434" xr:uid="{00000000-0005-0000-0000-00008C1B0000}"/>
    <cellStyle name="Normal 5 4 2 6" xfId="7435" xr:uid="{00000000-0005-0000-0000-00008D1B0000}"/>
    <cellStyle name="Normal 5 4 3" xfId="7436" xr:uid="{00000000-0005-0000-0000-00008E1B0000}"/>
    <cellStyle name="Normal 5 4 3 2" xfId="7437" xr:uid="{00000000-0005-0000-0000-00008F1B0000}"/>
    <cellStyle name="Normal 5 4 3 2 2" xfId="7438" xr:uid="{00000000-0005-0000-0000-0000901B0000}"/>
    <cellStyle name="Normal 5 4 3 2 2 2" xfId="7439" xr:uid="{00000000-0005-0000-0000-0000911B0000}"/>
    <cellStyle name="Normal 5 4 3 2 3" xfId="7440" xr:uid="{00000000-0005-0000-0000-0000921B0000}"/>
    <cellStyle name="Normal 5 4 3 3" xfId="7441" xr:uid="{00000000-0005-0000-0000-0000931B0000}"/>
    <cellStyle name="Normal 5 4 3 3 2" xfId="7442" xr:uid="{00000000-0005-0000-0000-0000941B0000}"/>
    <cellStyle name="Normal 5 4 3 3 2 2" xfId="7443" xr:uid="{00000000-0005-0000-0000-0000951B0000}"/>
    <cellStyle name="Normal 5 4 3 3 3" xfId="7444" xr:uid="{00000000-0005-0000-0000-0000961B0000}"/>
    <cellStyle name="Normal 5 4 3 4" xfId="7445" xr:uid="{00000000-0005-0000-0000-0000971B0000}"/>
    <cellStyle name="Normal 5 4 3 4 2" xfId="7446" xr:uid="{00000000-0005-0000-0000-0000981B0000}"/>
    <cellStyle name="Normal 5 4 3 4 2 2" xfId="7447" xr:uid="{00000000-0005-0000-0000-0000991B0000}"/>
    <cellStyle name="Normal 5 4 3 4 3" xfId="7448" xr:uid="{00000000-0005-0000-0000-00009A1B0000}"/>
    <cellStyle name="Normal 5 4 3 5" xfId="7449" xr:uid="{00000000-0005-0000-0000-00009B1B0000}"/>
    <cellStyle name="Normal 5 4 3 5 2" xfId="7450" xr:uid="{00000000-0005-0000-0000-00009C1B0000}"/>
    <cellStyle name="Normal 5 4 3 6" xfId="7451" xr:uid="{00000000-0005-0000-0000-00009D1B0000}"/>
    <cellStyle name="Normal 5 4 4" xfId="7452" xr:uid="{00000000-0005-0000-0000-00009E1B0000}"/>
    <cellStyle name="Normal 5 4 4 2" xfId="7453" xr:uid="{00000000-0005-0000-0000-00009F1B0000}"/>
    <cellStyle name="Normal 5 4 4 2 2" xfId="7454" xr:uid="{00000000-0005-0000-0000-0000A01B0000}"/>
    <cellStyle name="Normal 5 4 4 2 2 2" xfId="7455" xr:uid="{00000000-0005-0000-0000-0000A11B0000}"/>
    <cellStyle name="Normal 5 4 4 2 3" xfId="7456" xr:uid="{00000000-0005-0000-0000-0000A21B0000}"/>
    <cellStyle name="Normal 5 4 4 3" xfId="7457" xr:uid="{00000000-0005-0000-0000-0000A31B0000}"/>
    <cellStyle name="Normal 5 4 4 3 2" xfId="7458" xr:uid="{00000000-0005-0000-0000-0000A41B0000}"/>
    <cellStyle name="Normal 5 4 4 3 2 2" xfId="7459" xr:uid="{00000000-0005-0000-0000-0000A51B0000}"/>
    <cellStyle name="Normal 5 4 4 3 3" xfId="7460" xr:uid="{00000000-0005-0000-0000-0000A61B0000}"/>
    <cellStyle name="Normal 5 4 4 4" xfId="7461" xr:uid="{00000000-0005-0000-0000-0000A71B0000}"/>
    <cellStyle name="Normal 5 4 4 4 2" xfId="7462" xr:uid="{00000000-0005-0000-0000-0000A81B0000}"/>
    <cellStyle name="Normal 5 4 4 4 2 2" xfId="7463" xr:uid="{00000000-0005-0000-0000-0000A91B0000}"/>
    <cellStyle name="Normal 5 4 4 4 3" xfId="7464" xr:uid="{00000000-0005-0000-0000-0000AA1B0000}"/>
    <cellStyle name="Normal 5 4 4 5" xfId="7465" xr:uid="{00000000-0005-0000-0000-0000AB1B0000}"/>
    <cellStyle name="Normal 5 4 4 5 2" xfId="7466" xr:uid="{00000000-0005-0000-0000-0000AC1B0000}"/>
    <cellStyle name="Normal 5 4 4 6" xfId="7467" xr:uid="{00000000-0005-0000-0000-0000AD1B0000}"/>
    <cellStyle name="Normal 5 4 5" xfId="7468" xr:uid="{00000000-0005-0000-0000-0000AE1B0000}"/>
    <cellStyle name="Normal 5 4 5 2" xfId="7469" xr:uid="{00000000-0005-0000-0000-0000AF1B0000}"/>
    <cellStyle name="Normal 5 4 5 2 2" xfId="7470" xr:uid="{00000000-0005-0000-0000-0000B01B0000}"/>
    <cellStyle name="Normal 5 4 5 2 2 2" xfId="7471" xr:uid="{00000000-0005-0000-0000-0000B11B0000}"/>
    <cellStyle name="Normal 5 4 5 2 3" xfId="7472" xr:uid="{00000000-0005-0000-0000-0000B21B0000}"/>
    <cellStyle name="Normal 5 4 5 3" xfId="7473" xr:uid="{00000000-0005-0000-0000-0000B31B0000}"/>
    <cellStyle name="Normal 5 4 5 3 2" xfId="7474" xr:uid="{00000000-0005-0000-0000-0000B41B0000}"/>
    <cellStyle name="Normal 5 4 5 3 2 2" xfId="7475" xr:uid="{00000000-0005-0000-0000-0000B51B0000}"/>
    <cellStyle name="Normal 5 4 5 3 3" xfId="7476" xr:uid="{00000000-0005-0000-0000-0000B61B0000}"/>
    <cellStyle name="Normal 5 4 5 4" xfId="7477" xr:uid="{00000000-0005-0000-0000-0000B71B0000}"/>
    <cellStyle name="Normal 5 4 5 4 2" xfId="7478" xr:uid="{00000000-0005-0000-0000-0000B81B0000}"/>
    <cellStyle name="Normal 5 4 5 4 2 2" xfId="7479" xr:uid="{00000000-0005-0000-0000-0000B91B0000}"/>
    <cellStyle name="Normal 5 4 5 4 3" xfId="7480" xr:uid="{00000000-0005-0000-0000-0000BA1B0000}"/>
    <cellStyle name="Normal 5 4 5 5" xfId="7481" xr:uid="{00000000-0005-0000-0000-0000BB1B0000}"/>
    <cellStyle name="Normal 5 4 5 5 2" xfId="7482" xr:uid="{00000000-0005-0000-0000-0000BC1B0000}"/>
    <cellStyle name="Normal 5 4 5 6" xfId="7483" xr:uid="{00000000-0005-0000-0000-0000BD1B0000}"/>
    <cellStyle name="Normal 5 4 6" xfId="7484" xr:uid="{00000000-0005-0000-0000-0000BE1B0000}"/>
    <cellStyle name="Normal 5 4 6 2" xfId="7485" xr:uid="{00000000-0005-0000-0000-0000BF1B0000}"/>
    <cellStyle name="Normal 5 4 6 2 2" xfId="7486" xr:uid="{00000000-0005-0000-0000-0000C01B0000}"/>
    <cellStyle name="Normal 5 4 6 3" xfId="7487" xr:uid="{00000000-0005-0000-0000-0000C11B0000}"/>
    <cellStyle name="Normal 5 4 7" xfId="7488" xr:uid="{00000000-0005-0000-0000-0000C21B0000}"/>
    <cellStyle name="Normal 5 4 7 2" xfId="7489" xr:uid="{00000000-0005-0000-0000-0000C31B0000}"/>
    <cellStyle name="Normal 5 4 7 2 2" xfId="7490" xr:uid="{00000000-0005-0000-0000-0000C41B0000}"/>
    <cellStyle name="Normal 5 4 7 3" xfId="7491" xr:uid="{00000000-0005-0000-0000-0000C51B0000}"/>
    <cellStyle name="Normal 5 4 8" xfId="7492" xr:uid="{00000000-0005-0000-0000-0000C61B0000}"/>
    <cellStyle name="Normal 5 4 8 2" xfId="7493" xr:uid="{00000000-0005-0000-0000-0000C71B0000}"/>
    <cellStyle name="Normal 5 4 8 2 2" xfId="7494" xr:uid="{00000000-0005-0000-0000-0000C81B0000}"/>
    <cellStyle name="Normal 5 4 8 3" xfId="7495" xr:uid="{00000000-0005-0000-0000-0000C91B0000}"/>
    <cellStyle name="Normal 5 4 9" xfId="7496" xr:uid="{00000000-0005-0000-0000-0000CA1B0000}"/>
    <cellStyle name="Normal 5 4 9 2" xfId="7497" xr:uid="{00000000-0005-0000-0000-0000CB1B0000}"/>
    <cellStyle name="Normal 5 5" xfId="1080" xr:uid="{00000000-0005-0000-0000-0000CC1B0000}"/>
    <cellStyle name="Normal 5 5 2" xfId="7498" xr:uid="{00000000-0005-0000-0000-0000CD1B0000}"/>
    <cellStyle name="Normal 5 5 2 2" xfId="7499" xr:uid="{00000000-0005-0000-0000-0000CE1B0000}"/>
    <cellStyle name="Normal 5 5 2 2 2" xfId="7500" xr:uid="{00000000-0005-0000-0000-0000CF1B0000}"/>
    <cellStyle name="Normal 5 5 2 3" xfId="7501" xr:uid="{00000000-0005-0000-0000-0000D01B0000}"/>
    <cellStyle name="Normal 5 5 3" xfId="7502" xr:uid="{00000000-0005-0000-0000-0000D11B0000}"/>
    <cellStyle name="Normal 5 5 3 2" xfId="7503" xr:uid="{00000000-0005-0000-0000-0000D21B0000}"/>
    <cellStyle name="Normal 5 5 3 2 2" xfId="7504" xr:uid="{00000000-0005-0000-0000-0000D31B0000}"/>
    <cellStyle name="Normal 5 5 3 3" xfId="7505" xr:uid="{00000000-0005-0000-0000-0000D41B0000}"/>
    <cellStyle name="Normal 5 5 4" xfId="7506" xr:uid="{00000000-0005-0000-0000-0000D51B0000}"/>
    <cellStyle name="Normal 5 5 4 2" xfId="7507" xr:uid="{00000000-0005-0000-0000-0000D61B0000}"/>
    <cellStyle name="Normal 5 5 4 2 2" xfId="7508" xr:uid="{00000000-0005-0000-0000-0000D71B0000}"/>
    <cellStyle name="Normal 5 5 4 3" xfId="7509" xr:uid="{00000000-0005-0000-0000-0000D81B0000}"/>
    <cellStyle name="Normal 5 5 5" xfId="7510" xr:uid="{00000000-0005-0000-0000-0000D91B0000}"/>
    <cellStyle name="Normal 5 5 5 2" xfId="7511" xr:uid="{00000000-0005-0000-0000-0000DA1B0000}"/>
    <cellStyle name="Normal 5 5 6" xfId="7512" xr:uid="{00000000-0005-0000-0000-0000DB1B0000}"/>
    <cellStyle name="Normal 5 5 7" xfId="7513" xr:uid="{00000000-0005-0000-0000-0000DC1B0000}"/>
    <cellStyle name="Normal 5 6" xfId="1081" xr:uid="{00000000-0005-0000-0000-0000DD1B0000}"/>
    <cellStyle name="Normal 5 6 2" xfId="7514" xr:uid="{00000000-0005-0000-0000-0000DE1B0000}"/>
    <cellStyle name="Normal 5 6 2 2" xfId="7515" xr:uid="{00000000-0005-0000-0000-0000DF1B0000}"/>
    <cellStyle name="Normal 5 6 2 2 2" xfId="7516" xr:uid="{00000000-0005-0000-0000-0000E01B0000}"/>
    <cellStyle name="Normal 5 6 2 3" xfId="7517" xr:uid="{00000000-0005-0000-0000-0000E11B0000}"/>
    <cellStyle name="Normal 5 6 3" xfId="7518" xr:uid="{00000000-0005-0000-0000-0000E21B0000}"/>
    <cellStyle name="Normal 5 6 3 2" xfId="7519" xr:uid="{00000000-0005-0000-0000-0000E31B0000}"/>
    <cellStyle name="Normal 5 6 3 2 2" xfId="7520" xr:uid="{00000000-0005-0000-0000-0000E41B0000}"/>
    <cellStyle name="Normal 5 6 3 3" xfId="7521" xr:uid="{00000000-0005-0000-0000-0000E51B0000}"/>
    <cellStyle name="Normal 5 6 4" xfId="7522" xr:uid="{00000000-0005-0000-0000-0000E61B0000}"/>
    <cellStyle name="Normal 5 6 4 2" xfId="7523" xr:uid="{00000000-0005-0000-0000-0000E71B0000}"/>
    <cellStyle name="Normal 5 6 4 2 2" xfId="7524" xr:uid="{00000000-0005-0000-0000-0000E81B0000}"/>
    <cellStyle name="Normal 5 6 4 3" xfId="7525" xr:uid="{00000000-0005-0000-0000-0000E91B0000}"/>
    <cellStyle name="Normal 5 6 5" xfId="7526" xr:uid="{00000000-0005-0000-0000-0000EA1B0000}"/>
    <cellStyle name="Normal 5 6 5 2" xfId="7527" xr:uid="{00000000-0005-0000-0000-0000EB1B0000}"/>
    <cellStyle name="Normal 5 6 6" xfId="7528" xr:uid="{00000000-0005-0000-0000-0000EC1B0000}"/>
    <cellStyle name="Normal 5 6 7" xfId="7529" xr:uid="{00000000-0005-0000-0000-0000ED1B0000}"/>
    <cellStyle name="Normal 5 7" xfId="1082" xr:uid="{00000000-0005-0000-0000-0000EE1B0000}"/>
    <cellStyle name="Normal 5 7 2" xfId="7530" xr:uid="{00000000-0005-0000-0000-0000EF1B0000}"/>
    <cellStyle name="Normal 5 7 2 2" xfId="7531" xr:uid="{00000000-0005-0000-0000-0000F01B0000}"/>
    <cellStyle name="Normal 5 7 2 2 2" xfId="7532" xr:uid="{00000000-0005-0000-0000-0000F11B0000}"/>
    <cellStyle name="Normal 5 7 2 3" xfId="7533" xr:uid="{00000000-0005-0000-0000-0000F21B0000}"/>
    <cellStyle name="Normal 5 7 3" xfId="7534" xr:uid="{00000000-0005-0000-0000-0000F31B0000}"/>
    <cellStyle name="Normal 5 7 3 2" xfId="7535" xr:uid="{00000000-0005-0000-0000-0000F41B0000}"/>
    <cellStyle name="Normal 5 7 3 2 2" xfId="7536" xr:uid="{00000000-0005-0000-0000-0000F51B0000}"/>
    <cellStyle name="Normal 5 7 3 3" xfId="7537" xr:uid="{00000000-0005-0000-0000-0000F61B0000}"/>
    <cellStyle name="Normal 5 7 4" xfId="7538" xr:uid="{00000000-0005-0000-0000-0000F71B0000}"/>
    <cellStyle name="Normal 5 7 4 2" xfId="7539" xr:uid="{00000000-0005-0000-0000-0000F81B0000}"/>
    <cellStyle name="Normal 5 7 4 2 2" xfId="7540" xr:uid="{00000000-0005-0000-0000-0000F91B0000}"/>
    <cellStyle name="Normal 5 7 4 3" xfId="7541" xr:uid="{00000000-0005-0000-0000-0000FA1B0000}"/>
    <cellStyle name="Normal 5 7 5" xfId="7542" xr:uid="{00000000-0005-0000-0000-0000FB1B0000}"/>
    <cellStyle name="Normal 5 7 5 2" xfId="7543" xr:uid="{00000000-0005-0000-0000-0000FC1B0000}"/>
    <cellStyle name="Normal 5 7 6" xfId="7544" xr:uid="{00000000-0005-0000-0000-0000FD1B0000}"/>
    <cellStyle name="Normal 5 7 7" xfId="7545" xr:uid="{00000000-0005-0000-0000-0000FE1B0000}"/>
    <cellStyle name="Normal 5 8" xfId="1083" xr:uid="{00000000-0005-0000-0000-0000FF1B0000}"/>
    <cellStyle name="Normal 5 8 2" xfId="7546" xr:uid="{00000000-0005-0000-0000-0000001C0000}"/>
    <cellStyle name="Normal 5 8 2 2" xfId="7547" xr:uid="{00000000-0005-0000-0000-0000011C0000}"/>
    <cellStyle name="Normal 5 8 2 2 2" xfId="7548" xr:uid="{00000000-0005-0000-0000-0000021C0000}"/>
    <cellStyle name="Normal 5 8 2 3" xfId="7549" xr:uid="{00000000-0005-0000-0000-0000031C0000}"/>
    <cellStyle name="Normal 5 8 3" xfId="7550" xr:uid="{00000000-0005-0000-0000-0000041C0000}"/>
    <cellStyle name="Normal 5 8 3 2" xfId="7551" xr:uid="{00000000-0005-0000-0000-0000051C0000}"/>
    <cellStyle name="Normal 5 8 3 2 2" xfId="7552" xr:uid="{00000000-0005-0000-0000-0000061C0000}"/>
    <cellStyle name="Normal 5 8 3 3" xfId="7553" xr:uid="{00000000-0005-0000-0000-0000071C0000}"/>
    <cellStyle name="Normal 5 8 4" xfId="7554" xr:uid="{00000000-0005-0000-0000-0000081C0000}"/>
    <cellStyle name="Normal 5 8 4 2" xfId="7555" xr:uid="{00000000-0005-0000-0000-0000091C0000}"/>
    <cellStyle name="Normal 5 8 4 2 2" xfId="7556" xr:uid="{00000000-0005-0000-0000-00000A1C0000}"/>
    <cellStyle name="Normal 5 8 4 3" xfId="7557" xr:uid="{00000000-0005-0000-0000-00000B1C0000}"/>
    <cellStyle name="Normal 5 8 5" xfId="7558" xr:uid="{00000000-0005-0000-0000-00000C1C0000}"/>
    <cellStyle name="Normal 5 8 5 2" xfId="7559" xr:uid="{00000000-0005-0000-0000-00000D1C0000}"/>
    <cellStyle name="Normal 5 9" xfId="1084" xr:uid="{00000000-0005-0000-0000-00000E1C0000}"/>
    <cellStyle name="Normal 5 9 2" xfId="7560" xr:uid="{00000000-0005-0000-0000-00000F1C0000}"/>
    <cellStyle name="Normal 5 9 2 2" xfId="7561" xr:uid="{00000000-0005-0000-0000-0000101C0000}"/>
    <cellStyle name="Normal 5_CF-performance" xfId="1393" xr:uid="{00000000-0005-0000-0000-0000111C0000}"/>
    <cellStyle name="Normal 6" xfId="76" xr:uid="{00000000-0005-0000-0000-0000121C0000}"/>
    <cellStyle name="Normal 6 10" xfId="7562" xr:uid="{00000000-0005-0000-0000-0000131C0000}"/>
    <cellStyle name="Normal 6 11" xfId="7563" xr:uid="{00000000-0005-0000-0000-0000141C0000}"/>
    <cellStyle name="Normal 6 12" xfId="7564" xr:uid="{00000000-0005-0000-0000-0000151C0000}"/>
    <cellStyle name="Normal 6 13" xfId="7565" xr:uid="{00000000-0005-0000-0000-0000161C0000}"/>
    <cellStyle name="Normal 6 14" xfId="7566" xr:uid="{00000000-0005-0000-0000-0000171C0000}"/>
    <cellStyle name="Normal 6 15" xfId="7567" xr:uid="{00000000-0005-0000-0000-0000181C0000}"/>
    <cellStyle name="Normal 6 16" xfId="7568" xr:uid="{00000000-0005-0000-0000-0000191C0000}"/>
    <cellStyle name="Normal 6 17" xfId="7569" xr:uid="{00000000-0005-0000-0000-00001A1C0000}"/>
    <cellStyle name="Normal 6 18" xfId="7570" xr:uid="{00000000-0005-0000-0000-00001B1C0000}"/>
    <cellStyle name="Normal 6 19" xfId="7571" xr:uid="{00000000-0005-0000-0000-00001C1C0000}"/>
    <cellStyle name="Normal 6 2" xfId="1538" xr:uid="{00000000-0005-0000-0000-00001D1C0000}"/>
    <cellStyle name="Normal 6 20" xfId="7572" xr:uid="{00000000-0005-0000-0000-00001E1C0000}"/>
    <cellStyle name="Normal 6 21" xfId="7573" xr:uid="{00000000-0005-0000-0000-00001F1C0000}"/>
    <cellStyle name="Normal 6 22" xfId="1085" xr:uid="{00000000-0005-0000-0000-0000201C0000}"/>
    <cellStyle name="Normal 6 3" xfId="1539" xr:uid="{00000000-0005-0000-0000-0000211C0000}"/>
    <cellStyle name="Normal 6 4" xfId="1540" xr:uid="{00000000-0005-0000-0000-0000221C0000}"/>
    <cellStyle name="Normal 6 5" xfId="7574" xr:uid="{00000000-0005-0000-0000-0000231C0000}"/>
    <cellStyle name="Normal 6 6" xfId="7575" xr:uid="{00000000-0005-0000-0000-0000241C0000}"/>
    <cellStyle name="Normal 6 7" xfId="7576" xr:uid="{00000000-0005-0000-0000-0000251C0000}"/>
    <cellStyle name="Normal 6 8" xfId="7577" xr:uid="{00000000-0005-0000-0000-0000261C0000}"/>
    <cellStyle name="Normal 6 9" xfId="7578" xr:uid="{00000000-0005-0000-0000-0000271C0000}"/>
    <cellStyle name="Normal 7" xfId="77" xr:uid="{00000000-0005-0000-0000-0000281C0000}"/>
    <cellStyle name="Normal 7 10" xfId="1086" xr:uid="{00000000-0005-0000-0000-0000291C0000}"/>
    <cellStyle name="Normal 7 10 2" xfId="1087" xr:uid="{00000000-0005-0000-0000-00002A1C0000}"/>
    <cellStyle name="Normal 7 10 3" xfId="1088" xr:uid="{00000000-0005-0000-0000-00002B1C0000}"/>
    <cellStyle name="Normal 7 11" xfId="1089" xr:uid="{00000000-0005-0000-0000-00002C1C0000}"/>
    <cellStyle name="Normal 7 11 2" xfId="1090" xr:uid="{00000000-0005-0000-0000-00002D1C0000}"/>
    <cellStyle name="Normal 7 11 3" xfId="1091" xr:uid="{00000000-0005-0000-0000-00002E1C0000}"/>
    <cellStyle name="Normal 7 12" xfId="1092" xr:uid="{00000000-0005-0000-0000-00002F1C0000}"/>
    <cellStyle name="Normal 7 13" xfId="1093" xr:uid="{00000000-0005-0000-0000-0000301C0000}"/>
    <cellStyle name="Normal 7 14" xfId="1094" xr:uid="{00000000-0005-0000-0000-0000311C0000}"/>
    <cellStyle name="Normal 7 15" xfId="1095" xr:uid="{00000000-0005-0000-0000-0000321C0000}"/>
    <cellStyle name="Normal 7 16" xfId="1096" xr:uid="{00000000-0005-0000-0000-0000331C0000}"/>
    <cellStyle name="Normal 7 17" xfId="7579" xr:uid="{00000000-0005-0000-0000-0000341C0000}"/>
    <cellStyle name="Normal 7 18" xfId="7580" xr:uid="{00000000-0005-0000-0000-0000351C0000}"/>
    <cellStyle name="Normal 7 19" xfId="7581" xr:uid="{00000000-0005-0000-0000-0000361C0000}"/>
    <cellStyle name="Normal 7 2" xfId="132" xr:uid="{00000000-0005-0000-0000-0000371C0000}"/>
    <cellStyle name="Normal 7 2 10" xfId="1097" xr:uid="{00000000-0005-0000-0000-0000381C0000}"/>
    <cellStyle name="Normal 7 2 10 2" xfId="1098" xr:uid="{00000000-0005-0000-0000-0000391C0000}"/>
    <cellStyle name="Normal 7 2 10 3" xfId="1099" xr:uid="{00000000-0005-0000-0000-00003A1C0000}"/>
    <cellStyle name="Normal 7 2 11" xfId="1100" xr:uid="{00000000-0005-0000-0000-00003B1C0000}"/>
    <cellStyle name="Normal 7 2 12" xfId="1101" xr:uid="{00000000-0005-0000-0000-00003C1C0000}"/>
    <cellStyle name="Normal 7 2 13" xfId="1102" xr:uid="{00000000-0005-0000-0000-00003D1C0000}"/>
    <cellStyle name="Normal 7 2 14" xfId="1103" xr:uid="{00000000-0005-0000-0000-00003E1C0000}"/>
    <cellStyle name="Normal 7 2 15" xfId="1104" xr:uid="{00000000-0005-0000-0000-00003F1C0000}"/>
    <cellStyle name="Normal 7 2 16" xfId="1661" xr:uid="{00000000-0005-0000-0000-0000401C0000}"/>
    <cellStyle name="Normal 7 2 2" xfId="1105" xr:uid="{00000000-0005-0000-0000-0000411C0000}"/>
    <cellStyle name="Normal 7 2 2 10" xfId="1106" xr:uid="{00000000-0005-0000-0000-0000421C0000}"/>
    <cellStyle name="Normal 7 2 2 2" xfId="1107" xr:uid="{00000000-0005-0000-0000-0000431C0000}"/>
    <cellStyle name="Normal 7 2 2 2 2" xfId="1108" xr:uid="{00000000-0005-0000-0000-0000441C0000}"/>
    <cellStyle name="Normal 7 2 2 2 2 2" xfId="1109" xr:uid="{00000000-0005-0000-0000-0000451C0000}"/>
    <cellStyle name="Normal 7 2 2 2 2 3" xfId="1110" xr:uid="{00000000-0005-0000-0000-0000461C0000}"/>
    <cellStyle name="Normal 7 2 2 2 2 4" xfId="1111" xr:uid="{00000000-0005-0000-0000-0000471C0000}"/>
    <cellStyle name="Normal 7 2 2 2 2 5" xfId="1112" xr:uid="{00000000-0005-0000-0000-0000481C0000}"/>
    <cellStyle name="Normal 7 2 2 2 2 6" xfId="1113" xr:uid="{00000000-0005-0000-0000-0000491C0000}"/>
    <cellStyle name="Normal 7 2 2 2 2 7" xfId="1114" xr:uid="{00000000-0005-0000-0000-00004A1C0000}"/>
    <cellStyle name="Normal 7 2 2 2 3" xfId="1115" xr:uid="{00000000-0005-0000-0000-00004B1C0000}"/>
    <cellStyle name="Normal 7 2 2 2 4" xfId="1116" xr:uid="{00000000-0005-0000-0000-00004C1C0000}"/>
    <cellStyle name="Normal 7 2 2 2 5" xfId="1117" xr:uid="{00000000-0005-0000-0000-00004D1C0000}"/>
    <cellStyle name="Normal 7 2 2 2 6" xfId="1118" xr:uid="{00000000-0005-0000-0000-00004E1C0000}"/>
    <cellStyle name="Normal 7 2 2 2 7" xfId="1119" xr:uid="{00000000-0005-0000-0000-00004F1C0000}"/>
    <cellStyle name="Normal 7 2 2 2 8" xfId="1120" xr:uid="{00000000-0005-0000-0000-0000501C0000}"/>
    <cellStyle name="Normal 7 2 2 2 9" xfId="1121" xr:uid="{00000000-0005-0000-0000-0000511C0000}"/>
    <cellStyle name="Normal 7 2 2 3" xfId="1122" xr:uid="{00000000-0005-0000-0000-0000521C0000}"/>
    <cellStyle name="Normal 7 2 2 4" xfId="1123" xr:uid="{00000000-0005-0000-0000-0000531C0000}"/>
    <cellStyle name="Normal 7 2 2 4 2" xfId="1124" xr:uid="{00000000-0005-0000-0000-0000541C0000}"/>
    <cellStyle name="Normal 7 2 2 4 3" xfId="1125" xr:uid="{00000000-0005-0000-0000-0000551C0000}"/>
    <cellStyle name="Normal 7 2 2 4 4" xfId="1126" xr:uid="{00000000-0005-0000-0000-0000561C0000}"/>
    <cellStyle name="Normal 7 2 2 4 5" xfId="1127" xr:uid="{00000000-0005-0000-0000-0000571C0000}"/>
    <cellStyle name="Normal 7 2 2 4 6" xfId="1128" xr:uid="{00000000-0005-0000-0000-0000581C0000}"/>
    <cellStyle name="Normal 7 2 2 4 7" xfId="1129" xr:uid="{00000000-0005-0000-0000-0000591C0000}"/>
    <cellStyle name="Normal 7 2 2 5" xfId="1130" xr:uid="{00000000-0005-0000-0000-00005A1C0000}"/>
    <cellStyle name="Normal 7 2 2 6" xfId="1131" xr:uid="{00000000-0005-0000-0000-00005B1C0000}"/>
    <cellStyle name="Normal 7 2 2 7" xfId="1132" xr:uid="{00000000-0005-0000-0000-00005C1C0000}"/>
    <cellStyle name="Normal 7 2 2 8" xfId="1133" xr:uid="{00000000-0005-0000-0000-00005D1C0000}"/>
    <cellStyle name="Normal 7 2 2 9" xfId="1134" xr:uid="{00000000-0005-0000-0000-00005E1C0000}"/>
    <cellStyle name="Normal 7 2 3" xfId="1135" xr:uid="{00000000-0005-0000-0000-00005F1C0000}"/>
    <cellStyle name="Normal 7 2 4" xfId="1136" xr:uid="{00000000-0005-0000-0000-0000601C0000}"/>
    <cellStyle name="Normal 7 2 5" xfId="1137" xr:uid="{00000000-0005-0000-0000-0000611C0000}"/>
    <cellStyle name="Normal 7 2 5 2" xfId="1138" xr:uid="{00000000-0005-0000-0000-0000621C0000}"/>
    <cellStyle name="Normal 7 2 5 3" xfId="1139" xr:uid="{00000000-0005-0000-0000-0000631C0000}"/>
    <cellStyle name="Normal 7 2 5 4" xfId="1140" xr:uid="{00000000-0005-0000-0000-0000641C0000}"/>
    <cellStyle name="Normal 7 2 5 5" xfId="1141" xr:uid="{00000000-0005-0000-0000-0000651C0000}"/>
    <cellStyle name="Normal 7 2 5 6" xfId="1142" xr:uid="{00000000-0005-0000-0000-0000661C0000}"/>
    <cellStyle name="Normal 7 2 5 7" xfId="1143" xr:uid="{00000000-0005-0000-0000-0000671C0000}"/>
    <cellStyle name="Normal 7 2 6" xfId="1144" xr:uid="{00000000-0005-0000-0000-0000681C0000}"/>
    <cellStyle name="Normal 7 2 7" xfId="1145" xr:uid="{00000000-0005-0000-0000-0000691C0000}"/>
    <cellStyle name="Normal 7 2 7 2" xfId="1146" xr:uid="{00000000-0005-0000-0000-00006A1C0000}"/>
    <cellStyle name="Normal 7 2 7 3" xfId="1147" xr:uid="{00000000-0005-0000-0000-00006B1C0000}"/>
    <cellStyle name="Normal 7 2 8" xfId="1148" xr:uid="{00000000-0005-0000-0000-00006C1C0000}"/>
    <cellStyle name="Normal 7 2 8 2" xfId="1149" xr:uid="{00000000-0005-0000-0000-00006D1C0000}"/>
    <cellStyle name="Normal 7 2 8 3" xfId="1150" xr:uid="{00000000-0005-0000-0000-00006E1C0000}"/>
    <cellStyle name="Normal 7 2 9" xfId="1151" xr:uid="{00000000-0005-0000-0000-00006F1C0000}"/>
    <cellStyle name="Normal 7 2 9 2" xfId="1152" xr:uid="{00000000-0005-0000-0000-0000701C0000}"/>
    <cellStyle name="Normal 7 2 9 3" xfId="1153" xr:uid="{00000000-0005-0000-0000-0000711C0000}"/>
    <cellStyle name="Normal 7 20" xfId="7582" xr:uid="{00000000-0005-0000-0000-0000721C0000}"/>
    <cellStyle name="Normal 7 21" xfId="131" xr:uid="{00000000-0005-0000-0000-0000731C0000}"/>
    <cellStyle name="Normal 7 3" xfId="1154" xr:uid="{00000000-0005-0000-0000-0000741C0000}"/>
    <cellStyle name="Normal 7 3 10" xfId="1155" xr:uid="{00000000-0005-0000-0000-0000751C0000}"/>
    <cellStyle name="Normal 7 3 2" xfId="1156" xr:uid="{00000000-0005-0000-0000-0000761C0000}"/>
    <cellStyle name="Normal 7 3 2 2" xfId="1157" xr:uid="{00000000-0005-0000-0000-0000771C0000}"/>
    <cellStyle name="Normal 7 3 2 2 2" xfId="1158" xr:uid="{00000000-0005-0000-0000-0000781C0000}"/>
    <cellStyle name="Normal 7 3 2 2 3" xfId="1159" xr:uid="{00000000-0005-0000-0000-0000791C0000}"/>
    <cellStyle name="Normal 7 3 2 2 4" xfId="1160" xr:uid="{00000000-0005-0000-0000-00007A1C0000}"/>
    <cellStyle name="Normal 7 3 2 2 5" xfId="1161" xr:uid="{00000000-0005-0000-0000-00007B1C0000}"/>
    <cellStyle name="Normal 7 3 2 2 6" xfId="1162" xr:uid="{00000000-0005-0000-0000-00007C1C0000}"/>
    <cellStyle name="Normal 7 3 2 2 7" xfId="1163" xr:uid="{00000000-0005-0000-0000-00007D1C0000}"/>
    <cellStyle name="Normal 7 3 2 3" xfId="1164" xr:uid="{00000000-0005-0000-0000-00007E1C0000}"/>
    <cellStyle name="Normal 7 3 2 4" xfId="1165" xr:uid="{00000000-0005-0000-0000-00007F1C0000}"/>
    <cellStyle name="Normal 7 3 2 5" xfId="1166" xr:uid="{00000000-0005-0000-0000-0000801C0000}"/>
    <cellStyle name="Normal 7 3 2 6" xfId="1167" xr:uid="{00000000-0005-0000-0000-0000811C0000}"/>
    <cellStyle name="Normal 7 3 2 7" xfId="1168" xr:uid="{00000000-0005-0000-0000-0000821C0000}"/>
    <cellStyle name="Normal 7 3 2 8" xfId="1169" xr:uid="{00000000-0005-0000-0000-0000831C0000}"/>
    <cellStyle name="Normal 7 3 2 9" xfId="1170" xr:uid="{00000000-0005-0000-0000-0000841C0000}"/>
    <cellStyle name="Normal 7 3 3" xfId="1171" xr:uid="{00000000-0005-0000-0000-0000851C0000}"/>
    <cellStyle name="Normal 7 3 4" xfId="1172" xr:uid="{00000000-0005-0000-0000-0000861C0000}"/>
    <cellStyle name="Normal 7 3 4 2" xfId="1173" xr:uid="{00000000-0005-0000-0000-0000871C0000}"/>
    <cellStyle name="Normal 7 3 4 3" xfId="1174" xr:uid="{00000000-0005-0000-0000-0000881C0000}"/>
    <cellStyle name="Normal 7 3 4 4" xfId="1175" xr:uid="{00000000-0005-0000-0000-0000891C0000}"/>
    <cellStyle name="Normal 7 3 4 5" xfId="1176" xr:uid="{00000000-0005-0000-0000-00008A1C0000}"/>
    <cellStyle name="Normal 7 3 4 6" xfId="1177" xr:uid="{00000000-0005-0000-0000-00008B1C0000}"/>
    <cellStyle name="Normal 7 3 4 7" xfId="1178" xr:uid="{00000000-0005-0000-0000-00008C1C0000}"/>
    <cellStyle name="Normal 7 3 5" xfId="1179" xr:uid="{00000000-0005-0000-0000-00008D1C0000}"/>
    <cellStyle name="Normal 7 3 6" xfId="1180" xr:uid="{00000000-0005-0000-0000-00008E1C0000}"/>
    <cellStyle name="Normal 7 3 7" xfId="1181" xr:uid="{00000000-0005-0000-0000-00008F1C0000}"/>
    <cellStyle name="Normal 7 3 8" xfId="1182" xr:uid="{00000000-0005-0000-0000-0000901C0000}"/>
    <cellStyle name="Normal 7 3 9" xfId="1183" xr:uid="{00000000-0005-0000-0000-0000911C0000}"/>
    <cellStyle name="Normal 7 4" xfId="1184" xr:uid="{00000000-0005-0000-0000-0000921C0000}"/>
    <cellStyle name="Normal 7 5" xfId="1185" xr:uid="{00000000-0005-0000-0000-0000931C0000}"/>
    <cellStyle name="Normal 7 6" xfId="1186" xr:uid="{00000000-0005-0000-0000-0000941C0000}"/>
    <cellStyle name="Normal 7 6 2" xfId="1187" xr:uid="{00000000-0005-0000-0000-0000951C0000}"/>
    <cellStyle name="Normal 7 6 3" xfId="1188" xr:uid="{00000000-0005-0000-0000-0000961C0000}"/>
    <cellStyle name="Normal 7 6 4" xfId="1189" xr:uid="{00000000-0005-0000-0000-0000971C0000}"/>
    <cellStyle name="Normal 7 6 5" xfId="1190" xr:uid="{00000000-0005-0000-0000-0000981C0000}"/>
    <cellStyle name="Normal 7 6 6" xfId="1191" xr:uid="{00000000-0005-0000-0000-0000991C0000}"/>
    <cellStyle name="Normal 7 6 7" xfId="1192" xr:uid="{00000000-0005-0000-0000-00009A1C0000}"/>
    <cellStyle name="Normal 7 7" xfId="1193" xr:uid="{00000000-0005-0000-0000-00009B1C0000}"/>
    <cellStyle name="Normal 7 8" xfId="1194" xr:uid="{00000000-0005-0000-0000-00009C1C0000}"/>
    <cellStyle name="Normal 7 8 2" xfId="1195" xr:uid="{00000000-0005-0000-0000-00009D1C0000}"/>
    <cellStyle name="Normal 7 8 3" xfId="1196" xr:uid="{00000000-0005-0000-0000-00009E1C0000}"/>
    <cellStyle name="Normal 7 9" xfId="1197" xr:uid="{00000000-0005-0000-0000-00009F1C0000}"/>
    <cellStyle name="Normal 7 9 2" xfId="1198" xr:uid="{00000000-0005-0000-0000-0000A01C0000}"/>
    <cellStyle name="Normal 7 9 3" xfId="1199" xr:uid="{00000000-0005-0000-0000-0000A11C0000}"/>
    <cellStyle name="Normal 7_CF-performance" xfId="1394" xr:uid="{00000000-0005-0000-0000-0000A21C0000}"/>
    <cellStyle name="Normal 8" xfId="78" xr:uid="{00000000-0005-0000-0000-0000A31C0000}"/>
    <cellStyle name="Normal 8 2" xfId="1201" xr:uid="{00000000-0005-0000-0000-0000A41C0000}"/>
    <cellStyle name="Normal 8 2 2" xfId="7583" xr:uid="{00000000-0005-0000-0000-0000A51C0000}"/>
    <cellStyle name="Normal 8 3" xfId="7584" xr:uid="{00000000-0005-0000-0000-0000A61C0000}"/>
    <cellStyle name="Normal 8 4" xfId="7585" xr:uid="{00000000-0005-0000-0000-0000A71C0000}"/>
    <cellStyle name="Normal 8 5" xfId="1200" xr:uid="{00000000-0005-0000-0000-0000A81C0000}"/>
    <cellStyle name="Normal 8_CF-performance" xfId="1395" xr:uid="{00000000-0005-0000-0000-0000A91C0000}"/>
    <cellStyle name="Normal 9" xfId="79" xr:uid="{00000000-0005-0000-0000-0000AA1C0000}"/>
    <cellStyle name="Normal 9 2" xfId="80" xr:uid="{00000000-0005-0000-0000-0000AB1C0000}"/>
    <cellStyle name="Normal 9 2 2" xfId="7586" xr:uid="{00000000-0005-0000-0000-0000AC1C0000}"/>
    <cellStyle name="Normal 9 2 3" xfId="1203" xr:uid="{00000000-0005-0000-0000-0000AD1C0000}"/>
    <cellStyle name="Normal 9 3" xfId="7587" xr:uid="{00000000-0005-0000-0000-0000AE1C0000}"/>
    <cellStyle name="Normal 9 4" xfId="1202" xr:uid="{00000000-0005-0000-0000-0000AF1C0000}"/>
    <cellStyle name="Note 2" xfId="1541" xr:uid="{00000000-0005-0000-0000-0000B01C0000}"/>
    <cellStyle name="Percent 10" xfId="7588" xr:uid="{00000000-0005-0000-0000-0000B11C0000}"/>
    <cellStyle name="Percent 11" xfId="7589" xr:uid="{00000000-0005-0000-0000-0000B21C0000}"/>
    <cellStyle name="Percent 12" xfId="7590" xr:uid="{00000000-0005-0000-0000-0000B31C0000}"/>
    <cellStyle name="Percent 13" xfId="7591" xr:uid="{00000000-0005-0000-0000-0000B41C0000}"/>
    <cellStyle name="Percent 13 2" xfId="7592" xr:uid="{00000000-0005-0000-0000-0000B51C0000}"/>
    <cellStyle name="Percent 15" xfId="1542" xr:uid="{00000000-0005-0000-0000-0000B61C0000}"/>
    <cellStyle name="Percent 2" xfId="81" xr:uid="{00000000-0005-0000-0000-0000B71C0000}"/>
    <cellStyle name="Percent 2 10" xfId="1204" xr:uid="{00000000-0005-0000-0000-0000B81C0000}"/>
    <cellStyle name="Percent 2 10 2" xfId="1205" xr:uid="{00000000-0005-0000-0000-0000B91C0000}"/>
    <cellStyle name="Percent 2 10 3" xfId="1206" xr:uid="{00000000-0005-0000-0000-0000BA1C0000}"/>
    <cellStyle name="Percent 2 11" xfId="1207" xr:uid="{00000000-0005-0000-0000-0000BB1C0000}"/>
    <cellStyle name="Percent 2 12" xfId="1208" xr:uid="{00000000-0005-0000-0000-0000BC1C0000}"/>
    <cellStyle name="Percent 2 13" xfId="1209" xr:uid="{00000000-0005-0000-0000-0000BD1C0000}"/>
    <cellStyle name="Percent 2 14" xfId="1210" xr:uid="{00000000-0005-0000-0000-0000BE1C0000}"/>
    <cellStyle name="Percent 2 15" xfId="1211" xr:uid="{00000000-0005-0000-0000-0000BF1C0000}"/>
    <cellStyle name="Percent 2 16" xfId="1543" xr:uid="{00000000-0005-0000-0000-0000C01C0000}"/>
    <cellStyle name="Percent 2 17" xfId="1544" xr:uid="{00000000-0005-0000-0000-0000C11C0000}"/>
    <cellStyle name="Percent 2 18" xfId="1545" xr:uid="{00000000-0005-0000-0000-0000C21C0000}"/>
    <cellStyle name="Percent 2 19" xfId="1546" xr:uid="{00000000-0005-0000-0000-0000C31C0000}"/>
    <cellStyle name="Percent 2 2" xfId="82" xr:uid="{00000000-0005-0000-0000-0000C41C0000}"/>
    <cellStyle name="Percent 2 2 10" xfId="1213" xr:uid="{00000000-0005-0000-0000-0000C51C0000}"/>
    <cellStyle name="Percent 2 2 11" xfId="1547" xr:uid="{00000000-0005-0000-0000-0000C61C0000}"/>
    <cellStyle name="Percent 2 2 11 2" xfId="1548" xr:uid="{00000000-0005-0000-0000-0000C71C0000}"/>
    <cellStyle name="Percent 2 2 11 3" xfId="1549" xr:uid="{00000000-0005-0000-0000-0000C81C0000}"/>
    <cellStyle name="Percent 2 2 11 4" xfId="1550" xr:uid="{00000000-0005-0000-0000-0000C91C0000}"/>
    <cellStyle name="Percent 2 2 12" xfId="1551" xr:uid="{00000000-0005-0000-0000-0000CA1C0000}"/>
    <cellStyle name="Percent 2 2 13" xfId="1552" xr:uid="{00000000-0005-0000-0000-0000CB1C0000}"/>
    <cellStyle name="Percent 2 2 14" xfId="1553" xr:uid="{00000000-0005-0000-0000-0000CC1C0000}"/>
    <cellStyle name="Percent 2 2 15" xfId="1554" xr:uid="{00000000-0005-0000-0000-0000CD1C0000}"/>
    <cellStyle name="Percent 2 2 15 2" xfId="7593" xr:uid="{00000000-0005-0000-0000-0000CE1C0000}"/>
    <cellStyle name="Percent 2 2 15 2 2" xfId="7594" xr:uid="{00000000-0005-0000-0000-0000CF1C0000}"/>
    <cellStyle name="Percent 2 2 15 2 2 2" xfId="7595" xr:uid="{00000000-0005-0000-0000-0000D01C0000}"/>
    <cellStyle name="Percent 2 2 15 2 2 2 2" xfId="7596" xr:uid="{00000000-0005-0000-0000-0000D11C0000}"/>
    <cellStyle name="Percent 2 2 15 2 2 2 2 2" xfId="7597" xr:uid="{00000000-0005-0000-0000-0000D21C0000}"/>
    <cellStyle name="Percent 2 2 15 2 2 2 2 2 2" xfId="7598" xr:uid="{00000000-0005-0000-0000-0000D31C0000}"/>
    <cellStyle name="Percent 2 2 15 2 2 2 2 2 2 2" xfId="7599" xr:uid="{00000000-0005-0000-0000-0000D41C0000}"/>
    <cellStyle name="Percent 2 2 15 2 2 2 2 2 3" xfId="7600" xr:uid="{00000000-0005-0000-0000-0000D51C0000}"/>
    <cellStyle name="Percent 2 2 15 2 2 2 2 3" xfId="7601" xr:uid="{00000000-0005-0000-0000-0000D61C0000}"/>
    <cellStyle name="Percent 2 2 15 2 2 2 2 3 2" xfId="7602" xr:uid="{00000000-0005-0000-0000-0000D71C0000}"/>
    <cellStyle name="Percent 2 2 15 2 2 2 3" xfId="7603" xr:uid="{00000000-0005-0000-0000-0000D81C0000}"/>
    <cellStyle name="Percent 2 2 15 2 2 2 4" xfId="7604" xr:uid="{00000000-0005-0000-0000-0000D91C0000}"/>
    <cellStyle name="Percent 2 2 15 2 2 2 5" xfId="7605" xr:uid="{00000000-0005-0000-0000-0000DA1C0000}"/>
    <cellStyle name="Percent 2 2 15 2 2 2 5 2" xfId="7606" xr:uid="{00000000-0005-0000-0000-0000DB1C0000}"/>
    <cellStyle name="Percent 2 2 15 2 2 2 6" xfId="7607" xr:uid="{00000000-0005-0000-0000-0000DC1C0000}"/>
    <cellStyle name="Percent 2 2 15 2 2 3" xfId="7608" xr:uid="{00000000-0005-0000-0000-0000DD1C0000}"/>
    <cellStyle name="Percent 2 2 15 2 2 3 2" xfId="7609" xr:uid="{00000000-0005-0000-0000-0000DE1C0000}"/>
    <cellStyle name="Percent 2 2 15 2 2 3 2 2" xfId="7610" xr:uid="{00000000-0005-0000-0000-0000DF1C0000}"/>
    <cellStyle name="Percent 2 2 15 2 2 3 2 2 2" xfId="7611" xr:uid="{00000000-0005-0000-0000-0000E01C0000}"/>
    <cellStyle name="Percent 2 2 15 2 2 3 2 3" xfId="7612" xr:uid="{00000000-0005-0000-0000-0000E11C0000}"/>
    <cellStyle name="Percent 2 2 15 2 2 3 3" xfId="7613" xr:uid="{00000000-0005-0000-0000-0000E21C0000}"/>
    <cellStyle name="Percent 2 2 15 2 2 3 3 2" xfId="7614" xr:uid="{00000000-0005-0000-0000-0000E31C0000}"/>
    <cellStyle name="Percent 2 2 15 2 2 4" xfId="7615" xr:uid="{00000000-0005-0000-0000-0000E41C0000}"/>
    <cellStyle name="Percent 2 2 15 2 2 5" xfId="7616" xr:uid="{00000000-0005-0000-0000-0000E51C0000}"/>
    <cellStyle name="Percent 2 2 15 2 2 5 2" xfId="7617" xr:uid="{00000000-0005-0000-0000-0000E61C0000}"/>
    <cellStyle name="Percent 2 2 15 2 2 6" xfId="7618" xr:uid="{00000000-0005-0000-0000-0000E71C0000}"/>
    <cellStyle name="Percent 2 2 15 2 3" xfId="7619" xr:uid="{00000000-0005-0000-0000-0000E81C0000}"/>
    <cellStyle name="Percent 2 2 15 2 3 2" xfId="7620" xr:uid="{00000000-0005-0000-0000-0000E91C0000}"/>
    <cellStyle name="Percent 2 2 15 2 3 2 2" xfId="7621" xr:uid="{00000000-0005-0000-0000-0000EA1C0000}"/>
    <cellStyle name="Percent 2 2 15 2 3 2 2 2" xfId="7622" xr:uid="{00000000-0005-0000-0000-0000EB1C0000}"/>
    <cellStyle name="Percent 2 2 15 2 3 2 3" xfId="7623" xr:uid="{00000000-0005-0000-0000-0000EC1C0000}"/>
    <cellStyle name="Percent 2 2 15 2 3 3" xfId="7624" xr:uid="{00000000-0005-0000-0000-0000ED1C0000}"/>
    <cellStyle name="Percent 2 2 15 2 3 3 2" xfId="7625" xr:uid="{00000000-0005-0000-0000-0000EE1C0000}"/>
    <cellStyle name="Percent 2 2 15 2 4" xfId="7626" xr:uid="{00000000-0005-0000-0000-0000EF1C0000}"/>
    <cellStyle name="Percent 2 2 15 2 5" xfId="7627" xr:uid="{00000000-0005-0000-0000-0000F01C0000}"/>
    <cellStyle name="Percent 2 2 15 2 6" xfId="7628" xr:uid="{00000000-0005-0000-0000-0000F11C0000}"/>
    <cellStyle name="Percent 2 2 15 2 6 2" xfId="7629" xr:uid="{00000000-0005-0000-0000-0000F21C0000}"/>
    <cellStyle name="Percent 2 2 15 2 7" xfId="7630" xr:uid="{00000000-0005-0000-0000-0000F31C0000}"/>
    <cellStyle name="Percent 2 2 15 3" xfId="7631" xr:uid="{00000000-0005-0000-0000-0000F41C0000}"/>
    <cellStyle name="Percent 2 2 15 3 2" xfId="7632" xr:uid="{00000000-0005-0000-0000-0000F51C0000}"/>
    <cellStyle name="Percent 2 2 15 3 2 2" xfId="7633" xr:uid="{00000000-0005-0000-0000-0000F61C0000}"/>
    <cellStyle name="Percent 2 2 15 3 2 2 2" xfId="7634" xr:uid="{00000000-0005-0000-0000-0000F71C0000}"/>
    <cellStyle name="Percent 2 2 15 3 2 2 2 2" xfId="7635" xr:uid="{00000000-0005-0000-0000-0000F81C0000}"/>
    <cellStyle name="Percent 2 2 15 3 2 2 3" xfId="7636" xr:uid="{00000000-0005-0000-0000-0000F91C0000}"/>
    <cellStyle name="Percent 2 2 15 3 2 3" xfId="7637" xr:uid="{00000000-0005-0000-0000-0000FA1C0000}"/>
    <cellStyle name="Percent 2 2 15 3 2 3 2" xfId="7638" xr:uid="{00000000-0005-0000-0000-0000FB1C0000}"/>
    <cellStyle name="Percent 2 2 15 3 3" xfId="7639" xr:uid="{00000000-0005-0000-0000-0000FC1C0000}"/>
    <cellStyle name="Percent 2 2 15 3 4" xfId="7640" xr:uid="{00000000-0005-0000-0000-0000FD1C0000}"/>
    <cellStyle name="Percent 2 2 15 3 5" xfId="7641" xr:uid="{00000000-0005-0000-0000-0000FE1C0000}"/>
    <cellStyle name="Percent 2 2 15 3 5 2" xfId="7642" xr:uid="{00000000-0005-0000-0000-0000FF1C0000}"/>
    <cellStyle name="Percent 2 2 15 3 6" xfId="7643" xr:uid="{00000000-0005-0000-0000-0000001D0000}"/>
    <cellStyle name="Percent 2 2 15 4" xfId="7644" xr:uid="{00000000-0005-0000-0000-0000011D0000}"/>
    <cellStyle name="Percent 2 2 15 4 2" xfId="7645" xr:uid="{00000000-0005-0000-0000-0000021D0000}"/>
    <cellStyle name="Percent 2 2 15 4 2 2" xfId="7646" xr:uid="{00000000-0005-0000-0000-0000031D0000}"/>
    <cellStyle name="Percent 2 2 15 4 2 2 2" xfId="7647" xr:uid="{00000000-0005-0000-0000-0000041D0000}"/>
    <cellStyle name="Percent 2 2 15 4 2 3" xfId="7648" xr:uid="{00000000-0005-0000-0000-0000051D0000}"/>
    <cellStyle name="Percent 2 2 15 4 3" xfId="7649" xr:uid="{00000000-0005-0000-0000-0000061D0000}"/>
    <cellStyle name="Percent 2 2 15 4 3 2" xfId="7650" xr:uid="{00000000-0005-0000-0000-0000071D0000}"/>
    <cellStyle name="Percent 2 2 15 5" xfId="7651" xr:uid="{00000000-0005-0000-0000-0000081D0000}"/>
    <cellStyle name="Percent 2 2 15 6" xfId="7652" xr:uid="{00000000-0005-0000-0000-0000091D0000}"/>
    <cellStyle name="Percent 2 2 15 6 2" xfId="7653" xr:uid="{00000000-0005-0000-0000-00000A1D0000}"/>
    <cellStyle name="Percent 2 2 15 7" xfId="7654" xr:uid="{00000000-0005-0000-0000-00000B1D0000}"/>
    <cellStyle name="Percent 2 2 16" xfId="1555" xr:uid="{00000000-0005-0000-0000-00000C1D0000}"/>
    <cellStyle name="Percent 2 2 16 2" xfId="7655" xr:uid="{00000000-0005-0000-0000-00000D1D0000}"/>
    <cellStyle name="Percent 2 2 16 2 2" xfId="7656" xr:uid="{00000000-0005-0000-0000-00000E1D0000}"/>
    <cellStyle name="Percent 2 2 16 2 2 2" xfId="7657" xr:uid="{00000000-0005-0000-0000-00000F1D0000}"/>
    <cellStyle name="Percent 2 2 16 2 2 2 2" xfId="7658" xr:uid="{00000000-0005-0000-0000-0000101D0000}"/>
    <cellStyle name="Percent 2 2 16 2 2 2 2 2" xfId="7659" xr:uid="{00000000-0005-0000-0000-0000111D0000}"/>
    <cellStyle name="Percent 2 2 16 2 2 2 3" xfId="7660" xr:uid="{00000000-0005-0000-0000-0000121D0000}"/>
    <cellStyle name="Percent 2 2 16 2 2 3" xfId="7661" xr:uid="{00000000-0005-0000-0000-0000131D0000}"/>
    <cellStyle name="Percent 2 2 16 2 2 3 2" xfId="7662" xr:uid="{00000000-0005-0000-0000-0000141D0000}"/>
    <cellStyle name="Percent 2 2 16 2 3" xfId="7663" xr:uid="{00000000-0005-0000-0000-0000151D0000}"/>
    <cellStyle name="Percent 2 2 16 2 4" xfId="7664" xr:uid="{00000000-0005-0000-0000-0000161D0000}"/>
    <cellStyle name="Percent 2 2 16 2 5" xfId="7665" xr:uid="{00000000-0005-0000-0000-0000171D0000}"/>
    <cellStyle name="Percent 2 2 16 2 5 2" xfId="7666" xr:uid="{00000000-0005-0000-0000-0000181D0000}"/>
    <cellStyle name="Percent 2 2 16 2 6" xfId="7667" xr:uid="{00000000-0005-0000-0000-0000191D0000}"/>
    <cellStyle name="Percent 2 2 16 3" xfId="7668" xr:uid="{00000000-0005-0000-0000-00001A1D0000}"/>
    <cellStyle name="Percent 2 2 16 3 2" xfId="7669" xr:uid="{00000000-0005-0000-0000-00001B1D0000}"/>
    <cellStyle name="Percent 2 2 16 3 2 2" xfId="7670" xr:uid="{00000000-0005-0000-0000-00001C1D0000}"/>
    <cellStyle name="Percent 2 2 16 3 2 2 2" xfId="7671" xr:uid="{00000000-0005-0000-0000-00001D1D0000}"/>
    <cellStyle name="Percent 2 2 16 3 2 3" xfId="7672" xr:uid="{00000000-0005-0000-0000-00001E1D0000}"/>
    <cellStyle name="Percent 2 2 16 3 3" xfId="7673" xr:uid="{00000000-0005-0000-0000-00001F1D0000}"/>
    <cellStyle name="Percent 2 2 16 3 3 2" xfId="7674" xr:uid="{00000000-0005-0000-0000-0000201D0000}"/>
    <cellStyle name="Percent 2 2 16 4" xfId="7675" xr:uid="{00000000-0005-0000-0000-0000211D0000}"/>
    <cellStyle name="Percent 2 2 16 5" xfId="7676" xr:uid="{00000000-0005-0000-0000-0000221D0000}"/>
    <cellStyle name="Percent 2 2 16 5 2" xfId="7677" xr:uid="{00000000-0005-0000-0000-0000231D0000}"/>
    <cellStyle name="Percent 2 2 16 6" xfId="7678" xr:uid="{00000000-0005-0000-0000-0000241D0000}"/>
    <cellStyle name="Percent 2 2 17" xfId="1556" xr:uid="{00000000-0005-0000-0000-0000251D0000}"/>
    <cellStyle name="Percent 2 2 17 2" xfId="7679" xr:uid="{00000000-0005-0000-0000-0000261D0000}"/>
    <cellStyle name="Percent 2 2 17 2 2" xfId="7680" xr:uid="{00000000-0005-0000-0000-0000271D0000}"/>
    <cellStyle name="Percent 2 2 17 2 2 2" xfId="7681" xr:uid="{00000000-0005-0000-0000-0000281D0000}"/>
    <cellStyle name="Percent 2 2 17 2 3" xfId="7682" xr:uid="{00000000-0005-0000-0000-0000291D0000}"/>
    <cellStyle name="Percent 2 2 17 3" xfId="7683" xr:uid="{00000000-0005-0000-0000-00002A1D0000}"/>
    <cellStyle name="Percent 2 2 17 3 2" xfId="7684" xr:uid="{00000000-0005-0000-0000-00002B1D0000}"/>
    <cellStyle name="Percent 2 2 18" xfId="1557" xr:uid="{00000000-0005-0000-0000-00002C1D0000}"/>
    <cellStyle name="Percent 2 2 19" xfId="1558" xr:uid="{00000000-0005-0000-0000-00002D1D0000}"/>
    <cellStyle name="Percent 2 2 2" xfId="83" xr:uid="{00000000-0005-0000-0000-00002E1D0000}"/>
    <cellStyle name="Percent 2 2 2 10" xfId="1559" xr:uid="{00000000-0005-0000-0000-00002F1D0000}"/>
    <cellStyle name="Percent 2 2 2 10 2" xfId="1560" xr:uid="{00000000-0005-0000-0000-0000301D0000}"/>
    <cellStyle name="Percent 2 2 2 10 3" xfId="1561" xr:uid="{00000000-0005-0000-0000-0000311D0000}"/>
    <cellStyle name="Percent 2 2 2 10 4" xfId="1562" xr:uid="{00000000-0005-0000-0000-0000321D0000}"/>
    <cellStyle name="Percent 2 2 2 11" xfId="1563" xr:uid="{00000000-0005-0000-0000-0000331D0000}"/>
    <cellStyle name="Percent 2 2 2 12" xfId="1564" xr:uid="{00000000-0005-0000-0000-0000341D0000}"/>
    <cellStyle name="Percent 2 2 2 13" xfId="1565" xr:uid="{00000000-0005-0000-0000-0000351D0000}"/>
    <cellStyle name="Percent 2 2 2 14" xfId="1566" xr:uid="{00000000-0005-0000-0000-0000361D0000}"/>
    <cellStyle name="Percent 2 2 2 14 2" xfId="7685" xr:uid="{00000000-0005-0000-0000-0000371D0000}"/>
    <cellStyle name="Percent 2 2 2 14 2 2" xfId="7686" xr:uid="{00000000-0005-0000-0000-0000381D0000}"/>
    <cellStyle name="Percent 2 2 2 14 2 2 2" xfId="7687" xr:uid="{00000000-0005-0000-0000-0000391D0000}"/>
    <cellStyle name="Percent 2 2 2 14 2 2 2 2" xfId="7688" xr:uid="{00000000-0005-0000-0000-00003A1D0000}"/>
    <cellStyle name="Percent 2 2 2 14 2 2 2 2 2" xfId="7689" xr:uid="{00000000-0005-0000-0000-00003B1D0000}"/>
    <cellStyle name="Percent 2 2 2 14 2 2 2 2 2 2" xfId="7690" xr:uid="{00000000-0005-0000-0000-00003C1D0000}"/>
    <cellStyle name="Percent 2 2 2 14 2 2 2 2 2 2 2" xfId="7691" xr:uid="{00000000-0005-0000-0000-00003D1D0000}"/>
    <cellStyle name="Percent 2 2 2 14 2 2 2 2 2 3" xfId="7692" xr:uid="{00000000-0005-0000-0000-00003E1D0000}"/>
    <cellStyle name="Percent 2 2 2 14 2 2 2 2 3" xfId="7693" xr:uid="{00000000-0005-0000-0000-00003F1D0000}"/>
    <cellStyle name="Percent 2 2 2 14 2 2 2 2 3 2" xfId="7694" xr:uid="{00000000-0005-0000-0000-0000401D0000}"/>
    <cellStyle name="Percent 2 2 2 14 2 2 2 3" xfId="7695" xr:uid="{00000000-0005-0000-0000-0000411D0000}"/>
    <cellStyle name="Percent 2 2 2 14 2 2 2 4" xfId="7696" xr:uid="{00000000-0005-0000-0000-0000421D0000}"/>
    <cellStyle name="Percent 2 2 2 14 2 2 2 5" xfId="7697" xr:uid="{00000000-0005-0000-0000-0000431D0000}"/>
    <cellStyle name="Percent 2 2 2 14 2 2 2 5 2" xfId="7698" xr:uid="{00000000-0005-0000-0000-0000441D0000}"/>
    <cellStyle name="Percent 2 2 2 14 2 2 2 6" xfId="7699" xr:uid="{00000000-0005-0000-0000-0000451D0000}"/>
    <cellStyle name="Percent 2 2 2 14 2 2 3" xfId="7700" xr:uid="{00000000-0005-0000-0000-0000461D0000}"/>
    <cellStyle name="Percent 2 2 2 14 2 2 3 2" xfId="7701" xr:uid="{00000000-0005-0000-0000-0000471D0000}"/>
    <cellStyle name="Percent 2 2 2 14 2 2 3 2 2" xfId="7702" xr:uid="{00000000-0005-0000-0000-0000481D0000}"/>
    <cellStyle name="Percent 2 2 2 14 2 2 3 2 2 2" xfId="7703" xr:uid="{00000000-0005-0000-0000-0000491D0000}"/>
    <cellStyle name="Percent 2 2 2 14 2 2 3 2 3" xfId="7704" xr:uid="{00000000-0005-0000-0000-00004A1D0000}"/>
    <cellStyle name="Percent 2 2 2 14 2 2 3 3" xfId="7705" xr:uid="{00000000-0005-0000-0000-00004B1D0000}"/>
    <cellStyle name="Percent 2 2 2 14 2 2 3 3 2" xfId="7706" xr:uid="{00000000-0005-0000-0000-00004C1D0000}"/>
    <cellStyle name="Percent 2 2 2 14 2 2 4" xfId="7707" xr:uid="{00000000-0005-0000-0000-00004D1D0000}"/>
    <cellStyle name="Percent 2 2 2 14 2 2 5" xfId="7708" xr:uid="{00000000-0005-0000-0000-00004E1D0000}"/>
    <cellStyle name="Percent 2 2 2 14 2 2 5 2" xfId="7709" xr:uid="{00000000-0005-0000-0000-00004F1D0000}"/>
    <cellStyle name="Percent 2 2 2 14 2 2 6" xfId="7710" xr:uid="{00000000-0005-0000-0000-0000501D0000}"/>
    <cellStyle name="Percent 2 2 2 14 2 3" xfId="7711" xr:uid="{00000000-0005-0000-0000-0000511D0000}"/>
    <cellStyle name="Percent 2 2 2 14 2 3 2" xfId="7712" xr:uid="{00000000-0005-0000-0000-0000521D0000}"/>
    <cellStyle name="Percent 2 2 2 14 2 3 2 2" xfId="7713" xr:uid="{00000000-0005-0000-0000-0000531D0000}"/>
    <cellStyle name="Percent 2 2 2 14 2 3 2 2 2" xfId="7714" xr:uid="{00000000-0005-0000-0000-0000541D0000}"/>
    <cellStyle name="Percent 2 2 2 14 2 3 2 3" xfId="7715" xr:uid="{00000000-0005-0000-0000-0000551D0000}"/>
    <cellStyle name="Percent 2 2 2 14 2 3 3" xfId="7716" xr:uid="{00000000-0005-0000-0000-0000561D0000}"/>
    <cellStyle name="Percent 2 2 2 14 2 3 3 2" xfId="7717" xr:uid="{00000000-0005-0000-0000-0000571D0000}"/>
    <cellStyle name="Percent 2 2 2 14 2 4" xfId="7718" xr:uid="{00000000-0005-0000-0000-0000581D0000}"/>
    <cellStyle name="Percent 2 2 2 14 2 5" xfId="7719" xr:uid="{00000000-0005-0000-0000-0000591D0000}"/>
    <cellStyle name="Percent 2 2 2 14 2 6" xfId="7720" xr:uid="{00000000-0005-0000-0000-00005A1D0000}"/>
    <cellStyle name="Percent 2 2 2 14 2 6 2" xfId="7721" xr:uid="{00000000-0005-0000-0000-00005B1D0000}"/>
    <cellStyle name="Percent 2 2 2 14 2 7" xfId="7722" xr:uid="{00000000-0005-0000-0000-00005C1D0000}"/>
    <cellStyle name="Percent 2 2 2 14 3" xfId="7723" xr:uid="{00000000-0005-0000-0000-00005D1D0000}"/>
    <cellStyle name="Percent 2 2 2 14 3 2" xfId="7724" xr:uid="{00000000-0005-0000-0000-00005E1D0000}"/>
    <cellStyle name="Percent 2 2 2 14 3 2 2" xfId="7725" xr:uid="{00000000-0005-0000-0000-00005F1D0000}"/>
    <cellStyle name="Percent 2 2 2 14 3 2 2 2" xfId="7726" xr:uid="{00000000-0005-0000-0000-0000601D0000}"/>
    <cellStyle name="Percent 2 2 2 14 3 2 2 2 2" xfId="7727" xr:uid="{00000000-0005-0000-0000-0000611D0000}"/>
    <cellStyle name="Percent 2 2 2 14 3 2 2 3" xfId="7728" xr:uid="{00000000-0005-0000-0000-0000621D0000}"/>
    <cellStyle name="Percent 2 2 2 14 3 2 3" xfId="7729" xr:uid="{00000000-0005-0000-0000-0000631D0000}"/>
    <cellStyle name="Percent 2 2 2 14 3 2 3 2" xfId="7730" xr:uid="{00000000-0005-0000-0000-0000641D0000}"/>
    <cellStyle name="Percent 2 2 2 14 3 3" xfId="7731" xr:uid="{00000000-0005-0000-0000-0000651D0000}"/>
    <cellStyle name="Percent 2 2 2 14 3 4" xfId="7732" xr:uid="{00000000-0005-0000-0000-0000661D0000}"/>
    <cellStyle name="Percent 2 2 2 14 3 5" xfId="7733" xr:uid="{00000000-0005-0000-0000-0000671D0000}"/>
    <cellStyle name="Percent 2 2 2 14 3 5 2" xfId="7734" xr:uid="{00000000-0005-0000-0000-0000681D0000}"/>
    <cellStyle name="Percent 2 2 2 14 3 6" xfId="7735" xr:uid="{00000000-0005-0000-0000-0000691D0000}"/>
    <cellStyle name="Percent 2 2 2 14 4" xfId="7736" xr:uid="{00000000-0005-0000-0000-00006A1D0000}"/>
    <cellStyle name="Percent 2 2 2 14 4 2" xfId="7737" xr:uid="{00000000-0005-0000-0000-00006B1D0000}"/>
    <cellStyle name="Percent 2 2 2 14 4 2 2" xfId="7738" xr:uid="{00000000-0005-0000-0000-00006C1D0000}"/>
    <cellStyle name="Percent 2 2 2 14 4 2 2 2" xfId="7739" xr:uid="{00000000-0005-0000-0000-00006D1D0000}"/>
    <cellStyle name="Percent 2 2 2 14 4 2 3" xfId="7740" xr:uid="{00000000-0005-0000-0000-00006E1D0000}"/>
    <cellStyle name="Percent 2 2 2 14 4 3" xfId="7741" xr:uid="{00000000-0005-0000-0000-00006F1D0000}"/>
    <cellStyle name="Percent 2 2 2 14 4 3 2" xfId="7742" xr:uid="{00000000-0005-0000-0000-0000701D0000}"/>
    <cellStyle name="Percent 2 2 2 14 5" xfId="7743" xr:uid="{00000000-0005-0000-0000-0000711D0000}"/>
    <cellStyle name="Percent 2 2 2 14 6" xfId="7744" xr:uid="{00000000-0005-0000-0000-0000721D0000}"/>
    <cellStyle name="Percent 2 2 2 14 6 2" xfId="7745" xr:uid="{00000000-0005-0000-0000-0000731D0000}"/>
    <cellStyle name="Percent 2 2 2 14 7" xfId="7746" xr:uid="{00000000-0005-0000-0000-0000741D0000}"/>
    <cellStyle name="Percent 2 2 2 15" xfId="1567" xr:uid="{00000000-0005-0000-0000-0000751D0000}"/>
    <cellStyle name="Percent 2 2 2 15 2" xfId="7747" xr:uid="{00000000-0005-0000-0000-0000761D0000}"/>
    <cellStyle name="Percent 2 2 2 15 2 2" xfId="7748" xr:uid="{00000000-0005-0000-0000-0000771D0000}"/>
    <cellStyle name="Percent 2 2 2 15 2 2 2" xfId="7749" xr:uid="{00000000-0005-0000-0000-0000781D0000}"/>
    <cellStyle name="Percent 2 2 2 15 2 2 2 2" xfId="7750" xr:uid="{00000000-0005-0000-0000-0000791D0000}"/>
    <cellStyle name="Percent 2 2 2 15 2 2 2 2 2" xfId="7751" xr:uid="{00000000-0005-0000-0000-00007A1D0000}"/>
    <cellStyle name="Percent 2 2 2 15 2 2 2 3" xfId="7752" xr:uid="{00000000-0005-0000-0000-00007B1D0000}"/>
    <cellStyle name="Percent 2 2 2 15 2 2 3" xfId="7753" xr:uid="{00000000-0005-0000-0000-00007C1D0000}"/>
    <cellStyle name="Percent 2 2 2 15 2 2 3 2" xfId="7754" xr:uid="{00000000-0005-0000-0000-00007D1D0000}"/>
    <cellStyle name="Percent 2 2 2 15 2 3" xfId="7755" xr:uid="{00000000-0005-0000-0000-00007E1D0000}"/>
    <cellStyle name="Percent 2 2 2 15 2 4" xfId="7756" xr:uid="{00000000-0005-0000-0000-00007F1D0000}"/>
    <cellStyle name="Percent 2 2 2 15 2 5" xfId="7757" xr:uid="{00000000-0005-0000-0000-0000801D0000}"/>
    <cellStyle name="Percent 2 2 2 15 2 5 2" xfId="7758" xr:uid="{00000000-0005-0000-0000-0000811D0000}"/>
    <cellStyle name="Percent 2 2 2 15 2 6" xfId="7759" xr:uid="{00000000-0005-0000-0000-0000821D0000}"/>
    <cellStyle name="Percent 2 2 2 15 3" xfId="7760" xr:uid="{00000000-0005-0000-0000-0000831D0000}"/>
    <cellStyle name="Percent 2 2 2 15 3 2" xfId="7761" xr:uid="{00000000-0005-0000-0000-0000841D0000}"/>
    <cellStyle name="Percent 2 2 2 15 3 2 2" xfId="7762" xr:uid="{00000000-0005-0000-0000-0000851D0000}"/>
    <cellStyle name="Percent 2 2 2 15 3 2 2 2" xfId="7763" xr:uid="{00000000-0005-0000-0000-0000861D0000}"/>
    <cellStyle name="Percent 2 2 2 15 3 2 3" xfId="7764" xr:uid="{00000000-0005-0000-0000-0000871D0000}"/>
    <cellStyle name="Percent 2 2 2 15 3 3" xfId="7765" xr:uid="{00000000-0005-0000-0000-0000881D0000}"/>
    <cellStyle name="Percent 2 2 2 15 3 3 2" xfId="7766" xr:uid="{00000000-0005-0000-0000-0000891D0000}"/>
    <cellStyle name="Percent 2 2 2 15 4" xfId="7767" xr:uid="{00000000-0005-0000-0000-00008A1D0000}"/>
    <cellStyle name="Percent 2 2 2 15 5" xfId="7768" xr:uid="{00000000-0005-0000-0000-00008B1D0000}"/>
    <cellStyle name="Percent 2 2 2 15 5 2" xfId="7769" xr:uid="{00000000-0005-0000-0000-00008C1D0000}"/>
    <cellStyle name="Percent 2 2 2 15 6" xfId="7770" xr:uid="{00000000-0005-0000-0000-00008D1D0000}"/>
    <cellStyle name="Percent 2 2 2 16" xfId="1568" xr:uid="{00000000-0005-0000-0000-00008E1D0000}"/>
    <cellStyle name="Percent 2 2 2 16 2" xfId="7771" xr:uid="{00000000-0005-0000-0000-00008F1D0000}"/>
    <cellStyle name="Percent 2 2 2 16 2 2" xfId="7772" xr:uid="{00000000-0005-0000-0000-0000901D0000}"/>
    <cellStyle name="Percent 2 2 2 16 2 2 2" xfId="7773" xr:uid="{00000000-0005-0000-0000-0000911D0000}"/>
    <cellStyle name="Percent 2 2 2 16 2 3" xfId="7774" xr:uid="{00000000-0005-0000-0000-0000921D0000}"/>
    <cellStyle name="Percent 2 2 2 16 3" xfId="7775" xr:uid="{00000000-0005-0000-0000-0000931D0000}"/>
    <cellStyle name="Percent 2 2 2 16 3 2" xfId="7776" xr:uid="{00000000-0005-0000-0000-0000941D0000}"/>
    <cellStyle name="Percent 2 2 2 17" xfId="1569" xr:uid="{00000000-0005-0000-0000-0000951D0000}"/>
    <cellStyle name="Percent 2 2 2 18" xfId="1570" xr:uid="{00000000-0005-0000-0000-0000961D0000}"/>
    <cellStyle name="Percent 2 2 2 19" xfId="7777" xr:uid="{00000000-0005-0000-0000-0000971D0000}"/>
    <cellStyle name="Percent 2 2 2 19 2" xfId="7778" xr:uid="{00000000-0005-0000-0000-0000981D0000}"/>
    <cellStyle name="Percent 2 2 2 2" xfId="1215" xr:uid="{00000000-0005-0000-0000-0000991D0000}"/>
    <cellStyle name="Percent 2 2 2 2 10" xfId="1571" xr:uid="{00000000-0005-0000-0000-00009A1D0000}"/>
    <cellStyle name="Percent 2 2 2 2 10 2" xfId="7779" xr:uid="{00000000-0005-0000-0000-00009B1D0000}"/>
    <cellStyle name="Percent 2 2 2 2 10 2 2" xfId="7780" xr:uid="{00000000-0005-0000-0000-00009C1D0000}"/>
    <cellStyle name="Percent 2 2 2 2 10 2 3" xfId="7781" xr:uid="{00000000-0005-0000-0000-00009D1D0000}"/>
    <cellStyle name="Percent 2 2 2 2 10 3" xfId="7782" xr:uid="{00000000-0005-0000-0000-00009E1D0000}"/>
    <cellStyle name="Percent 2 2 2 2 11" xfId="1572" xr:uid="{00000000-0005-0000-0000-00009F1D0000}"/>
    <cellStyle name="Percent 2 2 2 2 12" xfId="1573" xr:uid="{00000000-0005-0000-0000-0000A01D0000}"/>
    <cellStyle name="Percent 2 2 2 2 13" xfId="1574" xr:uid="{00000000-0005-0000-0000-0000A11D0000}"/>
    <cellStyle name="Percent 2 2 2 2 14" xfId="1575" xr:uid="{00000000-0005-0000-0000-0000A21D0000}"/>
    <cellStyle name="Percent 2 2 2 2 15" xfId="1576" xr:uid="{00000000-0005-0000-0000-0000A31D0000}"/>
    <cellStyle name="Percent 2 2 2 2 16" xfId="1577" xr:uid="{00000000-0005-0000-0000-0000A41D0000}"/>
    <cellStyle name="Percent 2 2 2 2 2" xfId="1216" xr:uid="{00000000-0005-0000-0000-0000A51D0000}"/>
    <cellStyle name="Percent 2 2 2 2 2 10" xfId="1578" xr:uid="{00000000-0005-0000-0000-0000A61D0000}"/>
    <cellStyle name="Percent 2 2 2 2 2 11" xfId="1579" xr:uid="{00000000-0005-0000-0000-0000A71D0000}"/>
    <cellStyle name="Percent 2 2 2 2 2 2" xfId="1580" xr:uid="{00000000-0005-0000-0000-0000A81D0000}"/>
    <cellStyle name="Percent 2 2 2 2 2 2 10" xfId="1581" xr:uid="{00000000-0005-0000-0000-0000A91D0000}"/>
    <cellStyle name="Percent 2 2 2 2 2 2 11" xfId="7783" xr:uid="{00000000-0005-0000-0000-0000AA1D0000}"/>
    <cellStyle name="Percent 2 2 2 2 2 2 2" xfId="1582" xr:uid="{00000000-0005-0000-0000-0000AB1D0000}"/>
    <cellStyle name="Percent 2 2 2 2 2 2 2 10" xfId="7784" xr:uid="{00000000-0005-0000-0000-0000AC1D0000}"/>
    <cellStyle name="Percent 2 2 2 2 2 2 2 2" xfId="1583" xr:uid="{00000000-0005-0000-0000-0000AD1D0000}"/>
    <cellStyle name="Percent 2 2 2 2 2 2 2 2 10" xfId="7785" xr:uid="{00000000-0005-0000-0000-0000AE1D0000}"/>
    <cellStyle name="Percent 2 2 2 2 2 2 2 2 2" xfId="7786" xr:uid="{00000000-0005-0000-0000-0000AF1D0000}"/>
    <cellStyle name="Percent 2 2 2 2 2 2 2 2 2 2" xfId="7787" xr:uid="{00000000-0005-0000-0000-0000B01D0000}"/>
    <cellStyle name="Percent 2 2 2 2 2 2 2 2 2 2 2" xfId="7788" xr:uid="{00000000-0005-0000-0000-0000B11D0000}"/>
    <cellStyle name="Percent 2 2 2 2 2 2 2 2 2 2 2 2" xfId="7789" xr:uid="{00000000-0005-0000-0000-0000B21D0000}"/>
    <cellStyle name="Percent 2 2 2 2 2 2 2 2 2 2 2 2 2" xfId="7790" xr:uid="{00000000-0005-0000-0000-0000B31D0000}"/>
    <cellStyle name="Percent 2 2 2 2 2 2 2 2 2 2 2 2 2 2" xfId="7791" xr:uid="{00000000-0005-0000-0000-0000B41D0000}"/>
    <cellStyle name="Percent 2 2 2 2 2 2 2 2 2 2 2 2 2 2 2" xfId="7792" xr:uid="{00000000-0005-0000-0000-0000B51D0000}"/>
    <cellStyle name="Percent 2 2 2 2 2 2 2 2 2 2 2 2 2 2 2 2" xfId="7793" xr:uid="{00000000-0005-0000-0000-0000B61D0000}"/>
    <cellStyle name="Percent 2 2 2 2 2 2 2 2 2 2 2 2 2 2 2 2 2" xfId="7794" xr:uid="{00000000-0005-0000-0000-0000B71D0000}"/>
    <cellStyle name="Percent 2 2 2 2 2 2 2 2 2 2 2 2 2 2 2 2 2 2" xfId="7795" xr:uid="{00000000-0005-0000-0000-0000B81D0000}"/>
    <cellStyle name="Percent 2 2 2 2 2 2 2 2 2 2 2 2 2 2 2 3" xfId="7796" xr:uid="{00000000-0005-0000-0000-0000B91D0000}"/>
    <cellStyle name="Percent 2 2 2 2 2 2 2 2 2 2 2 2 2 2 2 4" xfId="7797" xr:uid="{00000000-0005-0000-0000-0000BA1D0000}"/>
    <cellStyle name="Percent 2 2 2 2 2 2 2 2 2 2 2 2 2 2 3" xfId="7798" xr:uid="{00000000-0005-0000-0000-0000BB1D0000}"/>
    <cellStyle name="Percent 2 2 2 2 2 2 2 2 2 2 2 2 2 2 4" xfId="7799" xr:uid="{00000000-0005-0000-0000-0000BC1D0000}"/>
    <cellStyle name="Percent 2 2 2 2 2 2 2 2 2 2 2 2 2 3" xfId="7800" xr:uid="{00000000-0005-0000-0000-0000BD1D0000}"/>
    <cellStyle name="Percent 2 2 2 2 2 2 2 2 2 2 2 2 2 4" xfId="7801" xr:uid="{00000000-0005-0000-0000-0000BE1D0000}"/>
    <cellStyle name="Percent 2 2 2 2 2 2 2 2 2 2 2 2 2 5" xfId="7802" xr:uid="{00000000-0005-0000-0000-0000BF1D0000}"/>
    <cellStyle name="Percent 2 2 2 2 2 2 2 2 2 2 2 2 3" xfId="7803" xr:uid="{00000000-0005-0000-0000-0000C01D0000}"/>
    <cellStyle name="Percent 2 2 2 2 2 2 2 2 2 2 2 2 3 2" xfId="7804" xr:uid="{00000000-0005-0000-0000-0000C11D0000}"/>
    <cellStyle name="Percent 2 2 2 2 2 2 2 2 2 2 2 2 3 3" xfId="7805" xr:uid="{00000000-0005-0000-0000-0000C21D0000}"/>
    <cellStyle name="Percent 2 2 2 2 2 2 2 2 2 2 2 2 4" xfId="7806" xr:uid="{00000000-0005-0000-0000-0000C31D0000}"/>
    <cellStyle name="Percent 2 2 2 2 2 2 2 2 2 2 2 2 5" xfId="7807" xr:uid="{00000000-0005-0000-0000-0000C41D0000}"/>
    <cellStyle name="Percent 2 2 2 2 2 2 2 2 2 2 2 3" xfId="7808" xr:uid="{00000000-0005-0000-0000-0000C51D0000}"/>
    <cellStyle name="Percent 2 2 2 2 2 2 2 2 2 2 2 3 2" xfId="7809" xr:uid="{00000000-0005-0000-0000-0000C61D0000}"/>
    <cellStyle name="Percent 2 2 2 2 2 2 2 2 2 2 2 3 2 2" xfId="7810" xr:uid="{00000000-0005-0000-0000-0000C71D0000}"/>
    <cellStyle name="Percent 2 2 2 2 2 2 2 2 2 2 2 3 2 3" xfId="7811" xr:uid="{00000000-0005-0000-0000-0000C81D0000}"/>
    <cellStyle name="Percent 2 2 2 2 2 2 2 2 2 2 2 3 3" xfId="7812" xr:uid="{00000000-0005-0000-0000-0000C91D0000}"/>
    <cellStyle name="Percent 2 2 2 2 2 2 2 2 2 2 2 4" xfId="7813" xr:uid="{00000000-0005-0000-0000-0000CA1D0000}"/>
    <cellStyle name="Percent 2 2 2 2 2 2 2 2 2 2 2 5" xfId="7814" xr:uid="{00000000-0005-0000-0000-0000CB1D0000}"/>
    <cellStyle name="Percent 2 2 2 2 2 2 2 2 2 2 2 6" xfId="7815" xr:uid="{00000000-0005-0000-0000-0000CC1D0000}"/>
    <cellStyle name="Percent 2 2 2 2 2 2 2 2 2 2 3" xfId="7816" xr:uid="{00000000-0005-0000-0000-0000CD1D0000}"/>
    <cellStyle name="Percent 2 2 2 2 2 2 2 2 2 2 4" xfId="7817" xr:uid="{00000000-0005-0000-0000-0000CE1D0000}"/>
    <cellStyle name="Percent 2 2 2 2 2 2 2 2 2 2 4 2" xfId="7818" xr:uid="{00000000-0005-0000-0000-0000CF1D0000}"/>
    <cellStyle name="Percent 2 2 2 2 2 2 2 2 2 2 4 2 2" xfId="7819" xr:uid="{00000000-0005-0000-0000-0000D01D0000}"/>
    <cellStyle name="Percent 2 2 2 2 2 2 2 2 2 2 4 2 3" xfId="7820" xr:uid="{00000000-0005-0000-0000-0000D11D0000}"/>
    <cellStyle name="Percent 2 2 2 2 2 2 2 2 2 2 4 3" xfId="7821" xr:uid="{00000000-0005-0000-0000-0000D21D0000}"/>
    <cellStyle name="Percent 2 2 2 2 2 2 2 2 2 2 5" xfId="7822" xr:uid="{00000000-0005-0000-0000-0000D31D0000}"/>
    <cellStyle name="Percent 2 2 2 2 2 2 2 2 2 2 6" xfId="7823" xr:uid="{00000000-0005-0000-0000-0000D41D0000}"/>
    <cellStyle name="Percent 2 2 2 2 2 2 2 2 2 2 7" xfId="7824" xr:uid="{00000000-0005-0000-0000-0000D51D0000}"/>
    <cellStyle name="Percent 2 2 2 2 2 2 2 2 2 3" xfId="7825" xr:uid="{00000000-0005-0000-0000-0000D61D0000}"/>
    <cellStyle name="Percent 2 2 2 2 2 2 2 2 2 3 2" xfId="7826" xr:uid="{00000000-0005-0000-0000-0000D71D0000}"/>
    <cellStyle name="Percent 2 2 2 2 2 2 2 2 2 4" xfId="7827" xr:uid="{00000000-0005-0000-0000-0000D81D0000}"/>
    <cellStyle name="Percent 2 2 2 2 2 2 2 2 2 4 2" xfId="7828" xr:uid="{00000000-0005-0000-0000-0000D91D0000}"/>
    <cellStyle name="Percent 2 2 2 2 2 2 2 2 2 4 2 2" xfId="7829" xr:uid="{00000000-0005-0000-0000-0000DA1D0000}"/>
    <cellStyle name="Percent 2 2 2 2 2 2 2 2 2 4 2 3" xfId="7830" xr:uid="{00000000-0005-0000-0000-0000DB1D0000}"/>
    <cellStyle name="Percent 2 2 2 2 2 2 2 2 2 4 3" xfId="7831" xr:uid="{00000000-0005-0000-0000-0000DC1D0000}"/>
    <cellStyle name="Percent 2 2 2 2 2 2 2 2 2 5" xfId="7832" xr:uid="{00000000-0005-0000-0000-0000DD1D0000}"/>
    <cellStyle name="Percent 2 2 2 2 2 2 2 2 2 6" xfId="7833" xr:uid="{00000000-0005-0000-0000-0000DE1D0000}"/>
    <cellStyle name="Percent 2 2 2 2 2 2 2 2 2 7" xfId="7834" xr:uid="{00000000-0005-0000-0000-0000DF1D0000}"/>
    <cellStyle name="Percent 2 2 2 2 2 2 2 2 3" xfId="7835" xr:uid="{00000000-0005-0000-0000-0000E01D0000}"/>
    <cellStyle name="Percent 2 2 2 2 2 2 2 2 4" xfId="7836" xr:uid="{00000000-0005-0000-0000-0000E11D0000}"/>
    <cellStyle name="Percent 2 2 2 2 2 2 2 2 5" xfId="7837" xr:uid="{00000000-0005-0000-0000-0000E21D0000}"/>
    <cellStyle name="Percent 2 2 2 2 2 2 2 2 5 2" xfId="7838" xr:uid="{00000000-0005-0000-0000-0000E31D0000}"/>
    <cellStyle name="Percent 2 2 2 2 2 2 2 2 6" xfId="7839" xr:uid="{00000000-0005-0000-0000-0000E41D0000}"/>
    <cellStyle name="Percent 2 2 2 2 2 2 2 2 7" xfId="7840" xr:uid="{00000000-0005-0000-0000-0000E51D0000}"/>
    <cellStyle name="Percent 2 2 2 2 2 2 2 2 7 2" xfId="7841" xr:uid="{00000000-0005-0000-0000-0000E61D0000}"/>
    <cellStyle name="Percent 2 2 2 2 2 2 2 2 7 2 2" xfId="7842" xr:uid="{00000000-0005-0000-0000-0000E71D0000}"/>
    <cellStyle name="Percent 2 2 2 2 2 2 2 2 7 2 3" xfId="7843" xr:uid="{00000000-0005-0000-0000-0000E81D0000}"/>
    <cellStyle name="Percent 2 2 2 2 2 2 2 2 7 3" xfId="7844" xr:uid="{00000000-0005-0000-0000-0000E91D0000}"/>
    <cellStyle name="Percent 2 2 2 2 2 2 2 2 8" xfId="7845" xr:uid="{00000000-0005-0000-0000-0000EA1D0000}"/>
    <cellStyle name="Percent 2 2 2 2 2 2 2 2 9" xfId="7846" xr:uid="{00000000-0005-0000-0000-0000EB1D0000}"/>
    <cellStyle name="Percent 2 2 2 2 2 2 2 3" xfId="1584" xr:uid="{00000000-0005-0000-0000-0000EC1D0000}"/>
    <cellStyle name="Percent 2 2 2 2 2 2 2 3 2" xfId="7847" xr:uid="{00000000-0005-0000-0000-0000ED1D0000}"/>
    <cellStyle name="Percent 2 2 2 2 2 2 2 3 2 2" xfId="7848" xr:uid="{00000000-0005-0000-0000-0000EE1D0000}"/>
    <cellStyle name="Percent 2 2 2 2 2 2 2 3 2 2 2" xfId="7849" xr:uid="{00000000-0005-0000-0000-0000EF1D0000}"/>
    <cellStyle name="Percent 2 2 2 2 2 2 2 3 2 3" xfId="7850" xr:uid="{00000000-0005-0000-0000-0000F01D0000}"/>
    <cellStyle name="Percent 2 2 2 2 2 2 2 3 3" xfId="7851" xr:uid="{00000000-0005-0000-0000-0000F11D0000}"/>
    <cellStyle name="Percent 2 2 2 2 2 2 2 3 3 2" xfId="7852" xr:uid="{00000000-0005-0000-0000-0000F21D0000}"/>
    <cellStyle name="Percent 2 2 2 2 2 2 2 4" xfId="1585" xr:uid="{00000000-0005-0000-0000-0000F31D0000}"/>
    <cellStyle name="Percent 2 2 2 2 2 2 2 5" xfId="1586" xr:uid="{00000000-0005-0000-0000-0000F41D0000}"/>
    <cellStyle name="Percent 2 2 2 2 2 2 2 5 2" xfId="7853" xr:uid="{00000000-0005-0000-0000-0000F51D0000}"/>
    <cellStyle name="Percent 2 2 2 2 2 2 2 6" xfId="1587" xr:uid="{00000000-0005-0000-0000-0000F61D0000}"/>
    <cellStyle name="Percent 2 2 2 2 2 2 2 7" xfId="1588" xr:uid="{00000000-0005-0000-0000-0000F71D0000}"/>
    <cellStyle name="Percent 2 2 2 2 2 2 2 7 2" xfId="7854" xr:uid="{00000000-0005-0000-0000-0000F81D0000}"/>
    <cellStyle name="Percent 2 2 2 2 2 2 2 7 2 2" xfId="7855" xr:uid="{00000000-0005-0000-0000-0000F91D0000}"/>
    <cellStyle name="Percent 2 2 2 2 2 2 2 7 2 3" xfId="7856" xr:uid="{00000000-0005-0000-0000-0000FA1D0000}"/>
    <cellStyle name="Percent 2 2 2 2 2 2 2 7 3" xfId="7857" xr:uid="{00000000-0005-0000-0000-0000FB1D0000}"/>
    <cellStyle name="Percent 2 2 2 2 2 2 2 8" xfId="1589" xr:uid="{00000000-0005-0000-0000-0000FC1D0000}"/>
    <cellStyle name="Percent 2 2 2 2 2 2 2 9" xfId="7858" xr:uid="{00000000-0005-0000-0000-0000FD1D0000}"/>
    <cellStyle name="Percent 2 2 2 2 2 2 3" xfId="1590" xr:uid="{00000000-0005-0000-0000-0000FE1D0000}"/>
    <cellStyle name="Percent 2 2 2 2 2 2 3 2" xfId="7859" xr:uid="{00000000-0005-0000-0000-0000FF1D0000}"/>
    <cellStyle name="Percent 2 2 2 2 2 2 3 2 2" xfId="7860" xr:uid="{00000000-0005-0000-0000-0000001E0000}"/>
    <cellStyle name="Percent 2 2 2 2 2 2 3 2 2 2" xfId="7861" xr:uid="{00000000-0005-0000-0000-0000011E0000}"/>
    <cellStyle name="Percent 2 2 2 2 2 2 3 2 3" xfId="7862" xr:uid="{00000000-0005-0000-0000-0000021E0000}"/>
    <cellStyle name="Percent 2 2 2 2 2 2 3 3" xfId="7863" xr:uid="{00000000-0005-0000-0000-0000031E0000}"/>
    <cellStyle name="Percent 2 2 2 2 2 2 3 3 2" xfId="7864" xr:uid="{00000000-0005-0000-0000-0000041E0000}"/>
    <cellStyle name="Percent 2 2 2 2 2 2 4" xfId="1591" xr:uid="{00000000-0005-0000-0000-0000051E0000}"/>
    <cellStyle name="Percent 2 2 2 2 2 2 5" xfId="1592" xr:uid="{00000000-0005-0000-0000-0000061E0000}"/>
    <cellStyle name="Percent 2 2 2 2 2 2 6" xfId="1593" xr:uid="{00000000-0005-0000-0000-0000071E0000}"/>
    <cellStyle name="Percent 2 2 2 2 2 2 6 2" xfId="7865" xr:uid="{00000000-0005-0000-0000-0000081E0000}"/>
    <cellStyle name="Percent 2 2 2 2 2 2 7" xfId="1594" xr:uid="{00000000-0005-0000-0000-0000091E0000}"/>
    <cellStyle name="Percent 2 2 2 2 2 2 8" xfId="1595" xr:uid="{00000000-0005-0000-0000-00000A1E0000}"/>
    <cellStyle name="Percent 2 2 2 2 2 2 8 2" xfId="7866" xr:uid="{00000000-0005-0000-0000-00000B1E0000}"/>
    <cellStyle name="Percent 2 2 2 2 2 2 8 2 2" xfId="7867" xr:uid="{00000000-0005-0000-0000-00000C1E0000}"/>
    <cellStyle name="Percent 2 2 2 2 2 2 8 2 3" xfId="7868" xr:uid="{00000000-0005-0000-0000-00000D1E0000}"/>
    <cellStyle name="Percent 2 2 2 2 2 2 8 3" xfId="7869" xr:uid="{00000000-0005-0000-0000-00000E1E0000}"/>
    <cellStyle name="Percent 2 2 2 2 2 2 9" xfId="1596" xr:uid="{00000000-0005-0000-0000-00000F1E0000}"/>
    <cellStyle name="Percent 2 2 2 2 2 3" xfId="1597" xr:uid="{00000000-0005-0000-0000-0000101E0000}"/>
    <cellStyle name="Percent 2 2 2 2 2 3 2" xfId="7870" xr:uid="{00000000-0005-0000-0000-0000111E0000}"/>
    <cellStyle name="Percent 2 2 2 2 2 3 2 2" xfId="7871" xr:uid="{00000000-0005-0000-0000-0000121E0000}"/>
    <cellStyle name="Percent 2 2 2 2 2 3 2 2 2" xfId="7872" xr:uid="{00000000-0005-0000-0000-0000131E0000}"/>
    <cellStyle name="Percent 2 2 2 2 2 3 2 2 2 2" xfId="7873" xr:uid="{00000000-0005-0000-0000-0000141E0000}"/>
    <cellStyle name="Percent 2 2 2 2 2 3 2 2 3" xfId="7874" xr:uid="{00000000-0005-0000-0000-0000151E0000}"/>
    <cellStyle name="Percent 2 2 2 2 2 3 2 3" xfId="7875" xr:uid="{00000000-0005-0000-0000-0000161E0000}"/>
    <cellStyle name="Percent 2 2 2 2 2 3 2 3 2" xfId="7876" xr:uid="{00000000-0005-0000-0000-0000171E0000}"/>
    <cellStyle name="Percent 2 2 2 2 2 3 3" xfId="7877" xr:uid="{00000000-0005-0000-0000-0000181E0000}"/>
    <cellStyle name="Percent 2 2 2 2 2 3 4" xfId="7878" xr:uid="{00000000-0005-0000-0000-0000191E0000}"/>
    <cellStyle name="Percent 2 2 2 2 2 3 5" xfId="7879" xr:uid="{00000000-0005-0000-0000-00001A1E0000}"/>
    <cellStyle name="Percent 2 2 2 2 2 3 5 2" xfId="7880" xr:uid="{00000000-0005-0000-0000-00001B1E0000}"/>
    <cellStyle name="Percent 2 2 2 2 2 3 6" xfId="7881" xr:uid="{00000000-0005-0000-0000-00001C1E0000}"/>
    <cellStyle name="Percent 2 2 2 2 2 4" xfId="1598" xr:uid="{00000000-0005-0000-0000-00001D1E0000}"/>
    <cellStyle name="Percent 2 2 2 2 2 4 2" xfId="7882" xr:uid="{00000000-0005-0000-0000-00001E1E0000}"/>
    <cellStyle name="Percent 2 2 2 2 2 4 2 2" xfId="7883" xr:uid="{00000000-0005-0000-0000-00001F1E0000}"/>
    <cellStyle name="Percent 2 2 2 2 2 4 2 2 2" xfId="7884" xr:uid="{00000000-0005-0000-0000-0000201E0000}"/>
    <cellStyle name="Percent 2 2 2 2 2 4 2 3" xfId="7885" xr:uid="{00000000-0005-0000-0000-0000211E0000}"/>
    <cellStyle name="Percent 2 2 2 2 2 4 3" xfId="7886" xr:uid="{00000000-0005-0000-0000-0000221E0000}"/>
    <cellStyle name="Percent 2 2 2 2 2 4 3 2" xfId="7887" xr:uid="{00000000-0005-0000-0000-0000231E0000}"/>
    <cellStyle name="Percent 2 2 2 2 2 5" xfId="1599" xr:uid="{00000000-0005-0000-0000-0000241E0000}"/>
    <cellStyle name="Percent 2 2 2 2 2 6" xfId="1600" xr:uid="{00000000-0005-0000-0000-0000251E0000}"/>
    <cellStyle name="Percent 2 2 2 2 2 6 2" xfId="7888" xr:uid="{00000000-0005-0000-0000-0000261E0000}"/>
    <cellStyle name="Percent 2 2 2 2 2 7" xfId="1601" xr:uid="{00000000-0005-0000-0000-0000271E0000}"/>
    <cellStyle name="Percent 2 2 2 2 2 8" xfId="1602" xr:uid="{00000000-0005-0000-0000-0000281E0000}"/>
    <cellStyle name="Percent 2 2 2 2 2 8 2" xfId="7889" xr:uid="{00000000-0005-0000-0000-0000291E0000}"/>
    <cellStyle name="Percent 2 2 2 2 2 8 2 2" xfId="7890" xr:uid="{00000000-0005-0000-0000-00002A1E0000}"/>
    <cellStyle name="Percent 2 2 2 2 2 8 2 3" xfId="7891" xr:uid="{00000000-0005-0000-0000-00002B1E0000}"/>
    <cellStyle name="Percent 2 2 2 2 2 8 3" xfId="7892" xr:uid="{00000000-0005-0000-0000-00002C1E0000}"/>
    <cellStyle name="Percent 2 2 2 2 2 9" xfId="1603" xr:uid="{00000000-0005-0000-0000-00002D1E0000}"/>
    <cellStyle name="Percent 2 2 2 2 3" xfId="1217" xr:uid="{00000000-0005-0000-0000-00002E1E0000}"/>
    <cellStyle name="Percent 2 2 2 2 4" xfId="1218" xr:uid="{00000000-0005-0000-0000-00002F1E0000}"/>
    <cellStyle name="Percent 2 2 2 2 4 2" xfId="7893" xr:uid="{00000000-0005-0000-0000-0000301E0000}"/>
    <cellStyle name="Percent 2 2 2 2 4 2 2" xfId="7894" xr:uid="{00000000-0005-0000-0000-0000311E0000}"/>
    <cellStyle name="Percent 2 2 2 2 4 2 2 2" xfId="7895" xr:uid="{00000000-0005-0000-0000-0000321E0000}"/>
    <cellStyle name="Percent 2 2 2 2 4 2 2 2 2" xfId="7896" xr:uid="{00000000-0005-0000-0000-0000331E0000}"/>
    <cellStyle name="Percent 2 2 2 2 4 2 2 2 2 2" xfId="7897" xr:uid="{00000000-0005-0000-0000-0000341E0000}"/>
    <cellStyle name="Percent 2 2 2 2 4 2 2 2 3" xfId="7898" xr:uid="{00000000-0005-0000-0000-0000351E0000}"/>
    <cellStyle name="Percent 2 2 2 2 4 2 2 3" xfId="7899" xr:uid="{00000000-0005-0000-0000-0000361E0000}"/>
    <cellStyle name="Percent 2 2 2 2 4 2 2 3 2" xfId="7900" xr:uid="{00000000-0005-0000-0000-0000371E0000}"/>
    <cellStyle name="Percent 2 2 2 2 4 2 3" xfId="7901" xr:uid="{00000000-0005-0000-0000-0000381E0000}"/>
    <cellStyle name="Percent 2 2 2 2 4 2 4" xfId="7902" xr:uid="{00000000-0005-0000-0000-0000391E0000}"/>
    <cellStyle name="Percent 2 2 2 2 4 2 5" xfId="7903" xr:uid="{00000000-0005-0000-0000-00003A1E0000}"/>
    <cellStyle name="Percent 2 2 2 2 4 2 5 2" xfId="7904" xr:uid="{00000000-0005-0000-0000-00003B1E0000}"/>
    <cellStyle name="Percent 2 2 2 2 4 2 6" xfId="7905" xr:uid="{00000000-0005-0000-0000-00003C1E0000}"/>
    <cellStyle name="Percent 2 2 2 2 4 3" xfId="7906" xr:uid="{00000000-0005-0000-0000-00003D1E0000}"/>
    <cellStyle name="Percent 2 2 2 2 4 3 2" xfId="7907" xr:uid="{00000000-0005-0000-0000-00003E1E0000}"/>
    <cellStyle name="Percent 2 2 2 2 4 3 2 2" xfId="7908" xr:uid="{00000000-0005-0000-0000-00003F1E0000}"/>
    <cellStyle name="Percent 2 2 2 2 4 3 2 2 2" xfId="7909" xr:uid="{00000000-0005-0000-0000-0000401E0000}"/>
    <cellStyle name="Percent 2 2 2 2 4 3 2 3" xfId="7910" xr:uid="{00000000-0005-0000-0000-0000411E0000}"/>
    <cellStyle name="Percent 2 2 2 2 4 3 3" xfId="7911" xr:uid="{00000000-0005-0000-0000-0000421E0000}"/>
    <cellStyle name="Percent 2 2 2 2 4 3 3 2" xfId="7912" xr:uid="{00000000-0005-0000-0000-0000431E0000}"/>
    <cellStyle name="Percent 2 2 2 2 4 4" xfId="7913" xr:uid="{00000000-0005-0000-0000-0000441E0000}"/>
    <cellStyle name="Percent 2 2 2 2 4 5" xfId="7914" xr:uid="{00000000-0005-0000-0000-0000451E0000}"/>
    <cellStyle name="Percent 2 2 2 2 4 5 2" xfId="7915" xr:uid="{00000000-0005-0000-0000-0000461E0000}"/>
    <cellStyle name="Percent 2 2 2 2 4 6" xfId="7916" xr:uid="{00000000-0005-0000-0000-0000471E0000}"/>
    <cellStyle name="Percent 2 2 2 2 5" xfId="1219" xr:uid="{00000000-0005-0000-0000-0000481E0000}"/>
    <cellStyle name="Percent 2 2 2 2 5 2" xfId="7917" xr:uid="{00000000-0005-0000-0000-0000491E0000}"/>
    <cellStyle name="Percent 2 2 2 2 5 2 2" xfId="7918" xr:uid="{00000000-0005-0000-0000-00004A1E0000}"/>
    <cellStyle name="Percent 2 2 2 2 5 2 2 2" xfId="7919" xr:uid="{00000000-0005-0000-0000-00004B1E0000}"/>
    <cellStyle name="Percent 2 2 2 2 5 2 3" xfId="7920" xr:uid="{00000000-0005-0000-0000-00004C1E0000}"/>
    <cellStyle name="Percent 2 2 2 2 5 3" xfId="7921" xr:uid="{00000000-0005-0000-0000-00004D1E0000}"/>
    <cellStyle name="Percent 2 2 2 2 5 3 2" xfId="7922" xr:uid="{00000000-0005-0000-0000-00004E1E0000}"/>
    <cellStyle name="Percent 2 2 2 2 6" xfId="1220" xr:uid="{00000000-0005-0000-0000-00004F1E0000}"/>
    <cellStyle name="Percent 2 2 2 2 7" xfId="1221" xr:uid="{00000000-0005-0000-0000-0000501E0000}"/>
    <cellStyle name="Percent 2 2 2 2 8" xfId="1604" xr:uid="{00000000-0005-0000-0000-0000511E0000}"/>
    <cellStyle name="Percent 2 2 2 2 8 2" xfId="1605" xr:uid="{00000000-0005-0000-0000-0000521E0000}"/>
    <cellStyle name="Percent 2 2 2 2 8 3" xfId="1606" xr:uid="{00000000-0005-0000-0000-0000531E0000}"/>
    <cellStyle name="Percent 2 2 2 2 8 4" xfId="1607" xr:uid="{00000000-0005-0000-0000-0000541E0000}"/>
    <cellStyle name="Percent 2 2 2 2 9" xfId="1608" xr:uid="{00000000-0005-0000-0000-0000551E0000}"/>
    <cellStyle name="Percent 2 2 2 20" xfId="7923" xr:uid="{00000000-0005-0000-0000-0000561E0000}"/>
    <cellStyle name="Percent 2 2 2 21" xfId="7924" xr:uid="{00000000-0005-0000-0000-0000571E0000}"/>
    <cellStyle name="Percent 2 2 2 21 2" xfId="7925" xr:uid="{00000000-0005-0000-0000-0000581E0000}"/>
    <cellStyle name="Percent 2 2 2 21 2 2" xfId="7926" xr:uid="{00000000-0005-0000-0000-0000591E0000}"/>
    <cellStyle name="Percent 2 2 2 21 2 3" xfId="7927" xr:uid="{00000000-0005-0000-0000-00005A1E0000}"/>
    <cellStyle name="Percent 2 2 2 21 3" xfId="7928" xr:uid="{00000000-0005-0000-0000-00005B1E0000}"/>
    <cellStyle name="Percent 2 2 2 22" xfId="7929" xr:uid="{00000000-0005-0000-0000-00005C1E0000}"/>
    <cellStyle name="Percent 2 2 2 23" xfId="7930" xr:uid="{00000000-0005-0000-0000-00005D1E0000}"/>
    <cellStyle name="Percent 2 2 2 24" xfId="7931" xr:uid="{00000000-0005-0000-0000-00005E1E0000}"/>
    <cellStyle name="Percent 2 2 2 25" xfId="1214" xr:uid="{00000000-0005-0000-0000-00005F1E0000}"/>
    <cellStyle name="Percent 2 2 2 3" xfId="1222" xr:uid="{00000000-0005-0000-0000-0000601E0000}"/>
    <cellStyle name="Percent 2 2 2 4" xfId="1223" xr:uid="{00000000-0005-0000-0000-0000611E0000}"/>
    <cellStyle name="Percent 2 2 2 5" xfId="1224" xr:uid="{00000000-0005-0000-0000-0000621E0000}"/>
    <cellStyle name="Percent 2 2 2 6" xfId="1225" xr:uid="{00000000-0005-0000-0000-0000631E0000}"/>
    <cellStyle name="Percent 2 2 2 7" xfId="1226" xr:uid="{00000000-0005-0000-0000-0000641E0000}"/>
    <cellStyle name="Percent 2 2 2 8" xfId="1227" xr:uid="{00000000-0005-0000-0000-0000651E0000}"/>
    <cellStyle name="Percent 2 2 2 9" xfId="1228" xr:uid="{00000000-0005-0000-0000-0000661E0000}"/>
    <cellStyle name="Percent 2 2 20" xfId="7932" xr:uid="{00000000-0005-0000-0000-0000671E0000}"/>
    <cellStyle name="Percent 2 2 20 2" xfId="7933" xr:uid="{00000000-0005-0000-0000-0000681E0000}"/>
    <cellStyle name="Percent 2 2 21" xfId="7934" xr:uid="{00000000-0005-0000-0000-0000691E0000}"/>
    <cellStyle name="Percent 2 2 22" xfId="7935" xr:uid="{00000000-0005-0000-0000-00006A1E0000}"/>
    <cellStyle name="Percent 2 2 22 2" xfId="7936" xr:uid="{00000000-0005-0000-0000-00006B1E0000}"/>
    <cellStyle name="Percent 2 2 22 2 2" xfId="7937" xr:uid="{00000000-0005-0000-0000-00006C1E0000}"/>
    <cellStyle name="Percent 2 2 22 2 3" xfId="7938" xr:uid="{00000000-0005-0000-0000-00006D1E0000}"/>
    <cellStyle name="Percent 2 2 22 3" xfId="7939" xr:uid="{00000000-0005-0000-0000-00006E1E0000}"/>
    <cellStyle name="Percent 2 2 23" xfId="7940" xr:uid="{00000000-0005-0000-0000-00006F1E0000}"/>
    <cellStyle name="Percent 2 2 24" xfId="7941" xr:uid="{00000000-0005-0000-0000-0000701E0000}"/>
    <cellStyle name="Percent 2 2 25" xfId="7942" xr:uid="{00000000-0005-0000-0000-0000711E0000}"/>
    <cellStyle name="Percent 2 2 25 2" xfId="7943" xr:uid="{00000000-0005-0000-0000-0000721E0000}"/>
    <cellStyle name="Percent 2 2 26" xfId="1212" xr:uid="{00000000-0005-0000-0000-0000731E0000}"/>
    <cellStyle name="Percent 2 2 3" xfId="84" xr:uid="{00000000-0005-0000-0000-0000741E0000}"/>
    <cellStyle name="Percent 2 2 3 2" xfId="1229" xr:uid="{00000000-0005-0000-0000-0000751E0000}"/>
    <cellStyle name="Percent 2 2 4" xfId="85" xr:uid="{00000000-0005-0000-0000-0000761E0000}"/>
    <cellStyle name="Percent 2 2 4 2" xfId="1231" xr:uid="{00000000-0005-0000-0000-0000771E0000}"/>
    <cellStyle name="Percent 2 2 4 3" xfId="1232" xr:uid="{00000000-0005-0000-0000-0000781E0000}"/>
    <cellStyle name="Percent 2 2 4 4" xfId="1233" xr:uid="{00000000-0005-0000-0000-0000791E0000}"/>
    <cellStyle name="Percent 2 2 4 5" xfId="1234" xr:uid="{00000000-0005-0000-0000-00007A1E0000}"/>
    <cellStyle name="Percent 2 2 4 6" xfId="1235" xr:uid="{00000000-0005-0000-0000-00007B1E0000}"/>
    <cellStyle name="Percent 2 2 4 7" xfId="1236" xr:uid="{00000000-0005-0000-0000-00007C1E0000}"/>
    <cellStyle name="Percent 2 2 4 8" xfId="1230" xr:uid="{00000000-0005-0000-0000-00007D1E0000}"/>
    <cellStyle name="Percent 2 2 5" xfId="86" xr:uid="{00000000-0005-0000-0000-00007E1E0000}"/>
    <cellStyle name="Percent 2 2 5 2" xfId="1237" xr:uid="{00000000-0005-0000-0000-00007F1E0000}"/>
    <cellStyle name="Percent 2 2 6" xfId="87" xr:uid="{00000000-0005-0000-0000-0000801E0000}"/>
    <cellStyle name="Percent 2 2 6 2" xfId="1238" xr:uid="{00000000-0005-0000-0000-0000811E0000}"/>
    <cellStyle name="Percent 2 2 7" xfId="88" xr:uid="{00000000-0005-0000-0000-0000821E0000}"/>
    <cellStyle name="Percent 2 2 7 2" xfId="1239" xr:uid="{00000000-0005-0000-0000-0000831E0000}"/>
    <cellStyle name="Percent 2 2 8" xfId="1240" xr:uid="{00000000-0005-0000-0000-0000841E0000}"/>
    <cellStyle name="Percent 2 2 9" xfId="1241" xr:uid="{00000000-0005-0000-0000-0000851E0000}"/>
    <cellStyle name="Percent 2 20" xfId="1609" xr:uid="{00000000-0005-0000-0000-0000861E0000}"/>
    <cellStyle name="Percent 2 21" xfId="1610" xr:uid="{00000000-0005-0000-0000-0000871E0000}"/>
    <cellStyle name="Percent 2 22" xfId="1611" xr:uid="{00000000-0005-0000-0000-0000881E0000}"/>
    <cellStyle name="Percent 2 23" xfId="109" xr:uid="{00000000-0005-0000-0000-0000891E0000}"/>
    <cellStyle name="Percent 2 3" xfId="1242" xr:uid="{00000000-0005-0000-0000-00008A1E0000}"/>
    <cellStyle name="Percent 2 4" xfId="1243" xr:uid="{00000000-0005-0000-0000-00008B1E0000}"/>
    <cellStyle name="Percent 2 5" xfId="1244" xr:uid="{00000000-0005-0000-0000-00008C1E0000}"/>
    <cellStyle name="Percent 2 5 2" xfId="1245" xr:uid="{00000000-0005-0000-0000-00008D1E0000}"/>
    <cellStyle name="Percent 2 5 3" xfId="1246" xr:uid="{00000000-0005-0000-0000-00008E1E0000}"/>
    <cellStyle name="Percent 2 5 4" xfId="1247" xr:uid="{00000000-0005-0000-0000-00008F1E0000}"/>
    <cellStyle name="Percent 2 5 5" xfId="1248" xr:uid="{00000000-0005-0000-0000-0000901E0000}"/>
    <cellStyle name="Percent 2 5 6" xfId="1249" xr:uid="{00000000-0005-0000-0000-0000911E0000}"/>
    <cellStyle name="Percent 2 5 7" xfId="1250" xr:uid="{00000000-0005-0000-0000-0000921E0000}"/>
    <cellStyle name="Percent 2 6" xfId="1251" xr:uid="{00000000-0005-0000-0000-0000931E0000}"/>
    <cellStyle name="Percent 2 7" xfId="1252" xr:uid="{00000000-0005-0000-0000-0000941E0000}"/>
    <cellStyle name="Percent 2 7 2" xfId="1253" xr:uid="{00000000-0005-0000-0000-0000951E0000}"/>
    <cellStyle name="Percent 2 7 3" xfId="1254" xr:uid="{00000000-0005-0000-0000-0000961E0000}"/>
    <cellStyle name="Percent 2 8" xfId="1255" xr:uid="{00000000-0005-0000-0000-0000971E0000}"/>
    <cellStyle name="Percent 2 8 2" xfId="1256" xr:uid="{00000000-0005-0000-0000-0000981E0000}"/>
    <cellStyle name="Percent 2 8 3" xfId="1257" xr:uid="{00000000-0005-0000-0000-0000991E0000}"/>
    <cellStyle name="Percent 2 9" xfId="1258" xr:uid="{00000000-0005-0000-0000-00009A1E0000}"/>
    <cellStyle name="Percent 2 9 2" xfId="1259" xr:uid="{00000000-0005-0000-0000-00009B1E0000}"/>
    <cellStyle name="Percent 2 9 3" xfId="1260" xr:uid="{00000000-0005-0000-0000-00009C1E0000}"/>
    <cellStyle name="Percent 3" xfId="133" xr:uid="{00000000-0005-0000-0000-00009D1E0000}"/>
    <cellStyle name="Percent 3 10" xfId="1261" xr:uid="{00000000-0005-0000-0000-00009E1E0000}"/>
    <cellStyle name="Percent 3 10 2" xfId="1262" xr:uid="{00000000-0005-0000-0000-00009F1E0000}"/>
    <cellStyle name="Percent 3 10 3" xfId="1263" xr:uid="{00000000-0005-0000-0000-0000A01E0000}"/>
    <cellStyle name="Percent 3 10 4" xfId="7944" xr:uid="{00000000-0005-0000-0000-0000A11E0000}"/>
    <cellStyle name="Percent 3 11" xfId="1264" xr:uid="{00000000-0005-0000-0000-0000A21E0000}"/>
    <cellStyle name="Percent 3 11 2" xfId="7945" xr:uid="{00000000-0005-0000-0000-0000A31E0000}"/>
    <cellStyle name="Percent 3 12" xfId="1265" xr:uid="{00000000-0005-0000-0000-0000A41E0000}"/>
    <cellStyle name="Percent 3 12 2" xfId="7946" xr:uid="{00000000-0005-0000-0000-0000A51E0000}"/>
    <cellStyle name="Percent 3 13" xfId="1266" xr:uid="{00000000-0005-0000-0000-0000A61E0000}"/>
    <cellStyle name="Percent 3 13 2" xfId="7947" xr:uid="{00000000-0005-0000-0000-0000A71E0000}"/>
    <cellStyle name="Percent 3 14" xfId="1267" xr:uid="{00000000-0005-0000-0000-0000A81E0000}"/>
    <cellStyle name="Percent 3 14 2" xfId="7948" xr:uid="{00000000-0005-0000-0000-0000A91E0000}"/>
    <cellStyle name="Percent 3 15" xfId="1268" xr:uid="{00000000-0005-0000-0000-0000AA1E0000}"/>
    <cellStyle name="Percent 3 15 2" xfId="7949" xr:uid="{00000000-0005-0000-0000-0000AB1E0000}"/>
    <cellStyle name="Percent 3 15 3" xfId="7950" xr:uid="{00000000-0005-0000-0000-0000AC1E0000}"/>
    <cellStyle name="Percent 3 16" xfId="1612" xr:uid="{00000000-0005-0000-0000-0000AD1E0000}"/>
    <cellStyle name="Percent 3 17" xfId="7951" xr:uid="{00000000-0005-0000-0000-0000AE1E0000}"/>
    <cellStyle name="Percent 3 18" xfId="7952" xr:uid="{00000000-0005-0000-0000-0000AF1E0000}"/>
    <cellStyle name="Percent 3 2" xfId="147" xr:uid="{00000000-0005-0000-0000-0000B01E0000}"/>
    <cellStyle name="Percent 3 2 10" xfId="1269" xr:uid="{00000000-0005-0000-0000-0000B11E0000}"/>
    <cellStyle name="Percent 3 2 11" xfId="1270" xr:uid="{00000000-0005-0000-0000-0000B21E0000}"/>
    <cellStyle name="Percent 3 2 12" xfId="1271" xr:uid="{00000000-0005-0000-0000-0000B31E0000}"/>
    <cellStyle name="Percent 3 2 13" xfId="1272" xr:uid="{00000000-0005-0000-0000-0000B41E0000}"/>
    <cellStyle name="Percent 3 2 14" xfId="1273" xr:uid="{00000000-0005-0000-0000-0000B51E0000}"/>
    <cellStyle name="Percent 3 2 15" xfId="1654" xr:uid="{00000000-0005-0000-0000-0000B61E0000}"/>
    <cellStyle name="Percent 3 2 2" xfId="1274" xr:uid="{00000000-0005-0000-0000-0000B71E0000}"/>
    <cellStyle name="Percent 3 2 2 2" xfId="1275" xr:uid="{00000000-0005-0000-0000-0000B81E0000}"/>
    <cellStyle name="Percent 3 2 2 2 2" xfId="1276" xr:uid="{00000000-0005-0000-0000-0000B91E0000}"/>
    <cellStyle name="Percent 3 2 2 2 3" xfId="1277" xr:uid="{00000000-0005-0000-0000-0000BA1E0000}"/>
    <cellStyle name="Percent 3 2 2 2 4" xfId="1278" xr:uid="{00000000-0005-0000-0000-0000BB1E0000}"/>
    <cellStyle name="Percent 3 2 2 2 5" xfId="1279" xr:uid="{00000000-0005-0000-0000-0000BC1E0000}"/>
    <cellStyle name="Percent 3 2 2 2 6" xfId="1280" xr:uid="{00000000-0005-0000-0000-0000BD1E0000}"/>
    <cellStyle name="Percent 3 2 2 2 7" xfId="1281" xr:uid="{00000000-0005-0000-0000-0000BE1E0000}"/>
    <cellStyle name="Percent 3 2 2 2 8" xfId="7953" xr:uid="{00000000-0005-0000-0000-0000BF1E0000}"/>
    <cellStyle name="Percent 3 2 2 2 9" xfId="7954" xr:uid="{00000000-0005-0000-0000-0000C01E0000}"/>
    <cellStyle name="Percent 3 2 2 3" xfId="1282" xr:uid="{00000000-0005-0000-0000-0000C11E0000}"/>
    <cellStyle name="Percent 3 2 2 4" xfId="1283" xr:uid="{00000000-0005-0000-0000-0000C21E0000}"/>
    <cellStyle name="Percent 3 2 2 5" xfId="1284" xr:uid="{00000000-0005-0000-0000-0000C31E0000}"/>
    <cellStyle name="Percent 3 2 2 5 2" xfId="7955" xr:uid="{00000000-0005-0000-0000-0000C41E0000}"/>
    <cellStyle name="Percent 3 2 2 5 3" xfId="7956" xr:uid="{00000000-0005-0000-0000-0000C51E0000}"/>
    <cellStyle name="Percent 3 2 2 6" xfId="1285" xr:uid="{00000000-0005-0000-0000-0000C61E0000}"/>
    <cellStyle name="Percent 3 2 2 6 2" xfId="7957" xr:uid="{00000000-0005-0000-0000-0000C71E0000}"/>
    <cellStyle name="Percent 3 2 2 6 3" xfId="7958" xr:uid="{00000000-0005-0000-0000-0000C81E0000}"/>
    <cellStyle name="Percent 3 2 2 7" xfId="1286" xr:uid="{00000000-0005-0000-0000-0000C91E0000}"/>
    <cellStyle name="Percent 3 2 2 7 2" xfId="7959" xr:uid="{00000000-0005-0000-0000-0000CA1E0000}"/>
    <cellStyle name="Percent 3 2 2 7 3" xfId="7960" xr:uid="{00000000-0005-0000-0000-0000CB1E0000}"/>
    <cellStyle name="Percent 3 2 2 8" xfId="1287" xr:uid="{00000000-0005-0000-0000-0000CC1E0000}"/>
    <cellStyle name="Percent 3 2 2 8 2" xfId="7961" xr:uid="{00000000-0005-0000-0000-0000CD1E0000}"/>
    <cellStyle name="Percent 3 2 2 8 3" xfId="7962" xr:uid="{00000000-0005-0000-0000-0000CE1E0000}"/>
    <cellStyle name="Percent 3 2 2 9" xfId="1288" xr:uid="{00000000-0005-0000-0000-0000CF1E0000}"/>
    <cellStyle name="Percent 3 2 2 9 2" xfId="7963" xr:uid="{00000000-0005-0000-0000-0000D01E0000}"/>
    <cellStyle name="Percent 3 2 2 9 3" xfId="7964" xr:uid="{00000000-0005-0000-0000-0000D11E0000}"/>
    <cellStyle name="Percent 3 2 3" xfId="1289" xr:uid="{00000000-0005-0000-0000-0000D21E0000}"/>
    <cellStyle name="Percent 3 2 4" xfId="1290" xr:uid="{00000000-0005-0000-0000-0000D31E0000}"/>
    <cellStyle name="Percent 3 2 4 2" xfId="1291" xr:uid="{00000000-0005-0000-0000-0000D41E0000}"/>
    <cellStyle name="Percent 3 2 4 2 2" xfId="7965" xr:uid="{00000000-0005-0000-0000-0000D51E0000}"/>
    <cellStyle name="Percent 3 2 4 2 3" xfId="7966" xr:uid="{00000000-0005-0000-0000-0000D61E0000}"/>
    <cellStyle name="Percent 3 2 4 3" xfId="1292" xr:uid="{00000000-0005-0000-0000-0000D71E0000}"/>
    <cellStyle name="Percent 3 2 4 3 2" xfId="7967" xr:uid="{00000000-0005-0000-0000-0000D81E0000}"/>
    <cellStyle name="Percent 3 2 4 3 3" xfId="7968" xr:uid="{00000000-0005-0000-0000-0000D91E0000}"/>
    <cellStyle name="Percent 3 2 4 4" xfId="1293" xr:uid="{00000000-0005-0000-0000-0000DA1E0000}"/>
    <cellStyle name="Percent 3 2 4 4 2" xfId="7969" xr:uid="{00000000-0005-0000-0000-0000DB1E0000}"/>
    <cellStyle name="Percent 3 2 4 4 3" xfId="7970" xr:uid="{00000000-0005-0000-0000-0000DC1E0000}"/>
    <cellStyle name="Percent 3 2 4 5" xfId="1294" xr:uid="{00000000-0005-0000-0000-0000DD1E0000}"/>
    <cellStyle name="Percent 3 2 4 5 2" xfId="7971" xr:uid="{00000000-0005-0000-0000-0000DE1E0000}"/>
    <cellStyle name="Percent 3 2 4 5 3" xfId="7972" xr:uid="{00000000-0005-0000-0000-0000DF1E0000}"/>
    <cellStyle name="Percent 3 2 4 6" xfId="1295" xr:uid="{00000000-0005-0000-0000-0000E01E0000}"/>
    <cellStyle name="Percent 3 2 4 6 2" xfId="7973" xr:uid="{00000000-0005-0000-0000-0000E11E0000}"/>
    <cellStyle name="Percent 3 2 4 6 3" xfId="7974" xr:uid="{00000000-0005-0000-0000-0000E21E0000}"/>
    <cellStyle name="Percent 3 2 4 7" xfId="1296" xr:uid="{00000000-0005-0000-0000-0000E31E0000}"/>
    <cellStyle name="Percent 3 2 4 7 2" xfId="7975" xr:uid="{00000000-0005-0000-0000-0000E41E0000}"/>
    <cellStyle name="Percent 3 2 4 7 3" xfId="7976" xr:uid="{00000000-0005-0000-0000-0000E51E0000}"/>
    <cellStyle name="Percent 3 2 5" xfId="1297" xr:uid="{00000000-0005-0000-0000-0000E61E0000}"/>
    <cellStyle name="Percent 3 2 5 2" xfId="7977" xr:uid="{00000000-0005-0000-0000-0000E71E0000}"/>
    <cellStyle name="Percent 3 2 5 3" xfId="7978" xr:uid="{00000000-0005-0000-0000-0000E81E0000}"/>
    <cellStyle name="Percent 3 2 6" xfId="1298" xr:uid="{00000000-0005-0000-0000-0000E91E0000}"/>
    <cellStyle name="Percent 3 2 6 2" xfId="1299" xr:uid="{00000000-0005-0000-0000-0000EA1E0000}"/>
    <cellStyle name="Percent 3 2 6 3" xfId="1300" xr:uid="{00000000-0005-0000-0000-0000EB1E0000}"/>
    <cellStyle name="Percent 3 2 7" xfId="1301" xr:uid="{00000000-0005-0000-0000-0000EC1E0000}"/>
    <cellStyle name="Percent 3 2 7 2" xfId="1302" xr:uid="{00000000-0005-0000-0000-0000ED1E0000}"/>
    <cellStyle name="Percent 3 2 7 3" xfId="1303" xr:uid="{00000000-0005-0000-0000-0000EE1E0000}"/>
    <cellStyle name="Percent 3 2 8" xfId="1304" xr:uid="{00000000-0005-0000-0000-0000EF1E0000}"/>
    <cellStyle name="Percent 3 2 8 2" xfId="1305" xr:uid="{00000000-0005-0000-0000-0000F01E0000}"/>
    <cellStyle name="Percent 3 2 8 3" xfId="1306" xr:uid="{00000000-0005-0000-0000-0000F11E0000}"/>
    <cellStyle name="Percent 3 2 9" xfId="1307" xr:uid="{00000000-0005-0000-0000-0000F21E0000}"/>
    <cellStyle name="Percent 3 2 9 2" xfId="1308" xr:uid="{00000000-0005-0000-0000-0000F31E0000}"/>
    <cellStyle name="Percent 3 2 9 3" xfId="1309" xr:uid="{00000000-0005-0000-0000-0000F41E0000}"/>
    <cellStyle name="Percent 3 3" xfId="1310" xr:uid="{00000000-0005-0000-0000-0000F51E0000}"/>
    <cellStyle name="Percent 3 3 2" xfId="7979" xr:uid="{00000000-0005-0000-0000-0000F61E0000}"/>
    <cellStyle name="Percent 3 4" xfId="1311" xr:uid="{00000000-0005-0000-0000-0000F71E0000}"/>
    <cellStyle name="Percent 3 4 2" xfId="7980" xr:uid="{00000000-0005-0000-0000-0000F81E0000}"/>
    <cellStyle name="Percent 3 5" xfId="1312" xr:uid="{00000000-0005-0000-0000-0000F91E0000}"/>
    <cellStyle name="Percent 3 5 2" xfId="1313" xr:uid="{00000000-0005-0000-0000-0000FA1E0000}"/>
    <cellStyle name="Percent 3 5 3" xfId="1314" xr:uid="{00000000-0005-0000-0000-0000FB1E0000}"/>
    <cellStyle name="Percent 3 5 4" xfId="1315" xr:uid="{00000000-0005-0000-0000-0000FC1E0000}"/>
    <cellStyle name="Percent 3 5 5" xfId="1316" xr:uid="{00000000-0005-0000-0000-0000FD1E0000}"/>
    <cellStyle name="Percent 3 5 6" xfId="1317" xr:uid="{00000000-0005-0000-0000-0000FE1E0000}"/>
    <cellStyle name="Percent 3 5 7" xfId="1318" xr:uid="{00000000-0005-0000-0000-0000FF1E0000}"/>
    <cellStyle name="Percent 3 5 8" xfId="7981" xr:uid="{00000000-0005-0000-0000-0000001F0000}"/>
    <cellStyle name="Percent 3 6" xfId="1319" xr:uid="{00000000-0005-0000-0000-0000011F0000}"/>
    <cellStyle name="Percent 3 6 2" xfId="7982" xr:uid="{00000000-0005-0000-0000-0000021F0000}"/>
    <cellStyle name="Percent 3 7" xfId="1320" xr:uid="{00000000-0005-0000-0000-0000031F0000}"/>
    <cellStyle name="Percent 3 7 2" xfId="1321" xr:uid="{00000000-0005-0000-0000-0000041F0000}"/>
    <cellStyle name="Percent 3 7 3" xfId="1322" xr:uid="{00000000-0005-0000-0000-0000051F0000}"/>
    <cellStyle name="Percent 3 7 4" xfId="7983" xr:uid="{00000000-0005-0000-0000-0000061F0000}"/>
    <cellStyle name="Percent 3 8" xfId="1323" xr:uid="{00000000-0005-0000-0000-0000071F0000}"/>
    <cellStyle name="Percent 3 8 2" xfId="1324" xr:uid="{00000000-0005-0000-0000-0000081F0000}"/>
    <cellStyle name="Percent 3 8 3" xfId="1325" xr:uid="{00000000-0005-0000-0000-0000091F0000}"/>
    <cellStyle name="Percent 3 8 4" xfId="7984" xr:uid="{00000000-0005-0000-0000-00000A1F0000}"/>
    <cellStyle name="Percent 3 9" xfId="1326" xr:uid="{00000000-0005-0000-0000-00000B1F0000}"/>
    <cellStyle name="Percent 3 9 2" xfId="1327" xr:uid="{00000000-0005-0000-0000-00000C1F0000}"/>
    <cellStyle name="Percent 3 9 3" xfId="1328" xr:uid="{00000000-0005-0000-0000-00000D1F0000}"/>
    <cellStyle name="Percent 3 9 4" xfId="7985" xr:uid="{00000000-0005-0000-0000-00000E1F0000}"/>
    <cellStyle name="Percent 4" xfId="138" xr:uid="{00000000-0005-0000-0000-00000F1F0000}"/>
    <cellStyle name="Percent 4 10" xfId="1329" xr:uid="{00000000-0005-0000-0000-0000101F0000}"/>
    <cellStyle name="Percent 4 10 2" xfId="1330" xr:uid="{00000000-0005-0000-0000-0000111F0000}"/>
    <cellStyle name="Percent 4 10 2 2" xfId="7986" xr:uid="{00000000-0005-0000-0000-0000121F0000}"/>
    <cellStyle name="Percent 4 10 2 3" xfId="7987" xr:uid="{00000000-0005-0000-0000-0000131F0000}"/>
    <cellStyle name="Percent 4 10 3" xfId="1331" xr:uid="{00000000-0005-0000-0000-0000141F0000}"/>
    <cellStyle name="Percent 4 10 3 2" xfId="7988" xr:uid="{00000000-0005-0000-0000-0000151F0000}"/>
    <cellStyle name="Percent 4 10 3 3" xfId="7989" xr:uid="{00000000-0005-0000-0000-0000161F0000}"/>
    <cellStyle name="Percent 4 11" xfId="1332" xr:uid="{00000000-0005-0000-0000-0000171F0000}"/>
    <cellStyle name="Percent 4 11 2" xfId="7990" xr:uid="{00000000-0005-0000-0000-0000181F0000}"/>
    <cellStyle name="Percent 4 11 3" xfId="7991" xr:uid="{00000000-0005-0000-0000-0000191F0000}"/>
    <cellStyle name="Percent 4 12" xfId="1333" xr:uid="{00000000-0005-0000-0000-00001A1F0000}"/>
    <cellStyle name="Percent 4 12 2" xfId="7992" xr:uid="{00000000-0005-0000-0000-00001B1F0000}"/>
    <cellStyle name="Percent 4 12 3" xfId="7993" xr:uid="{00000000-0005-0000-0000-00001C1F0000}"/>
    <cellStyle name="Percent 4 13" xfId="1334" xr:uid="{00000000-0005-0000-0000-00001D1F0000}"/>
    <cellStyle name="Percent 4 13 2" xfId="7994" xr:uid="{00000000-0005-0000-0000-00001E1F0000}"/>
    <cellStyle name="Percent 4 13 3" xfId="7995" xr:uid="{00000000-0005-0000-0000-00001F1F0000}"/>
    <cellStyle name="Percent 4 14" xfId="1335" xr:uid="{00000000-0005-0000-0000-0000201F0000}"/>
    <cellStyle name="Percent 4 14 2" xfId="7996" xr:uid="{00000000-0005-0000-0000-0000211F0000}"/>
    <cellStyle name="Percent 4 14 3" xfId="7997" xr:uid="{00000000-0005-0000-0000-0000221F0000}"/>
    <cellStyle name="Percent 4 15" xfId="1336" xr:uid="{00000000-0005-0000-0000-0000231F0000}"/>
    <cellStyle name="Percent 4 2" xfId="1337" xr:uid="{00000000-0005-0000-0000-0000241F0000}"/>
    <cellStyle name="Percent 4 2 10" xfId="1338" xr:uid="{00000000-0005-0000-0000-0000251F0000}"/>
    <cellStyle name="Percent 4 2 10 2" xfId="7998" xr:uid="{00000000-0005-0000-0000-0000261F0000}"/>
    <cellStyle name="Percent 4 2 10 3" xfId="7999" xr:uid="{00000000-0005-0000-0000-0000271F0000}"/>
    <cellStyle name="Percent 4 2 11" xfId="1655" xr:uid="{00000000-0005-0000-0000-0000281F0000}"/>
    <cellStyle name="Percent 4 2 2" xfId="1339" xr:uid="{00000000-0005-0000-0000-0000291F0000}"/>
    <cellStyle name="Percent 4 2 2 10" xfId="8000" xr:uid="{00000000-0005-0000-0000-00002A1F0000}"/>
    <cellStyle name="Percent 4 2 2 11" xfId="8001" xr:uid="{00000000-0005-0000-0000-00002B1F0000}"/>
    <cellStyle name="Percent 4 2 2 2" xfId="1340" xr:uid="{00000000-0005-0000-0000-00002C1F0000}"/>
    <cellStyle name="Percent 4 2 2 2 2" xfId="1341" xr:uid="{00000000-0005-0000-0000-00002D1F0000}"/>
    <cellStyle name="Percent 4 2 2 2 2 2" xfId="8002" xr:uid="{00000000-0005-0000-0000-00002E1F0000}"/>
    <cellStyle name="Percent 4 2 2 2 2 3" xfId="8003" xr:uid="{00000000-0005-0000-0000-00002F1F0000}"/>
    <cellStyle name="Percent 4 2 2 2 3" xfId="1342" xr:uid="{00000000-0005-0000-0000-0000301F0000}"/>
    <cellStyle name="Percent 4 2 2 2 3 2" xfId="8004" xr:uid="{00000000-0005-0000-0000-0000311F0000}"/>
    <cellStyle name="Percent 4 2 2 2 3 3" xfId="8005" xr:uid="{00000000-0005-0000-0000-0000321F0000}"/>
    <cellStyle name="Percent 4 2 2 2 4" xfId="1343" xr:uid="{00000000-0005-0000-0000-0000331F0000}"/>
    <cellStyle name="Percent 4 2 2 2 4 2" xfId="8006" xr:uid="{00000000-0005-0000-0000-0000341F0000}"/>
    <cellStyle name="Percent 4 2 2 2 4 3" xfId="8007" xr:uid="{00000000-0005-0000-0000-0000351F0000}"/>
    <cellStyle name="Percent 4 2 2 2 5" xfId="1344" xr:uid="{00000000-0005-0000-0000-0000361F0000}"/>
    <cellStyle name="Percent 4 2 2 2 5 2" xfId="8008" xr:uid="{00000000-0005-0000-0000-0000371F0000}"/>
    <cellStyle name="Percent 4 2 2 2 5 3" xfId="8009" xr:uid="{00000000-0005-0000-0000-0000381F0000}"/>
    <cellStyle name="Percent 4 2 2 2 6" xfId="1345" xr:uid="{00000000-0005-0000-0000-0000391F0000}"/>
    <cellStyle name="Percent 4 2 2 2 6 2" xfId="8010" xr:uid="{00000000-0005-0000-0000-00003A1F0000}"/>
    <cellStyle name="Percent 4 2 2 2 6 3" xfId="8011" xr:uid="{00000000-0005-0000-0000-00003B1F0000}"/>
    <cellStyle name="Percent 4 2 2 2 7" xfId="1346" xr:uid="{00000000-0005-0000-0000-00003C1F0000}"/>
    <cellStyle name="Percent 4 2 2 2 7 2" xfId="8012" xr:uid="{00000000-0005-0000-0000-00003D1F0000}"/>
    <cellStyle name="Percent 4 2 2 2 7 3" xfId="8013" xr:uid="{00000000-0005-0000-0000-00003E1F0000}"/>
    <cellStyle name="Percent 4 2 2 3" xfId="1347" xr:uid="{00000000-0005-0000-0000-00003F1F0000}"/>
    <cellStyle name="Percent 4 2 2 3 2" xfId="8014" xr:uid="{00000000-0005-0000-0000-0000401F0000}"/>
    <cellStyle name="Percent 4 2 2 3 3" xfId="8015" xr:uid="{00000000-0005-0000-0000-0000411F0000}"/>
    <cellStyle name="Percent 4 2 2 4" xfId="1348" xr:uid="{00000000-0005-0000-0000-0000421F0000}"/>
    <cellStyle name="Percent 4 2 2 4 2" xfId="8016" xr:uid="{00000000-0005-0000-0000-0000431F0000}"/>
    <cellStyle name="Percent 4 2 2 4 3" xfId="8017" xr:uid="{00000000-0005-0000-0000-0000441F0000}"/>
    <cellStyle name="Percent 4 2 2 5" xfId="1349" xr:uid="{00000000-0005-0000-0000-0000451F0000}"/>
    <cellStyle name="Percent 4 2 2 6" xfId="1350" xr:uid="{00000000-0005-0000-0000-0000461F0000}"/>
    <cellStyle name="Percent 4 2 2 7" xfId="1351" xr:uid="{00000000-0005-0000-0000-0000471F0000}"/>
    <cellStyle name="Percent 4 2 2 8" xfId="1352" xr:uid="{00000000-0005-0000-0000-0000481F0000}"/>
    <cellStyle name="Percent 4 2 2 9" xfId="1353" xr:uid="{00000000-0005-0000-0000-0000491F0000}"/>
    <cellStyle name="Percent 4 2 3" xfId="1354" xr:uid="{00000000-0005-0000-0000-00004A1F0000}"/>
    <cellStyle name="Percent 4 2 3 2" xfId="8018" xr:uid="{00000000-0005-0000-0000-00004B1F0000}"/>
    <cellStyle name="Percent 4 2 3 3" xfId="8019" xr:uid="{00000000-0005-0000-0000-00004C1F0000}"/>
    <cellStyle name="Percent 4 2 4" xfId="1355" xr:uid="{00000000-0005-0000-0000-00004D1F0000}"/>
    <cellStyle name="Percent 4 2 4 2" xfId="1356" xr:uid="{00000000-0005-0000-0000-00004E1F0000}"/>
    <cellStyle name="Percent 4 2 4 3" xfId="1357" xr:uid="{00000000-0005-0000-0000-00004F1F0000}"/>
    <cellStyle name="Percent 4 2 4 4" xfId="1358" xr:uid="{00000000-0005-0000-0000-0000501F0000}"/>
    <cellStyle name="Percent 4 2 4 5" xfId="1359" xr:uid="{00000000-0005-0000-0000-0000511F0000}"/>
    <cellStyle name="Percent 4 2 4 6" xfId="1360" xr:uid="{00000000-0005-0000-0000-0000521F0000}"/>
    <cellStyle name="Percent 4 2 4 7" xfId="1361" xr:uid="{00000000-0005-0000-0000-0000531F0000}"/>
    <cellStyle name="Percent 4 2 4 8" xfId="8020" xr:uid="{00000000-0005-0000-0000-0000541F0000}"/>
    <cellStyle name="Percent 4 2 4 9" xfId="8021" xr:uid="{00000000-0005-0000-0000-0000551F0000}"/>
    <cellStyle name="Percent 4 2 5" xfId="1362" xr:uid="{00000000-0005-0000-0000-0000561F0000}"/>
    <cellStyle name="Percent 4 2 6" xfId="1363" xr:uid="{00000000-0005-0000-0000-0000571F0000}"/>
    <cellStyle name="Percent 4 2 6 2" xfId="8022" xr:uid="{00000000-0005-0000-0000-0000581F0000}"/>
    <cellStyle name="Percent 4 2 6 3" xfId="8023" xr:uid="{00000000-0005-0000-0000-0000591F0000}"/>
    <cellStyle name="Percent 4 2 7" xfId="1364" xr:uid="{00000000-0005-0000-0000-00005A1F0000}"/>
    <cellStyle name="Percent 4 2 7 2" xfId="8024" xr:uid="{00000000-0005-0000-0000-00005B1F0000}"/>
    <cellStyle name="Percent 4 2 7 3" xfId="8025" xr:uid="{00000000-0005-0000-0000-00005C1F0000}"/>
    <cellStyle name="Percent 4 2 8" xfId="1365" xr:uid="{00000000-0005-0000-0000-00005D1F0000}"/>
    <cellStyle name="Percent 4 2 8 2" xfId="8026" xr:uid="{00000000-0005-0000-0000-00005E1F0000}"/>
    <cellStyle name="Percent 4 2 8 3" xfId="8027" xr:uid="{00000000-0005-0000-0000-00005F1F0000}"/>
    <cellStyle name="Percent 4 2 9" xfId="1366" xr:uid="{00000000-0005-0000-0000-0000601F0000}"/>
    <cellStyle name="Percent 4 2 9 2" xfId="8028" xr:uid="{00000000-0005-0000-0000-0000611F0000}"/>
    <cellStyle name="Percent 4 2 9 3" xfId="8029" xr:uid="{00000000-0005-0000-0000-0000621F0000}"/>
    <cellStyle name="Percent 4 3" xfId="1367" xr:uid="{00000000-0005-0000-0000-0000631F0000}"/>
    <cellStyle name="Percent 4 3 2" xfId="8030" xr:uid="{00000000-0005-0000-0000-0000641F0000}"/>
    <cellStyle name="Percent 4 3 3" xfId="8031" xr:uid="{00000000-0005-0000-0000-0000651F0000}"/>
    <cellStyle name="Percent 4 4" xfId="1368" xr:uid="{00000000-0005-0000-0000-0000661F0000}"/>
    <cellStyle name="Percent 4 5" xfId="1369" xr:uid="{00000000-0005-0000-0000-0000671F0000}"/>
    <cellStyle name="Percent 4 5 2" xfId="1370" xr:uid="{00000000-0005-0000-0000-0000681F0000}"/>
    <cellStyle name="Percent 4 5 2 2" xfId="8032" xr:uid="{00000000-0005-0000-0000-0000691F0000}"/>
    <cellStyle name="Percent 4 5 2 3" xfId="8033" xr:uid="{00000000-0005-0000-0000-00006A1F0000}"/>
    <cellStyle name="Percent 4 5 3" xfId="1371" xr:uid="{00000000-0005-0000-0000-00006B1F0000}"/>
    <cellStyle name="Percent 4 5 3 2" xfId="8034" xr:uid="{00000000-0005-0000-0000-00006C1F0000}"/>
    <cellStyle name="Percent 4 5 3 3" xfId="8035" xr:uid="{00000000-0005-0000-0000-00006D1F0000}"/>
    <cellStyle name="Percent 4 5 4" xfId="1372" xr:uid="{00000000-0005-0000-0000-00006E1F0000}"/>
    <cellStyle name="Percent 4 5 4 2" xfId="8036" xr:uid="{00000000-0005-0000-0000-00006F1F0000}"/>
    <cellStyle name="Percent 4 5 4 3" xfId="8037" xr:uid="{00000000-0005-0000-0000-0000701F0000}"/>
    <cellStyle name="Percent 4 5 5" xfId="1373" xr:uid="{00000000-0005-0000-0000-0000711F0000}"/>
    <cellStyle name="Percent 4 5 5 2" xfId="8038" xr:uid="{00000000-0005-0000-0000-0000721F0000}"/>
    <cellStyle name="Percent 4 5 5 3" xfId="8039" xr:uid="{00000000-0005-0000-0000-0000731F0000}"/>
    <cellStyle name="Percent 4 5 6" xfId="1374" xr:uid="{00000000-0005-0000-0000-0000741F0000}"/>
    <cellStyle name="Percent 4 5 6 2" xfId="8040" xr:uid="{00000000-0005-0000-0000-0000751F0000}"/>
    <cellStyle name="Percent 4 5 6 3" xfId="8041" xr:uid="{00000000-0005-0000-0000-0000761F0000}"/>
    <cellStyle name="Percent 4 5 7" xfId="1375" xr:uid="{00000000-0005-0000-0000-0000771F0000}"/>
    <cellStyle name="Percent 4 5 7 2" xfId="8042" xr:uid="{00000000-0005-0000-0000-0000781F0000}"/>
    <cellStyle name="Percent 4 5 7 3" xfId="8043" xr:uid="{00000000-0005-0000-0000-0000791F0000}"/>
    <cellStyle name="Percent 4 6" xfId="1376" xr:uid="{00000000-0005-0000-0000-00007A1F0000}"/>
    <cellStyle name="Percent 4 6 2" xfId="8044" xr:uid="{00000000-0005-0000-0000-00007B1F0000}"/>
    <cellStyle name="Percent 4 6 3" xfId="8045" xr:uid="{00000000-0005-0000-0000-00007C1F0000}"/>
    <cellStyle name="Percent 4 7" xfId="1377" xr:uid="{00000000-0005-0000-0000-00007D1F0000}"/>
    <cellStyle name="Percent 4 7 2" xfId="1378" xr:uid="{00000000-0005-0000-0000-00007E1F0000}"/>
    <cellStyle name="Percent 4 7 2 2" xfId="8046" xr:uid="{00000000-0005-0000-0000-00007F1F0000}"/>
    <cellStyle name="Percent 4 7 2 3" xfId="8047" xr:uid="{00000000-0005-0000-0000-0000801F0000}"/>
    <cellStyle name="Percent 4 7 3" xfId="1379" xr:uid="{00000000-0005-0000-0000-0000811F0000}"/>
    <cellStyle name="Percent 4 7 3 2" xfId="8048" xr:uid="{00000000-0005-0000-0000-0000821F0000}"/>
    <cellStyle name="Percent 4 7 3 3" xfId="8049" xr:uid="{00000000-0005-0000-0000-0000831F0000}"/>
    <cellStyle name="Percent 4 8" xfId="1380" xr:uid="{00000000-0005-0000-0000-0000841F0000}"/>
    <cellStyle name="Percent 4 8 2" xfId="1381" xr:uid="{00000000-0005-0000-0000-0000851F0000}"/>
    <cellStyle name="Percent 4 8 2 2" xfId="8050" xr:uid="{00000000-0005-0000-0000-0000861F0000}"/>
    <cellStyle name="Percent 4 8 2 3" xfId="8051" xr:uid="{00000000-0005-0000-0000-0000871F0000}"/>
    <cellStyle name="Percent 4 8 3" xfId="1382" xr:uid="{00000000-0005-0000-0000-0000881F0000}"/>
    <cellStyle name="Percent 4 8 3 2" xfId="8052" xr:uid="{00000000-0005-0000-0000-0000891F0000}"/>
    <cellStyle name="Percent 4 8 3 3" xfId="8053" xr:uid="{00000000-0005-0000-0000-00008A1F0000}"/>
    <cellStyle name="Percent 4 9" xfId="1383" xr:uid="{00000000-0005-0000-0000-00008B1F0000}"/>
    <cellStyle name="Percent 4 9 2" xfId="1384" xr:uid="{00000000-0005-0000-0000-00008C1F0000}"/>
    <cellStyle name="Percent 4 9 2 2" xfId="8054" xr:uid="{00000000-0005-0000-0000-00008D1F0000}"/>
    <cellStyle name="Percent 4 9 2 3" xfId="8055" xr:uid="{00000000-0005-0000-0000-00008E1F0000}"/>
    <cellStyle name="Percent 4 9 3" xfId="1385" xr:uid="{00000000-0005-0000-0000-00008F1F0000}"/>
    <cellStyle name="Percent 4 9 3 2" xfId="8056" xr:uid="{00000000-0005-0000-0000-0000901F0000}"/>
    <cellStyle name="Percent 4 9 3 3" xfId="8057" xr:uid="{00000000-0005-0000-0000-0000911F0000}"/>
    <cellStyle name="Percent 5" xfId="1386" xr:uid="{00000000-0005-0000-0000-0000921F0000}"/>
    <cellStyle name="Percent 6" xfId="153" xr:uid="{00000000-0005-0000-0000-0000931F0000}"/>
    <cellStyle name="Percent 6 2" xfId="8058" xr:uid="{00000000-0005-0000-0000-0000941F0000}"/>
    <cellStyle name="Percent 7" xfId="8059" xr:uid="{00000000-0005-0000-0000-0000951F0000}"/>
    <cellStyle name="Percent 8" xfId="8060" xr:uid="{00000000-0005-0000-0000-0000961F0000}"/>
    <cellStyle name="Percent 9" xfId="8061" xr:uid="{00000000-0005-0000-0000-0000971F0000}"/>
    <cellStyle name="Percent1" xfId="1613" xr:uid="{00000000-0005-0000-0000-0000981F0000}"/>
    <cellStyle name="Percent2" xfId="1614" xr:uid="{00000000-0005-0000-0000-0000991F0000}"/>
    <cellStyle name="S0" xfId="1396" xr:uid="{00000000-0005-0000-0000-00009A1F0000}"/>
    <cellStyle name="S1" xfId="1397" xr:uid="{00000000-0005-0000-0000-00009B1F0000}"/>
    <cellStyle name="S10" xfId="1398" xr:uid="{00000000-0005-0000-0000-00009C1F0000}"/>
    <cellStyle name="S11" xfId="1399" xr:uid="{00000000-0005-0000-0000-00009D1F0000}"/>
    <cellStyle name="S12" xfId="1400" xr:uid="{00000000-0005-0000-0000-00009E1F0000}"/>
    <cellStyle name="S13" xfId="1401" xr:uid="{00000000-0005-0000-0000-00009F1F0000}"/>
    <cellStyle name="S14" xfId="1402" xr:uid="{00000000-0005-0000-0000-0000A01F0000}"/>
    <cellStyle name="S15" xfId="1403" xr:uid="{00000000-0005-0000-0000-0000A11F0000}"/>
    <cellStyle name="S16" xfId="1404" xr:uid="{00000000-0005-0000-0000-0000A21F0000}"/>
    <cellStyle name="S17" xfId="1405" xr:uid="{00000000-0005-0000-0000-0000A31F0000}"/>
    <cellStyle name="S18" xfId="1406" xr:uid="{00000000-0005-0000-0000-0000A41F0000}"/>
    <cellStyle name="S19" xfId="1407" xr:uid="{00000000-0005-0000-0000-0000A51F0000}"/>
    <cellStyle name="S2" xfId="1408" xr:uid="{00000000-0005-0000-0000-0000A61F0000}"/>
    <cellStyle name="S20" xfId="1409" xr:uid="{00000000-0005-0000-0000-0000A71F0000}"/>
    <cellStyle name="S21" xfId="1410" xr:uid="{00000000-0005-0000-0000-0000A81F0000}"/>
    <cellStyle name="S3" xfId="1411" xr:uid="{00000000-0005-0000-0000-0000A91F0000}"/>
    <cellStyle name="S4" xfId="1412" xr:uid="{00000000-0005-0000-0000-0000AA1F0000}"/>
    <cellStyle name="S5" xfId="1413" xr:uid="{00000000-0005-0000-0000-0000AB1F0000}"/>
    <cellStyle name="S6" xfId="1414" xr:uid="{00000000-0005-0000-0000-0000AC1F0000}"/>
    <cellStyle name="S7" xfId="1415" xr:uid="{00000000-0005-0000-0000-0000AD1F0000}"/>
    <cellStyle name="S8" xfId="1416" xr:uid="{00000000-0005-0000-0000-0000AE1F0000}"/>
    <cellStyle name="S9" xfId="1417" xr:uid="{00000000-0005-0000-0000-0000AF1F0000}"/>
    <cellStyle name="Scen_index" xfId="1615" xr:uid="{00000000-0005-0000-0000-0000B01F0000}"/>
    <cellStyle name="Selection" xfId="1616" xr:uid="{00000000-0005-0000-0000-0000B11F0000}"/>
    <cellStyle name="Sheet Title" xfId="8062" xr:uid="{00000000-0005-0000-0000-0000B21F0000}"/>
    <cellStyle name="Standard_Anpassen der Amortisation" xfId="8063" xr:uid="{00000000-0005-0000-0000-0000B31F0000}"/>
    <cellStyle name="Style 1" xfId="1617" xr:uid="{00000000-0005-0000-0000-0000B41F0000}"/>
    <cellStyle name="Subheading" xfId="1387" xr:uid="{00000000-0005-0000-0000-0000B51F0000}"/>
    <cellStyle name="Title 2" xfId="1618" xr:uid="{00000000-0005-0000-0000-0000B61F0000}"/>
    <cellStyle name="Title 3" xfId="1619" xr:uid="{00000000-0005-0000-0000-0000B71F0000}"/>
    <cellStyle name="Title 4" xfId="1620" xr:uid="{00000000-0005-0000-0000-0000B81F0000}"/>
    <cellStyle name="Währung [0]_Compiling Utility Macros" xfId="8064" xr:uid="{00000000-0005-0000-0000-0000B91F0000}"/>
    <cellStyle name="Währung_Compiling Utility Macros" xfId="8065" xr:uid="{00000000-0005-0000-0000-0000BA1F0000}"/>
    <cellStyle name="Year" xfId="1621" xr:uid="{00000000-0005-0000-0000-0000BB1F0000}"/>
    <cellStyle name="アクセント 1" xfId="8066" xr:uid="{00000000-0005-0000-0000-0000BC1F0000}"/>
    <cellStyle name="アクセント 2" xfId="8067" xr:uid="{00000000-0005-0000-0000-0000BD1F0000}"/>
    <cellStyle name="アクセント 3" xfId="8068" xr:uid="{00000000-0005-0000-0000-0000BE1F0000}"/>
    <cellStyle name="アクセント 4" xfId="8069" xr:uid="{00000000-0005-0000-0000-0000BF1F0000}"/>
    <cellStyle name="アクセント 5" xfId="8070" xr:uid="{00000000-0005-0000-0000-0000C01F0000}"/>
    <cellStyle name="アクセント 6" xfId="8071" xr:uid="{00000000-0005-0000-0000-0000C11F0000}"/>
    <cellStyle name="タイトル" xfId="8072" xr:uid="{00000000-0005-0000-0000-0000C21F0000}"/>
    <cellStyle name="チェック セル" xfId="8073" xr:uid="{00000000-0005-0000-0000-0000C31F0000}"/>
    <cellStyle name="どちらでもない" xfId="8074" xr:uid="{00000000-0005-0000-0000-0000C41F0000}"/>
    <cellStyle name="パーセント 2" xfId="8075" xr:uid="{00000000-0005-0000-0000-0000C51F0000}"/>
    <cellStyle name="メモ" xfId="8076" xr:uid="{00000000-0005-0000-0000-0000C61F0000}"/>
    <cellStyle name="メモ 10" xfId="8174" xr:uid="{00000000-0005-0000-0000-0000C71F0000}"/>
    <cellStyle name="メモ 2" xfId="8077" xr:uid="{00000000-0005-0000-0000-0000C81F0000}"/>
    <cellStyle name="メモ 2 2" xfId="8240" xr:uid="{00000000-0005-0000-0000-0000C91F0000}"/>
    <cellStyle name="メモ 2 3" xfId="8147" xr:uid="{00000000-0005-0000-0000-0000CA1F0000}"/>
    <cellStyle name="メモ 2 4" xfId="8164" xr:uid="{00000000-0005-0000-0000-0000CB1F0000}"/>
    <cellStyle name="メモ 2 5" xfId="8189" xr:uid="{00000000-0005-0000-0000-0000CC1F0000}"/>
    <cellStyle name="メモ 2 6" xfId="8175" xr:uid="{00000000-0005-0000-0000-0000CD1F0000}"/>
    <cellStyle name="メモ 2 7" xfId="8231" xr:uid="{00000000-0005-0000-0000-0000CE1F0000}"/>
    <cellStyle name="メモ 2 8" xfId="8236" xr:uid="{00000000-0005-0000-0000-0000CF1F0000}"/>
    <cellStyle name="メモ 2 9" xfId="8222" xr:uid="{00000000-0005-0000-0000-0000D01F0000}"/>
    <cellStyle name="メモ 3" xfId="8239" xr:uid="{00000000-0005-0000-0000-0000D11F0000}"/>
    <cellStyle name="メモ 4" xfId="8211" xr:uid="{00000000-0005-0000-0000-0000D21F0000}"/>
    <cellStyle name="メモ 5" xfId="8184" xr:uid="{00000000-0005-0000-0000-0000D31F0000}"/>
    <cellStyle name="メモ 6" xfId="8188" xr:uid="{00000000-0005-0000-0000-0000D41F0000}"/>
    <cellStyle name="メモ 7" xfId="8212" xr:uid="{00000000-0005-0000-0000-0000D51F0000}"/>
    <cellStyle name="メモ 8" xfId="8141" xr:uid="{00000000-0005-0000-0000-0000D61F0000}"/>
    <cellStyle name="メモ 9" xfId="8172" xr:uid="{00000000-0005-0000-0000-0000D71F0000}"/>
    <cellStyle name="リンク セル" xfId="8078" xr:uid="{00000000-0005-0000-0000-0000D81F0000}"/>
    <cellStyle name="고정소숫점" xfId="8079" xr:uid="{00000000-0005-0000-0000-0000D91F0000}"/>
    <cellStyle name="고정출력1" xfId="8080" xr:uid="{00000000-0005-0000-0000-0000DA1F0000}"/>
    <cellStyle name="고정출력2" xfId="8081" xr:uid="{00000000-0005-0000-0000-0000DB1F0000}"/>
    <cellStyle name="날짜" xfId="8082" xr:uid="{00000000-0005-0000-0000-0000DC1F0000}"/>
    <cellStyle name="달러" xfId="8083" xr:uid="{00000000-0005-0000-0000-0000DD1F0000}"/>
    <cellStyle name="숫자(R)" xfId="8084" xr:uid="{00000000-0005-0000-0000-0000DE1F0000}"/>
    <cellStyle name="자리수" xfId="8085" xr:uid="{00000000-0005-0000-0000-0000DF1F0000}"/>
    <cellStyle name="자리수0" xfId="8086" xr:uid="{00000000-0005-0000-0000-0000E01F0000}"/>
    <cellStyle name="콤마 [0]_(type)총괄" xfId="8087" xr:uid="{00000000-0005-0000-0000-0000E11F0000}"/>
    <cellStyle name="콤마_(type)총괄" xfId="8088" xr:uid="{00000000-0005-0000-0000-0000E21F0000}"/>
    <cellStyle name="통화 [0]_(type)총괄" xfId="8089" xr:uid="{00000000-0005-0000-0000-0000E31F0000}"/>
    <cellStyle name="통화_(type)총괄" xfId="8090" xr:uid="{00000000-0005-0000-0000-0000E41F0000}"/>
    <cellStyle name="퍼센트" xfId="8091" xr:uid="{00000000-0005-0000-0000-0000E51F0000}"/>
    <cellStyle name="표준_(type)총괄" xfId="8092" xr:uid="{00000000-0005-0000-0000-0000E61F0000}"/>
    <cellStyle name="합산" xfId="8093" xr:uid="{00000000-0005-0000-0000-0000E71F0000}"/>
    <cellStyle name="화폐기호" xfId="8094" xr:uid="{00000000-0005-0000-0000-0000E81F0000}"/>
    <cellStyle name="화폐기호0" xfId="8095" xr:uid="{00000000-0005-0000-0000-0000E91F0000}"/>
    <cellStyle name="一般_2002_PSR裝著率調查_Book2" xfId="8096" xr:uid="{00000000-0005-0000-0000-0000EA1F0000}"/>
    <cellStyle name="入力" xfId="8097" xr:uid="{00000000-0005-0000-0000-0000EB1F0000}"/>
    <cellStyle name="入力 10" xfId="8219" xr:uid="{00000000-0005-0000-0000-0000EC1F0000}"/>
    <cellStyle name="入力 2" xfId="8098" xr:uid="{00000000-0005-0000-0000-0000ED1F0000}"/>
    <cellStyle name="入力 2 2" xfId="8243" xr:uid="{00000000-0005-0000-0000-0000EE1F0000}"/>
    <cellStyle name="入力 2 3" xfId="8198" xr:uid="{00000000-0005-0000-0000-0000EF1F0000}"/>
    <cellStyle name="入力 2 4" xfId="8176" xr:uid="{00000000-0005-0000-0000-0000F01F0000}"/>
    <cellStyle name="入力 2 5" xfId="8191" xr:uid="{00000000-0005-0000-0000-0000F11F0000}"/>
    <cellStyle name="入力 2 6" xfId="8214" xr:uid="{00000000-0005-0000-0000-0000F21F0000}"/>
    <cellStyle name="入力 2 7" xfId="8157" xr:uid="{00000000-0005-0000-0000-0000F31F0000}"/>
    <cellStyle name="入力 2 8" xfId="8210" xr:uid="{00000000-0005-0000-0000-0000F41F0000}"/>
    <cellStyle name="入力 2 9" xfId="8218" xr:uid="{00000000-0005-0000-0000-0000F51F0000}"/>
    <cellStyle name="入力 3" xfId="8242" xr:uid="{00000000-0005-0000-0000-0000F61F0000}"/>
    <cellStyle name="入力 4" xfId="8163" xr:uid="{00000000-0005-0000-0000-0000F71F0000}"/>
    <cellStyle name="入力 5" xfId="8160" xr:uid="{00000000-0005-0000-0000-0000F81F0000}"/>
    <cellStyle name="入力 6" xfId="8190" xr:uid="{00000000-0005-0000-0000-0000F91F0000}"/>
    <cellStyle name="入力 7" xfId="8225" xr:uid="{00000000-0005-0000-0000-0000FA1F0000}"/>
    <cellStyle name="入力 8" xfId="8145" xr:uid="{00000000-0005-0000-0000-0000FB1F0000}"/>
    <cellStyle name="入力 9" xfId="8209" xr:uid="{00000000-0005-0000-0000-0000FC1F0000}"/>
    <cellStyle name="出力" xfId="8099" xr:uid="{00000000-0005-0000-0000-0000FD1F0000}"/>
    <cellStyle name="出力 10" xfId="8206" xr:uid="{00000000-0005-0000-0000-0000FE1F0000}"/>
    <cellStyle name="出力 2" xfId="8100" xr:uid="{00000000-0005-0000-0000-0000FF1F0000}"/>
    <cellStyle name="出力 2 2" xfId="8245" xr:uid="{00000000-0005-0000-0000-000000200000}"/>
    <cellStyle name="出力 2 3" xfId="8200" xr:uid="{00000000-0005-0000-0000-000001200000}"/>
    <cellStyle name="出力 2 4" xfId="8224" xr:uid="{00000000-0005-0000-0000-000002200000}"/>
    <cellStyle name="出力 2 5" xfId="8238" xr:uid="{00000000-0005-0000-0000-000003200000}"/>
    <cellStyle name="出力 2 6" xfId="8233" xr:uid="{00000000-0005-0000-0000-000004200000}"/>
    <cellStyle name="出力 2 7" xfId="8153" xr:uid="{00000000-0005-0000-0000-000005200000}"/>
    <cellStyle name="出力 2 8" xfId="8159" xr:uid="{00000000-0005-0000-0000-000006200000}"/>
    <cellStyle name="出力 2 9" xfId="8146" xr:uid="{00000000-0005-0000-0000-000007200000}"/>
    <cellStyle name="出力 3" xfId="8244" xr:uid="{00000000-0005-0000-0000-000008200000}"/>
    <cellStyle name="出力 4" xfId="8199" xr:uid="{00000000-0005-0000-0000-000009200000}"/>
    <cellStyle name="出力 5" xfId="8223" xr:uid="{00000000-0005-0000-0000-00000A200000}"/>
    <cellStyle name="出力 6" xfId="1645" xr:uid="{00000000-0005-0000-0000-00000B200000}"/>
    <cellStyle name="出力 7" xfId="8221" xr:uid="{00000000-0005-0000-0000-00000C200000}"/>
    <cellStyle name="出力 8" xfId="8229" xr:uid="{00000000-0005-0000-0000-00000D200000}"/>
    <cellStyle name="出力 9" xfId="8234" xr:uid="{00000000-0005-0000-0000-00000E200000}"/>
    <cellStyle name="常规 2" xfId="8101" xr:uid="{00000000-0005-0000-0000-00000F200000}"/>
    <cellStyle name="常规_02-05中期計画REP_（08.11.26）2009年预算最终确认版Ⅳ  ★ " xfId="8102" xr:uid="{00000000-0005-0000-0000-000010200000}"/>
    <cellStyle name="悪い" xfId="8103" xr:uid="{00000000-0005-0000-0000-000011200000}"/>
    <cellStyle name="桁区切り 2" xfId="8104" xr:uid="{00000000-0005-0000-0000-000012200000}"/>
    <cellStyle name="桁区切り 2 2" xfId="8105" xr:uid="{00000000-0005-0000-0000-000013200000}"/>
    <cellStyle name="桁区切り 2 3" xfId="8106" xr:uid="{00000000-0005-0000-0000-000014200000}"/>
    <cellStyle name="桁区切り 2 4" xfId="8107" xr:uid="{00000000-0005-0000-0000-000015200000}"/>
    <cellStyle name="桁区切り 3" xfId="8108" xr:uid="{00000000-0005-0000-0000-000016200000}"/>
    <cellStyle name="桁区切り 4" xfId="8109" xr:uid="{00000000-0005-0000-0000-000017200000}"/>
    <cellStyle name="桁区切り 5" xfId="8110" xr:uid="{00000000-0005-0000-0000-000018200000}"/>
    <cellStyle name="標準 2" xfId="8111" xr:uid="{00000000-0005-0000-0000-000019200000}"/>
    <cellStyle name="標準 2 2" xfId="8112" xr:uid="{00000000-0005-0000-0000-00001A200000}"/>
    <cellStyle name="標準 3" xfId="8113" xr:uid="{00000000-0005-0000-0000-00001B200000}"/>
    <cellStyle name="標準 4" xfId="8114" xr:uid="{00000000-0005-0000-0000-00001C200000}"/>
    <cellStyle name="標準_0209-ord" xfId="8115" xr:uid="{00000000-0005-0000-0000-00001D200000}"/>
    <cellStyle name="良い" xfId="8116" xr:uid="{00000000-0005-0000-0000-00001E200000}"/>
    <cellStyle name="見出し 1" xfId="8117" xr:uid="{00000000-0005-0000-0000-00001F200000}"/>
    <cellStyle name="見出し 2" xfId="8118" xr:uid="{00000000-0005-0000-0000-000020200000}"/>
    <cellStyle name="見出し 3" xfId="8119" xr:uid="{00000000-0005-0000-0000-000021200000}"/>
    <cellStyle name="見出し 4" xfId="8120" xr:uid="{00000000-0005-0000-0000-000022200000}"/>
    <cellStyle name="計算" xfId="8121" xr:uid="{00000000-0005-0000-0000-000023200000}"/>
    <cellStyle name="計算 10" xfId="8178" xr:uid="{00000000-0005-0000-0000-000024200000}"/>
    <cellStyle name="計算 2" xfId="8122" xr:uid="{00000000-0005-0000-0000-000025200000}"/>
    <cellStyle name="計算 2 2" xfId="8247" xr:uid="{00000000-0005-0000-0000-000026200000}"/>
    <cellStyle name="計算 2 3" xfId="8202" xr:uid="{00000000-0005-0000-0000-000027200000}"/>
    <cellStyle name="計算 2 4" xfId="8181" xr:uid="{00000000-0005-0000-0000-000028200000}"/>
    <cellStyle name="計算 2 5" xfId="8194" xr:uid="{00000000-0005-0000-0000-000029200000}"/>
    <cellStyle name="計算 2 6" xfId="8251" xr:uid="{00000000-0005-0000-0000-00002A200000}"/>
    <cellStyle name="計算 2 7" xfId="8155" xr:uid="{00000000-0005-0000-0000-00002B200000}"/>
    <cellStyle name="計算 2 8" xfId="8144" xr:uid="{00000000-0005-0000-0000-00002C200000}"/>
    <cellStyle name="計算 2 9" xfId="8192" xr:uid="{00000000-0005-0000-0000-00002D200000}"/>
    <cellStyle name="計算 3" xfId="8246" xr:uid="{00000000-0005-0000-0000-00002E200000}"/>
    <cellStyle name="計算 4" xfId="8201" xr:uid="{00000000-0005-0000-0000-00002F200000}"/>
    <cellStyle name="計算 5" xfId="8182" xr:uid="{00000000-0005-0000-0000-000030200000}"/>
    <cellStyle name="計算 6" xfId="8193" xr:uid="{00000000-0005-0000-0000-000031200000}"/>
    <cellStyle name="計算 7" xfId="8162" xr:uid="{00000000-0005-0000-0000-000032200000}"/>
    <cellStyle name="計算 8" xfId="8154" xr:uid="{00000000-0005-0000-0000-000033200000}"/>
    <cellStyle name="計算 9" xfId="8167" xr:uid="{00000000-0005-0000-0000-000034200000}"/>
    <cellStyle name="説明文" xfId="8123" xr:uid="{00000000-0005-0000-0000-000035200000}"/>
    <cellStyle name="警告文" xfId="8124" xr:uid="{00000000-0005-0000-0000-000036200000}"/>
    <cellStyle name="集計" xfId="8125" xr:uid="{00000000-0005-0000-0000-000037200000}"/>
    <cellStyle name="集計 10" xfId="8217" xr:uid="{00000000-0005-0000-0000-000038200000}"/>
    <cellStyle name="集計 2" xfId="8126" xr:uid="{00000000-0005-0000-0000-000039200000}"/>
    <cellStyle name="集計 2 2" xfId="8249" xr:uid="{00000000-0005-0000-0000-00003A200000}"/>
    <cellStyle name="集計 2 3" xfId="8143" xr:uid="{00000000-0005-0000-0000-00003B200000}"/>
    <cellStyle name="集計 2 4" xfId="8179" xr:uid="{00000000-0005-0000-0000-00003C200000}"/>
    <cellStyle name="集計 2 5" xfId="8196" xr:uid="{00000000-0005-0000-0000-00003D200000}"/>
    <cellStyle name="集計 2 6" xfId="8161" xr:uid="{00000000-0005-0000-0000-00003E200000}"/>
    <cellStyle name="集計 2 7" xfId="8237" xr:uid="{00000000-0005-0000-0000-00003F200000}"/>
    <cellStyle name="集計 2 8" xfId="8166" xr:uid="{00000000-0005-0000-0000-000040200000}"/>
    <cellStyle name="集計 2 9" xfId="8232" xr:uid="{00000000-0005-0000-0000-000041200000}"/>
    <cellStyle name="集計 3" xfId="8248" xr:uid="{00000000-0005-0000-0000-000042200000}"/>
    <cellStyle name="集計 4" xfId="8203" xr:uid="{00000000-0005-0000-0000-000043200000}"/>
    <cellStyle name="集計 5" xfId="8180" xr:uid="{00000000-0005-0000-0000-000044200000}"/>
    <cellStyle name="集計 6" xfId="8195" xr:uid="{00000000-0005-0000-0000-000045200000}"/>
    <cellStyle name="集計 7" xfId="8250" xr:uid="{00000000-0005-0000-0000-000046200000}"/>
    <cellStyle name="集計 8" xfId="8156" xr:uid="{00000000-0005-0000-0000-000047200000}"/>
    <cellStyle name="集計 9" xfId="8150" xr:uid="{00000000-0005-0000-0000-0000482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47625</xdr:rowOff>
    </xdr:from>
    <xdr:to>
      <xdr:col>4</xdr:col>
      <xdr:colOff>0</xdr:colOff>
      <xdr:row>1</xdr:row>
      <xdr:rowOff>142875</xdr:rowOff>
    </xdr:to>
    <xdr:sp macro="" textlink="">
      <xdr:nvSpPr>
        <xdr:cNvPr id="83969" name="CommandButton1" hidden="1">
          <a:extLst>
            <a:ext uri="{63B3BB69-23CF-44E3-9099-C40C66FF867C}">
              <a14:compatExt xmlns:a14="http://schemas.microsoft.com/office/drawing/2010/main" spid="_x0000_s83969"/>
            </a:ext>
            <a:ext uri="{FF2B5EF4-FFF2-40B4-BE49-F238E27FC236}">
              <a16:creationId xmlns:a16="http://schemas.microsoft.com/office/drawing/2014/main" id="{00000000-0008-0000-0400-0000014801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0</xdr:colOff>
      <xdr:row>0</xdr:row>
      <xdr:rowOff>47625</xdr:rowOff>
    </xdr:from>
    <xdr:to>
      <xdr:col>4</xdr:col>
      <xdr:colOff>0</xdr:colOff>
      <xdr:row>1</xdr:row>
      <xdr:rowOff>142875</xdr:rowOff>
    </xdr:to>
    <xdr:pic>
      <xdr:nvPicPr>
        <xdr:cNvPr id="2" name="CommandButton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24625" y="47625"/>
          <a:ext cx="0" cy="257175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46</xdr:col>
      <xdr:colOff>0</xdr:colOff>
      <xdr:row>2</xdr:row>
      <xdr:rowOff>0</xdr:rowOff>
    </xdr:from>
    <xdr:to>
      <xdr:col>53</xdr:col>
      <xdr:colOff>174625</xdr:colOff>
      <xdr:row>3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41600" y="381000"/>
          <a:ext cx="444182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0</xdr:row>
      <xdr:rowOff>257175</xdr:rowOff>
    </xdr:from>
    <xdr:to>
      <xdr:col>9</xdr:col>
      <xdr:colOff>9524</xdr:colOff>
      <xdr:row>6</xdr:row>
      <xdr:rowOff>19049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57175"/>
          <a:ext cx="1028699" cy="8381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1</xdr:rowOff>
    </xdr:from>
    <xdr:to>
      <xdr:col>1</xdr:col>
      <xdr:colOff>333375</xdr:colOff>
      <xdr:row>3</xdr:row>
      <xdr:rowOff>57151</xdr:rowOff>
    </xdr:to>
    <xdr:pic>
      <xdr:nvPicPr>
        <xdr:cNvPr id="7172" name="Picture 5">
          <a:extLst>
            <a:ext uri="{FF2B5EF4-FFF2-40B4-BE49-F238E27FC236}">
              <a16:creationId xmlns:a16="http://schemas.microsoft.com/office/drawing/2014/main" id="{00000000-0008-0000-0700-0000041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1"/>
          <a:ext cx="742949" cy="6286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66675</xdr:colOff>
      <xdr:row>61</xdr:row>
      <xdr:rowOff>28575</xdr:rowOff>
    </xdr:from>
    <xdr:to>
      <xdr:col>1</xdr:col>
      <xdr:colOff>66675</xdr:colOff>
      <xdr:row>62</xdr:row>
      <xdr:rowOff>28575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66675" y="10782300"/>
          <a:ext cx="4857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mn-MN" sz="600" b="0" i="0" strike="noStrike">
              <a:solidFill>
                <a:srgbClr val="000000"/>
              </a:solidFill>
              <a:latin typeface="Times New Roman Mon"/>
            </a:rPr>
            <a:t>тэмдэг</a:t>
          </a:r>
        </a:p>
      </xdr:txBody>
    </xdr:sp>
    <xdr:clientData/>
  </xdr:twoCellAnchor>
  <xdr:twoCellAnchor>
    <xdr:from>
      <xdr:col>1</xdr:col>
      <xdr:colOff>3228975</xdr:colOff>
      <xdr:row>61</xdr:row>
      <xdr:rowOff>76200</xdr:rowOff>
    </xdr:from>
    <xdr:to>
      <xdr:col>1</xdr:col>
      <xdr:colOff>3714750</xdr:colOff>
      <xdr:row>62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3714750" y="10829925"/>
          <a:ext cx="485775" cy="1809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mn-MN" sz="600" b="0" i="0" strike="noStrike">
              <a:solidFill>
                <a:srgbClr val="000000"/>
              </a:solidFill>
              <a:latin typeface="Times New Roman Mon"/>
            </a:rPr>
            <a:t>тэмдэг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57151</xdr:rowOff>
    </xdr:from>
    <xdr:to>
      <xdr:col>2</xdr:col>
      <xdr:colOff>523874</xdr:colOff>
      <xdr:row>4</xdr:row>
      <xdr:rowOff>0</xdr:rowOff>
    </xdr:to>
    <xdr:pic>
      <xdr:nvPicPr>
        <xdr:cNvPr id="2049" name="Picture 5">
          <a:extLst>
            <a:ext uri="{FF2B5EF4-FFF2-40B4-BE49-F238E27FC236}">
              <a16:creationId xmlns:a16="http://schemas.microsoft.com/office/drawing/2014/main" id="{00000000-0008-0000-08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57151"/>
          <a:ext cx="1028699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103</xdr:row>
      <xdr:rowOff>152399</xdr:rowOff>
    </xdr:from>
    <xdr:to>
      <xdr:col>1</xdr:col>
      <xdr:colOff>180975</xdr:colOff>
      <xdr:row>105</xdr:row>
      <xdr:rowOff>19050</xdr:rowOff>
    </xdr:to>
    <xdr:sp macro="" textlink="">
      <xdr:nvSpPr>
        <xdr:cNvPr id="21507" name="Rectangle 3">
          <a:extLst>
            <a:ext uri="{FF2B5EF4-FFF2-40B4-BE49-F238E27FC236}">
              <a16:creationId xmlns:a16="http://schemas.microsoft.com/office/drawing/2014/main" id="{00000000-0008-0000-0800-000003540000}"/>
            </a:ext>
          </a:extLst>
        </xdr:cNvPr>
        <xdr:cNvSpPr>
          <a:spLocks noChangeArrowheads="1"/>
        </xdr:cNvSpPr>
      </xdr:nvSpPr>
      <xdr:spPr bwMode="auto">
        <a:xfrm>
          <a:off x="9525" y="23164799"/>
          <a:ext cx="495300" cy="17145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mn-MN" sz="600" b="0" i="0" strike="noStrike">
              <a:solidFill>
                <a:srgbClr val="000000"/>
              </a:solidFill>
              <a:latin typeface="Times New Roman Mon"/>
            </a:rPr>
            <a:t>тэмдэг</a:t>
          </a:r>
        </a:p>
      </xdr:txBody>
    </xdr:sp>
    <xdr:clientData/>
  </xdr:twoCellAnchor>
  <xdr:twoCellAnchor>
    <xdr:from>
      <xdr:col>2</xdr:col>
      <xdr:colOff>3181350</xdr:colOff>
      <xdr:row>106</xdr:row>
      <xdr:rowOff>95249</xdr:rowOff>
    </xdr:from>
    <xdr:to>
      <xdr:col>4</xdr:col>
      <xdr:colOff>304800</xdr:colOff>
      <xdr:row>107</xdr:row>
      <xdr:rowOff>180974</xdr:rowOff>
    </xdr:to>
    <xdr:sp macro="" textlink="">
      <xdr:nvSpPr>
        <xdr:cNvPr id="21506" name="Rectangle 2">
          <a:extLst>
            <a:ext uri="{FF2B5EF4-FFF2-40B4-BE49-F238E27FC236}">
              <a16:creationId xmlns:a16="http://schemas.microsoft.com/office/drawing/2014/main" id="{00000000-0008-0000-0800-000002540000}"/>
            </a:ext>
          </a:extLst>
        </xdr:cNvPr>
        <xdr:cNvSpPr>
          <a:spLocks noChangeArrowheads="1"/>
        </xdr:cNvSpPr>
      </xdr:nvSpPr>
      <xdr:spPr bwMode="auto">
        <a:xfrm>
          <a:off x="4010025" y="22097999"/>
          <a:ext cx="1095375" cy="2190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mn-MN" sz="600" b="0" i="0" strike="noStrike">
              <a:solidFill>
                <a:srgbClr val="000000"/>
              </a:solidFill>
              <a:latin typeface="Times New Roman Mon"/>
            </a:rPr>
            <a:t>тэмдэг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1000125</xdr:colOff>
      <xdr:row>0</xdr:row>
      <xdr:rowOff>28576</xdr:rowOff>
    </xdr:from>
    <xdr:to>
      <xdr:col>6</xdr:col>
      <xdr:colOff>904875</xdr:colOff>
      <xdr:row>4</xdr:row>
      <xdr:rowOff>123826</xdr:rowOff>
    </xdr:to>
    <xdr:pic>
      <xdr:nvPicPr>
        <xdr:cNvPr id="3073" name="Picture 5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91175" y="28576"/>
          <a:ext cx="9620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ugarsuren/Dropbox/&#1041;&#1072;&#1081;&#1075;&#1091;&#1091;&#1083;&#1083;&#1072;&#1075;&#1091;&#1091;&#1076;&#1099;&#1085;%20&#1090;&#1072;&#1081;&#1083;&#1072;&#1085;/sainaa/UniBS%202015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 re"/>
      <sheetName val="deposit"/>
      <sheetName val="Inventory and tangible"/>
      <sheetName val="Payable and recievable"/>
      <sheetName val="Salary"/>
      <sheetName val="Expenses"/>
      <sheetName val="Revenue"/>
      <sheetName val="Work sheet"/>
      <sheetName val="Face"/>
      <sheetName val="Face2"/>
      <sheetName val="Balance"/>
      <sheetName val="Balance (2)"/>
      <sheetName val="IStatement"/>
      <sheetName val="Equity"/>
      <sheetName val="cashflow"/>
      <sheetName val="ТТ03"/>
      <sheetName val="Tax-11"/>
      <sheetName val="8"/>
      <sheetName val="9"/>
      <sheetName val="10"/>
      <sheetName val="11"/>
      <sheetName val="12"/>
      <sheetName val="13"/>
      <sheetName val="14"/>
      <sheetName val="15"/>
    </sheetNames>
    <sheetDataSet>
      <sheetData sheetId="0">
        <row r="21">
          <cell r="E21">
            <v>3300000</v>
          </cell>
        </row>
      </sheetData>
      <sheetData sheetId="1">
        <row r="21">
          <cell r="E21">
            <v>3200000</v>
          </cell>
        </row>
      </sheetData>
      <sheetData sheetId="2" refreshError="1"/>
      <sheetData sheetId="3" refreshError="1"/>
      <sheetData sheetId="4" refreshError="1"/>
      <sheetData sheetId="5">
        <row r="35">
          <cell r="H35">
            <v>26000</v>
          </cell>
        </row>
      </sheetData>
      <sheetData sheetId="6">
        <row r="17">
          <cell r="E17">
            <v>6500000</v>
          </cell>
        </row>
      </sheetData>
      <sheetData sheetId="7">
        <row r="7">
          <cell r="K7">
            <v>2593840</v>
          </cell>
        </row>
      </sheetData>
      <sheetData sheetId="8" refreshError="1"/>
      <sheetData sheetId="9" refreshError="1"/>
      <sheetData sheetId="10">
        <row r="3">
          <cell r="A3" t="str">
            <v>"Юниверсал бинари солюшн" ХХК</v>
          </cell>
        </row>
      </sheetData>
      <sheetData sheetId="11">
        <row r="37">
          <cell r="D37">
            <v>975789</v>
          </cell>
        </row>
      </sheetData>
      <sheetData sheetId="12">
        <row r="3">
          <cell r="A3" t="str">
            <v>"Юниверсал бинари солюшн" ХХК</v>
          </cell>
        </row>
      </sheetData>
      <sheetData sheetId="13">
        <row r="3">
          <cell r="B3" t="str">
            <v>"Юниверсал бинари солюшн" ХХК</v>
          </cell>
        </row>
      </sheetData>
      <sheetData sheetId="14">
        <row r="3">
          <cell r="A3" t="str">
            <v>"Юниверсал бинари солюшн" ХХК</v>
          </cell>
        </row>
        <row r="4">
          <cell r="A4" t="str">
            <v>(Аж ахуйн нэгж, байгууллагын нэр )</v>
          </cell>
        </row>
      </sheetData>
      <sheetData sheetId="15" refreshError="1"/>
      <sheetData sheetId="16">
        <row r="26">
          <cell r="J26">
            <v>5840000</v>
          </cell>
        </row>
      </sheetData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5"/>
  <sheetViews>
    <sheetView view="pageBreakPreview" topLeftCell="A10" zoomScale="85" zoomScaleNormal="100" zoomScaleSheetLayoutView="85" workbookViewId="0">
      <selection activeCell="V45" sqref="V45:W45"/>
    </sheetView>
  </sheetViews>
  <sheetFormatPr defaultColWidth="0" defaultRowHeight="12.75" zeroHeight="1"/>
  <cols>
    <col min="1" max="1" width="5.42578125" style="88" customWidth="1"/>
    <col min="2" max="2" width="8.140625" style="88" customWidth="1"/>
    <col min="3" max="3" width="3.85546875" style="88" customWidth="1"/>
    <col min="4" max="7" width="3.140625" style="88" customWidth="1"/>
    <col min="8" max="8" width="5.140625" style="88" customWidth="1"/>
    <col min="9" max="9" width="3.140625" style="88" customWidth="1"/>
    <col min="10" max="10" width="3.28515625" style="88" customWidth="1"/>
    <col min="11" max="11" width="11.7109375" style="88" customWidth="1"/>
    <col min="12" max="12" width="5" style="88" customWidth="1"/>
    <col min="13" max="13" width="7" style="88" customWidth="1"/>
    <col min="14" max="14" width="5.42578125" style="88" customWidth="1"/>
    <col min="15" max="15" width="8.42578125" style="88" customWidth="1"/>
    <col min="16" max="16" width="10.85546875" style="88" customWidth="1"/>
    <col min="17" max="17" width="3.42578125" style="88" customWidth="1"/>
    <col min="18" max="25" width="9.140625" style="88" customWidth="1"/>
    <col min="26" max="26" width="11.85546875" style="88" customWidth="1"/>
    <col min="27" max="27" width="6" style="88" customWidth="1"/>
    <col min="28" max="16384" width="0" style="88" hidden="1"/>
  </cols>
  <sheetData>
    <row r="1" spans="1:27" s="89" customFormat="1" ht="14.25" customHeight="1">
      <c r="A1" s="88" t="s">
        <v>146</v>
      </c>
      <c r="B1" s="88"/>
      <c r="C1" s="88"/>
      <c r="D1" s="88"/>
      <c r="E1" s="88"/>
      <c r="F1" s="88"/>
      <c r="G1" s="88"/>
      <c r="H1" s="88"/>
      <c r="I1" s="88"/>
      <c r="J1" s="88"/>
      <c r="M1" s="726" t="s">
        <v>385</v>
      </c>
      <c r="N1" s="726"/>
      <c r="O1" s="726"/>
      <c r="P1" s="726"/>
    </row>
    <row r="2" spans="1:27" s="89" customFormat="1" ht="14.25" customHeight="1">
      <c r="H2" s="88"/>
      <c r="I2" s="88"/>
      <c r="J2" s="88"/>
      <c r="M2" s="726"/>
      <c r="N2" s="726"/>
      <c r="O2" s="726"/>
      <c r="P2" s="726"/>
    </row>
    <row r="3" spans="1:27" s="89" customFormat="1" ht="14.25" customHeight="1">
      <c r="A3" s="88"/>
      <c r="B3" s="88"/>
      <c r="C3" s="88"/>
      <c r="D3" s="88"/>
      <c r="E3" s="88"/>
      <c r="F3" s="88"/>
      <c r="G3" s="90"/>
      <c r="H3" s="88"/>
      <c r="I3" s="88"/>
      <c r="J3" s="88"/>
      <c r="M3" s="726"/>
      <c r="N3" s="726"/>
      <c r="O3" s="726"/>
      <c r="P3" s="726"/>
    </row>
    <row r="4" spans="1:27" s="89" customFormat="1" ht="14.25" customHeight="1">
      <c r="A4" s="88"/>
      <c r="B4" s="88"/>
      <c r="C4" s="88"/>
      <c r="D4" s="88"/>
      <c r="E4" s="88"/>
      <c r="F4" s="88"/>
      <c r="G4" s="91"/>
      <c r="H4" s="88"/>
      <c r="I4" s="88"/>
      <c r="J4" s="88"/>
      <c r="K4" s="92"/>
    </row>
    <row r="5" spans="1:27" ht="14.25" customHeight="1">
      <c r="A5" s="727" t="s">
        <v>386</v>
      </c>
      <c r="B5" s="727"/>
      <c r="C5" s="728"/>
      <c r="D5" s="101">
        <v>2</v>
      </c>
      <c r="E5" s="101">
        <v>0</v>
      </c>
      <c r="F5" s="101">
        <v>9</v>
      </c>
      <c r="G5" s="101">
        <v>7</v>
      </c>
      <c r="H5" s="101">
        <v>8</v>
      </c>
      <c r="I5" s="101">
        <v>9</v>
      </c>
      <c r="J5" s="101">
        <v>3</v>
      </c>
      <c r="K5" s="637"/>
    </row>
    <row r="6" spans="1:27" ht="14.25" customHeight="1">
      <c r="A6" s="88" t="s">
        <v>387</v>
      </c>
      <c r="B6" s="729" t="s">
        <v>606</v>
      </c>
      <c r="C6" s="729"/>
      <c r="D6" s="729"/>
      <c r="E6" s="729"/>
      <c r="F6" s="729"/>
      <c r="G6" s="729"/>
      <c r="H6" s="729"/>
      <c r="I6" s="729"/>
      <c r="J6" s="729"/>
      <c r="K6" s="729"/>
      <c r="L6" s="729"/>
      <c r="M6" s="677"/>
    </row>
    <row r="7" spans="1:27">
      <c r="A7" s="730" t="s">
        <v>388</v>
      </c>
      <c r="B7" s="730"/>
      <c r="C7" s="730"/>
      <c r="D7" s="725" t="s">
        <v>607</v>
      </c>
      <c r="E7" s="725"/>
      <c r="F7" s="725"/>
      <c r="G7" s="725"/>
      <c r="H7" s="725"/>
      <c r="I7" s="725"/>
      <c r="J7" s="725"/>
      <c r="K7" s="725"/>
      <c r="L7" s="725"/>
      <c r="M7" s="725"/>
      <c r="R7" s="727" t="s">
        <v>1003</v>
      </c>
      <c r="S7" s="727"/>
      <c r="T7" s="727"/>
      <c r="U7" s="727"/>
      <c r="V7" s="727"/>
      <c r="W7" s="727"/>
      <c r="X7" s="727"/>
      <c r="Y7" s="727"/>
      <c r="Z7" s="727"/>
      <c r="AA7" s="727"/>
    </row>
    <row r="8" spans="1:27">
      <c r="A8" s="88" t="s">
        <v>389</v>
      </c>
      <c r="B8" s="729"/>
      <c r="C8" s="729"/>
      <c r="D8" s="725"/>
      <c r="E8" s="725"/>
      <c r="H8" s="88" t="s">
        <v>390</v>
      </c>
      <c r="K8" s="93"/>
      <c r="L8" s="725"/>
      <c r="M8" s="725"/>
      <c r="R8" s="727" t="s">
        <v>1781</v>
      </c>
      <c r="S8" s="727"/>
      <c r="T8" s="727"/>
      <c r="U8" s="727"/>
      <c r="V8" s="727"/>
      <c r="W8" s="727"/>
      <c r="X8" s="727"/>
      <c r="Y8" s="727"/>
      <c r="Z8" s="727"/>
      <c r="AA8" s="727"/>
    </row>
    <row r="9" spans="1:27" ht="12.75" customHeight="1">
      <c r="A9" s="731" t="s">
        <v>391</v>
      </c>
      <c r="B9" s="731"/>
      <c r="C9" s="731"/>
      <c r="E9" s="727" t="s">
        <v>392</v>
      </c>
      <c r="F9" s="727"/>
      <c r="G9" s="727"/>
      <c r="H9" s="678"/>
      <c r="I9" s="94" t="s">
        <v>393</v>
      </c>
      <c r="K9" s="95" t="s">
        <v>394</v>
      </c>
      <c r="L9" s="96"/>
      <c r="M9" s="94" t="s">
        <v>393</v>
      </c>
      <c r="R9" s="727" t="s">
        <v>6</v>
      </c>
      <c r="S9" s="727"/>
      <c r="T9" s="727"/>
      <c r="U9" s="727"/>
      <c r="V9" s="727"/>
      <c r="W9" s="727"/>
      <c r="X9" s="727"/>
      <c r="Y9" s="727"/>
      <c r="Z9" s="727"/>
      <c r="AA9" s="727"/>
    </row>
    <row r="10" spans="1:27" ht="13.5" customHeight="1"/>
    <row r="11" spans="1:27" ht="13.5" customHeight="1">
      <c r="E11" s="94"/>
      <c r="L11" s="94"/>
    </row>
    <row r="12" spans="1:27" ht="16.5" customHeight="1">
      <c r="H12" s="97"/>
    </row>
    <row r="13" spans="1:27"/>
    <row r="14" spans="1:27" ht="12.75" customHeight="1">
      <c r="R14" s="724" t="s">
        <v>1782</v>
      </c>
      <c r="S14" s="724"/>
      <c r="T14" s="724"/>
      <c r="U14" s="724"/>
      <c r="V14" s="724"/>
      <c r="W14" s="724"/>
      <c r="X14" s="724"/>
      <c r="Y14" s="724"/>
      <c r="Z14" s="724"/>
      <c r="AA14" s="724"/>
    </row>
    <row r="15" spans="1:27">
      <c r="R15" s="724"/>
      <c r="S15" s="724"/>
      <c r="T15" s="724"/>
      <c r="U15" s="724"/>
      <c r="V15" s="724"/>
      <c r="W15" s="724"/>
      <c r="X15" s="724"/>
      <c r="Y15" s="724"/>
      <c r="Z15" s="724"/>
      <c r="AA15" s="724"/>
    </row>
    <row r="16" spans="1:27" ht="12.75" customHeight="1">
      <c r="R16" s="724"/>
      <c r="S16" s="724"/>
      <c r="T16" s="724"/>
      <c r="U16" s="724"/>
      <c r="V16" s="724"/>
      <c r="W16" s="724"/>
      <c r="X16" s="724"/>
      <c r="Y16" s="724"/>
      <c r="Z16" s="724"/>
      <c r="AA16" s="724"/>
    </row>
    <row r="17" spans="1:27">
      <c r="R17" s="724"/>
      <c r="S17" s="724"/>
      <c r="T17" s="724"/>
      <c r="U17" s="724"/>
      <c r="V17" s="724"/>
      <c r="W17" s="724"/>
      <c r="X17" s="724"/>
      <c r="Y17" s="724"/>
      <c r="Z17" s="724"/>
      <c r="AA17" s="724"/>
    </row>
    <row r="18" spans="1:27"/>
    <row r="19" spans="1:27" ht="9.75" customHeight="1">
      <c r="B19" s="721" t="s">
        <v>77</v>
      </c>
    </row>
    <row r="20" spans="1:27" ht="12.75" customHeight="1">
      <c r="B20" s="721"/>
      <c r="R20" s="88">
        <v>1</v>
      </c>
      <c r="S20" s="88" t="s">
        <v>395</v>
      </c>
    </row>
    <row r="21" spans="1:27" ht="18.75" customHeight="1">
      <c r="A21" s="98"/>
      <c r="B21" s="721"/>
      <c r="C21" s="98"/>
      <c r="D21" s="722" t="s">
        <v>1002</v>
      </c>
      <c r="E21" s="722"/>
      <c r="F21" s="722"/>
      <c r="G21" s="722"/>
      <c r="H21" s="722"/>
      <c r="I21" s="722"/>
      <c r="J21" s="722"/>
      <c r="K21" s="722"/>
      <c r="L21" s="722"/>
      <c r="M21" s="722"/>
      <c r="N21" s="722"/>
      <c r="O21" s="722"/>
      <c r="P21" s="98"/>
      <c r="Q21" s="98"/>
      <c r="S21" s="88" t="s">
        <v>396</v>
      </c>
    </row>
    <row r="22" spans="1:27" ht="4.5" customHeight="1">
      <c r="E22" s="637"/>
      <c r="F22" s="637"/>
      <c r="G22" s="99"/>
      <c r="H22" s="636"/>
      <c r="I22" s="99"/>
      <c r="J22" s="99"/>
      <c r="K22" s="637"/>
      <c r="L22" s="637"/>
      <c r="M22" s="637"/>
      <c r="N22" s="637"/>
    </row>
    <row r="23" spans="1:27" ht="18.75">
      <c r="E23" s="722" t="s">
        <v>1780</v>
      </c>
      <c r="F23" s="722"/>
      <c r="G23" s="722"/>
      <c r="H23" s="722"/>
      <c r="I23" s="722"/>
      <c r="J23" s="722"/>
      <c r="K23" s="722"/>
      <c r="L23" s="722"/>
      <c r="M23" s="722"/>
      <c r="N23" s="722"/>
      <c r="R23" s="88">
        <v>2</v>
      </c>
      <c r="S23" s="88" t="s">
        <v>397</v>
      </c>
    </row>
    <row r="24" spans="1:27" ht="20.25" customHeight="1">
      <c r="E24" s="722" t="s">
        <v>363</v>
      </c>
      <c r="F24" s="722"/>
      <c r="G24" s="722"/>
      <c r="H24" s="722"/>
      <c r="I24" s="722"/>
      <c r="J24" s="722"/>
      <c r="K24" s="722"/>
      <c r="L24" s="722"/>
      <c r="M24" s="722"/>
      <c r="N24" s="722"/>
    </row>
    <row r="25" spans="1:27">
      <c r="R25" s="88">
        <v>3</v>
      </c>
      <c r="S25" s="88" t="s">
        <v>398</v>
      </c>
    </row>
    <row r="26" spans="1:27">
      <c r="S26" s="88" t="s">
        <v>399</v>
      </c>
    </row>
    <row r="27" spans="1:27"/>
    <row r="28" spans="1:27">
      <c r="R28" s="88">
        <v>4</v>
      </c>
      <c r="S28" s="88" t="s">
        <v>400</v>
      </c>
    </row>
    <row r="29" spans="1:27">
      <c r="S29" s="88" t="s">
        <v>401</v>
      </c>
    </row>
    <row r="30" spans="1:27"/>
    <row r="31" spans="1:27">
      <c r="R31" s="88">
        <v>5</v>
      </c>
      <c r="S31" s="88" t="s">
        <v>402</v>
      </c>
    </row>
    <row r="32" spans="1:27">
      <c r="S32" s="88" t="s">
        <v>403</v>
      </c>
    </row>
    <row r="33" spans="2:20"/>
    <row r="34" spans="2:20">
      <c r="R34" s="88">
        <v>6</v>
      </c>
      <c r="S34" s="88" t="s">
        <v>404</v>
      </c>
    </row>
    <row r="35" spans="2:20">
      <c r="S35" s="88" t="s">
        <v>405</v>
      </c>
    </row>
    <row r="36" spans="2:20"/>
    <row r="37" spans="2:20"/>
    <row r="38" spans="2:20"/>
    <row r="39" spans="2:20"/>
    <row r="40" spans="2:20">
      <c r="T40" s="88" t="str">
        <f>+balance!B79</f>
        <v>Захирал____________________                     /Ё.ГАНБАТ/</v>
      </c>
    </row>
    <row r="41" spans="2:20">
      <c r="B41" s="723" t="s">
        <v>406</v>
      </c>
      <c r="C41" s="723"/>
      <c r="D41" s="723"/>
      <c r="E41" s="723"/>
      <c r="F41" s="723"/>
      <c r="G41" s="723"/>
      <c r="H41" s="723"/>
      <c r="I41" s="723"/>
      <c r="J41" s="723"/>
      <c r="K41" s="723"/>
      <c r="L41" s="723" t="s">
        <v>4</v>
      </c>
      <c r="M41" s="723"/>
      <c r="N41" s="723" t="s">
        <v>5</v>
      </c>
      <c r="O41" s="723"/>
      <c r="P41" s="723"/>
    </row>
    <row r="42" spans="2:20">
      <c r="B42" s="720"/>
      <c r="C42" s="720"/>
      <c r="D42" s="720"/>
      <c r="E42" s="720"/>
      <c r="F42" s="720"/>
      <c r="G42" s="720"/>
      <c r="H42" s="720"/>
      <c r="I42" s="720"/>
      <c r="J42" s="720"/>
      <c r="K42" s="720"/>
      <c r="L42" s="720"/>
      <c r="M42" s="720"/>
      <c r="N42" s="720"/>
      <c r="O42" s="720"/>
      <c r="P42" s="720"/>
      <c r="T42" s="88" t="str">
        <f>+balance!B81</f>
        <v>Ерөнхий нягтлан бодогч________________ /Г.ЭНХГЭРЭЛ/</v>
      </c>
    </row>
    <row r="43" spans="2:20">
      <c r="B43" s="720"/>
      <c r="C43" s="720"/>
      <c r="D43" s="720"/>
      <c r="E43" s="720"/>
      <c r="F43" s="720"/>
      <c r="G43" s="720"/>
      <c r="H43" s="720"/>
      <c r="I43" s="720"/>
      <c r="J43" s="720"/>
      <c r="K43" s="720"/>
      <c r="L43" s="720"/>
      <c r="M43" s="720"/>
      <c r="N43" s="720"/>
      <c r="O43" s="720"/>
      <c r="P43" s="720"/>
    </row>
    <row r="44" spans="2:20">
      <c r="B44" s="720"/>
      <c r="C44" s="720"/>
      <c r="D44" s="720"/>
      <c r="E44" s="720"/>
      <c r="F44" s="720"/>
      <c r="G44" s="720"/>
      <c r="H44" s="720"/>
      <c r="I44" s="720"/>
      <c r="J44" s="720"/>
      <c r="K44" s="720"/>
      <c r="L44" s="720"/>
      <c r="M44" s="720"/>
      <c r="N44" s="720"/>
      <c r="O44" s="720"/>
      <c r="P44" s="720"/>
    </row>
    <row r="45" spans="2:20">
      <c r="B45" s="720"/>
      <c r="C45" s="720"/>
      <c r="D45" s="720"/>
      <c r="E45" s="720"/>
      <c r="F45" s="720"/>
      <c r="G45" s="720"/>
      <c r="H45" s="720"/>
      <c r="I45" s="720"/>
      <c r="J45" s="720"/>
      <c r="K45" s="720"/>
      <c r="L45" s="720"/>
      <c r="M45" s="720"/>
      <c r="N45" s="720"/>
      <c r="O45" s="720"/>
      <c r="P45" s="720"/>
    </row>
    <row r="46" spans="2:20"/>
    <row r="47" spans="2:20"/>
    <row r="48" spans="2:20"/>
    <row r="49" spans="8:8"/>
    <row r="50" spans="8:8"/>
    <row r="51" spans="8:8"/>
    <row r="52" spans="8:8"/>
    <row r="53" spans="8:8"/>
    <row r="54" spans="8:8"/>
    <row r="55" spans="8:8"/>
    <row r="56" spans="8:8"/>
    <row r="57" spans="8:8"/>
    <row r="58" spans="8:8"/>
    <row r="59" spans="8:8"/>
    <row r="60" spans="8:8"/>
    <row r="61" spans="8:8"/>
    <row r="62" spans="8:8"/>
    <row r="63" spans="8:8">
      <c r="H63" s="100" t="s">
        <v>407</v>
      </c>
    </row>
    <row r="64" spans="8:8">
      <c r="H64" s="100" t="s">
        <v>408</v>
      </c>
    </row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</sheetData>
  <mergeCells count="32">
    <mergeCell ref="R14:AA17"/>
    <mergeCell ref="L8:M8"/>
    <mergeCell ref="M1:P3"/>
    <mergeCell ref="A5:C5"/>
    <mergeCell ref="B6:L6"/>
    <mergeCell ref="A7:C7"/>
    <mergeCell ref="R7:AA7"/>
    <mergeCell ref="D7:M7"/>
    <mergeCell ref="B8:E8"/>
    <mergeCell ref="R8:AA8"/>
    <mergeCell ref="A9:C9"/>
    <mergeCell ref="E9:G9"/>
    <mergeCell ref="R9:AA9"/>
    <mergeCell ref="B19:B21"/>
    <mergeCell ref="D21:O21"/>
    <mergeCell ref="B41:K41"/>
    <mergeCell ref="L41:M41"/>
    <mergeCell ref="N41:P41"/>
    <mergeCell ref="E23:N23"/>
    <mergeCell ref="E24:N24"/>
    <mergeCell ref="B42:K42"/>
    <mergeCell ref="L42:M42"/>
    <mergeCell ref="N42:P42"/>
    <mergeCell ref="B43:K43"/>
    <mergeCell ref="L43:M43"/>
    <mergeCell ref="N43:P43"/>
    <mergeCell ref="B44:K44"/>
    <mergeCell ref="L44:M44"/>
    <mergeCell ref="N44:P44"/>
    <mergeCell ref="B45:K45"/>
    <mergeCell ref="L45:M45"/>
    <mergeCell ref="N45:P45"/>
  </mergeCells>
  <pageMargins left="0.7" right="0.7" top="0.75" bottom="0.75" header="0.3" footer="0.3"/>
  <pageSetup scale="95" orientation="portrait" horizontalDpi="300" verticalDpi="300" r:id="rId1"/>
  <colBreaks count="1" manualBreakCount="1">
    <brk id="16" max="5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78"/>
  <sheetViews>
    <sheetView topLeftCell="A4" zoomScale="85" zoomScaleNormal="85" workbookViewId="0">
      <selection activeCell="H31" sqref="H31"/>
    </sheetView>
  </sheetViews>
  <sheetFormatPr defaultRowHeight="12.75"/>
  <cols>
    <col min="1" max="1" width="4.85546875" style="27" customWidth="1"/>
    <col min="2" max="2" width="36.42578125" style="27" customWidth="1"/>
    <col min="3" max="3" width="16" style="56" customWidth="1"/>
    <col min="4" max="4" width="5.7109375" style="56" customWidth="1"/>
    <col min="5" max="5" width="9.5703125" style="56" customWidth="1"/>
    <col min="6" max="6" width="15.85546875" style="56" customWidth="1"/>
    <col min="7" max="7" width="19.5703125" style="56" customWidth="1"/>
    <col min="8" max="8" width="21.140625" style="27" bestFit="1" customWidth="1"/>
    <col min="9" max="9" width="25.42578125" style="27" customWidth="1"/>
    <col min="10" max="10" width="15" style="27" bestFit="1" customWidth="1"/>
    <col min="11" max="11" width="18.5703125" style="27" customWidth="1"/>
    <col min="12" max="16384" width="9.140625" style="27"/>
  </cols>
  <sheetData>
    <row r="1" spans="1:7">
      <c r="A1" s="27" t="s">
        <v>48</v>
      </c>
    </row>
    <row r="2" spans="1:7">
      <c r="A2" s="27" t="s">
        <v>49</v>
      </c>
    </row>
    <row r="6" spans="1:7" ht="16.5" customHeight="1">
      <c r="A6" s="919" t="s">
        <v>50</v>
      </c>
      <c r="B6" s="919"/>
      <c r="C6" s="919"/>
      <c r="D6" s="919"/>
      <c r="E6" s="919"/>
      <c r="F6" s="919"/>
      <c r="G6" s="919"/>
    </row>
    <row r="7" spans="1:7" ht="15.75" customHeight="1">
      <c r="A7" s="919" t="s">
        <v>51</v>
      </c>
      <c r="B7" s="919"/>
      <c r="C7" s="919"/>
      <c r="D7" s="919"/>
      <c r="E7" s="919"/>
      <c r="F7" s="919"/>
      <c r="G7" s="919"/>
    </row>
    <row r="8" spans="1:7" ht="7.5" customHeight="1"/>
    <row r="9" spans="1:7" ht="15.75" customHeight="1">
      <c r="A9" s="87" t="s">
        <v>1008</v>
      </c>
      <c r="C9" s="86"/>
    </row>
    <row r="10" spans="1:7" ht="4.5" customHeight="1"/>
    <row r="11" spans="1:7" ht="15.75" customHeight="1">
      <c r="A11" s="26" t="s">
        <v>52</v>
      </c>
    </row>
    <row r="12" spans="1:7" ht="7.5" customHeight="1"/>
    <row r="13" spans="1:7" ht="15" customHeight="1">
      <c r="A13" s="27" t="s">
        <v>640</v>
      </c>
    </row>
    <row r="14" spans="1:7" ht="14.25" customHeight="1">
      <c r="A14" s="27" t="s">
        <v>688</v>
      </c>
    </row>
    <row r="15" spans="1:7" ht="18" customHeight="1">
      <c r="A15" s="27" t="s">
        <v>689</v>
      </c>
    </row>
    <row r="16" spans="1:7" ht="17.25" customHeight="1">
      <c r="A16" s="27" t="s">
        <v>690</v>
      </c>
    </row>
    <row r="17" spans="1:10" ht="13.5" customHeight="1">
      <c r="A17" s="27" t="s">
        <v>691</v>
      </c>
    </row>
    <row r="18" spans="1:10" ht="14.25" customHeight="1">
      <c r="A18" s="27" t="s">
        <v>692</v>
      </c>
    </row>
    <row r="19" spans="1:10" ht="20.25" customHeight="1">
      <c r="A19" s="932" t="s">
        <v>647</v>
      </c>
      <c r="B19" s="932"/>
      <c r="C19" s="932"/>
      <c r="D19" s="932"/>
      <c r="E19" s="932"/>
      <c r="F19" s="932"/>
      <c r="G19" s="932"/>
    </row>
    <row r="20" spans="1:10" ht="21.75" customHeight="1">
      <c r="A20" s="26" t="s">
        <v>1779</v>
      </c>
    </row>
    <row r="22" spans="1:10">
      <c r="A22" s="27" t="s">
        <v>53</v>
      </c>
    </row>
    <row r="23" spans="1:10" ht="8.25" customHeight="1"/>
    <row r="24" spans="1:10" ht="20.25" customHeight="1">
      <c r="A24" s="920" t="s">
        <v>54</v>
      </c>
      <c r="B24" s="921"/>
      <c r="C24" s="921"/>
      <c r="D24" s="921"/>
      <c r="E24" s="921"/>
      <c r="F24" s="922">
        <f>OUDT!E27</f>
        <v>640079020.06999981</v>
      </c>
      <c r="G24" s="922"/>
      <c r="I24" s="56"/>
      <c r="J24" s="57"/>
    </row>
    <row r="25" spans="1:10" ht="6" customHeight="1"/>
    <row r="26" spans="1:10">
      <c r="A26" s="58" t="s">
        <v>55</v>
      </c>
      <c r="B26" s="907" t="s">
        <v>56</v>
      </c>
      <c r="C26" s="907"/>
      <c r="D26" s="907"/>
      <c r="E26" s="907"/>
      <c r="F26" s="907"/>
      <c r="G26" s="907"/>
    </row>
    <row r="27" spans="1:10" s="26" customFormat="1" ht="19.5" customHeight="1">
      <c r="A27" s="59">
        <v>1</v>
      </c>
      <c r="B27" s="60" t="s">
        <v>57</v>
      </c>
      <c r="C27" s="627" t="s">
        <v>58</v>
      </c>
      <c r="D27" s="61">
        <v>2</v>
      </c>
      <c r="E27" s="931" t="s">
        <v>59</v>
      </c>
      <c r="F27" s="931"/>
      <c r="G27" s="62" t="s">
        <v>58</v>
      </c>
    </row>
    <row r="28" spans="1:10" ht="17.25" customHeight="1">
      <c r="A28" s="923">
        <v>1.1000000000000001</v>
      </c>
      <c r="B28" s="41" t="s">
        <v>60</v>
      </c>
      <c r="C28" s="924">
        <f>+OZND!G296</f>
        <v>1064750</v>
      </c>
      <c r="D28" s="590">
        <v>2.1</v>
      </c>
      <c r="E28" s="926" t="s">
        <v>61</v>
      </c>
      <c r="F28" s="927"/>
      <c r="G28" s="930"/>
    </row>
    <row r="29" spans="1:10" ht="42" customHeight="1">
      <c r="A29" s="923"/>
      <c r="B29" s="41" t="s">
        <v>62</v>
      </c>
      <c r="C29" s="925"/>
      <c r="D29" s="591"/>
      <c r="E29" s="928"/>
      <c r="F29" s="929"/>
      <c r="G29" s="930"/>
      <c r="H29" s="63"/>
    </row>
    <row r="30" spans="1:10" ht="25.5">
      <c r="A30" s="41"/>
      <c r="B30" s="41" t="s">
        <v>63</v>
      </c>
      <c r="C30" s="665"/>
      <c r="D30" s="592">
        <v>2.2000000000000002</v>
      </c>
      <c r="E30" s="918" t="s">
        <v>64</v>
      </c>
      <c r="F30" s="918"/>
      <c r="G30" s="668"/>
    </row>
    <row r="31" spans="1:10" ht="27.75" customHeight="1">
      <c r="A31" s="41"/>
      <c r="B31" s="41" t="s">
        <v>65</v>
      </c>
      <c r="C31" s="665"/>
      <c r="D31" s="592">
        <v>2.2999999999999998</v>
      </c>
      <c r="E31" s="918" t="s">
        <v>66</v>
      </c>
      <c r="F31" s="918"/>
      <c r="G31" s="668">
        <f>+OZND!I25+OZND!I26</f>
        <v>91589987.140000001</v>
      </c>
    </row>
    <row r="32" spans="1:10" ht="26.25" customHeight="1">
      <c r="A32" s="41"/>
      <c r="B32" s="41" t="s">
        <v>67</v>
      </c>
      <c r="C32" s="665">
        <f>+OZND!G295</f>
        <v>500000</v>
      </c>
      <c r="D32" s="592">
        <v>2.4</v>
      </c>
      <c r="E32" s="918" t="s">
        <v>68</v>
      </c>
      <c r="F32" s="918"/>
      <c r="G32" s="668"/>
    </row>
    <row r="33" spans="1:10" ht="21" customHeight="1">
      <c r="A33" s="41">
        <v>1.2</v>
      </c>
      <c r="B33" s="41" t="s">
        <v>69</v>
      </c>
      <c r="C33" s="665"/>
      <c r="D33" s="592">
        <v>2.6</v>
      </c>
      <c r="E33" s="918" t="s">
        <v>70</v>
      </c>
      <c r="F33" s="918"/>
      <c r="G33" s="670"/>
    </row>
    <row r="34" spans="1:10" ht="14.25" customHeight="1">
      <c r="A34" s="41"/>
      <c r="B34" s="41" t="s">
        <v>109</v>
      </c>
      <c r="C34" s="665">
        <f>+OZND!G302</f>
        <v>2045081.4</v>
      </c>
      <c r="D34" s="593"/>
      <c r="E34" s="914"/>
      <c r="F34" s="914"/>
      <c r="G34" s="670"/>
    </row>
    <row r="35" spans="1:10" ht="40.5" customHeight="1">
      <c r="A35" s="41">
        <v>1.3</v>
      </c>
      <c r="B35" s="41" t="s">
        <v>71</v>
      </c>
      <c r="C35" s="665"/>
      <c r="D35" s="593"/>
      <c r="E35" s="914"/>
      <c r="F35" s="914"/>
      <c r="G35" s="670"/>
    </row>
    <row r="36" spans="1:10" ht="18" customHeight="1">
      <c r="A36" s="41">
        <v>1.4</v>
      </c>
      <c r="B36" s="41" t="s">
        <v>72</v>
      </c>
      <c r="C36" s="665"/>
      <c r="D36" s="593"/>
      <c r="E36" s="914"/>
      <c r="F36" s="914"/>
      <c r="G36" s="670"/>
    </row>
    <row r="37" spans="1:10" ht="18" customHeight="1">
      <c r="A37" s="41">
        <v>1.5</v>
      </c>
      <c r="B37" s="41" t="s">
        <v>108</v>
      </c>
      <c r="C37" s="665"/>
      <c r="D37" s="593"/>
      <c r="E37" s="914"/>
      <c r="F37" s="914"/>
      <c r="G37" s="670"/>
    </row>
    <row r="38" spans="1:10" ht="16.5" customHeight="1">
      <c r="A38" s="41">
        <v>1.6</v>
      </c>
      <c r="B38" s="41" t="s">
        <v>73</v>
      </c>
      <c r="C38" s="665">
        <f>+OZND!G289+OZND!O289-C28-C32-C34</f>
        <v>39937227.669999987</v>
      </c>
      <c r="D38" s="594"/>
      <c r="E38" s="915"/>
      <c r="F38" s="915"/>
      <c r="G38" s="671"/>
    </row>
    <row r="39" spans="1:10" ht="16.5" customHeight="1">
      <c r="A39" s="41" t="s">
        <v>74</v>
      </c>
      <c r="B39" s="41" t="s">
        <v>58</v>
      </c>
      <c r="C39" s="666">
        <f>SUM(C28:C38)</f>
        <v>43547059.069999985</v>
      </c>
      <c r="D39" s="594" t="s">
        <v>75</v>
      </c>
      <c r="E39" s="915" t="s">
        <v>76</v>
      </c>
      <c r="F39" s="915"/>
      <c r="G39" s="666">
        <f>SUM(G28:G38)</f>
        <v>91589987.140000001</v>
      </c>
      <c r="H39" s="56"/>
    </row>
    <row r="40" spans="1:10" ht="26.25" customHeight="1">
      <c r="A40" s="64" t="s">
        <v>77</v>
      </c>
      <c r="B40" s="934" t="s">
        <v>641</v>
      </c>
      <c r="C40" s="934"/>
      <c r="D40" s="934"/>
      <c r="E40" s="934"/>
      <c r="F40" s="934"/>
      <c r="G40" s="669">
        <f>F24+C39-G39</f>
        <v>592036091.99999976</v>
      </c>
      <c r="H40" s="63"/>
      <c r="I40" s="57"/>
    </row>
    <row r="41" spans="1:10" ht="27" customHeight="1">
      <c r="A41" s="41" t="s">
        <v>78</v>
      </c>
      <c r="B41" s="923" t="s">
        <v>642</v>
      </c>
      <c r="C41" s="923"/>
      <c r="D41" s="923"/>
      <c r="E41" s="923"/>
      <c r="F41" s="923"/>
      <c r="G41" s="667">
        <f>+G40*0.1</f>
        <v>59203609.199999981</v>
      </c>
      <c r="H41" s="57"/>
      <c r="I41" s="57"/>
      <c r="J41" s="57"/>
    </row>
    <row r="42" spans="1:10" ht="19.5" customHeight="1">
      <c r="A42" s="41" t="s">
        <v>79</v>
      </c>
      <c r="B42" s="923" t="s">
        <v>80</v>
      </c>
      <c r="C42" s="923"/>
      <c r="D42" s="923"/>
      <c r="E42" s="923"/>
      <c r="F42" s="923"/>
      <c r="G42" s="667"/>
      <c r="H42" s="57"/>
    </row>
    <row r="43" spans="1:10" ht="21" customHeight="1">
      <c r="A43" s="41" t="s">
        <v>81</v>
      </c>
      <c r="B43" s="923" t="s">
        <v>82</v>
      </c>
      <c r="C43" s="923"/>
      <c r="D43" s="923"/>
      <c r="E43" s="923"/>
      <c r="F43" s="923"/>
      <c r="G43" s="667">
        <f>G41+G42</f>
        <v>59203609.199999981</v>
      </c>
    </row>
    <row r="44" spans="1:10" ht="16.5" customHeight="1">
      <c r="A44" s="64" t="s">
        <v>83</v>
      </c>
      <c r="B44" s="934" t="s">
        <v>84</v>
      </c>
      <c r="C44" s="934"/>
      <c r="D44" s="934"/>
      <c r="E44" s="934"/>
      <c r="F44" s="934"/>
      <c r="G44" s="934"/>
    </row>
    <row r="45" spans="1:10" s="26" customFormat="1" ht="20.25" customHeight="1">
      <c r="A45" s="59">
        <v>3</v>
      </c>
      <c r="B45" s="59" t="s">
        <v>57</v>
      </c>
      <c r="C45" s="627" t="s">
        <v>58</v>
      </c>
      <c r="D45" s="65">
        <v>4</v>
      </c>
      <c r="E45" s="931" t="s">
        <v>59</v>
      </c>
      <c r="F45" s="931"/>
      <c r="G45" s="65" t="s">
        <v>58</v>
      </c>
    </row>
    <row r="46" spans="1:10">
      <c r="A46" s="41">
        <v>3.1</v>
      </c>
      <c r="B46" s="41" t="s">
        <v>85</v>
      </c>
      <c r="C46" s="667"/>
      <c r="D46" s="44">
        <v>4.0999999999999996</v>
      </c>
      <c r="E46" s="933" t="s">
        <v>86</v>
      </c>
      <c r="F46" s="933"/>
      <c r="G46" s="642"/>
      <c r="I46" s="66"/>
    </row>
    <row r="47" spans="1:10" ht="25.5">
      <c r="A47" s="41">
        <v>3.2</v>
      </c>
      <c r="B47" s="67" t="s">
        <v>87</v>
      </c>
      <c r="C47" s="668">
        <f>+OZND!K289-OZND!L289</f>
        <v>354980.12000000104</v>
      </c>
      <c r="D47" s="44">
        <v>4.2</v>
      </c>
      <c r="E47" s="916" t="s">
        <v>88</v>
      </c>
      <c r="F47" s="917"/>
      <c r="G47" s="670"/>
      <c r="J47" s="56"/>
    </row>
    <row r="48" spans="1:10" ht="18.75" customHeight="1">
      <c r="A48" s="41">
        <v>3.3</v>
      </c>
      <c r="B48" s="68" t="s">
        <v>381</v>
      </c>
      <c r="C48" s="642"/>
      <c r="D48" s="44">
        <v>4.3</v>
      </c>
      <c r="E48" s="916" t="s">
        <v>381</v>
      </c>
      <c r="F48" s="917"/>
      <c r="G48" s="672">
        <v>27969156.18</v>
      </c>
      <c r="H48" s="57"/>
    </row>
    <row r="49" spans="1:11" ht="51.75" customHeight="1">
      <c r="A49" s="41">
        <v>3</v>
      </c>
      <c r="B49" s="41" t="s">
        <v>89</v>
      </c>
      <c r="C49" s="667"/>
      <c r="D49" s="44">
        <v>4.4000000000000004</v>
      </c>
      <c r="E49" s="933" t="s">
        <v>382</v>
      </c>
      <c r="F49" s="933"/>
      <c r="G49" s="672">
        <v>60364878.619999997</v>
      </c>
      <c r="I49" s="69"/>
    </row>
    <row r="50" spans="1:11" ht="16.5" customHeight="1">
      <c r="A50" s="41">
        <v>3.4</v>
      </c>
      <c r="B50" s="41" t="s">
        <v>70</v>
      </c>
      <c r="C50" s="667"/>
      <c r="D50" s="44">
        <v>4.5</v>
      </c>
      <c r="E50" s="933" t="s">
        <v>70</v>
      </c>
      <c r="F50" s="933"/>
      <c r="G50" s="672"/>
      <c r="I50" s="69"/>
      <c r="J50" s="69"/>
      <c r="K50" s="69"/>
    </row>
    <row r="51" spans="1:11" ht="25.5">
      <c r="A51" s="41" t="s">
        <v>90</v>
      </c>
      <c r="B51" s="70" t="s">
        <v>91</v>
      </c>
      <c r="C51" s="669">
        <f>SUM(C46:C50)</f>
        <v>354980.12000000104</v>
      </c>
      <c r="D51" s="71"/>
      <c r="E51" s="68" t="s">
        <v>92</v>
      </c>
      <c r="F51" s="628" t="s">
        <v>91</v>
      </c>
      <c r="G51" s="669">
        <f>SUM(G46:G50)</f>
        <v>88334034.799999997</v>
      </c>
      <c r="I51" s="69"/>
      <c r="J51" s="69"/>
      <c r="K51" s="69"/>
    </row>
    <row r="52" spans="1:11">
      <c r="A52" s="946"/>
      <c r="B52" s="947"/>
      <c r="C52" s="947"/>
      <c r="D52" s="948"/>
      <c r="E52" s="942" t="s">
        <v>2</v>
      </c>
      <c r="F52" s="943"/>
      <c r="G52" s="936" t="s">
        <v>93</v>
      </c>
      <c r="I52" s="69"/>
      <c r="J52" s="69"/>
      <c r="K52" s="69"/>
    </row>
    <row r="53" spans="1:11">
      <c r="A53" s="949"/>
      <c r="B53" s="950"/>
      <c r="C53" s="950"/>
      <c r="D53" s="951"/>
      <c r="E53" s="944"/>
      <c r="F53" s="945"/>
      <c r="G53" s="937"/>
      <c r="H53" s="63"/>
      <c r="I53" s="72"/>
      <c r="J53" s="69"/>
      <c r="K53" s="69"/>
    </row>
    <row r="54" spans="1:11" ht="21" customHeight="1">
      <c r="A54" s="953" t="s">
        <v>237</v>
      </c>
      <c r="B54" s="954"/>
      <c r="C54" s="954"/>
      <c r="D54" s="955"/>
      <c r="E54" s="935">
        <f>+G40+C51-G51</f>
        <v>504057037.31999975</v>
      </c>
      <c r="F54" s="935"/>
      <c r="G54" s="938"/>
      <c r="H54" s="56"/>
      <c r="I54" s="72"/>
      <c r="J54" s="72"/>
      <c r="K54" s="903"/>
    </row>
    <row r="55" spans="1:11" ht="16.5" customHeight="1">
      <c r="A55" s="956"/>
      <c r="B55" s="957"/>
      <c r="C55" s="957"/>
      <c r="D55" s="958"/>
      <c r="E55" s="935"/>
      <c r="F55" s="935"/>
      <c r="G55" s="938"/>
      <c r="I55" s="73"/>
      <c r="J55" s="72"/>
      <c r="K55" s="903"/>
    </row>
    <row r="56" spans="1:11" ht="19.5" customHeight="1">
      <c r="A56" s="939" t="s">
        <v>0</v>
      </c>
      <c r="B56" s="940"/>
      <c r="C56" s="940"/>
      <c r="D56" s="940"/>
      <c r="E56" s="941"/>
      <c r="F56" s="941"/>
      <c r="G56" s="673"/>
      <c r="I56" s="74"/>
      <c r="J56" s="73"/>
      <c r="K56" s="75"/>
    </row>
    <row r="57" spans="1:11" ht="17.25" customHeight="1">
      <c r="A57" s="939" t="s">
        <v>1</v>
      </c>
      <c r="B57" s="940"/>
      <c r="C57" s="940"/>
      <c r="D57" s="940"/>
      <c r="E57" s="941"/>
      <c r="F57" s="941"/>
      <c r="G57" s="673"/>
      <c r="H57" s="57"/>
      <c r="I57" s="72"/>
      <c r="J57" s="74"/>
      <c r="K57" s="75"/>
    </row>
    <row r="58" spans="1:11" ht="19.5" customHeight="1">
      <c r="A58" s="911" t="s">
        <v>94</v>
      </c>
      <c r="B58" s="912"/>
      <c r="C58" s="912"/>
      <c r="D58" s="912"/>
      <c r="E58" s="952">
        <f>E54+E56+E57</f>
        <v>504057037.31999975</v>
      </c>
      <c r="F58" s="952"/>
      <c r="G58" s="673"/>
      <c r="I58" s="76"/>
      <c r="J58" s="72"/>
      <c r="K58" s="75"/>
    </row>
    <row r="59" spans="1:11" ht="20.25" customHeight="1">
      <c r="A59" s="911" t="s">
        <v>643</v>
      </c>
      <c r="B59" s="912"/>
      <c r="C59" s="912"/>
      <c r="D59" s="912"/>
      <c r="E59" s="913"/>
      <c r="F59" s="913"/>
      <c r="G59" s="935">
        <f>+E58*0.1</f>
        <v>50405703.731999978</v>
      </c>
      <c r="I59" s="76"/>
      <c r="J59" s="76"/>
      <c r="K59" s="902"/>
    </row>
    <row r="60" spans="1:11" ht="27.75" customHeight="1">
      <c r="A60" s="908" t="s">
        <v>95</v>
      </c>
      <c r="B60" s="909"/>
      <c r="C60" s="909"/>
      <c r="D60" s="910"/>
      <c r="E60" s="913"/>
      <c r="F60" s="913"/>
      <c r="G60" s="935"/>
      <c r="I60" s="76"/>
      <c r="J60" s="76"/>
      <c r="K60" s="902"/>
    </row>
    <row r="61" spans="1:11" ht="18" customHeight="1">
      <c r="A61" s="911" t="s">
        <v>96</v>
      </c>
      <c r="B61" s="912"/>
      <c r="C61" s="912"/>
      <c r="D61" s="912"/>
      <c r="E61" s="913"/>
      <c r="F61" s="913"/>
      <c r="G61" s="667"/>
      <c r="I61" s="75"/>
      <c r="J61" s="76"/>
      <c r="K61" s="75"/>
    </row>
    <row r="62" spans="1:11" ht="17.25" customHeight="1">
      <c r="A62" s="904" t="s">
        <v>97</v>
      </c>
      <c r="B62" s="905"/>
      <c r="C62" s="905"/>
      <c r="D62" s="905"/>
      <c r="E62" s="906"/>
      <c r="F62" s="906"/>
      <c r="G62" s="667"/>
      <c r="I62" s="75"/>
      <c r="J62" s="75"/>
      <c r="K62" s="75"/>
    </row>
    <row r="63" spans="1:11" ht="15.75" customHeight="1">
      <c r="A63" s="904" t="s">
        <v>97</v>
      </c>
      <c r="B63" s="905"/>
      <c r="C63" s="905"/>
      <c r="D63" s="905"/>
      <c r="E63" s="906"/>
      <c r="F63" s="906"/>
      <c r="G63" s="667"/>
      <c r="I63" s="77"/>
      <c r="J63" s="75"/>
      <c r="K63" s="75"/>
    </row>
    <row r="64" spans="1:11" ht="27" customHeight="1">
      <c r="A64" s="911" t="s">
        <v>98</v>
      </c>
      <c r="B64" s="912"/>
      <c r="C64" s="912"/>
      <c r="D64" s="964"/>
      <c r="E64" s="965">
        <f>+G31</f>
        <v>91589987.140000001</v>
      </c>
      <c r="F64" s="966"/>
      <c r="G64" s="669"/>
      <c r="H64" s="56"/>
      <c r="I64" s="78"/>
      <c r="J64" s="77"/>
      <c r="K64" s="72"/>
    </row>
    <row r="65" spans="1:11" ht="17.25" customHeight="1">
      <c r="A65" s="939" t="s">
        <v>3</v>
      </c>
      <c r="B65" s="969"/>
      <c r="C65" s="969"/>
      <c r="D65" s="970"/>
      <c r="E65" s="965"/>
      <c r="F65" s="966"/>
      <c r="G65" s="667">
        <f>+E64*0.1</f>
        <v>9158998.7139999997</v>
      </c>
      <c r="H65" s="57"/>
      <c r="I65" s="73"/>
      <c r="J65" s="78"/>
      <c r="K65" s="79"/>
    </row>
    <row r="66" spans="1:11" ht="16.5" customHeight="1">
      <c r="A66" s="939" t="s">
        <v>110</v>
      </c>
      <c r="B66" s="940"/>
      <c r="C66" s="940"/>
      <c r="D66" s="961"/>
      <c r="E66" s="941"/>
      <c r="F66" s="941"/>
      <c r="G66" s="667"/>
      <c r="H66" s="80"/>
      <c r="I66" s="81"/>
      <c r="J66" s="73"/>
      <c r="K66" s="74"/>
    </row>
    <row r="67" spans="1:11" ht="27" customHeight="1">
      <c r="A67" s="959" t="s">
        <v>99</v>
      </c>
      <c r="B67" s="960"/>
      <c r="C67" s="960"/>
      <c r="D67" s="960"/>
      <c r="E67" s="962">
        <f>+E58+E64</f>
        <v>595647024.4599998</v>
      </c>
      <c r="F67" s="962"/>
      <c r="G67" s="669">
        <f>G59-G61+G65</f>
        <v>59564702.44599998</v>
      </c>
      <c r="H67" s="56">
        <f>+G67-'CIT report'!E76-'CIT report'!E60</f>
        <v>-111671161.81400003</v>
      </c>
      <c r="I67" s="82"/>
      <c r="J67" s="81"/>
      <c r="K67" s="81"/>
    </row>
    <row r="68" spans="1:11">
      <c r="A68" s="959"/>
      <c r="B68" s="960"/>
      <c r="C68" s="960"/>
      <c r="D68" s="960"/>
      <c r="E68" s="963" t="s">
        <v>100</v>
      </c>
      <c r="F68" s="963"/>
      <c r="G68" s="674" t="s">
        <v>101</v>
      </c>
      <c r="H68" s="57"/>
      <c r="J68" s="69"/>
      <c r="K68" s="69"/>
    </row>
    <row r="69" spans="1:11" ht="17.25" customHeight="1">
      <c r="A69" s="959" t="s">
        <v>102</v>
      </c>
      <c r="B69" s="960"/>
      <c r="C69" s="960"/>
      <c r="D69" s="960"/>
      <c r="E69" s="967"/>
      <c r="F69" s="968"/>
      <c r="G69" s="673"/>
    </row>
    <row r="70" spans="1:11" ht="18" customHeight="1">
      <c r="A70" s="959" t="s">
        <v>103</v>
      </c>
      <c r="B70" s="960"/>
      <c r="C70" s="960"/>
      <c r="D70" s="960"/>
      <c r="E70" s="913"/>
      <c r="F70" s="913"/>
      <c r="G70" s="667">
        <f>(G51-C51)*0.1</f>
        <v>8797905.4680000003</v>
      </c>
      <c r="H70" s="56"/>
    </row>
    <row r="71" spans="1:11">
      <c r="A71" s="83"/>
      <c r="B71" s="83"/>
      <c r="C71" s="84"/>
      <c r="D71" s="84"/>
      <c r="E71" s="84"/>
      <c r="F71" s="84"/>
      <c r="G71" s="85"/>
    </row>
    <row r="72" spans="1:11">
      <c r="A72" s="27" t="s">
        <v>104</v>
      </c>
      <c r="G72" s="80"/>
    </row>
    <row r="73" spans="1:11">
      <c r="G73" s="80"/>
    </row>
    <row r="74" spans="1:11" ht="18.75" customHeight="1">
      <c r="A74" s="27" t="s">
        <v>644</v>
      </c>
      <c r="G74" s="80"/>
    </row>
    <row r="75" spans="1:11" ht="22.5" customHeight="1"/>
    <row r="76" spans="1:11">
      <c r="A76" s="27" t="s">
        <v>645</v>
      </c>
    </row>
    <row r="78" spans="1:11" ht="21.75" customHeight="1">
      <c r="A78" s="27" t="s">
        <v>646</v>
      </c>
    </row>
  </sheetData>
  <mergeCells count="70">
    <mergeCell ref="A63:D63"/>
    <mergeCell ref="E63:F63"/>
    <mergeCell ref="A64:D64"/>
    <mergeCell ref="E64:F64"/>
    <mergeCell ref="E69:F69"/>
    <mergeCell ref="A65:D65"/>
    <mergeCell ref="E65:F65"/>
    <mergeCell ref="A70:D70"/>
    <mergeCell ref="E70:F70"/>
    <mergeCell ref="A66:D66"/>
    <mergeCell ref="E66:F66"/>
    <mergeCell ref="A67:D67"/>
    <mergeCell ref="E67:F67"/>
    <mergeCell ref="A68:D68"/>
    <mergeCell ref="E68:F68"/>
    <mergeCell ref="A69:D69"/>
    <mergeCell ref="G59:G60"/>
    <mergeCell ref="G52:G53"/>
    <mergeCell ref="E54:F55"/>
    <mergeCell ref="G54:G55"/>
    <mergeCell ref="A56:D56"/>
    <mergeCell ref="E56:F56"/>
    <mergeCell ref="A59:D59"/>
    <mergeCell ref="E59:F60"/>
    <mergeCell ref="E52:F53"/>
    <mergeCell ref="A52:D53"/>
    <mergeCell ref="A57:D57"/>
    <mergeCell ref="E57:F57"/>
    <mergeCell ref="A58:D58"/>
    <mergeCell ref="E58:F58"/>
    <mergeCell ref="A54:D55"/>
    <mergeCell ref="E50:F50"/>
    <mergeCell ref="E39:F39"/>
    <mergeCell ref="B40:F40"/>
    <mergeCell ref="B41:F41"/>
    <mergeCell ref="B42:F42"/>
    <mergeCell ref="B43:F43"/>
    <mergeCell ref="B44:G44"/>
    <mergeCell ref="E45:F45"/>
    <mergeCell ref="E46:F46"/>
    <mergeCell ref="E47:F47"/>
    <mergeCell ref="E49:F49"/>
    <mergeCell ref="E33:F33"/>
    <mergeCell ref="E34:F34"/>
    <mergeCell ref="A6:G6"/>
    <mergeCell ref="A7:G7"/>
    <mergeCell ref="A24:E24"/>
    <mergeCell ref="F24:G24"/>
    <mergeCell ref="A28:A29"/>
    <mergeCell ref="C28:C29"/>
    <mergeCell ref="E28:F29"/>
    <mergeCell ref="G28:G29"/>
    <mergeCell ref="E27:F27"/>
    <mergeCell ref="A19:G19"/>
    <mergeCell ref="K59:K60"/>
    <mergeCell ref="K54:K55"/>
    <mergeCell ref="A62:D62"/>
    <mergeCell ref="E62:F62"/>
    <mergeCell ref="B26:G26"/>
    <mergeCell ref="A60:D60"/>
    <mergeCell ref="A61:D61"/>
    <mergeCell ref="E61:F61"/>
    <mergeCell ref="E36:F36"/>
    <mergeCell ref="E37:F37"/>
    <mergeCell ref="E38:F38"/>
    <mergeCell ref="E48:F48"/>
    <mergeCell ref="E35:F35"/>
    <mergeCell ref="E30:F30"/>
    <mergeCell ref="E31:F31"/>
    <mergeCell ref="E32:F32"/>
  </mergeCells>
  <phoneticPr fontId="14" type="noConversion"/>
  <pageMargins left="0.70866141732283505" right="0.39370078740157499" top="0.39370078740157499" bottom="0.47244094488188998" header="0.15748031496063" footer="0.27559055118110198"/>
  <pageSetup paperSize="9" scale="80" orientation="portrait" horizontalDpi="300" verticalDpi="300"/>
  <headerFooter>
    <oddFooter>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U36"/>
  <sheetViews>
    <sheetView workbookViewId="0">
      <selection activeCell="I26" sqref="I26"/>
    </sheetView>
  </sheetViews>
  <sheetFormatPr defaultRowHeight="12.75"/>
  <cols>
    <col min="1" max="1" width="5.5703125" style="258" customWidth="1"/>
    <col min="2" max="2" width="26.85546875" style="258" bestFit="1" customWidth="1"/>
    <col min="3" max="3" width="14.140625" style="258" customWidth="1"/>
    <col min="4" max="4" width="10" style="258" customWidth="1"/>
    <col min="5" max="5" width="14.5703125" style="258" bestFit="1" customWidth="1"/>
    <col min="6" max="6" width="14.140625" style="258" customWidth="1"/>
    <col min="7" max="7" width="10" style="258" customWidth="1"/>
    <col min="8" max="8" width="14.5703125" style="258" bestFit="1" customWidth="1"/>
    <col min="9" max="9" width="15.140625" style="258" bestFit="1" customWidth="1"/>
    <col min="10" max="10" width="5" style="258" bestFit="1" customWidth="1"/>
    <col min="11" max="11" width="12.5703125" style="482" bestFit="1" customWidth="1"/>
    <col min="12" max="12" width="14.140625" style="258" bestFit="1" customWidth="1"/>
    <col min="13" max="13" width="8" style="258" bestFit="1" customWidth="1"/>
    <col min="14" max="14" width="11.5703125" style="258" bestFit="1" customWidth="1"/>
    <col min="15" max="15" width="15.140625" style="258" bestFit="1" customWidth="1"/>
    <col min="16" max="16" width="8" style="258" bestFit="1" customWidth="1"/>
    <col min="17" max="17" width="11.5703125" style="258" bestFit="1" customWidth="1"/>
    <col min="18" max="18" width="14.140625" style="258" bestFit="1" customWidth="1"/>
    <col min="19" max="16384" width="9.140625" style="258"/>
  </cols>
  <sheetData>
    <row r="1" spans="1:21">
      <c r="A1" s="980" t="s">
        <v>1009</v>
      </c>
      <c r="B1" s="981" t="s">
        <v>1010</v>
      </c>
      <c r="C1" s="981" t="s">
        <v>1011</v>
      </c>
      <c r="D1" s="981"/>
      <c r="E1" s="981"/>
      <c r="F1" s="981" t="s">
        <v>1012</v>
      </c>
      <c r="G1" s="981"/>
      <c r="H1" s="981"/>
      <c r="I1" s="971" t="s">
        <v>1030</v>
      </c>
      <c r="J1" s="491"/>
      <c r="K1" s="482" t="s">
        <v>1013</v>
      </c>
      <c r="L1" s="483"/>
      <c r="M1" s="491"/>
      <c r="N1" s="482" t="s">
        <v>1014</v>
      </c>
      <c r="O1" s="483"/>
      <c r="P1" s="491"/>
      <c r="Q1" s="482" t="s">
        <v>1015</v>
      </c>
      <c r="R1" s="483"/>
      <c r="T1" s="524">
        <v>43070</v>
      </c>
      <c r="U1" s="526">
        <v>2443.5700000000002</v>
      </c>
    </row>
    <row r="2" spans="1:21">
      <c r="A2" s="980"/>
      <c r="B2" s="981"/>
      <c r="C2" s="981"/>
      <c r="D2" s="981"/>
      <c r="E2" s="981"/>
      <c r="F2" s="981"/>
      <c r="G2" s="981"/>
      <c r="H2" s="981"/>
      <c r="I2" s="972"/>
      <c r="J2" s="491">
        <v>43438</v>
      </c>
      <c r="K2" s="514">
        <v>1223.99</v>
      </c>
      <c r="L2" s="483">
        <v>2991088.8427999998</v>
      </c>
      <c r="M2" s="491">
        <v>43073.491562499999</v>
      </c>
      <c r="N2" s="514">
        <v>794.62000000000296</v>
      </c>
      <c r="O2" s="483">
        <f>+N2*U4</f>
        <v>1941828.7864000071</v>
      </c>
      <c r="P2" s="491">
        <v>43432</v>
      </c>
      <c r="Q2" s="514">
        <v>37.969999999997498</v>
      </c>
      <c r="R2" s="513">
        <f>2444.6*Q2</f>
        <v>92821.461999993873</v>
      </c>
      <c r="T2" s="525">
        <v>43071</v>
      </c>
      <c r="U2" s="526">
        <v>2443.7199999999998</v>
      </c>
    </row>
    <row r="3" spans="1:21">
      <c r="A3" s="980"/>
      <c r="B3" s="981"/>
      <c r="C3" s="484" t="s">
        <v>1016</v>
      </c>
      <c r="D3" s="485" t="s">
        <v>1017</v>
      </c>
      <c r="E3" s="485" t="s">
        <v>1018</v>
      </c>
      <c r="F3" s="484" t="s">
        <v>1019</v>
      </c>
      <c r="G3" s="485" t="s">
        <v>1017</v>
      </c>
      <c r="H3" s="485" t="s">
        <v>1018</v>
      </c>
      <c r="I3" s="973"/>
      <c r="J3" s="491">
        <v>43439</v>
      </c>
      <c r="K3" s="514">
        <v>100</v>
      </c>
      <c r="L3" s="483">
        <v>244221.99999999997</v>
      </c>
      <c r="M3" s="491">
        <v>43074.4140625</v>
      </c>
      <c r="N3" s="514">
        <v>10</v>
      </c>
      <c r="O3" s="483">
        <f>+N3*U5</f>
        <v>24422.199999999997</v>
      </c>
      <c r="P3" s="491">
        <v>43434</v>
      </c>
      <c r="Q3" s="514">
        <v>0.33</v>
      </c>
      <c r="R3" s="513">
        <f>2444.38*Q3</f>
        <v>806.64540000000011</v>
      </c>
      <c r="T3" s="525">
        <v>43072</v>
      </c>
      <c r="U3" s="526">
        <v>2443.7199999999998</v>
      </c>
    </row>
    <row r="4" spans="1:21">
      <c r="A4" s="486">
        <v>1</v>
      </c>
      <c r="B4" s="241" t="s">
        <v>1020</v>
      </c>
      <c r="C4" s="487">
        <v>25945.35</v>
      </c>
      <c r="D4" s="487">
        <f>E4/C4</f>
        <v>2428.3962914202357</v>
      </c>
      <c r="E4" s="487">
        <f>+L21</f>
        <v>63005591.719600007</v>
      </c>
      <c r="F4" s="487">
        <v>25945.35</v>
      </c>
      <c r="G4" s="487">
        <v>2427.13</v>
      </c>
      <c r="H4" s="487">
        <f t="shared" ref="H4:H10" si="0">G4*F4</f>
        <v>62972737.3455</v>
      </c>
      <c r="I4" s="487">
        <f>H4-E4</f>
        <v>-32854.374100007117</v>
      </c>
      <c r="J4" s="491">
        <v>43440</v>
      </c>
      <c r="K4" s="514">
        <v>100</v>
      </c>
      <c r="L4" s="483">
        <v>244166</v>
      </c>
      <c r="M4" s="491">
        <v>43075.434270833335</v>
      </c>
      <c r="N4" s="514">
        <v>110</v>
      </c>
      <c r="O4" s="483">
        <f>+N4*U6</f>
        <v>268582.59999999998</v>
      </c>
      <c r="P4" s="491">
        <v>43076</v>
      </c>
      <c r="Q4" s="514">
        <v>3888</v>
      </c>
      <c r="R4" s="513">
        <f>+Q4*U7</f>
        <v>9489713.7599999998</v>
      </c>
      <c r="T4" s="525">
        <v>43073</v>
      </c>
      <c r="U4" s="526">
        <v>2443.7199999999998</v>
      </c>
    </row>
    <row r="5" spans="1:21">
      <c r="A5" s="486">
        <v>2</v>
      </c>
      <c r="B5" s="241" t="s">
        <v>1021</v>
      </c>
      <c r="C5" s="487">
        <v>18818.47</v>
      </c>
      <c r="D5" s="487">
        <f t="shared" ref="D5:D6" si="1">E5/C5</f>
        <v>2433.0638153314271</v>
      </c>
      <c r="E5" s="487">
        <f>+O21</f>
        <v>45786538.416900001</v>
      </c>
      <c r="F5" s="487">
        <v>18818.47</v>
      </c>
      <c r="G5" s="487">
        <v>2427.13</v>
      </c>
      <c r="H5" s="487">
        <f t="shared" si="0"/>
        <v>45674873.091100007</v>
      </c>
      <c r="I5" s="487">
        <f t="shared" ref="I5:I9" si="2">H5-E5</f>
        <v>-111665.32579999417</v>
      </c>
      <c r="J5" s="491">
        <v>43441</v>
      </c>
      <c r="K5" s="514">
        <v>100</v>
      </c>
      <c r="L5" s="483">
        <v>244077</v>
      </c>
      <c r="M5" s="491">
        <v>43076.423171296294</v>
      </c>
      <c r="N5" s="514">
        <v>241</v>
      </c>
      <c r="O5" s="483">
        <f>+N5*U7</f>
        <v>588225.56999999995</v>
      </c>
      <c r="P5" s="491">
        <v>43081</v>
      </c>
      <c r="Q5" s="514">
        <v>1600</v>
      </c>
      <c r="R5" s="513">
        <f>+Q5*U12</f>
        <v>3899856</v>
      </c>
      <c r="T5" s="525">
        <v>43074</v>
      </c>
      <c r="U5" s="526">
        <v>2442.2199999999998</v>
      </c>
    </row>
    <row r="6" spans="1:21">
      <c r="A6" s="486">
        <v>3</v>
      </c>
      <c r="B6" s="241" t="s">
        <v>1022</v>
      </c>
      <c r="C6" s="487">
        <v>31222.35</v>
      </c>
      <c r="D6" s="487">
        <f t="shared" si="1"/>
        <v>2434.0428124052164</v>
      </c>
      <c r="E6" s="487">
        <f>+R17</f>
        <v>75996536.6039</v>
      </c>
      <c r="F6" s="487">
        <v>31222.35</v>
      </c>
      <c r="G6" s="487">
        <v>2427.13</v>
      </c>
      <c r="H6" s="487">
        <f t="shared" si="0"/>
        <v>75780702.355499998</v>
      </c>
      <c r="I6" s="487">
        <f t="shared" si="2"/>
        <v>-215834.24840000272</v>
      </c>
      <c r="J6" s="491">
        <v>43442</v>
      </c>
      <c r="K6" s="514">
        <v>400</v>
      </c>
      <c r="L6" s="483">
        <v>975856</v>
      </c>
      <c r="M6" s="491">
        <v>43077.388541666667</v>
      </c>
      <c r="N6" s="514">
        <v>6016</v>
      </c>
      <c r="O6" s="483">
        <f>+N6*U8</f>
        <v>14676874.239999998</v>
      </c>
      <c r="P6" s="491">
        <v>43082</v>
      </c>
      <c r="Q6" s="514">
        <v>1980</v>
      </c>
      <c r="R6" s="513">
        <f>+Q6*U13</f>
        <v>4825616.3999999994</v>
      </c>
      <c r="T6" s="525">
        <v>43075</v>
      </c>
      <c r="U6" s="526">
        <v>2441.66</v>
      </c>
    </row>
    <row r="7" spans="1:21">
      <c r="A7" s="486">
        <v>4</v>
      </c>
      <c r="B7" s="241" t="s">
        <v>1023</v>
      </c>
      <c r="C7" s="487">
        <v>100</v>
      </c>
      <c r="D7" s="487">
        <f>+E7/C7</f>
        <v>2364.81</v>
      </c>
      <c r="E7" s="487">
        <v>236481</v>
      </c>
      <c r="F7" s="487">
        <v>100</v>
      </c>
      <c r="G7" s="487">
        <v>2427.13</v>
      </c>
      <c r="H7" s="487">
        <f t="shared" si="0"/>
        <v>242713</v>
      </c>
      <c r="I7" s="487">
        <f t="shared" si="2"/>
        <v>6232</v>
      </c>
      <c r="J7" s="491">
        <v>43446</v>
      </c>
      <c r="K7" s="514">
        <v>400</v>
      </c>
      <c r="L7" s="483">
        <v>974964</v>
      </c>
      <c r="M7" s="491">
        <v>43080.47991898148</v>
      </c>
      <c r="N7" s="514">
        <v>279</v>
      </c>
      <c r="O7" s="483">
        <f>+N7*U11</f>
        <v>680246.64</v>
      </c>
      <c r="P7" s="491">
        <v>43083</v>
      </c>
      <c r="Q7" s="514">
        <v>6134</v>
      </c>
      <c r="R7" s="513">
        <f>+Q7*U14</f>
        <v>14944080.18</v>
      </c>
      <c r="T7" s="525">
        <v>43076</v>
      </c>
      <c r="U7" s="526">
        <v>2440.77</v>
      </c>
    </row>
    <row r="8" spans="1:21">
      <c r="A8" s="486">
        <v>5</v>
      </c>
      <c r="B8" s="241" t="s">
        <v>1024</v>
      </c>
      <c r="C8" s="487"/>
      <c r="D8" s="487"/>
      <c r="E8" s="487"/>
      <c r="F8" s="487"/>
      <c r="G8" s="487"/>
      <c r="H8" s="487">
        <f t="shared" si="0"/>
        <v>0</v>
      </c>
      <c r="I8" s="487">
        <f t="shared" si="2"/>
        <v>0</v>
      </c>
      <c r="J8" s="491">
        <v>43448</v>
      </c>
      <c r="K8" s="514">
        <v>200</v>
      </c>
      <c r="L8" s="483">
        <v>487254</v>
      </c>
      <c r="M8" s="491">
        <v>43081.424803240741</v>
      </c>
      <c r="N8" s="514">
        <v>109</v>
      </c>
      <c r="O8" s="483">
        <f>+N8*U12</f>
        <v>265677.69</v>
      </c>
      <c r="P8" s="491">
        <v>43084</v>
      </c>
      <c r="Q8" s="514">
        <v>5729</v>
      </c>
      <c r="R8" s="513">
        <f>+Q8*U15</f>
        <v>13957505.41</v>
      </c>
      <c r="T8" s="525">
        <v>43077</v>
      </c>
      <c r="U8" s="526">
        <v>2439.64</v>
      </c>
    </row>
    <row r="9" spans="1:21">
      <c r="A9" s="486">
        <v>6</v>
      </c>
      <c r="B9" s="424" t="s">
        <v>1025</v>
      </c>
      <c r="C9" s="487"/>
      <c r="D9" s="487"/>
      <c r="E9" s="487"/>
      <c r="F9" s="487"/>
      <c r="G9" s="487"/>
      <c r="H9" s="487">
        <f t="shared" si="0"/>
        <v>0</v>
      </c>
      <c r="I9" s="487">
        <f t="shared" si="2"/>
        <v>0</v>
      </c>
      <c r="J9" s="491">
        <v>43449</v>
      </c>
      <c r="K9" s="514">
        <v>200</v>
      </c>
      <c r="L9" s="483">
        <v>487258</v>
      </c>
      <c r="M9" s="491">
        <v>43082.487627314818</v>
      </c>
      <c r="N9" s="514">
        <v>253</v>
      </c>
      <c r="O9" s="483">
        <f>+N9*U13</f>
        <v>616606.53999999992</v>
      </c>
      <c r="P9" s="491">
        <v>43087</v>
      </c>
      <c r="Q9" s="514">
        <v>2356</v>
      </c>
      <c r="R9" s="513">
        <f>+Q9*U18</f>
        <v>5735022.3199999994</v>
      </c>
      <c r="T9" s="525">
        <v>43078</v>
      </c>
      <c r="U9" s="526">
        <v>2438.16</v>
      </c>
    </row>
    <row r="10" spans="1:21">
      <c r="A10" s="486">
        <v>7</v>
      </c>
      <c r="B10" s="424" t="s">
        <v>1029</v>
      </c>
      <c r="C10" s="487">
        <v>52.2</v>
      </c>
      <c r="D10" s="487">
        <f>+E10/C10</f>
        <v>2443.5701149425286</v>
      </c>
      <c r="E10" s="487">
        <v>127554.36</v>
      </c>
      <c r="F10" s="487">
        <v>52.2</v>
      </c>
      <c r="G10" s="487">
        <v>2427.13</v>
      </c>
      <c r="H10" s="487">
        <f t="shared" si="0"/>
        <v>126696.18600000002</v>
      </c>
      <c r="I10" s="487">
        <f>H10-E10</f>
        <v>-858.17399999998452</v>
      </c>
      <c r="J10" s="491">
        <v>43453</v>
      </c>
      <c r="K10" s="514">
        <v>1400</v>
      </c>
      <c r="L10" s="483">
        <v>3396092.0000000005</v>
      </c>
      <c r="M10" s="491">
        <v>43083.422002314815</v>
      </c>
      <c r="N10" s="514">
        <v>583</v>
      </c>
      <c r="O10" s="483">
        <f>+N10*U14</f>
        <v>1420345.41</v>
      </c>
      <c r="P10" s="491">
        <v>43089</v>
      </c>
      <c r="Q10" s="514">
        <v>1031</v>
      </c>
      <c r="R10" s="513">
        <f>+Q10*U20</f>
        <v>2503484.5100000002</v>
      </c>
      <c r="T10" s="525">
        <v>43079</v>
      </c>
      <c r="U10" s="526">
        <v>2438.16</v>
      </c>
    </row>
    <row r="11" spans="1:21">
      <c r="A11" s="486">
        <v>8</v>
      </c>
      <c r="B11" s="424"/>
      <c r="C11" s="487"/>
      <c r="D11" s="487"/>
      <c r="E11" s="487"/>
      <c r="F11" s="487"/>
      <c r="G11" s="487"/>
      <c r="H11" s="487"/>
      <c r="I11" s="487"/>
      <c r="J11" s="491">
        <v>43454</v>
      </c>
      <c r="K11" s="514">
        <v>400</v>
      </c>
      <c r="L11" s="483">
        <v>971284</v>
      </c>
      <c r="M11" s="491">
        <v>43087.3905787037</v>
      </c>
      <c r="N11" s="514">
        <v>1270</v>
      </c>
      <c r="O11" s="483">
        <f>+N11*U18</f>
        <v>3091459.4</v>
      </c>
      <c r="P11" s="491">
        <v>43090</v>
      </c>
      <c r="Q11" s="514">
        <v>4858</v>
      </c>
      <c r="R11" s="513">
        <f>+Q11*U21</f>
        <v>11790803.220000001</v>
      </c>
      <c r="T11" s="525">
        <v>43080</v>
      </c>
      <c r="U11" s="526">
        <v>2438.16</v>
      </c>
    </row>
    <row r="12" spans="1:21">
      <c r="A12" s="488"/>
      <c r="B12" s="488"/>
      <c r="C12" s="489"/>
      <c r="D12" s="489"/>
      <c r="E12" s="489">
        <f>SUM(E4:E11)</f>
        <v>185152702.10040003</v>
      </c>
      <c r="F12" s="489"/>
      <c r="G12" s="489"/>
      <c r="H12" s="489">
        <f>SUM(H4:H11)</f>
        <v>184797721.9781</v>
      </c>
      <c r="I12" s="489">
        <f>SUM(I4:I11)</f>
        <v>-354980.122300004</v>
      </c>
      <c r="J12" s="491">
        <v>43455</v>
      </c>
      <c r="K12" s="514">
        <v>100</v>
      </c>
      <c r="L12" s="483">
        <v>242709</v>
      </c>
      <c r="M12" s="491">
        <v>43088.434756944444</v>
      </c>
      <c r="N12" s="514">
        <v>220</v>
      </c>
      <c r="O12" s="483">
        <f>+N12*U19</f>
        <v>533671.60000000009</v>
      </c>
      <c r="P12" s="491">
        <v>43091</v>
      </c>
      <c r="Q12" s="514">
        <v>1195</v>
      </c>
      <c r="R12" s="513">
        <f>+Q12*U22</f>
        <v>2899392.65</v>
      </c>
      <c r="T12" s="525">
        <v>43081</v>
      </c>
      <c r="U12" s="526">
        <v>2437.41</v>
      </c>
    </row>
    <row r="13" spans="1:21">
      <c r="A13" s="490"/>
      <c r="B13" s="490"/>
      <c r="C13" s="490"/>
      <c r="D13" s="490"/>
      <c r="E13" s="490"/>
      <c r="F13" s="490"/>
      <c r="G13" s="490"/>
      <c r="H13" s="490"/>
      <c r="I13" s="490"/>
      <c r="J13" s="491">
        <v>43456</v>
      </c>
      <c r="K13" s="514">
        <v>300</v>
      </c>
      <c r="L13" s="483">
        <v>727881</v>
      </c>
      <c r="M13" s="491">
        <v>43089.388321759259</v>
      </c>
      <c r="N13" s="514">
        <v>776</v>
      </c>
      <c r="O13" s="483">
        <f>+N13*U20</f>
        <v>1884290.96</v>
      </c>
      <c r="P13" s="491">
        <v>43097</v>
      </c>
      <c r="Q13" s="514">
        <v>2400</v>
      </c>
      <c r="R13" s="513">
        <f>+Q13*U28</f>
        <v>5825760</v>
      </c>
      <c r="T13" s="525">
        <v>43082</v>
      </c>
      <c r="U13" s="526">
        <v>2437.1799999999998</v>
      </c>
    </row>
    <row r="14" spans="1:21">
      <c r="J14" s="491">
        <v>43457</v>
      </c>
      <c r="K14" s="514">
        <v>100</v>
      </c>
      <c r="L14" s="483">
        <v>242641</v>
      </c>
      <c r="M14" s="491">
        <v>43091.409687500003</v>
      </c>
      <c r="N14" s="514">
        <v>916</v>
      </c>
      <c r="O14" s="483">
        <f>+N14*U22</f>
        <v>2222463.3199999998</v>
      </c>
      <c r="P14" s="491">
        <v>43100</v>
      </c>
      <c r="Q14" s="514">
        <v>13.05</v>
      </c>
      <c r="R14" s="513">
        <f>+Q14*U31</f>
        <v>31674.046500000004</v>
      </c>
      <c r="T14" s="525">
        <v>43083</v>
      </c>
      <c r="U14" s="526">
        <v>2436.27</v>
      </c>
    </row>
    <row r="15" spans="1:21">
      <c r="J15" s="491">
        <v>43458</v>
      </c>
      <c r="K15" s="514">
        <v>5752</v>
      </c>
      <c r="L15" s="483">
        <v>13956710.319999998</v>
      </c>
      <c r="M15" s="491">
        <v>43092.549305555556</v>
      </c>
      <c r="N15" s="514">
        <v>123</v>
      </c>
      <c r="O15" s="483">
        <f>+N15*U23</f>
        <v>298448.43</v>
      </c>
      <c r="P15" s="491"/>
      <c r="Q15" s="514"/>
      <c r="R15" s="513"/>
      <c r="T15" s="525">
        <v>43084</v>
      </c>
      <c r="U15" s="526">
        <v>2436.29</v>
      </c>
    </row>
    <row r="16" spans="1:21">
      <c r="A16" s="492">
        <v>3</v>
      </c>
      <c r="B16" s="59" t="s">
        <v>57</v>
      </c>
      <c r="C16" s="493" t="s">
        <v>58</v>
      </c>
      <c r="D16" s="492">
        <v>4</v>
      </c>
      <c r="E16" s="979" t="s">
        <v>59</v>
      </c>
      <c r="F16" s="979"/>
      <c r="G16" s="979"/>
      <c r="H16" s="492" t="s">
        <v>58</v>
      </c>
      <c r="J16" s="491">
        <v>43460</v>
      </c>
      <c r="K16" s="514">
        <v>7236</v>
      </c>
      <c r="L16" s="483">
        <v>17563002.120000001</v>
      </c>
      <c r="M16" s="491">
        <v>43094.400127314817</v>
      </c>
      <c r="N16" s="514">
        <v>2195</v>
      </c>
      <c r="O16" s="483">
        <f>+N16*U25</f>
        <v>5325969.9499999993</v>
      </c>
      <c r="Q16" s="482"/>
      <c r="R16" s="513"/>
      <c r="T16" s="525">
        <v>43085</v>
      </c>
      <c r="U16" s="526">
        <v>2434.2199999999998</v>
      </c>
    </row>
    <row r="17" spans="1:21" ht="25.5" customHeight="1">
      <c r="A17" s="494">
        <v>3.1</v>
      </c>
      <c r="B17" s="481" t="s">
        <v>85</v>
      </c>
      <c r="C17" s="495"/>
      <c r="D17" s="494">
        <v>4.0999999999999996</v>
      </c>
      <c r="E17" s="978" t="s">
        <v>86</v>
      </c>
      <c r="F17" s="978"/>
      <c r="G17" s="978"/>
      <c r="H17" s="496"/>
      <c r="J17" s="491">
        <v>43461</v>
      </c>
      <c r="K17" s="514">
        <v>600</v>
      </c>
      <c r="L17" s="483">
        <v>1456074</v>
      </c>
      <c r="M17" s="491">
        <v>43096.589490740742</v>
      </c>
      <c r="N17" s="514">
        <v>3770</v>
      </c>
      <c r="O17" s="483">
        <f>+N17*U27</f>
        <v>9148998.3000000007</v>
      </c>
      <c r="Q17" s="512">
        <f>SUM(Q2:Q16)</f>
        <v>31222.349999999995</v>
      </c>
      <c r="R17" s="497">
        <f>SUM(R2:R16)</f>
        <v>75996536.6039</v>
      </c>
      <c r="T17" s="525">
        <v>43086</v>
      </c>
      <c r="U17" s="526">
        <v>2434.2199999999998</v>
      </c>
    </row>
    <row r="18" spans="1:21" ht="25.5" customHeight="1">
      <c r="A18" s="494">
        <v>3.2</v>
      </c>
      <c r="B18" s="480" t="s">
        <v>87</v>
      </c>
      <c r="C18" s="498">
        <v>354980.12</v>
      </c>
      <c r="D18" s="494">
        <v>4.2</v>
      </c>
      <c r="E18" s="978" t="s">
        <v>88</v>
      </c>
      <c r="F18" s="978"/>
      <c r="G18" s="978"/>
      <c r="H18" s="498"/>
      <c r="J18" s="491">
        <v>43462</v>
      </c>
      <c r="K18" s="514">
        <v>4794</v>
      </c>
      <c r="L18" s="483">
        <v>11636955.6</v>
      </c>
      <c r="M18" s="491">
        <v>43097.41269675926</v>
      </c>
      <c r="N18" s="514">
        <v>1148</v>
      </c>
      <c r="O18" s="483">
        <f>+N18*U28</f>
        <v>2786655.2</v>
      </c>
      <c r="T18" s="525">
        <v>43087</v>
      </c>
      <c r="U18" s="526">
        <v>2434.2199999999998</v>
      </c>
    </row>
    <row r="19" spans="1:21" ht="12.75" customHeight="1">
      <c r="A19" s="494">
        <v>3.3</v>
      </c>
      <c r="B19" s="499" t="s">
        <v>381</v>
      </c>
      <c r="C19" s="496"/>
      <c r="D19" s="494">
        <v>4.3</v>
      </c>
      <c r="E19" s="978" t="s">
        <v>381</v>
      </c>
      <c r="F19" s="978"/>
      <c r="G19" s="978"/>
      <c r="H19" s="496"/>
      <c r="J19" s="491">
        <v>43464</v>
      </c>
      <c r="K19" s="514">
        <v>200</v>
      </c>
      <c r="L19" s="483">
        <v>485426</v>
      </c>
      <c r="M19" s="491">
        <v>43100.068842592591</v>
      </c>
      <c r="N19" s="514">
        <v>4.8499999999999996</v>
      </c>
      <c r="O19" s="483">
        <f>+N19*U31</f>
        <v>11771.5805</v>
      </c>
      <c r="T19" s="525">
        <v>43088</v>
      </c>
      <c r="U19" s="526">
        <v>2425.7800000000002</v>
      </c>
    </row>
    <row r="20" spans="1:21" ht="38.25" customHeight="1">
      <c r="A20" s="494">
        <v>3</v>
      </c>
      <c r="B20" s="481" t="s">
        <v>1026</v>
      </c>
      <c r="C20" s="495"/>
      <c r="D20" s="494">
        <v>4.4000000000000004</v>
      </c>
      <c r="E20" s="978" t="s">
        <v>382</v>
      </c>
      <c r="F20" s="978"/>
      <c r="G20" s="978"/>
      <c r="H20" s="496"/>
      <c r="J20" s="491">
        <v>43465</v>
      </c>
      <c r="K20" s="514">
        <v>2339.36</v>
      </c>
      <c r="L20" s="483">
        <v>5677930.8368000006</v>
      </c>
      <c r="N20" s="514"/>
      <c r="O20" s="483"/>
      <c r="T20" s="525">
        <v>43089</v>
      </c>
      <c r="U20" s="526">
        <v>2428.21</v>
      </c>
    </row>
    <row r="21" spans="1:21" ht="15.75">
      <c r="A21" s="494">
        <v>3.4</v>
      </c>
      <c r="B21" s="481" t="s">
        <v>70</v>
      </c>
      <c r="C21" s="495"/>
      <c r="D21" s="494">
        <v>4.5</v>
      </c>
      <c r="E21" s="978" t="s">
        <v>70</v>
      </c>
      <c r="F21" s="978"/>
      <c r="G21" s="978"/>
      <c r="H21" s="496"/>
      <c r="K21" s="512">
        <f>SUM(K2:K20)</f>
        <v>25945.35</v>
      </c>
      <c r="L21" s="497">
        <f>SUM(L2:L20)</f>
        <v>63005591.719600007</v>
      </c>
      <c r="N21" s="512">
        <f>SUM(N2:N20)</f>
        <v>18818.47</v>
      </c>
      <c r="O21" s="512">
        <f>SUM(O2:O20)</f>
        <v>45786538.416900001</v>
      </c>
      <c r="T21" s="525">
        <v>43090</v>
      </c>
      <c r="U21" s="526">
        <v>2427.09</v>
      </c>
    </row>
    <row r="22" spans="1:21" ht="25.5" customHeight="1">
      <c r="A22" s="481" t="s">
        <v>90</v>
      </c>
      <c r="B22" s="70" t="s">
        <v>91</v>
      </c>
      <c r="C22" s="500">
        <f>SUM(C17:C21)</f>
        <v>354980.12</v>
      </c>
      <c r="D22" s="501"/>
      <c r="E22" s="502" t="s">
        <v>92</v>
      </c>
      <c r="F22" s="978" t="s">
        <v>91</v>
      </c>
      <c r="G22" s="978"/>
      <c r="H22" s="500">
        <f>SUM(H17:H21)</f>
        <v>0</v>
      </c>
      <c r="O22" s="483"/>
      <c r="T22" s="525">
        <v>43091</v>
      </c>
      <c r="U22" s="526">
        <v>2426.27</v>
      </c>
    </row>
    <row r="23" spans="1:21" ht="12.75" customHeight="1">
      <c r="A23" s="946"/>
      <c r="B23" s="947"/>
      <c r="C23" s="947"/>
      <c r="D23" s="948"/>
      <c r="E23" s="977" t="s">
        <v>2</v>
      </c>
      <c r="F23" s="977"/>
      <c r="G23" s="977"/>
      <c r="H23" s="977" t="s">
        <v>93</v>
      </c>
      <c r="K23" s="523"/>
      <c r="O23" s="483"/>
      <c r="T23" s="525">
        <v>43092</v>
      </c>
      <c r="U23" s="526">
        <v>2426.41</v>
      </c>
    </row>
    <row r="24" spans="1:21">
      <c r="A24" s="974"/>
      <c r="B24" s="975"/>
      <c r="C24" s="975"/>
      <c r="D24" s="976"/>
      <c r="E24" s="977"/>
      <c r="F24" s="977"/>
      <c r="G24" s="977"/>
      <c r="H24" s="977"/>
      <c r="O24" s="483"/>
      <c r="T24" s="525">
        <v>43093</v>
      </c>
      <c r="U24" s="526">
        <v>2426.41</v>
      </c>
    </row>
    <row r="25" spans="1:21">
      <c r="O25" s="483"/>
      <c r="T25" s="525">
        <v>43094</v>
      </c>
      <c r="U25" s="526">
        <v>2426.41</v>
      </c>
    </row>
    <row r="26" spans="1:21">
      <c r="F26" s="503" t="s">
        <v>1027</v>
      </c>
      <c r="H26" s="504">
        <f>+(C22-H22)*0.1</f>
        <v>35498.012000000002</v>
      </c>
      <c r="O26" s="483"/>
      <c r="T26" s="525">
        <v>43095</v>
      </c>
      <c r="U26" s="526">
        <v>2427.17</v>
      </c>
    </row>
    <row r="27" spans="1:21">
      <c r="O27" s="483"/>
      <c r="T27" s="525">
        <v>43096</v>
      </c>
      <c r="U27" s="526">
        <v>2426.79</v>
      </c>
    </row>
    <row r="28" spans="1:21">
      <c r="O28" s="483"/>
      <c r="T28" s="525">
        <v>43097</v>
      </c>
      <c r="U28" s="526">
        <v>2427.4</v>
      </c>
    </row>
    <row r="29" spans="1:21">
      <c r="H29" s="505"/>
      <c r="O29" s="483"/>
      <c r="T29" s="525">
        <v>43098</v>
      </c>
      <c r="U29" s="526">
        <v>2427.13</v>
      </c>
    </row>
    <row r="30" spans="1:21">
      <c r="O30" s="483"/>
      <c r="T30" s="525">
        <v>43099</v>
      </c>
      <c r="U30" s="526">
        <v>2427.13</v>
      </c>
    </row>
    <row r="31" spans="1:21">
      <c r="O31" s="483"/>
      <c r="T31" s="525">
        <v>43100</v>
      </c>
      <c r="U31" s="526">
        <v>2427.13</v>
      </c>
    </row>
    <row r="32" spans="1:21">
      <c r="O32" s="483"/>
    </row>
    <row r="33" spans="15:15">
      <c r="O33" s="483"/>
    </row>
    <row r="34" spans="15:15">
      <c r="O34" s="483"/>
    </row>
    <row r="35" spans="15:15">
      <c r="O35" s="483"/>
    </row>
    <row r="36" spans="15:15" ht="15.75">
      <c r="O36" s="497">
        <f>SUM(O2:O35)</f>
        <v>91573076.833800003</v>
      </c>
    </row>
  </sheetData>
  <mergeCells count="15">
    <mergeCell ref="I1:I3"/>
    <mergeCell ref="A23:D24"/>
    <mergeCell ref="E23:G24"/>
    <mergeCell ref="H23:H24"/>
    <mergeCell ref="E17:G17"/>
    <mergeCell ref="E18:G18"/>
    <mergeCell ref="E19:G19"/>
    <mergeCell ref="E20:G20"/>
    <mergeCell ref="E21:G21"/>
    <mergeCell ref="F22:G22"/>
    <mergeCell ref="E16:G16"/>
    <mergeCell ref="A1:A3"/>
    <mergeCell ref="B1:B3"/>
    <mergeCell ref="C1:E2"/>
    <mergeCell ref="F1:H2"/>
  </mergeCells>
  <pageMargins left="0.3" right="0.16" top="0.75" bottom="0.75" header="0.3" footer="0.3"/>
  <pageSetup scale="64" orientation="landscape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34"/>
  <sheetViews>
    <sheetView showGridLines="0" zoomScale="85" zoomScaleNormal="85" workbookViewId="0">
      <selection activeCell="E21" sqref="E21:F21"/>
    </sheetView>
  </sheetViews>
  <sheetFormatPr defaultRowHeight="15"/>
  <cols>
    <col min="1" max="1" width="11.42578125" style="556" customWidth="1"/>
    <col min="2" max="2" width="16" style="556" customWidth="1"/>
    <col min="3" max="3" width="13.28515625" style="556" customWidth="1"/>
    <col min="4" max="4" width="13" style="556" customWidth="1"/>
    <col min="5" max="5" width="0.140625" style="556" customWidth="1"/>
    <col min="6" max="6" width="15.85546875" style="556" customWidth="1"/>
    <col min="7" max="7" width="16" style="556" customWidth="1"/>
    <col min="8" max="8" width="14.7109375" style="556" customWidth="1"/>
    <col min="9" max="9" width="16" style="556" customWidth="1"/>
    <col min="10" max="10" width="17.140625" style="556" customWidth="1"/>
    <col min="11" max="11" width="13.85546875" style="556" customWidth="1"/>
    <col min="12" max="16384" width="9.140625" style="556"/>
  </cols>
  <sheetData>
    <row r="1" spans="1:11" ht="18" customHeight="1"/>
    <row r="2" spans="1:11" ht="18" customHeight="1">
      <c r="A2" s="986" t="s">
        <v>1742</v>
      </c>
      <c r="B2" s="986"/>
      <c r="C2" s="986"/>
      <c r="D2" s="986"/>
      <c r="E2" s="997" t="s">
        <v>1743</v>
      </c>
      <c r="F2" s="997"/>
      <c r="G2" s="997"/>
      <c r="H2" s="997"/>
      <c r="I2" s="997"/>
      <c r="J2" s="997"/>
      <c r="K2" s="997"/>
    </row>
    <row r="3" spans="1:11" ht="18" customHeight="1"/>
    <row r="4" spans="1:11" ht="24" customHeight="1">
      <c r="A4" s="998" t="s">
        <v>1742</v>
      </c>
      <c r="B4" s="998"/>
      <c r="C4" s="998"/>
      <c r="D4" s="998"/>
      <c r="E4" s="998"/>
      <c r="F4" s="998"/>
      <c r="G4" s="998"/>
      <c r="H4" s="998"/>
      <c r="I4" s="998"/>
      <c r="J4" s="998"/>
      <c r="K4" s="998"/>
    </row>
    <row r="5" spans="1:11" ht="12" customHeight="1"/>
    <row r="6" spans="1:11" ht="14.25" customHeight="1">
      <c r="A6" s="987" t="s">
        <v>1043</v>
      </c>
      <c r="B6" s="987"/>
      <c r="C6" s="987"/>
      <c r="D6" s="987"/>
      <c r="E6" s="987"/>
      <c r="F6" s="987"/>
      <c r="G6" s="987"/>
      <c r="H6" s="987"/>
      <c r="I6" s="987"/>
      <c r="J6" s="991" t="s">
        <v>1744</v>
      </c>
      <c r="K6" s="991"/>
    </row>
    <row r="7" spans="1:11" ht="6.75" customHeight="1"/>
    <row r="8" spans="1:11" ht="18" customHeight="1">
      <c r="A8" s="995" t="s">
        <v>1474</v>
      </c>
      <c r="B8" s="995"/>
      <c r="C8" s="995"/>
      <c r="D8" s="995"/>
      <c r="E8" s="996" t="s">
        <v>700</v>
      </c>
      <c r="F8" s="996"/>
      <c r="G8" s="996"/>
      <c r="H8" s="996" t="s">
        <v>1474</v>
      </c>
      <c r="I8" s="996"/>
      <c r="J8" s="996" t="s">
        <v>713</v>
      </c>
      <c r="K8" s="996"/>
    </row>
    <row r="9" spans="1:11" ht="18" customHeight="1">
      <c r="A9" s="629" t="s">
        <v>1745</v>
      </c>
      <c r="B9" s="630" t="s">
        <v>1746</v>
      </c>
      <c r="C9" s="994" t="s">
        <v>1747</v>
      </c>
      <c r="D9" s="994"/>
      <c r="E9" s="994" t="s">
        <v>1748</v>
      </c>
      <c r="F9" s="994"/>
      <c r="G9" s="630" t="s">
        <v>1749</v>
      </c>
      <c r="H9" s="630" t="s">
        <v>7</v>
      </c>
      <c r="I9" s="630" t="s">
        <v>8</v>
      </c>
      <c r="J9" s="630" t="s">
        <v>1748</v>
      </c>
      <c r="K9" s="630" t="s">
        <v>1749</v>
      </c>
    </row>
    <row r="10" spans="1:11" ht="18" customHeight="1">
      <c r="A10" s="623" t="s">
        <v>1750</v>
      </c>
      <c r="B10" s="626" t="s">
        <v>1751</v>
      </c>
      <c r="C10" s="991" t="s">
        <v>1752</v>
      </c>
      <c r="D10" s="991"/>
      <c r="E10" s="991"/>
      <c r="F10" s="991"/>
      <c r="G10" s="991"/>
      <c r="H10" s="991"/>
      <c r="I10" s="991"/>
      <c r="J10" s="991"/>
      <c r="K10" s="991"/>
    </row>
    <row r="11" spans="1:11" ht="14.25" customHeight="1">
      <c r="A11" s="993" t="s">
        <v>1753</v>
      </c>
      <c r="B11" s="993"/>
      <c r="C11" s="624" t="s">
        <v>1754</v>
      </c>
      <c r="D11" s="623" t="s">
        <v>1755</v>
      </c>
      <c r="E11" s="992"/>
      <c r="F11" s="992"/>
      <c r="G11" s="631">
        <v>78780975.170000002</v>
      </c>
      <c r="H11" s="993"/>
      <c r="I11" s="993"/>
      <c r="J11" s="993"/>
      <c r="K11" s="993"/>
    </row>
    <row r="12" spans="1:11" ht="14.25" customHeight="1">
      <c r="A12" s="625" t="s">
        <v>1756</v>
      </c>
      <c r="B12" s="632" t="s">
        <v>1757</v>
      </c>
      <c r="C12" s="991" t="s">
        <v>1758</v>
      </c>
      <c r="D12" s="991"/>
      <c r="E12" s="992"/>
      <c r="F12" s="992"/>
      <c r="G12" s="631">
        <v>78780975.170000002</v>
      </c>
      <c r="H12" s="993"/>
      <c r="I12" s="993"/>
      <c r="J12" s="993"/>
      <c r="K12" s="993"/>
    </row>
    <row r="13" spans="1:11" ht="14.25" customHeight="1">
      <c r="A13" s="993"/>
      <c r="B13" s="993"/>
      <c r="C13" s="993"/>
      <c r="D13" s="993"/>
      <c r="E13" s="993"/>
      <c r="F13" s="633"/>
      <c r="G13" s="633">
        <v>56418.41</v>
      </c>
      <c r="H13" s="993"/>
      <c r="I13" s="993"/>
      <c r="J13" s="993"/>
      <c r="K13" s="993"/>
    </row>
    <row r="14" spans="1:11" ht="15" customHeight="1">
      <c r="A14" s="632" t="s">
        <v>1759</v>
      </c>
      <c r="B14" s="623" t="s">
        <v>373</v>
      </c>
      <c r="C14" s="991" t="s">
        <v>1760</v>
      </c>
      <c r="D14" s="991"/>
      <c r="E14" s="992"/>
      <c r="F14" s="992"/>
      <c r="G14" s="631">
        <v>78780975.170000002</v>
      </c>
      <c r="H14" s="634">
        <v>0</v>
      </c>
      <c r="I14" s="634">
        <v>37048841.479999997</v>
      </c>
      <c r="J14" s="631"/>
      <c r="K14" s="631">
        <v>115829816.65000001</v>
      </c>
    </row>
    <row r="15" spans="1:11" ht="14.25" customHeight="1">
      <c r="A15" s="987"/>
      <c r="B15" s="987"/>
      <c r="C15" s="987"/>
      <c r="D15" s="987"/>
      <c r="E15" s="990"/>
      <c r="F15" s="990"/>
      <c r="G15" s="633">
        <v>56418.41</v>
      </c>
      <c r="H15" s="633">
        <v>0</v>
      </c>
      <c r="I15" s="633">
        <v>0</v>
      </c>
      <c r="J15" s="633"/>
      <c r="K15" s="633">
        <v>56418.41</v>
      </c>
    </row>
    <row r="16" spans="1:11" ht="14.25" customHeight="1">
      <c r="A16" s="632" t="s">
        <v>1761</v>
      </c>
      <c r="B16" s="623" t="s">
        <v>373</v>
      </c>
      <c r="C16" s="991" t="s">
        <v>1760</v>
      </c>
      <c r="D16" s="991"/>
      <c r="E16" s="992"/>
      <c r="F16" s="992"/>
      <c r="G16" s="631">
        <v>115829816.65000001</v>
      </c>
      <c r="H16" s="634">
        <v>0</v>
      </c>
      <c r="I16" s="634">
        <v>10092125.18</v>
      </c>
      <c r="J16" s="631"/>
      <c r="K16" s="631">
        <v>125921941.83</v>
      </c>
    </row>
    <row r="17" spans="1:11" ht="14.25" customHeight="1">
      <c r="A17" s="987"/>
      <c r="B17" s="987"/>
      <c r="C17" s="987"/>
      <c r="D17" s="987"/>
      <c r="E17" s="990"/>
      <c r="F17" s="990"/>
      <c r="G17" s="633">
        <v>56418.41</v>
      </c>
      <c r="H17" s="633">
        <v>0</v>
      </c>
      <c r="I17" s="633">
        <v>0</v>
      </c>
      <c r="J17" s="633"/>
      <c r="K17" s="633">
        <v>56418.41</v>
      </c>
    </row>
    <row r="18" spans="1:11" ht="14.25" customHeight="1">
      <c r="A18" s="632" t="s">
        <v>1762</v>
      </c>
      <c r="B18" s="623" t="s">
        <v>373</v>
      </c>
      <c r="C18" s="991" t="s">
        <v>1760</v>
      </c>
      <c r="D18" s="991"/>
      <c r="E18" s="992"/>
      <c r="F18" s="992"/>
      <c r="G18" s="631">
        <v>125921941.83</v>
      </c>
      <c r="H18" s="634">
        <v>0</v>
      </c>
      <c r="I18" s="634">
        <v>2959709.79</v>
      </c>
      <c r="J18" s="631"/>
      <c r="K18" s="631">
        <v>128881651.62</v>
      </c>
    </row>
    <row r="19" spans="1:11" ht="15" customHeight="1">
      <c r="A19" s="987"/>
      <c r="B19" s="987"/>
      <c r="C19" s="987"/>
      <c r="D19" s="987"/>
      <c r="E19" s="990"/>
      <c r="F19" s="990"/>
      <c r="G19" s="633">
        <v>56418.41</v>
      </c>
      <c r="H19" s="633">
        <v>0</v>
      </c>
      <c r="I19" s="633">
        <v>0</v>
      </c>
      <c r="J19" s="633"/>
      <c r="K19" s="633">
        <v>56418.41</v>
      </c>
    </row>
    <row r="20" spans="1:11" ht="14.25" customHeight="1">
      <c r="A20" s="632" t="s">
        <v>1763</v>
      </c>
      <c r="B20" s="623" t="s">
        <v>373</v>
      </c>
      <c r="C20" s="991" t="s">
        <v>1760</v>
      </c>
      <c r="D20" s="991"/>
      <c r="E20" s="992"/>
      <c r="F20" s="992"/>
      <c r="G20" s="631">
        <v>128881651.62</v>
      </c>
      <c r="H20" s="634">
        <v>0</v>
      </c>
      <c r="I20" s="634">
        <v>5067501.59</v>
      </c>
      <c r="J20" s="631"/>
      <c r="K20" s="631">
        <v>133949153.20999999</v>
      </c>
    </row>
    <row r="21" spans="1:11" ht="14.25" customHeight="1">
      <c r="A21" s="987"/>
      <c r="B21" s="987"/>
      <c r="C21" s="987"/>
      <c r="D21" s="987"/>
      <c r="E21" s="990"/>
      <c r="F21" s="990"/>
      <c r="G21" s="633">
        <v>56418.41</v>
      </c>
      <c r="H21" s="633">
        <v>0</v>
      </c>
      <c r="I21" s="633">
        <v>0</v>
      </c>
      <c r="J21" s="633"/>
      <c r="K21" s="633">
        <v>56418.41</v>
      </c>
    </row>
    <row r="22" spans="1:11" ht="14.25" customHeight="1">
      <c r="A22" s="632" t="s">
        <v>1764</v>
      </c>
      <c r="B22" s="623" t="s">
        <v>373</v>
      </c>
      <c r="C22" s="991" t="s">
        <v>1760</v>
      </c>
      <c r="D22" s="991"/>
      <c r="E22" s="992"/>
      <c r="F22" s="992"/>
      <c r="G22" s="631">
        <v>133949153.20999999</v>
      </c>
      <c r="H22" s="634">
        <v>0</v>
      </c>
      <c r="I22" s="634">
        <v>5154385.93</v>
      </c>
      <c r="J22" s="631"/>
      <c r="K22" s="631">
        <v>139103539.13999999</v>
      </c>
    </row>
    <row r="23" spans="1:11" ht="14.25" customHeight="1">
      <c r="A23" s="987"/>
      <c r="B23" s="987"/>
      <c r="C23" s="987"/>
      <c r="D23" s="987"/>
      <c r="E23" s="990"/>
      <c r="F23" s="990"/>
      <c r="G23" s="633">
        <v>56418.41</v>
      </c>
      <c r="H23" s="633">
        <v>0</v>
      </c>
      <c r="I23" s="633">
        <v>0</v>
      </c>
      <c r="J23" s="633"/>
      <c r="K23" s="633">
        <v>56418.41</v>
      </c>
    </row>
    <row r="24" spans="1:11" ht="15" customHeight="1">
      <c r="A24" s="632" t="s">
        <v>1765</v>
      </c>
      <c r="B24" s="623" t="s">
        <v>373</v>
      </c>
      <c r="C24" s="991" t="s">
        <v>1760</v>
      </c>
      <c r="D24" s="991"/>
      <c r="E24" s="992"/>
      <c r="F24" s="992"/>
      <c r="G24" s="631">
        <v>139103539.13999999</v>
      </c>
      <c r="H24" s="634">
        <v>0</v>
      </c>
      <c r="I24" s="634">
        <v>1351785.11</v>
      </c>
      <c r="J24" s="631"/>
      <c r="K24" s="631">
        <v>140455324.25</v>
      </c>
    </row>
    <row r="25" spans="1:11" ht="14.25" customHeight="1">
      <c r="A25" s="987"/>
      <c r="B25" s="987"/>
      <c r="C25" s="987"/>
      <c r="D25" s="987"/>
      <c r="E25" s="990"/>
      <c r="F25" s="990"/>
      <c r="G25" s="633">
        <v>56418.41</v>
      </c>
      <c r="H25" s="633">
        <v>0</v>
      </c>
      <c r="I25" s="633">
        <v>0</v>
      </c>
      <c r="J25" s="633"/>
      <c r="K25" s="633">
        <v>56418.41</v>
      </c>
    </row>
    <row r="26" spans="1:11" ht="14.25" customHeight="1">
      <c r="A26" s="982" t="s">
        <v>1766</v>
      </c>
      <c r="B26" s="982"/>
      <c r="C26" s="982"/>
      <c r="D26" s="982"/>
      <c r="E26" s="982"/>
      <c r="F26" s="982"/>
      <c r="G26" s="621"/>
      <c r="H26" s="622">
        <v>0</v>
      </c>
      <c r="I26" s="622">
        <v>61674349.079999998</v>
      </c>
      <c r="J26" s="622"/>
      <c r="K26" s="622">
        <v>140455324.25</v>
      </c>
    </row>
    <row r="27" spans="1:11" ht="14.25" customHeight="1">
      <c r="A27" s="987"/>
      <c r="B27" s="987"/>
      <c r="C27" s="987"/>
      <c r="D27" s="987"/>
      <c r="E27" s="987"/>
      <c r="F27" s="987"/>
      <c r="G27" s="625"/>
      <c r="H27" s="633">
        <v>0</v>
      </c>
      <c r="I27" s="633">
        <v>0</v>
      </c>
      <c r="J27" s="633"/>
      <c r="K27" s="633">
        <v>56418.41</v>
      </c>
    </row>
    <row r="28" spans="1:11" ht="14.25" customHeight="1">
      <c r="A28" s="988" t="s">
        <v>1754</v>
      </c>
      <c r="B28" s="988"/>
      <c r="C28" s="989" t="s">
        <v>1767</v>
      </c>
      <c r="D28" s="989"/>
      <c r="E28" s="982"/>
      <c r="F28" s="982"/>
      <c r="G28" s="621"/>
      <c r="H28" s="622">
        <v>0</v>
      </c>
      <c r="I28" s="622">
        <v>61674349.079999998</v>
      </c>
      <c r="J28" s="622">
        <v>0</v>
      </c>
      <c r="K28" s="622">
        <v>140455324.25</v>
      </c>
    </row>
    <row r="29" spans="1:11" ht="15" customHeight="1">
      <c r="A29" s="982" t="s">
        <v>1768</v>
      </c>
      <c r="B29" s="982"/>
      <c r="C29" s="982"/>
      <c r="D29" s="982"/>
      <c r="E29" s="982"/>
      <c r="F29" s="982"/>
      <c r="G29" s="982"/>
      <c r="H29" s="982"/>
      <c r="I29" s="982"/>
      <c r="J29" s="622">
        <v>0</v>
      </c>
      <c r="K29" s="635">
        <v>140455324.25</v>
      </c>
    </row>
    <row r="30" spans="1:11" ht="18" customHeight="1"/>
    <row r="31" spans="1:11" ht="23.25" customHeight="1">
      <c r="A31" s="983" t="s">
        <v>1769</v>
      </c>
      <c r="B31" s="983"/>
      <c r="C31" s="983"/>
      <c r="D31" s="983"/>
      <c r="E31" s="984" t="s">
        <v>1770</v>
      </c>
      <c r="F31" s="984"/>
      <c r="G31" s="984"/>
      <c r="H31" s="984"/>
      <c r="I31" s="984"/>
      <c r="J31" s="984"/>
      <c r="K31" s="984"/>
    </row>
    <row r="32" spans="1:11" ht="6.75" customHeight="1"/>
    <row r="33" spans="1:11" ht="16.5" customHeight="1">
      <c r="A33" s="985" t="s">
        <v>1771</v>
      </c>
      <c r="B33" s="985"/>
      <c r="C33" s="985"/>
      <c r="D33" s="985"/>
      <c r="E33" s="985"/>
      <c r="F33" s="985"/>
      <c r="G33" s="985"/>
      <c r="H33" s="985"/>
      <c r="I33" s="985"/>
      <c r="J33" s="985"/>
      <c r="K33" s="572" t="s">
        <v>1772</v>
      </c>
    </row>
    <row r="34" spans="1:11" ht="1.5" customHeight="1">
      <c r="A34" s="985"/>
      <c r="B34" s="985"/>
      <c r="C34" s="985"/>
      <c r="D34" s="985"/>
      <c r="E34" s="985"/>
      <c r="F34" s="986"/>
      <c r="G34" s="986"/>
      <c r="H34" s="986"/>
      <c r="I34" s="986"/>
      <c r="J34" s="986"/>
      <c r="K34" s="623"/>
    </row>
  </sheetData>
  <mergeCells count="58">
    <mergeCell ref="A8:D8"/>
    <mergeCell ref="E8:G8"/>
    <mergeCell ref="H8:I8"/>
    <mergeCell ref="J8:K8"/>
    <mergeCell ref="A2:D2"/>
    <mergeCell ref="E2:K2"/>
    <mergeCell ref="A4:K4"/>
    <mergeCell ref="A6:I6"/>
    <mergeCell ref="J6:K6"/>
    <mergeCell ref="C9:D9"/>
    <mergeCell ref="E9:F9"/>
    <mergeCell ref="C10:K10"/>
    <mergeCell ref="A11:B11"/>
    <mergeCell ref="E11:F11"/>
    <mergeCell ref="H11:K11"/>
    <mergeCell ref="C12:D12"/>
    <mergeCell ref="E12:F12"/>
    <mergeCell ref="H12:K12"/>
    <mergeCell ref="A13:B13"/>
    <mergeCell ref="C13:E13"/>
    <mergeCell ref="H13:K13"/>
    <mergeCell ref="C14:D14"/>
    <mergeCell ref="E14:F14"/>
    <mergeCell ref="A15:D15"/>
    <mergeCell ref="E15:F15"/>
    <mergeCell ref="C16:D16"/>
    <mergeCell ref="E16:F16"/>
    <mergeCell ref="A17:D17"/>
    <mergeCell ref="E17:F17"/>
    <mergeCell ref="C18:D18"/>
    <mergeCell ref="E18:F18"/>
    <mergeCell ref="A19:D19"/>
    <mergeCell ref="E19:F19"/>
    <mergeCell ref="C20:D20"/>
    <mergeCell ref="E20:F20"/>
    <mergeCell ref="A21:D21"/>
    <mergeCell ref="E21:F21"/>
    <mergeCell ref="C22:D22"/>
    <mergeCell ref="E22:F22"/>
    <mergeCell ref="A23:D23"/>
    <mergeCell ref="E23:F23"/>
    <mergeCell ref="C24:D24"/>
    <mergeCell ref="E24:F24"/>
    <mergeCell ref="A25:D25"/>
    <mergeCell ref="E25:F25"/>
    <mergeCell ref="A26:D26"/>
    <mergeCell ref="E26:F26"/>
    <mergeCell ref="A27:D27"/>
    <mergeCell ref="E27:F27"/>
    <mergeCell ref="A28:B28"/>
    <mergeCell ref="C28:D28"/>
    <mergeCell ref="E28:F28"/>
    <mergeCell ref="A29:I29"/>
    <mergeCell ref="A31:D31"/>
    <mergeCell ref="E31:K31"/>
    <mergeCell ref="A33:E34"/>
    <mergeCell ref="F33:J33"/>
    <mergeCell ref="F34:J3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42"/>
  <sheetViews>
    <sheetView topLeftCell="A7" zoomScaleNormal="100" workbookViewId="0">
      <selection activeCell="A18" sqref="A18"/>
    </sheetView>
  </sheetViews>
  <sheetFormatPr defaultColWidth="8.85546875" defaultRowHeight="12.75"/>
  <cols>
    <col min="1" max="1" width="4.28515625" style="280" customWidth="1"/>
    <col min="2" max="2" width="2.7109375" style="267" customWidth="1"/>
    <col min="3" max="3" width="11.85546875" style="267" customWidth="1"/>
    <col min="4" max="4" width="7.28515625" style="267" customWidth="1"/>
    <col min="5" max="5" width="6.140625" style="267" customWidth="1"/>
    <col min="6" max="6" width="11.42578125" style="267" customWidth="1"/>
    <col min="7" max="8" width="7.42578125" style="267" customWidth="1"/>
    <col min="9" max="9" width="12.140625" style="267" customWidth="1"/>
    <col min="10" max="10" width="6.42578125" style="267" customWidth="1"/>
    <col min="11" max="256" width="11.42578125" style="267" customWidth="1"/>
    <col min="257" max="257" width="4.28515625" style="267" customWidth="1"/>
    <col min="258" max="258" width="2.7109375" style="267" customWidth="1"/>
    <col min="259" max="259" width="11.85546875" style="267" customWidth="1"/>
    <col min="260" max="260" width="7.28515625" style="267" customWidth="1"/>
    <col min="261" max="261" width="6.140625" style="267" customWidth="1"/>
    <col min="262" max="262" width="11.42578125" style="267" customWidth="1"/>
    <col min="263" max="264" width="7.42578125" style="267" customWidth="1"/>
    <col min="265" max="265" width="12.140625" style="267" customWidth="1"/>
    <col min="266" max="266" width="6.42578125" style="267" customWidth="1"/>
    <col min="267" max="512" width="11.42578125" style="267" customWidth="1"/>
    <col min="513" max="513" width="4.28515625" style="267" customWidth="1"/>
    <col min="514" max="514" width="2.7109375" style="267" customWidth="1"/>
    <col min="515" max="515" width="11.85546875" style="267" customWidth="1"/>
    <col min="516" max="516" width="7.28515625" style="267" customWidth="1"/>
    <col min="517" max="517" width="6.140625" style="267" customWidth="1"/>
    <col min="518" max="518" width="11.42578125" style="267" customWidth="1"/>
    <col min="519" max="520" width="7.42578125" style="267" customWidth="1"/>
    <col min="521" max="521" width="12.140625" style="267" customWidth="1"/>
    <col min="522" max="522" width="6.42578125" style="267" customWidth="1"/>
    <col min="523" max="768" width="11.42578125" style="267" customWidth="1"/>
    <col min="769" max="769" width="4.28515625" style="267" customWidth="1"/>
    <col min="770" max="770" width="2.7109375" style="267" customWidth="1"/>
    <col min="771" max="771" width="11.85546875" style="267" customWidth="1"/>
    <col min="772" max="772" width="7.28515625" style="267" customWidth="1"/>
    <col min="773" max="773" width="6.140625" style="267" customWidth="1"/>
    <col min="774" max="774" width="11.42578125" style="267" customWidth="1"/>
    <col min="775" max="776" width="7.42578125" style="267" customWidth="1"/>
    <col min="777" max="777" width="12.140625" style="267" customWidth="1"/>
    <col min="778" max="778" width="6.42578125" style="267" customWidth="1"/>
    <col min="779" max="1024" width="11.42578125" style="267" customWidth="1"/>
    <col min="1025" max="1025" width="4.28515625" style="267" customWidth="1"/>
    <col min="1026" max="1026" width="2.7109375" style="267" customWidth="1"/>
    <col min="1027" max="1027" width="11.85546875" style="267" customWidth="1"/>
    <col min="1028" max="1028" width="7.28515625" style="267" customWidth="1"/>
    <col min="1029" max="1029" width="6.140625" style="267" customWidth="1"/>
    <col min="1030" max="1030" width="11.42578125" style="267" customWidth="1"/>
    <col min="1031" max="1032" width="7.42578125" style="267" customWidth="1"/>
    <col min="1033" max="1033" width="12.140625" style="267" customWidth="1"/>
    <col min="1034" max="1034" width="6.42578125" style="267" customWidth="1"/>
    <col min="1035" max="1280" width="11.42578125" style="267" customWidth="1"/>
    <col min="1281" max="1281" width="4.28515625" style="267" customWidth="1"/>
    <col min="1282" max="1282" width="2.7109375" style="267" customWidth="1"/>
    <col min="1283" max="1283" width="11.85546875" style="267" customWidth="1"/>
    <col min="1284" max="1284" width="7.28515625" style="267" customWidth="1"/>
    <col min="1285" max="1285" width="6.140625" style="267" customWidth="1"/>
    <col min="1286" max="1286" width="11.42578125" style="267" customWidth="1"/>
    <col min="1287" max="1288" width="7.42578125" style="267" customWidth="1"/>
    <col min="1289" max="1289" width="12.140625" style="267" customWidth="1"/>
    <col min="1290" max="1290" width="6.42578125" style="267" customWidth="1"/>
    <col min="1291" max="1536" width="11.42578125" style="267" customWidth="1"/>
    <col min="1537" max="1537" width="4.28515625" style="267" customWidth="1"/>
    <col min="1538" max="1538" width="2.7109375" style="267" customWidth="1"/>
    <col min="1539" max="1539" width="11.85546875" style="267" customWidth="1"/>
    <col min="1540" max="1540" width="7.28515625" style="267" customWidth="1"/>
    <col min="1541" max="1541" width="6.140625" style="267" customWidth="1"/>
    <col min="1542" max="1542" width="11.42578125" style="267" customWidth="1"/>
    <col min="1543" max="1544" width="7.42578125" style="267" customWidth="1"/>
    <col min="1545" max="1545" width="12.140625" style="267" customWidth="1"/>
    <col min="1546" max="1546" width="6.42578125" style="267" customWidth="1"/>
    <col min="1547" max="1792" width="11.42578125" style="267" customWidth="1"/>
    <col min="1793" max="1793" width="4.28515625" style="267" customWidth="1"/>
    <col min="1794" max="1794" width="2.7109375" style="267" customWidth="1"/>
    <col min="1795" max="1795" width="11.85546875" style="267" customWidth="1"/>
    <col min="1796" max="1796" width="7.28515625" style="267" customWidth="1"/>
    <col min="1797" max="1797" width="6.140625" style="267" customWidth="1"/>
    <col min="1798" max="1798" width="11.42578125" style="267" customWidth="1"/>
    <col min="1799" max="1800" width="7.42578125" style="267" customWidth="1"/>
    <col min="1801" max="1801" width="12.140625" style="267" customWidth="1"/>
    <col min="1802" max="1802" width="6.42578125" style="267" customWidth="1"/>
    <col min="1803" max="2048" width="11.42578125" style="267" customWidth="1"/>
    <col min="2049" max="2049" width="4.28515625" style="267" customWidth="1"/>
    <col min="2050" max="2050" width="2.7109375" style="267" customWidth="1"/>
    <col min="2051" max="2051" width="11.85546875" style="267" customWidth="1"/>
    <col min="2052" max="2052" width="7.28515625" style="267" customWidth="1"/>
    <col min="2053" max="2053" width="6.140625" style="267" customWidth="1"/>
    <col min="2054" max="2054" width="11.42578125" style="267" customWidth="1"/>
    <col min="2055" max="2056" width="7.42578125" style="267" customWidth="1"/>
    <col min="2057" max="2057" width="12.140625" style="267" customWidth="1"/>
    <col min="2058" max="2058" width="6.42578125" style="267" customWidth="1"/>
    <col min="2059" max="2304" width="11.42578125" style="267" customWidth="1"/>
    <col min="2305" max="2305" width="4.28515625" style="267" customWidth="1"/>
    <col min="2306" max="2306" width="2.7109375" style="267" customWidth="1"/>
    <col min="2307" max="2307" width="11.85546875" style="267" customWidth="1"/>
    <col min="2308" max="2308" width="7.28515625" style="267" customWidth="1"/>
    <col min="2309" max="2309" width="6.140625" style="267" customWidth="1"/>
    <col min="2310" max="2310" width="11.42578125" style="267" customWidth="1"/>
    <col min="2311" max="2312" width="7.42578125" style="267" customWidth="1"/>
    <col min="2313" max="2313" width="12.140625" style="267" customWidth="1"/>
    <col min="2314" max="2314" width="6.42578125" style="267" customWidth="1"/>
    <col min="2315" max="2560" width="11.42578125" style="267" customWidth="1"/>
    <col min="2561" max="2561" width="4.28515625" style="267" customWidth="1"/>
    <col min="2562" max="2562" width="2.7109375" style="267" customWidth="1"/>
    <col min="2563" max="2563" width="11.85546875" style="267" customWidth="1"/>
    <col min="2564" max="2564" width="7.28515625" style="267" customWidth="1"/>
    <col min="2565" max="2565" width="6.140625" style="267" customWidth="1"/>
    <col min="2566" max="2566" width="11.42578125" style="267" customWidth="1"/>
    <col min="2567" max="2568" width="7.42578125" style="267" customWidth="1"/>
    <col min="2569" max="2569" width="12.140625" style="267" customWidth="1"/>
    <col min="2570" max="2570" width="6.42578125" style="267" customWidth="1"/>
    <col min="2571" max="2816" width="11.42578125" style="267" customWidth="1"/>
    <col min="2817" max="2817" width="4.28515625" style="267" customWidth="1"/>
    <col min="2818" max="2818" width="2.7109375" style="267" customWidth="1"/>
    <col min="2819" max="2819" width="11.85546875" style="267" customWidth="1"/>
    <col min="2820" max="2820" width="7.28515625" style="267" customWidth="1"/>
    <col min="2821" max="2821" width="6.140625" style="267" customWidth="1"/>
    <col min="2822" max="2822" width="11.42578125" style="267" customWidth="1"/>
    <col min="2823" max="2824" width="7.42578125" style="267" customWidth="1"/>
    <col min="2825" max="2825" width="12.140625" style="267" customWidth="1"/>
    <col min="2826" max="2826" width="6.42578125" style="267" customWidth="1"/>
    <col min="2827" max="3072" width="11.42578125" style="267" customWidth="1"/>
    <col min="3073" max="3073" width="4.28515625" style="267" customWidth="1"/>
    <col min="3074" max="3074" width="2.7109375" style="267" customWidth="1"/>
    <col min="3075" max="3075" width="11.85546875" style="267" customWidth="1"/>
    <col min="3076" max="3076" width="7.28515625" style="267" customWidth="1"/>
    <col min="3077" max="3077" width="6.140625" style="267" customWidth="1"/>
    <col min="3078" max="3078" width="11.42578125" style="267" customWidth="1"/>
    <col min="3079" max="3080" width="7.42578125" style="267" customWidth="1"/>
    <col min="3081" max="3081" width="12.140625" style="267" customWidth="1"/>
    <col min="3082" max="3082" width="6.42578125" style="267" customWidth="1"/>
    <col min="3083" max="3328" width="11.42578125" style="267" customWidth="1"/>
    <col min="3329" max="3329" width="4.28515625" style="267" customWidth="1"/>
    <col min="3330" max="3330" width="2.7109375" style="267" customWidth="1"/>
    <col min="3331" max="3331" width="11.85546875" style="267" customWidth="1"/>
    <col min="3332" max="3332" width="7.28515625" style="267" customWidth="1"/>
    <col min="3333" max="3333" width="6.140625" style="267" customWidth="1"/>
    <col min="3334" max="3334" width="11.42578125" style="267" customWidth="1"/>
    <col min="3335" max="3336" width="7.42578125" style="267" customWidth="1"/>
    <col min="3337" max="3337" width="12.140625" style="267" customWidth="1"/>
    <col min="3338" max="3338" width="6.42578125" style="267" customWidth="1"/>
    <col min="3339" max="3584" width="11.42578125" style="267" customWidth="1"/>
    <col min="3585" max="3585" width="4.28515625" style="267" customWidth="1"/>
    <col min="3586" max="3586" width="2.7109375" style="267" customWidth="1"/>
    <col min="3587" max="3587" width="11.85546875" style="267" customWidth="1"/>
    <col min="3588" max="3588" width="7.28515625" style="267" customWidth="1"/>
    <col min="3589" max="3589" width="6.140625" style="267" customWidth="1"/>
    <col min="3590" max="3590" width="11.42578125" style="267" customWidth="1"/>
    <col min="3591" max="3592" width="7.42578125" style="267" customWidth="1"/>
    <col min="3593" max="3593" width="12.140625" style="267" customWidth="1"/>
    <col min="3594" max="3594" width="6.42578125" style="267" customWidth="1"/>
    <col min="3595" max="3840" width="11.42578125" style="267" customWidth="1"/>
    <col min="3841" max="3841" width="4.28515625" style="267" customWidth="1"/>
    <col min="3842" max="3842" width="2.7109375" style="267" customWidth="1"/>
    <col min="3843" max="3843" width="11.85546875" style="267" customWidth="1"/>
    <col min="3844" max="3844" width="7.28515625" style="267" customWidth="1"/>
    <col min="3845" max="3845" width="6.140625" style="267" customWidth="1"/>
    <col min="3846" max="3846" width="11.42578125" style="267" customWidth="1"/>
    <col min="3847" max="3848" width="7.42578125" style="267" customWidth="1"/>
    <col min="3849" max="3849" width="12.140625" style="267" customWidth="1"/>
    <col min="3850" max="3850" width="6.42578125" style="267" customWidth="1"/>
    <col min="3851" max="4096" width="11.42578125" style="267" customWidth="1"/>
    <col min="4097" max="4097" width="4.28515625" style="267" customWidth="1"/>
    <col min="4098" max="4098" width="2.7109375" style="267" customWidth="1"/>
    <col min="4099" max="4099" width="11.85546875" style="267" customWidth="1"/>
    <col min="4100" max="4100" width="7.28515625" style="267" customWidth="1"/>
    <col min="4101" max="4101" width="6.140625" style="267" customWidth="1"/>
    <col min="4102" max="4102" width="11.42578125" style="267" customWidth="1"/>
    <col min="4103" max="4104" width="7.42578125" style="267" customWidth="1"/>
    <col min="4105" max="4105" width="12.140625" style="267" customWidth="1"/>
    <col min="4106" max="4106" width="6.42578125" style="267" customWidth="1"/>
    <col min="4107" max="4352" width="11.42578125" style="267" customWidth="1"/>
    <col min="4353" max="4353" width="4.28515625" style="267" customWidth="1"/>
    <col min="4354" max="4354" width="2.7109375" style="267" customWidth="1"/>
    <col min="4355" max="4355" width="11.85546875" style="267" customWidth="1"/>
    <col min="4356" max="4356" width="7.28515625" style="267" customWidth="1"/>
    <col min="4357" max="4357" width="6.140625" style="267" customWidth="1"/>
    <col min="4358" max="4358" width="11.42578125" style="267" customWidth="1"/>
    <col min="4359" max="4360" width="7.42578125" style="267" customWidth="1"/>
    <col min="4361" max="4361" width="12.140625" style="267" customWidth="1"/>
    <col min="4362" max="4362" width="6.42578125" style="267" customWidth="1"/>
    <col min="4363" max="4608" width="11.42578125" style="267" customWidth="1"/>
    <col min="4609" max="4609" width="4.28515625" style="267" customWidth="1"/>
    <col min="4610" max="4610" width="2.7109375" style="267" customWidth="1"/>
    <col min="4611" max="4611" width="11.85546875" style="267" customWidth="1"/>
    <col min="4612" max="4612" width="7.28515625" style="267" customWidth="1"/>
    <col min="4613" max="4613" width="6.140625" style="267" customWidth="1"/>
    <col min="4614" max="4614" width="11.42578125" style="267" customWidth="1"/>
    <col min="4615" max="4616" width="7.42578125" style="267" customWidth="1"/>
    <col min="4617" max="4617" width="12.140625" style="267" customWidth="1"/>
    <col min="4618" max="4618" width="6.42578125" style="267" customWidth="1"/>
    <col min="4619" max="4864" width="11.42578125" style="267" customWidth="1"/>
    <col min="4865" max="4865" width="4.28515625" style="267" customWidth="1"/>
    <col min="4866" max="4866" width="2.7109375" style="267" customWidth="1"/>
    <col min="4867" max="4867" width="11.85546875" style="267" customWidth="1"/>
    <col min="4868" max="4868" width="7.28515625" style="267" customWidth="1"/>
    <col min="4869" max="4869" width="6.140625" style="267" customWidth="1"/>
    <col min="4870" max="4870" width="11.42578125" style="267" customWidth="1"/>
    <col min="4871" max="4872" width="7.42578125" style="267" customWidth="1"/>
    <col min="4873" max="4873" width="12.140625" style="267" customWidth="1"/>
    <col min="4874" max="4874" width="6.42578125" style="267" customWidth="1"/>
    <col min="4875" max="5120" width="11.42578125" style="267" customWidth="1"/>
    <col min="5121" max="5121" width="4.28515625" style="267" customWidth="1"/>
    <col min="5122" max="5122" width="2.7109375" style="267" customWidth="1"/>
    <col min="5123" max="5123" width="11.85546875" style="267" customWidth="1"/>
    <col min="5124" max="5124" width="7.28515625" style="267" customWidth="1"/>
    <col min="5125" max="5125" width="6.140625" style="267" customWidth="1"/>
    <col min="5126" max="5126" width="11.42578125" style="267" customWidth="1"/>
    <col min="5127" max="5128" width="7.42578125" style="267" customWidth="1"/>
    <col min="5129" max="5129" width="12.140625" style="267" customWidth="1"/>
    <col min="5130" max="5130" width="6.42578125" style="267" customWidth="1"/>
    <col min="5131" max="5376" width="11.42578125" style="267" customWidth="1"/>
    <col min="5377" max="5377" width="4.28515625" style="267" customWidth="1"/>
    <col min="5378" max="5378" width="2.7109375" style="267" customWidth="1"/>
    <col min="5379" max="5379" width="11.85546875" style="267" customWidth="1"/>
    <col min="5380" max="5380" width="7.28515625" style="267" customWidth="1"/>
    <col min="5381" max="5381" width="6.140625" style="267" customWidth="1"/>
    <col min="5382" max="5382" width="11.42578125" style="267" customWidth="1"/>
    <col min="5383" max="5384" width="7.42578125" style="267" customWidth="1"/>
    <col min="5385" max="5385" width="12.140625" style="267" customWidth="1"/>
    <col min="5386" max="5386" width="6.42578125" style="267" customWidth="1"/>
    <col min="5387" max="5632" width="11.42578125" style="267" customWidth="1"/>
    <col min="5633" max="5633" width="4.28515625" style="267" customWidth="1"/>
    <col min="5634" max="5634" width="2.7109375" style="267" customWidth="1"/>
    <col min="5635" max="5635" width="11.85546875" style="267" customWidth="1"/>
    <col min="5636" max="5636" width="7.28515625" style="267" customWidth="1"/>
    <col min="5637" max="5637" width="6.140625" style="267" customWidth="1"/>
    <col min="5638" max="5638" width="11.42578125" style="267" customWidth="1"/>
    <col min="5639" max="5640" width="7.42578125" style="267" customWidth="1"/>
    <col min="5641" max="5641" width="12.140625" style="267" customWidth="1"/>
    <col min="5642" max="5642" width="6.42578125" style="267" customWidth="1"/>
    <col min="5643" max="5888" width="11.42578125" style="267" customWidth="1"/>
    <col min="5889" max="5889" width="4.28515625" style="267" customWidth="1"/>
    <col min="5890" max="5890" width="2.7109375" style="267" customWidth="1"/>
    <col min="5891" max="5891" width="11.85546875" style="267" customWidth="1"/>
    <col min="5892" max="5892" width="7.28515625" style="267" customWidth="1"/>
    <col min="5893" max="5893" width="6.140625" style="267" customWidth="1"/>
    <col min="5894" max="5894" width="11.42578125" style="267" customWidth="1"/>
    <col min="5895" max="5896" width="7.42578125" style="267" customWidth="1"/>
    <col min="5897" max="5897" width="12.140625" style="267" customWidth="1"/>
    <col min="5898" max="5898" width="6.42578125" style="267" customWidth="1"/>
    <col min="5899" max="6144" width="11.42578125" style="267" customWidth="1"/>
    <col min="6145" max="6145" width="4.28515625" style="267" customWidth="1"/>
    <col min="6146" max="6146" width="2.7109375" style="267" customWidth="1"/>
    <col min="6147" max="6147" width="11.85546875" style="267" customWidth="1"/>
    <col min="6148" max="6148" width="7.28515625" style="267" customWidth="1"/>
    <col min="6149" max="6149" width="6.140625" style="267" customWidth="1"/>
    <col min="6150" max="6150" width="11.42578125" style="267" customWidth="1"/>
    <col min="6151" max="6152" width="7.42578125" style="267" customWidth="1"/>
    <col min="6153" max="6153" width="12.140625" style="267" customWidth="1"/>
    <col min="6154" max="6154" width="6.42578125" style="267" customWidth="1"/>
    <col min="6155" max="6400" width="11.42578125" style="267" customWidth="1"/>
    <col min="6401" max="6401" width="4.28515625" style="267" customWidth="1"/>
    <col min="6402" max="6402" width="2.7109375" style="267" customWidth="1"/>
    <col min="6403" max="6403" width="11.85546875" style="267" customWidth="1"/>
    <col min="6404" max="6404" width="7.28515625" style="267" customWidth="1"/>
    <col min="6405" max="6405" width="6.140625" style="267" customWidth="1"/>
    <col min="6406" max="6406" width="11.42578125" style="267" customWidth="1"/>
    <col min="6407" max="6408" width="7.42578125" style="267" customWidth="1"/>
    <col min="6409" max="6409" width="12.140625" style="267" customWidth="1"/>
    <col min="6410" max="6410" width="6.42578125" style="267" customWidth="1"/>
    <col min="6411" max="6656" width="11.42578125" style="267" customWidth="1"/>
    <col min="6657" max="6657" width="4.28515625" style="267" customWidth="1"/>
    <col min="6658" max="6658" width="2.7109375" style="267" customWidth="1"/>
    <col min="6659" max="6659" width="11.85546875" style="267" customWidth="1"/>
    <col min="6660" max="6660" width="7.28515625" style="267" customWidth="1"/>
    <col min="6661" max="6661" width="6.140625" style="267" customWidth="1"/>
    <col min="6662" max="6662" width="11.42578125" style="267" customWidth="1"/>
    <col min="6663" max="6664" width="7.42578125" style="267" customWidth="1"/>
    <col min="6665" max="6665" width="12.140625" style="267" customWidth="1"/>
    <col min="6666" max="6666" width="6.42578125" style="267" customWidth="1"/>
    <col min="6667" max="6912" width="11.42578125" style="267" customWidth="1"/>
    <col min="6913" max="6913" width="4.28515625" style="267" customWidth="1"/>
    <col min="6914" max="6914" width="2.7109375" style="267" customWidth="1"/>
    <col min="6915" max="6915" width="11.85546875" style="267" customWidth="1"/>
    <col min="6916" max="6916" width="7.28515625" style="267" customWidth="1"/>
    <col min="6917" max="6917" width="6.140625" style="267" customWidth="1"/>
    <col min="6918" max="6918" width="11.42578125" style="267" customWidth="1"/>
    <col min="6919" max="6920" width="7.42578125" style="267" customWidth="1"/>
    <col min="6921" max="6921" width="12.140625" style="267" customWidth="1"/>
    <col min="6922" max="6922" width="6.42578125" style="267" customWidth="1"/>
    <col min="6923" max="7168" width="11.42578125" style="267" customWidth="1"/>
    <col min="7169" max="7169" width="4.28515625" style="267" customWidth="1"/>
    <col min="7170" max="7170" width="2.7109375" style="267" customWidth="1"/>
    <col min="7171" max="7171" width="11.85546875" style="267" customWidth="1"/>
    <col min="7172" max="7172" width="7.28515625" style="267" customWidth="1"/>
    <col min="7173" max="7173" width="6.140625" style="267" customWidth="1"/>
    <col min="7174" max="7174" width="11.42578125" style="267" customWidth="1"/>
    <col min="7175" max="7176" width="7.42578125" style="267" customWidth="1"/>
    <col min="7177" max="7177" width="12.140625" style="267" customWidth="1"/>
    <col min="7178" max="7178" width="6.42578125" style="267" customWidth="1"/>
    <col min="7179" max="7424" width="11.42578125" style="267" customWidth="1"/>
    <col min="7425" max="7425" width="4.28515625" style="267" customWidth="1"/>
    <col min="7426" max="7426" width="2.7109375" style="267" customWidth="1"/>
    <col min="7427" max="7427" width="11.85546875" style="267" customWidth="1"/>
    <col min="7428" max="7428" width="7.28515625" style="267" customWidth="1"/>
    <col min="7429" max="7429" width="6.140625" style="267" customWidth="1"/>
    <col min="7430" max="7430" width="11.42578125" style="267" customWidth="1"/>
    <col min="7431" max="7432" width="7.42578125" style="267" customWidth="1"/>
    <col min="7433" max="7433" width="12.140625" style="267" customWidth="1"/>
    <col min="7434" max="7434" width="6.42578125" style="267" customWidth="1"/>
    <col min="7435" max="7680" width="11.42578125" style="267" customWidth="1"/>
    <col min="7681" max="7681" width="4.28515625" style="267" customWidth="1"/>
    <col min="7682" max="7682" width="2.7109375" style="267" customWidth="1"/>
    <col min="7683" max="7683" width="11.85546875" style="267" customWidth="1"/>
    <col min="7684" max="7684" width="7.28515625" style="267" customWidth="1"/>
    <col min="7685" max="7685" width="6.140625" style="267" customWidth="1"/>
    <col min="7686" max="7686" width="11.42578125" style="267" customWidth="1"/>
    <col min="7687" max="7688" width="7.42578125" style="267" customWidth="1"/>
    <col min="7689" max="7689" width="12.140625" style="267" customWidth="1"/>
    <col min="7690" max="7690" width="6.42578125" style="267" customWidth="1"/>
    <col min="7691" max="7936" width="11.42578125" style="267" customWidth="1"/>
    <col min="7937" max="7937" width="4.28515625" style="267" customWidth="1"/>
    <col min="7938" max="7938" width="2.7109375" style="267" customWidth="1"/>
    <col min="7939" max="7939" width="11.85546875" style="267" customWidth="1"/>
    <col min="7940" max="7940" width="7.28515625" style="267" customWidth="1"/>
    <col min="7941" max="7941" width="6.140625" style="267" customWidth="1"/>
    <col min="7942" max="7942" width="11.42578125" style="267" customWidth="1"/>
    <col min="7943" max="7944" width="7.42578125" style="267" customWidth="1"/>
    <col min="7945" max="7945" width="12.140625" style="267" customWidth="1"/>
    <col min="7946" max="7946" width="6.42578125" style="267" customWidth="1"/>
    <col min="7947" max="8192" width="11.42578125" style="267" customWidth="1"/>
    <col min="8193" max="8193" width="4.28515625" style="267" customWidth="1"/>
    <col min="8194" max="8194" width="2.7109375" style="267" customWidth="1"/>
    <col min="8195" max="8195" width="11.85546875" style="267" customWidth="1"/>
    <col min="8196" max="8196" width="7.28515625" style="267" customWidth="1"/>
    <col min="8197" max="8197" width="6.140625" style="267" customWidth="1"/>
    <col min="8198" max="8198" width="11.42578125" style="267" customWidth="1"/>
    <col min="8199" max="8200" width="7.42578125" style="267" customWidth="1"/>
    <col min="8201" max="8201" width="12.140625" style="267" customWidth="1"/>
    <col min="8202" max="8202" width="6.42578125" style="267" customWidth="1"/>
    <col min="8203" max="8448" width="11.42578125" style="267" customWidth="1"/>
    <col min="8449" max="8449" width="4.28515625" style="267" customWidth="1"/>
    <col min="8450" max="8450" width="2.7109375" style="267" customWidth="1"/>
    <col min="8451" max="8451" width="11.85546875" style="267" customWidth="1"/>
    <col min="8452" max="8452" width="7.28515625" style="267" customWidth="1"/>
    <col min="8453" max="8453" width="6.140625" style="267" customWidth="1"/>
    <col min="8454" max="8454" width="11.42578125" style="267" customWidth="1"/>
    <col min="8455" max="8456" width="7.42578125" style="267" customWidth="1"/>
    <col min="8457" max="8457" width="12.140625" style="267" customWidth="1"/>
    <col min="8458" max="8458" width="6.42578125" style="267" customWidth="1"/>
    <col min="8459" max="8704" width="11.42578125" style="267" customWidth="1"/>
    <col min="8705" max="8705" width="4.28515625" style="267" customWidth="1"/>
    <col min="8706" max="8706" width="2.7109375" style="267" customWidth="1"/>
    <col min="8707" max="8707" width="11.85546875" style="267" customWidth="1"/>
    <col min="8708" max="8708" width="7.28515625" style="267" customWidth="1"/>
    <col min="8709" max="8709" width="6.140625" style="267" customWidth="1"/>
    <col min="8710" max="8710" width="11.42578125" style="267" customWidth="1"/>
    <col min="8711" max="8712" width="7.42578125" style="267" customWidth="1"/>
    <col min="8713" max="8713" width="12.140625" style="267" customWidth="1"/>
    <col min="8714" max="8714" width="6.42578125" style="267" customWidth="1"/>
    <col min="8715" max="8960" width="11.42578125" style="267" customWidth="1"/>
    <col min="8961" max="8961" width="4.28515625" style="267" customWidth="1"/>
    <col min="8962" max="8962" width="2.7109375" style="267" customWidth="1"/>
    <col min="8963" max="8963" width="11.85546875" style="267" customWidth="1"/>
    <col min="8964" max="8964" width="7.28515625" style="267" customWidth="1"/>
    <col min="8965" max="8965" width="6.140625" style="267" customWidth="1"/>
    <col min="8966" max="8966" width="11.42578125" style="267" customWidth="1"/>
    <col min="8967" max="8968" width="7.42578125" style="267" customWidth="1"/>
    <col min="8969" max="8969" width="12.140625" style="267" customWidth="1"/>
    <col min="8970" max="8970" width="6.42578125" style="267" customWidth="1"/>
    <col min="8971" max="9216" width="11.42578125" style="267" customWidth="1"/>
    <col min="9217" max="9217" width="4.28515625" style="267" customWidth="1"/>
    <col min="9218" max="9218" width="2.7109375" style="267" customWidth="1"/>
    <col min="9219" max="9219" width="11.85546875" style="267" customWidth="1"/>
    <col min="9220" max="9220" width="7.28515625" style="267" customWidth="1"/>
    <col min="9221" max="9221" width="6.140625" style="267" customWidth="1"/>
    <col min="9222" max="9222" width="11.42578125" style="267" customWidth="1"/>
    <col min="9223" max="9224" width="7.42578125" style="267" customWidth="1"/>
    <col min="9225" max="9225" width="12.140625" style="267" customWidth="1"/>
    <col min="9226" max="9226" width="6.42578125" style="267" customWidth="1"/>
    <col min="9227" max="9472" width="11.42578125" style="267" customWidth="1"/>
    <col min="9473" max="9473" width="4.28515625" style="267" customWidth="1"/>
    <col min="9474" max="9474" width="2.7109375" style="267" customWidth="1"/>
    <col min="9475" max="9475" width="11.85546875" style="267" customWidth="1"/>
    <col min="9476" max="9476" width="7.28515625" style="267" customWidth="1"/>
    <col min="9477" max="9477" width="6.140625" style="267" customWidth="1"/>
    <col min="9478" max="9478" width="11.42578125" style="267" customWidth="1"/>
    <col min="9479" max="9480" width="7.42578125" style="267" customWidth="1"/>
    <col min="9481" max="9481" width="12.140625" style="267" customWidth="1"/>
    <col min="9482" max="9482" width="6.42578125" style="267" customWidth="1"/>
    <col min="9483" max="9728" width="11.42578125" style="267" customWidth="1"/>
    <col min="9729" max="9729" width="4.28515625" style="267" customWidth="1"/>
    <col min="9730" max="9730" width="2.7109375" style="267" customWidth="1"/>
    <col min="9731" max="9731" width="11.85546875" style="267" customWidth="1"/>
    <col min="9732" max="9732" width="7.28515625" style="267" customWidth="1"/>
    <col min="9733" max="9733" width="6.140625" style="267" customWidth="1"/>
    <col min="9734" max="9734" width="11.42578125" style="267" customWidth="1"/>
    <col min="9735" max="9736" width="7.42578125" style="267" customWidth="1"/>
    <col min="9737" max="9737" width="12.140625" style="267" customWidth="1"/>
    <col min="9738" max="9738" width="6.42578125" style="267" customWidth="1"/>
    <col min="9739" max="9984" width="11.42578125" style="267" customWidth="1"/>
    <col min="9985" max="9985" width="4.28515625" style="267" customWidth="1"/>
    <col min="9986" max="9986" width="2.7109375" style="267" customWidth="1"/>
    <col min="9987" max="9987" width="11.85546875" style="267" customWidth="1"/>
    <col min="9988" max="9988" width="7.28515625" style="267" customWidth="1"/>
    <col min="9989" max="9989" width="6.140625" style="267" customWidth="1"/>
    <col min="9990" max="9990" width="11.42578125" style="267" customWidth="1"/>
    <col min="9991" max="9992" width="7.42578125" style="267" customWidth="1"/>
    <col min="9993" max="9993" width="12.140625" style="267" customWidth="1"/>
    <col min="9994" max="9994" width="6.42578125" style="267" customWidth="1"/>
    <col min="9995" max="10240" width="11.42578125" style="267" customWidth="1"/>
    <col min="10241" max="10241" width="4.28515625" style="267" customWidth="1"/>
    <col min="10242" max="10242" width="2.7109375" style="267" customWidth="1"/>
    <col min="10243" max="10243" width="11.85546875" style="267" customWidth="1"/>
    <col min="10244" max="10244" width="7.28515625" style="267" customWidth="1"/>
    <col min="10245" max="10245" width="6.140625" style="267" customWidth="1"/>
    <col min="10246" max="10246" width="11.42578125" style="267" customWidth="1"/>
    <col min="10247" max="10248" width="7.42578125" style="267" customWidth="1"/>
    <col min="10249" max="10249" width="12.140625" style="267" customWidth="1"/>
    <col min="10250" max="10250" width="6.42578125" style="267" customWidth="1"/>
    <col min="10251" max="10496" width="11.42578125" style="267" customWidth="1"/>
    <col min="10497" max="10497" width="4.28515625" style="267" customWidth="1"/>
    <col min="10498" max="10498" width="2.7109375" style="267" customWidth="1"/>
    <col min="10499" max="10499" width="11.85546875" style="267" customWidth="1"/>
    <col min="10500" max="10500" width="7.28515625" style="267" customWidth="1"/>
    <col min="10501" max="10501" width="6.140625" style="267" customWidth="1"/>
    <col min="10502" max="10502" width="11.42578125" style="267" customWidth="1"/>
    <col min="10503" max="10504" width="7.42578125" style="267" customWidth="1"/>
    <col min="10505" max="10505" width="12.140625" style="267" customWidth="1"/>
    <col min="10506" max="10506" width="6.42578125" style="267" customWidth="1"/>
    <col min="10507" max="10752" width="11.42578125" style="267" customWidth="1"/>
    <col min="10753" max="10753" width="4.28515625" style="267" customWidth="1"/>
    <col min="10754" max="10754" width="2.7109375" style="267" customWidth="1"/>
    <col min="10755" max="10755" width="11.85546875" style="267" customWidth="1"/>
    <col min="10756" max="10756" width="7.28515625" style="267" customWidth="1"/>
    <col min="10757" max="10757" width="6.140625" style="267" customWidth="1"/>
    <col min="10758" max="10758" width="11.42578125" style="267" customWidth="1"/>
    <col min="10759" max="10760" width="7.42578125" style="267" customWidth="1"/>
    <col min="10761" max="10761" width="12.140625" style="267" customWidth="1"/>
    <col min="10762" max="10762" width="6.42578125" style="267" customWidth="1"/>
    <col min="10763" max="11008" width="11.42578125" style="267" customWidth="1"/>
    <col min="11009" max="11009" width="4.28515625" style="267" customWidth="1"/>
    <col min="11010" max="11010" width="2.7109375" style="267" customWidth="1"/>
    <col min="11011" max="11011" width="11.85546875" style="267" customWidth="1"/>
    <col min="11012" max="11012" width="7.28515625" style="267" customWidth="1"/>
    <col min="11013" max="11013" width="6.140625" style="267" customWidth="1"/>
    <col min="11014" max="11014" width="11.42578125" style="267" customWidth="1"/>
    <col min="11015" max="11016" width="7.42578125" style="267" customWidth="1"/>
    <col min="11017" max="11017" width="12.140625" style="267" customWidth="1"/>
    <col min="11018" max="11018" width="6.42578125" style="267" customWidth="1"/>
    <col min="11019" max="11264" width="11.42578125" style="267" customWidth="1"/>
    <col min="11265" max="11265" width="4.28515625" style="267" customWidth="1"/>
    <col min="11266" max="11266" width="2.7109375" style="267" customWidth="1"/>
    <col min="11267" max="11267" width="11.85546875" style="267" customWidth="1"/>
    <col min="11268" max="11268" width="7.28515625" style="267" customWidth="1"/>
    <col min="11269" max="11269" width="6.140625" style="267" customWidth="1"/>
    <col min="11270" max="11270" width="11.42578125" style="267" customWidth="1"/>
    <col min="11271" max="11272" width="7.42578125" style="267" customWidth="1"/>
    <col min="11273" max="11273" width="12.140625" style="267" customWidth="1"/>
    <col min="11274" max="11274" width="6.42578125" style="267" customWidth="1"/>
    <col min="11275" max="11520" width="11.42578125" style="267" customWidth="1"/>
    <col min="11521" max="11521" width="4.28515625" style="267" customWidth="1"/>
    <col min="11522" max="11522" width="2.7109375" style="267" customWidth="1"/>
    <col min="11523" max="11523" width="11.85546875" style="267" customWidth="1"/>
    <col min="11524" max="11524" width="7.28515625" style="267" customWidth="1"/>
    <col min="11525" max="11525" width="6.140625" style="267" customWidth="1"/>
    <col min="11526" max="11526" width="11.42578125" style="267" customWidth="1"/>
    <col min="11527" max="11528" width="7.42578125" style="267" customWidth="1"/>
    <col min="11529" max="11529" width="12.140625" style="267" customWidth="1"/>
    <col min="11530" max="11530" width="6.42578125" style="267" customWidth="1"/>
    <col min="11531" max="11776" width="11.42578125" style="267" customWidth="1"/>
    <col min="11777" max="11777" width="4.28515625" style="267" customWidth="1"/>
    <col min="11778" max="11778" width="2.7109375" style="267" customWidth="1"/>
    <col min="11779" max="11779" width="11.85546875" style="267" customWidth="1"/>
    <col min="11780" max="11780" width="7.28515625" style="267" customWidth="1"/>
    <col min="11781" max="11781" width="6.140625" style="267" customWidth="1"/>
    <col min="11782" max="11782" width="11.42578125" style="267" customWidth="1"/>
    <col min="11783" max="11784" width="7.42578125" style="267" customWidth="1"/>
    <col min="11785" max="11785" width="12.140625" style="267" customWidth="1"/>
    <col min="11786" max="11786" width="6.42578125" style="267" customWidth="1"/>
    <col min="11787" max="12032" width="11.42578125" style="267" customWidth="1"/>
    <col min="12033" max="12033" width="4.28515625" style="267" customWidth="1"/>
    <col min="12034" max="12034" width="2.7109375" style="267" customWidth="1"/>
    <col min="12035" max="12035" width="11.85546875" style="267" customWidth="1"/>
    <col min="12036" max="12036" width="7.28515625" style="267" customWidth="1"/>
    <col min="12037" max="12037" width="6.140625" style="267" customWidth="1"/>
    <col min="12038" max="12038" width="11.42578125" style="267" customWidth="1"/>
    <col min="12039" max="12040" width="7.42578125" style="267" customWidth="1"/>
    <col min="12041" max="12041" width="12.140625" style="267" customWidth="1"/>
    <col min="12042" max="12042" width="6.42578125" style="267" customWidth="1"/>
    <col min="12043" max="12288" width="11.42578125" style="267" customWidth="1"/>
    <col min="12289" max="12289" width="4.28515625" style="267" customWidth="1"/>
    <col min="12290" max="12290" width="2.7109375" style="267" customWidth="1"/>
    <col min="12291" max="12291" width="11.85546875" style="267" customWidth="1"/>
    <col min="12292" max="12292" width="7.28515625" style="267" customWidth="1"/>
    <col min="12293" max="12293" width="6.140625" style="267" customWidth="1"/>
    <col min="12294" max="12294" width="11.42578125" style="267" customWidth="1"/>
    <col min="12295" max="12296" width="7.42578125" style="267" customWidth="1"/>
    <col min="12297" max="12297" width="12.140625" style="267" customWidth="1"/>
    <col min="12298" max="12298" width="6.42578125" style="267" customWidth="1"/>
    <col min="12299" max="12544" width="11.42578125" style="267" customWidth="1"/>
    <col min="12545" max="12545" width="4.28515625" style="267" customWidth="1"/>
    <col min="12546" max="12546" width="2.7109375" style="267" customWidth="1"/>
    <col min="12547" max="12547" width="11.85546875" style="267" customWidth="1"/>
    <col min="12548" max="12548" width="7.28515625" style="267" customWidth="1"/>
    <col min="12549" max="12549" width="6.140625" style="267" customWidth="1"/>
    <col min="12550" max="12550" width="11.42578125" style="267" customWidth="1"/>
    <col min="12551" max="12552" width="7.42578125" style="267" customWidth="1"/>
    <col min="12553" max="12553" width="12.140625" style="267" customWidth="1"/>
    <col min="12554" max="12554" width="6.42578125" style="267" customWidth="1"/>
    <col min="12555" max="12800" width="11.42578125" style="267" customWidth="1"/>
    <col min="12801" max="12801" width="4.28515625" style="267" customWidth="1"/>
    <col min="12802" max="12802" width="2.7109375" style="267" customWidth="1"/>
    <col min="12803" max="12803" width="11.85546875" style="267" customWidth="1"/>
    <col min="12804" max="12804" width="7.28515625" style="267" customWidth="1"/>
    <col min="12805" max="12805" width="6.140625" style="267" customWidth="1"/>
    <col min="12806" max="12806" width="11.42578125" style="267" customWidth="1"/>
    <col min="12807" max="12808" width="7.42578125" style="267" customWidth="1"/>
    <col min="12809" max="12809" width="12.140625" style="267" customWidth="1"/>
    <col min="12810" max="12810" width="6.42578125" style="267" customWidth="1"/>
    <col min="12811" max="13056" width="11.42578125" style="267" customWidth="1"/>
    <col min="13057" max="13057" width="4.28515625" style="267" customWidth="1"/>
    <col min="13058" max="13058" width="2.7109375" style="267" customWidth="1"/>
    <col min="13059" max="13059" width="11.85546875" style="267" customWidth="1"/>
    <col min="13060" max="13060" width="7.28515625" style="267" customWidth="1"/>
    <col min="13061" max="13061" width="6.140625" style="267" customWidth="1"/>
    <col min="13062" max="13062" width="11.42578125" style="267" customWidth="1"/>
    <col min="13063" max="13064" width="7.42578125" style="267" customWidth="1"/>
    <col min="13065" max="13065" width="12.140625" style="267" customWidth="1"/>
    <col min="13066" max="13066" width="6.42578125" style="267" customWidth="1"/>
    <col min="13067" max="13312" width="11.42578125" style="267" customWidth="1"/>
    <col min="13313" max="13313" width="4.28515625" style="267" customWidth="1"/>
    <col min="13314" max="13314" width="2.7109375" style="267" customWidth="1"/>
    <col min="13315" max="13315" width="11.85546875" style="267" customWidth="1"/>
    <col min="13316" max="13316" width="7.28515625" style="267" customWidth="1"/>
    <col min="13317" max="13317" width="6.140625" style="267" customWidth="1"/>
    <col min="13318" max="13318" width="11.42578125" style="267" customWidth="1"/>
    <col min="13319" max="13320" width="7.42578125" style="267" customWidth="1"/>
    <col min="13321" max="13321" width="12.140625" style="267" customWidth="1"/>
    <col min="13322" max="13322" width="6.42578125" style="267" customWidth="1"/>
    <col min="13323" max="13568" width="11.42578125" style="267" customWidth="1"/>
    <col min="13569" max="13569" width="4.28515625" style="267" customWidth="1"/>
    <col min="13570" max="13570" width="2.7109375" style="267" customWidth="1"/>
    <col min="13571" max="13571" width="11.85546875" style="267" customWidth="1"/>
    <col min="13572" max="13572" width="7.28515625" style="267" customWidth="1"/>
    <col min="13573" max="13573" width="6.140625" style="267" customWidth="1"/>
    <col min="13574" max="13574" width="11.42578125" style="267" customWidth="1"/>
    <col min="13575" max="13576" width="7.42578125" style="267" customWidth="1"/>
    <col min="13577" max="13577" width="12.140625" style="267" customWidth="1"/>
    <col min="13578" max="13578" width="6.42578125" style="267" customWidth="1"/>
    <col min="13579" max="13824" width="11.42578125" style="267" customWidth="1"/>
    <col min="13825" max="13825" width="4.28515625" style="267" customWidth="1"/>
    <col min="13826" max="13826" width="2.7109375" style="267" customWidth="1"/>
    <col min="13827" max="13827" width="11.85546875" style="267" customWidth="1"/>
    <col min="13828" max="13828" width="7.28515625" style="267" customWidth="1"/>
    <col min="13829" max="13829" width="6.140625" style="267" customWidth="1"/>
    <col min="13830" max="13830" width="11.42578125" style="267" customWidth="1"/>
    <col min="13831" max="13832" width="7.42578125" style="267" customWidth="1"/>
    <col min="13833" max="13833" width="12.140625" style="267" customWidth="1"/>
    <col min="13834" max="13834" width="6.42578125" style="267" customWidth="1"/>
    <col min="13835" max="14080" width="11.42578125" style="267" customWidth="1"/>
    <col min="14081" max="14081" width="4.28515625" style="267" customWidth="1"/>
    <col min="14082" max="14082" width="2.7109375" style="267" customWidth="1"/>
    <col min="14083" max="14083" width="11.85546875" style="267" customWidth="1"/>
    <col min="14084" max="14084" width="7.28515625" style="267" customWidth="1"/>
    <col min="14085" max="14085" width="6.140625" style="267" customWidth="1"/>
    <col min="14086" max="14086" width="11.42578125" style="267" customWidth="1"/>
    <col min="14087" max="14088" width="7.42578125" style="267" customWidth="1"/>
    <col min="14089" max="14089" width="12.140625" style="267" customWidth="1"/>
    <col min="14090" max="14090" width="6.42578125" style="267" customWidth="1"/>
    <col min="14091" max="14336" width="11.42578125" style="267" customWidth="1"/>
    <col min="14337" max="14337" width="4.28515625" style="267" customWidth="1"/>
    <col min="14338" max="14338" width="2.7109375" style="267" customWidth="1"/>
    <col min="14339" max="14339" width="11.85546875" style="267" customWidth="1"/>
    <col min="14340" max="14340" width="7.28515625" style="267" customWidth="1"/>
    <col min="14341" max="14341" width="6.140625" style="267" customWidth="1"/>
    <col min="14342" max="14342" width="11.42578125" style="267" customWidth="1"/>
    <col min="14343" max="14344" width="7.42578125" style="267" customWidth="1"/>
    <col min="14345" max="14345" width="12.140625" style="267" customWidth="1"/>
    <col min="14346" max="14346" width="6.42578125" style="267" customWidth="1"/>
    <col min="14347" max="14592" width="11.42578125" style="267" customWidth="1"/>
    <col min="14593" max="14593" width="4.28515625" style="267" customWidth="1"/>
    <col min="14594" max="14594" width="2.7109375" style="267" customWidth="1"/>
    <col min="14595" max="14595" width="11.85546875" style="267" customWidth="1"/>
    <col min="14596" max="14596" width="7.28515625" style="267" customWidth="1"/>
    <col min="14597" max="14597" width="6.140625" style="267" customWidth="1"/>
    <col min="14598" max="14598" width="11.42578125" style="267" customWidth="1"/>
    <col min="14599" max="14600" width="7.42578125" style="267" customWidth="1"/>
    <col min="14601" max="14601" width="12.140625" style="267" customWidth="1"/>
    <col min="14602" max="14602" width="6.42578125" style="267" customWidth="1"/>
    <col min="14603" max="14848" width="11.42578125" style="267" customWidth="1"/>
    <col min="14849" max="14849" width="4.28515625" style="267" customWidth="1"/>
    <col min="14850" max="14850" width="2.7109375" style="267" customWidth="1"/>
    <col min="14851" max="14851" width="11.85546875" style="267" customWidth="1"/>
    <col min="14852" max="14852" width="7.28515625" style="267" customWidth="1"/>
    <col min="14853" max="14853" width="6.140625" style="267" customWidth="1"/>
    <col min="14854" max="14854" width="11.42578125" style="267" customWidth="1"/>
    <col min="14855" max="14856" width="7.42578125" style="267" customWidth="1"/>
    <col min="14857" max="14857" width="12.140625" style="267" customWidth="1"/>
    <col min="14858" max="14858" width="6.42578125" style="267" customWidth="1"/>
    <col min="14859" max="15104" width="11.42578125" style="267" customWidth="1"/>
    <col min="15105" max="15105" width="4.28515625" style="267" customWidth="1"/>
    <col min="15106" max="15106" width="2.7109375" style="267" customWidth="1"/>
    <col min="15107" max="15107" width="11.85546875" style="267" customWidth="1"/>
    <col min="15108" max="15108" width="7.28515625" style="267" customWidth="1"/>
    <col min="15109" max="15109" width="6.140625" style="267" customWidth="1"/>
    <col min="15110" max="15110" width="11.42578125" style="267" customWidth="1"/>
    <col min="15111" max="15112" width="7.42578125" style="267" customWidth="1"/>
    <col min="15113" max="15113" width="12.140625" style="267" customWidth="1"/>
    <col min="15114" max="15114" width="6.42578125" style="267" customWidth="1"/>
    <col min="15115" max="15360" width="11.42578125" style="267" customWidth="1"/>
    <col min="15361" max="15361" width="4.28515625" style="267" customWidth="1"/>
    <col min="15362" max="15362" width="2.7109375" style="267" customWidth="1"/>
    <col min="15363" max="15363" width="11.85546875" style="267" customWidth="1"/>
    <col min="15364" max="15364" width="7.28515625" style="267" customWidth="1"/>
    <col min="15365" max="15365" width="6.140625" style="267" customWidth="1"/>
    <col min="15366" max="15366" width="11.42578125" style="267" customWidth="1"/>
    <col min="15367" max="15368" width="7.42578125" style="267" customWidth="1"/>
    <col min="15369" max="15369" width="12.140625" style="267" customWidth="1"/>
    <col min="15370" max="15370" width="6.42578125" style="267" customWidth="1"/>
    <col min="15371" max="15616" width="11.42578125" style="267" customWidth="1"/>
    <col min="15617" max="15617" width="4.28515625" style="267" customWidth="1"/>
    <col min="15618" max="15618" width="2.7109375" style="267" customWidth="1"/>
    <col min="15619" max="15619" width="11.85546875" style="267" customWidth="1"/>
    <col min="15620" max="15620" width="7.28515625" style="267" customWidth="1"/>
    <col min="15621" max="15621" width="6.140625" style="267" customWidth="1"/>
    <col min="15622" max="15622" width="11.42578125" style="267" customWidth="1"/>
    <col min="15623" max="15624" width="7.42578125" style="267" customWidth="1"/>
    <col min="15625" max="15625" width="12.140625" style="267" customWidth="1"/>
    <col min="15626" max="15626" width="6.42578125" style="267" customWidth="1"/>
    <col min="15627" max="15872" width="11.42578125" style="267" customWidth="1"/>
    <col min="15873" max="15873" width="4.28515625" style="267" customWidth="1"/>
    <col min="15874" max="15874" width="2.7109375" style="267" customWidth="1"/>
    <col min="15875" max="15875" width="11.85546875" style="267" customWidth="1"/>
    <col min="15876" max="15876" width="7.28515625" style="267" customWidth="1"/>
    <col min="15877" max="15877" width="6.140625" style="267" customWidth="1"/>
    <col min="15878" max="15878" width="11.42578125" style="267" customWidth="1"/>
    <col min="15879" max="15880" width="7.42578125" style="267" customWidth="1"/>
    <col min="15881" max="15881" width="12.140625" style="267" customWidth="1"/>
    <col min="15882" max="15882" width="6.42578125" style="267" customWidth="1"/>
    <col min="15883" max="16128" width="11.42578125" style="267" customWidth="1"/>
    <col min="16129" max="16129" width="4.28515625" style="267" customWidth="1"/>
    <col min="16130" max="16130" width="2.7109375" style="267" customWidth="1"/>
    <col min="16131" max="16131" width="11.85546875" style="267" customWidth="1"/>
    <col min="16132" max="16132" width="7.28515625" style="267" customWidth="1"/>
    <col min="16133" max="16133" width="6.140625" style="267" customWidth="1"/>
    <col min="16134" max="16134" width="11.42578125" style="267" customWidth="1"/>
    <col min="16135" max="16136" width="7.42578125" style="267" customWidth="1"/>
    <col min="16137" max="16137" width="12.140625" style="267" customWidth="1"/>
    <col min="16138" max="16138" width="6.42578125" style="267" customWidth="1"/>
    <col min="16139" max="16384" width="11.42578125" style="267" customWidth="1"/>
  </cols>
  <sheetData>
    <row r="1" spans="1:11" ht="15.75">
      <c r="A1" s="999" t="s">
        <v>695</v>
      </c>
      <c r="B1" s="999"/>
      <c r="C1" s="999"/>
      <c r="D1" s="999"/>
      <c r="E1" s="999"/>
      <c r="F1" s="999"/>
      <c r="G1" s="999"/>
      <c r="H1" s="999"/>
      <c r="I1" s="999"/>
      <c r="J1" s="999"/>
      <c r="K1" s="999"/>
    </row>
    <row r="2" spans="1:11" ht="15.75">
      <c r="A2" s="999" t="s">
        <v>696</v>
      </c>
      <c r="B2" s="999"/>
      <c r="C2" s="999"/>
      <c r="D2" s="999"/>
      <c r="E2" s="999"/>
      <c r="F2" s="999"/>
      <c r="G2" s="999"/>
      <c r="H2" s="999"/>
      <c r="I2" s="999"/>
      <c r="J2" s="999"/>
      <c r="K2" s="999"/>
    </row>
    <row r="4" spans="1:11">
      <c r="A4" s="268" t="str">
        <f>MGT!B4</f>
        <v>ЖУУЛЧИН ДЮТИ ФРИЙ ХК</v>
      </c>
      <c r="B4" s="269"/>
      <c r="C4" s="269"/>
      <c r="D4" s="269"/>
      <c r="E4" s="269"/>
      <c r="K4" s="367" t="str">
        <f>UUT!J5</f>
        <v>2018 оны 06 сарын 30 өдөр</v>
      </c>
    </row>
    <row r="5" spans="1:11">
      <c r="A5" s="365" t="str">
        <f>+[1]cashflow!A4</f>
        <v>(Аж ахуйн нэгж, байгууллагын нэр )</v>
      </c>
    </row>
    <row r="6" spans="1:11">
      <c r="A6" s="366"/>
    </row>
    <row r="7" spans="1:11" ht="17.25" customHeight="1">
      <c r="A7" s="273"/>
      <c r="C7" s="274" t="s">
        <v>913</v>
      </c>
    </row>
    <row r="8" spans="1:11">
      <c r="A8" s="275"/>
    </row>
    <row r="9" spans="1:11" ht="14.25" customHeight="1">
      <c r="A9" s="275"/>
      <c r="B9" s="276" t="s">
        <v>914</v>
      </c>
      <c r="C9" s="277" t="s">
        <v>945</v>
      </c>
      <c r="D9" s="269"/>
      <c r="E9" s="269"/>
      <c r="F9" s="269"/>
      <c r="G9" s="269"/>
      <c r="H9" s="269"/>
      <c r="I9" s="269"/>
      <c r="J9" s="269"/>
    </row>
    <row r="10" spans="1:11" ht="14.25" customHeight="1">
      <c r="A10" s="275"/>
      <c r="B10" s="276" t="s">
        <v>697</v>
      </c>
      <c r="C10" s="278"/>
      <c r="D10" s="279"/>
      <c r="E10" s="279"/>
      <c r="F10" s="279"/>
      <c r="G10" s="279"/>
      <c r="H10" s="279"/>
      <c r="I10" s="279"/>
      <c r="J10" s="279"/>
      <c r="K10" s="279"/>
    </row>
    <row r="11" spans="1:11" ht="14.25" customHeight="1">
      <c r="A11" s="275"/>
      <c r="B11" s="276" t="s">
        <v>698</v>
      </c>
      <c r="C11" s="278"/>
      <c r="D11" s="279"/>
      <c r="E11" s="279"/>
      <c r="F11" s="279"/>
      <c r="G11" s="279"/>
      <c r="H11" s="279"/>
      <c r="I11" s="279"/>
      <c r="J11" s="279"/>
      <c r="K11" s="279"/>
    </row>
    <row r="12" spans="1:11">
      <c r="A12" s="275"/>
      <c r="B12" s="280"/>
    </row>
    <row r="13" spans="1:11" ht="14.25" customHeight="1">
      <c r="A13" s="273"/>
      <c r="B13" s="280"/>
      <c r="C13" s="281" t="s">
        <v>915</v>
      </c>
    </row>
    <row r="14" spans="1:11">
      <c r="A14" s="275"/>
      <c r="B14" s="280"/>
    </row>
    <row r="15" spans="1:11" ht="14.25" customHeight="1">
      <c r="A15" s="275"/>
      <c r="B15" s="276" t="s">
        <v>914</v>
      </c>
      <c r="C15" s="269"/>
      <c r="D15" s="269"/>
      <c r="E15" s="269"/>
      <c r="F15" s="269"/>
      <c r="H15" s="282" t="s">
        <v>916</v>
      </c>
      <c r="I15" s="269"/>
      <c r="J15" s="269"/>
      <c r="K15" s="269"/>
    </row>
    <row r="16" spans="1:11" ht="14.25" customHeight="1">
      <c r="A16" s="275"/>
      <c r="B16" s="276" t="s">
        <v>697</v>
      </c>
      <c r="C16" s="279"/>
      <c r="D16" s="279"/>
      <c r="E16" s="279"/>
      <c r="F16" s="279"/>
      <c r="H16" s="283" t="s">
        <v>917</v>
      </c>
      <c r="I16" s="279"/>
      <c r="J16" s="279"/>
      <c r="K16" s="279"/>
    </row>
    <row r="17" spans="1:11" ht="14.25" customHeight="1">
      <c r="A17" s="275"/>
      <c r="B17" s="276" t="s">
        <v>698</v>
      </c>
      <c r="C17" s="279"/>
      <c r="D17" s="279"/>
      <c r="E17" s="279"/>
      <c r="F17" s="279"/>
      <c r="G17" s="284"/>
      <c r="H17" s="284"/>
      <c r="I17" s="285"/>
      <c r="J17" s="285"/>
    </row>
    <row r="18" spans="1:11">
      <c r="A18" s="275"/>
      <c r="B18" s="280"/>
    </row>
    <row r="19" spans="1:11" ht="14.25" customHeight="1">
      <c r="A19" s="273"/>
      <c r="B19" s="280"/>
      <c r="C19" s="281" t="s">
        <v>918</v>
      </c>
    </row>
    <row r="20" spans="1:11">
      <c r="A20" s="275"/>
      <c r="B20" s="280"/>
    </row>
    <row r="21" spans="1:11" ht="14.25" customHeight="1">
      <c r="A21" s="275"/>
      <c r="B21" s="276" t="s">
        <v>914</v>
      </c>
      <c r="C21" s="269" t="s">
        <v>946</v>
      </c>
      <c r="D21" s="269"/>
      <c r="E21" s="269"/>
      <c r="F21" s="269"/>
      <c r="G21" s="269"/>
      <c r="H21" s="269"/>
      <c r="I21" s="269"/>
      <c r="J21" s="269"/>
    </row>
    <row r="22" spans="1:11" ht="14.25" customHeight="1">
      <c r="A22" s="275"/>
      <c r="B22" s="276" t="s">
        <v>697</v>
      </c>
      <c r="C22" s="279"/>
      <c r="D22" s="279"/>
      <c r="E22" s="279"/>
      <c r="F22" s="279"/>
      <c r="G22" s="279"/>
      <c r="H22" s="279"/>
      <c r="I22" s="279"/>
      <c r="J22" s="279"/>
      <c r="K22" s="279"/>
    </row>
    <row r="23" spans="1:11" ht="14.25" customHeight="1">
      <c r="A23" s="275"/>
      <c r="B23" s="276" t="s">
        <v>698</v>
      </c>
      <c r="C23" s="279"/>
      <c r="D23" s="279"/>
      <c r="E23" s="279"/>
      <c r="F23" s="279"/>
      <c r="G23" s="279"/>
      <c r="H23" s="279"/>
      <c r="I23" s="279"/>
      <c r="J23" s="279"/>
      <c r="K23" s="279"/>
    </row>
    <row r="24" spans="1:11" ht="14.25" customHeight="1">
      <c r="A24" s="275"/>
      <c r="B24" s="276" t="s">
        <v>916</v>
      </c>
      <c r="C24" s="279"/>
      <c r="D24" s="279"/>
      <c r="E24" s="279"/>
      <c r="F24" s="279"/>
      <c r="G24" s="279"/>
      <c r="H24" s="279"/>
      <c r="I24" s="279"/>
      <c r="J24" s="279"/>
      <c r="K24" s="279"/>
    </row>
    <row r="25" spans="1:11" ht="14.25" customHeight="1">
      <c r="A25" s="275"/>
      <c r="B25" s="276"/>
      <c r="C25" s="284"/>
      <c r="D25" s="284"/>
      <c r="E25" s="284"/>
      <c r="F25" s="284"/>
      <c r="G25" s="284"/>
      <c r="H25" s="284"/>
      <c r="I25" s="284"/>
      <c r="J25" s="284"/>
      <c r="K25" s="284"/>
    </row>
    <row r="26" spans="1:11">
      <c r="A26" s="275"/>
    </row>
    <row r="27" spans="1:11">
      <c r="A27" s="270" t="s">
        <v>954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2"/>
    </row>
    <row r="28" spans="1:11">
      <c r="A28" s="267"/>
    </row>
    <row r="29" spans="1:11" ht="14.25">
      <c r="A29" s="290" t="s">
        <v>950</v>
      </c>
      <c r="B29" s="279"/>
      <c r="C29" s="289"/>
      <c r="D29" s="279"/>
      <c r="E29" s="279"/>
      <c r="F29" s="279"/>
      <c r="G29" s="279"/>
      <c r="H29" s="279"/>
      <c r="I29" s="279"/>
      <c r="J29" s="279"/>
      <c r="K29" s="279"/>
    </row>
    <row r="30" spans="1:11">
      <c r="A30" s="290"/>
      <c r="B30" s="279"/>
      <c r="C30" s="291"/>
      <c r="D30" s="279"/>
      <c r="E30" s="279"/>
      <c r="F30" s="279"/>
      <c r="G30" s="279"/>
      <c r="H30" s="279"/>
      <c r="I30" s="279"/>
      <c r="J30" s="279"/>
      <c r="K30" s="279"/>
    </row>
    <row r="31" spans="1:11" ht="14.25">
      <c r="A31" s="290" t="s">
        <v>951</v>
      </c>
      <c r="B31" s="279"/>
      <c r="C31" s="289"/>
      <c r="D31" s="279"/>
      <c r="E31" s="279"/>
      <c r="F31" s="292"/>
      <c r="G31" s="279"/>
      <c r="H31" s="279"/>
      <c r="I31" s="292"/>
      <c r="J31" s="279"/>
      <c r="K31" s="279"/>
    </row>
    <row r="32" spans="1:11">
      <c r="A32" s="290"/>
      <c r="B32" s="279"/>
      <c r="C32" s="291"/>
      <c r="D32" s="279"/>
      <c r="E32" s="279"/>
      <c r="F32" s="279"/>
      <c r="G32" s="279"/>
      <c r="H32" s="279"/>
      <c r="I32" s="279"/>
      <c r="J32" s="279"/>
      <c r="K32" s="279"/>
    </row>
    <row r="33" spans="1:11" ht="14.25">
      <c r="A33" s="290" t="s">
        <v>952</v>
      </c>
      <c r="B33" s="279"/>
      <c r="C33" s="289"/>
      <c r="D33" s="279"/>
      <c r="E33" s="279"/>
      <c r="F33" s="279"/>
      <c r="G33" s="279"/>
      <c r="H33" s="279"/>
      <c r="I33" s="279"/>
      <c r="J33" s="279"/>
      <c r="K33" s="279"/>
    </row>
    <row r="34" spans="1:11">
      <c r="A34" s="293"/>
      <c r="B34" s="279"/>
      <c r="C34" s="279"/>
      <c r="D34" s="279"/>
      <c r="E34" s="279"/>
      <c r="F34" s="279"/>
      <c r="G34" s="279"/>
      <c r="H34" s="279"/>
      <c r="I34" s="279"/>
      <c r="J34" s="279"/>
      <c r="K34" s="279"/>
    </row>
    <row r="35" spans="1:11" ht="14.25">
      <c r="A35" s="293" t="s">
        <v>953</v>
      </c>
      <c r="B35" s="294"/>
      <c r="C35" s="279"/>
      <c r="D35" s="279"/>
      <c r="E35" s="279"/>
      <c r="F35" s="279"/>
      <c r="G35" s="279"/>
      <c r="H35" s="279"/>
      <c r="I35" s="279"/>
      <c r="J35" s="279"/>
      <c r="K35" s="279"/>
    </row>
    <row r="36" spans="1:11" ht="14.25">
      <c r="A36" s="293"/>
      <c r="B36" s="294"/>
      <c r="C36" s="279"/>
      <c r="D36" s="279"/>
      <c r="E36" s="279"/>
      <c r="F36" s="279"/>
      <c r="G36" s="279"/>
      <c r="H36" s="279"/>
      <c r="I36" s="279"/>
      <c r="J36" s="279"/>
      <c r="K36" s="279"/>
    </row>
    <row r="37" spans="1:11">
      <c r="A37" s="293"/>
      <c r="B37" s="279"/>
      <c r="C37" s="279"/>
      <c r="D37" s="279"/>
      <c r="E37" s="279"/>
      <c r="F37" s="279"/>
      <c r="G37" s="279"/>
      <c r="H37" s="279"/>
      <c r="I37" s="279"/>
      <c r="J37" s="279"/>
      <c r="K37" s="279"/>
    </row>
    <row r="38" spans="1:11" ht="14.25">
      <c r="A38" s="288"/>
      <c r="B38" s="279"/>
      <c r="C38" s="295"/>
      <c r="D38" s="279"/>
      <c r="E38" s="279"/>
      <c r="F38" s="279"/>
      <c r="G38" s="279"/>
      <c r="H38" s="279"/>
      <c r="I38" s="279"/>
      <c r="J38" s="279"/>
      <c r="K38" s="279"/>
    </row>
    <row r="39" spans="1:11">
      <c r="A39" s="293"/>
      <c r="B39" s="279"/>
      <c r="C39" s="279"/>
      <c r="D39" s="279"/>
      <c r="E39" s="279"/>
      <c r="F39" s="279"/>
      <c r="G39" s="279"/>
      <c r="H39" s="279"/>
      <c r="I39" s="279"/>
      <c r="J39" s="279"/>
      <c r="K39" s="279"/>
    </row>
    <row r="40" spans="1:11" ht="14.25">
      <c r="A40" s="293"/>
      <c r="B40" s="294"/>
      <c r="C40" s="279"/>
      <c r="D40" s="279"/>
      <c r="E40" s="279"/>
      <c r="F40" s="279"/>
      <c r="G40" s="279"/>
      <c r="H40" s="294"/>
      <c r="I40" s="279"/>
      <c r="J40" s="279"/>
      <c r="K40" s="279"/>
    </row>
    <row r="41" spans="1:11" ht="14.25">
      <c r="A41" s="293"/>
      <c r="B41" s="294"/>
      <c r="C41" s="279"/>
      <c r="D41" s="279"/>
      <c r="E41" s="279"/>
      <c r="F41" s="279"/>
      <c r="G41" s="279"/>
      <c r="H41" s="294"/>
      <c r="I41" s="279"/>
      <c r="J41" s="279"/>
      <c r="K41" s="279"/>
    </row>
    <row r="42" spans="1:11" ht="14.25">
      <c r="A42" s="293"/>
      <c r="B42" s="294"/>
      <c r="C42" s="279"/>
      <c r="D42" s="279"/>
      <c r="E42" s="279"/>
      <c r="F42" s="279"/>
      <c r="G42" s="279"/>
      <c r="H42" s="279"/>
      <c r="I42" s="279"/>
      <c r="J42" s="279"/>
      <c r="K42" s="279"/>
    </row>
  </sheetData>
  <mergeCells count="2">
    <mergeCell ref="A1:K1"/>
    <mergeCell ref="A2:K2"/>
  </mergeCells>
  <printOptions horizontalCentered="1"/>
  <pageMargins left="0.35" right="0.25" top="0.6" bottom="0.6" header="0.4" footer="0.3"/>
  <pageSetup paperSize="9" orientation="portrait" horizontalDpi="300" verticalDpi="300"/>
  <headerFooter scaleWithDoc="0"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8"/>
  <sheetViews>
    <sheetView zoomScaleNormal="100" workbookViewId="0">
      <selection activeCell="C31" sqref="C31"/>
    </sheetView>
  </sheetViews>
  <sheetFormatPr defaultColWidth="8.85546875" defaultRowHeight="12.75"/>
  <cols>
    <col min="1" max="1" width="4.28515625" style="299" customWidth="1"/>
    <col min="2" max="2" width="34.42578125" style="299" customWidth="1"/>
    <col min="3" max="5" width="18.140625" style="596" customWidth="1"/>
    <col min="6" max="6" width="18" style="299" customWidth="1"/>
    <col min="7" max="7" width="20" style="299" customWidth="1"/>
    <col min="8" max="244" width="11.42578125" style="299" customWidth="1"/>
    <col min="245" max="245" width="3.42578125" style="299" customWidth="1"/>
    <col min="246" max="246" width="0.85546875" style="299" customWidth="1"/>
    <col min="247" max="247" width="21" style="299" customWidth="1"/>
    <col min="248" max="248" width="11" style="299" customWidth="1"/>
    <col min="249" max="249" width="2.140625" style="299" customWidth="1"/>
    <col min="250" max="250" width="4.85546875" style="299" customWidth="1"/>
    <col min="251" max="251" width="4" style="299" customWidth="1"/>
    <col min="252" max="252" width="5.7109375" style="299" customWidth="1"/>
    <col min="253" max="253" width="8.7109375" style="299" customWidth="1"/>
    <col min="254" max="254" width="2.28515625" style="299" customWidth="1"/>
    <col min="255" max="255" width="11.140625" style="299" customWidth="1"/>
    <col min="256" max="256" width="16.28515625" style="299" customWidth="1"/>
    <col min="257" max="257" width="0.85546875" style="299" customWidth="1"/>
    <col min="258" max="258" width="18" style="299" customWidth="1"/>
    <col min="259" max="259" width="20" style="299" customWidth="1"/>
    <col min="260" max="500" width="11.42578125" style="299" customWidth="1"/>
    <col min="501" max="501" width="3.42578125" style="299" customWidth="1"/>
    <col min="502" max="502" width="0.85546875" style="299" customWidth="1"/>
    <col min="503" max="503" width="21" style="299" customWidth="1"/>
    <col min="504" max="504" width="11" style="299" customWidth="1"/>
    <col min="505" max="505" width="2.140625" style="299" customWidth="1"/>
    <col min="506" max="506" width="4.85546875" style="299" customWidth="1"/>
    <col min="507" max="507" width="4" style="299" customWidth="1"/>
    <col min="508" max="508" width="5.7109375" style="299" customWidth="1"/>
    <col min="509" max="509" width="8.7109375" style="299" customWidth="1"/>
    <col min="510" max="510" width="2.28515625" style="299" customWidth="1"/>
    <col min="511" max="511" width="11.140625" style="299" customWidth="1"/>
    <col min="512" max="512" width="16.28515625" style="299" customWidth="1"/>
    <col min="513" max="513" width="0.85546875" style="299" customWidth="1"/>
    <col min="514" max="514" width="18" style="299" customWidth="1"/>
    <col min="515" max="515" width="20" style="299" customWidth="1"/>
    <col min="516" max="756" width="11.42578125" style="299" customWidth="1"/>
    <col min="757" max="757" width="3.42578125" style="299" customWidth="1"/>
    <col min="758" max="758" width="0.85546875" style="299" customWidth="1"/>
    <col min="759" max="759" width="21" style="299" customWidth="1"/>
    <col min="760" max="760" width="11" style="299" customWidth="1"/>
    <col min="761" max="761" width="2.140625" style="299" customWidth="1"/>
    <col min="762" max="762" width="4.85546875" style="299" customWidth="1"/>
    <col min="763" max="763" width="4" style="299" customWidth="1"/>
    <col min="764" max="764" width="5.7109375" style="299" customWidth="1"/>
    <col min="765" max="765" width="8.7109375" style="299" customWidth="1"/>
    <col min="766" max="766" width="2.28515625" style="299" customWidth="1"/>
    <col min="767" max="767" width="11.140625" style="299" customWidth="1"/>
    <col min="768" max="768" width="16.28515625" style="299" customWidth="1"/>
    <col min="769" max="769" width="0.85546875" style="299" customWidth="1"/>
    <col min="770" max="770" width="18" style="299" customWidth="1"/>
    <col min="771" max="771" width="20" style="299" customWidth="1"/>
    <col min="772" max="1012" width="11.42578125" style="299" customWidth="1"/>
    <col min="1013" max="1013" width="3.42578125" style="299" customWidth="1"/>
    <col min="1014" max="1014" width="0.85546875" style="299" customWidth="1"/>
    <col min="1015" max="1015" width="21" style="299" customWidth="1"/>
    <col min="1016" max="1016" width="11" style="299" customWidth="1"/>
    <col min="1017" max="1017" width="2.140625" style="299" customWidth="1"/>
    <col min="1018" max="1018" width="4.85546875" style="299" customWidth="1"/>
    <col min="1019" max="1019" width="4" style="299" customWidth="1"/>
    <col min="1020" max="1020" width="5.7109375" style="299" customWidth="1"/>
    <col min="1021" max="1021" width="8.7109375" style="299" customWidth="1"/>
    <col min="1022" max="1022" width="2.28515625" style="299" customWidth="1"/>
    <col min="1023" max="1023" width="11.140625" style="299" customWidth="1"/>
    <col min="1024" max="1024" width="16.28515625" style="299" customWidth="1"/>
    <col min="1025" max="1025" width="0.85546875" style="299" customWidth="1"/>
    <col min="1026" max="1026" width="18" style="299" customWidth="1"/>
    <col min="1027" max="1027" width="20" style="299" customWidth="1"/>
    <col min="1028" max="1268" width="11.42578125" style="299" customWidth="1"/>
    <col min="1269" max="1269" width="3.42578125" style="299" customWidth="1"/>
    <col min="1270" max="1270" width="0.85546875" style="299" customWidth="1"/>
    <col min="1271" max="1271" width="21" style="299" customWidth="1"/>
    <col min="1272" max="1272" width="11" style="299" customWidth="1"/>
    <col min="1273" max="1273" width="2.140625" style="299" customWidth="1"/>
    <col min="1274" max="1274" width="4.85546875" style="299" customWidth="1"/>
    <col min="1275" max="1275" width="4" style="299" customWidth="1"/>
    <col min="1276" max="1276" width="5.7109375" style="299" customWidth="1"/>
    <col min="1277" max="1277" width="8.7109375" style="299" customWidth="1"/>
    <col min="1278" max="1278" width="2.28515625" style="299" customWidth="1"/>
    <col min="1279" max="1279" width="11.140625" style="299" customWidth="1"/>
    <col min="1280" max="1280" width="16.28515625" style="299" customWidth="1"/>
    <col min="1281" max="1281" width="0.85546875" style="299" customWidth="1"/>
    <col min="1282" max="1282" width="18" style="299" customWidth="1"/>
    <col min="1283" max="1283" width="20" style="299" customWidth="1"/>
    <col min="1284" max="1524" width="11.42578125" style="299" customWidth="1"/>
    <col min="1525" max="1525" width="3.42578125" style="299" customWidth="1"/>
    <col min="1526" max="1526" width="0.85546875" style="299" customWidth="1"/>
    <col min="1527" max="1527" width="21" style="299" customWidth="1"/>
    <col min="1528" max="1528" width="11" style="299" customWidth="1"/>
    <col min="1529" max="1529" width="2.140625" style="299" customWidth="1"/>
    <col min="1530" max="1530" width="4.85546875" style="299" customWidth="1"/>
    <col min="1531" max="1531" width="4" style="299" customWidth="1"/>
    <col min="1532" max="1532" width="5.7109375" style="299" customWidth="1"/>
    <col min="1533" max="1533" width="8.7109375" style="299" customWidth="1"/>
    <col min="1534" max="1534" width="2.28515625" style="299" customWidth="1"/>
    <col min="1535" max="1535" width="11.140625" style="299" customWidth="1"/>
    <col min="1536" max="1536" width="16.28515625" style="299" customWidth="1"/>
    <col min="1537" max="1537" width="0.85546875" style="299" customWidth="1"/>
    <col min="1538" max="1538" width="18" style="299" customWidth="1"/>
    <col min="1539" max="1539" width="20" style="299" customWidth="1"/>
    <col min="1540" max="1780" width="11.42578125" style="299" customWidth="1"/>
    <col min="1781" max="1781" width="3.42578125" style="299" customWidth="1"/>
    <col min="1782" max="1782" width="0.85546875" style="299" customWidth="1"/>
    <col min="1783" max="1783" width="21" style="299" customWidth="1"/>
    <col min="1784" max="1784" width="11" style="299" customWidth="1"/>
    <col min="1785" max="1785" width="2.140625" style="299" customWidth="1"/>
    <col min="1786" max="1786" width="4.85546875" style="299" customWidth="1"/>
    <col min="1787" max="1787" width="4" style="299" customWidth="1"/>
    <col min="1788" max="1788" width="5.7109375" style="299" customWidth="1"/>
    <col min="1789" max="1789" width="8.7109375" style="299" customWidth="1"/>
    <col min="1790" max="1790" width="2.28515625" style="299" customWidth="1"/>
    <col min="1791" max="1791" width="11.140625" style="299" customWidth="1"/>
    <col min="1792" max="1792" width="16.28515625" style="299" customWidth="1"/>
    <col min="1793" max="1793" width="0.85546875" style="299" customWidth="1"/>
    <col min="1794" max="1794" width="18" style="299" customWidth="1"/>
    <col min="1795" max="1795" width="20" style="299" customWidth="1"/>
    <col min="1796" max="2036" width="11.42578125" style="299" customWidth="1"/>
    <col min="2037" max="2037" width="3.42578125" style="299" customWidth="1"/>
    <col min="2038" max="2038" width="0.85546875" style="299" customWidth="1"/>
    <col min="2039" max="2039" width="21" style="299" customWidth="1"/>
    <col min="2040" max="2040" width="11" style="299" customWidth="1"/>
    <col min="2041" max="2041" width="2.140625" style="299" customWidth="1"/>
    <col min="2042" max="2042" width="4.85546875" style="299" customWidth="1"/>
    <col min="2043" max="2043" width="4" style="299" customWidth="1"/>
    <col min="2044" max="2044" width="5.7109375" style="299" customWidth="1"/>
    <col min="2045" max="2045" width="8.7109375" style="299" customWidth="1"/>
    <col min="2046" max="2046" width="2.28515625" style="299" customWidth="1"/>
    <col min="2047" max="2047" width="11.140625" style="299" customWidth="1"/>
    <col min="2048" max="2048" width="16.28515625" style="299" customWidth="1"/>
    <col min="2049" max="2049" width="0.85546875" style="299" customWidth="1"/>
    <col min="2050" max="2050" width="18" style="299" customWidth="1"/>
    <col min="2051" max="2051" width="20" style="299" customWidth="1"/>
    <col min="2052" max="2292" width="11.42578125" style="299" customWidth="1"/>
    <col min="2293" max="2293" width="3.42578125" style="299" customWidth="1"/>
    <col min="2294" max="2294" width="0.85546875" style="299" customWidth="1"/>
    <col min="2295" max="2295" width="21" style="299" customWidth="1"/>
    <col min="2296" max="2296" width="11" style="299" customWidth="1"/>
    <col min="2297" max="2297" width="2.140625" style="299" customWidth="1"/>
    <col min="2298" max="2298" width="4.85546875" style="299" customWidth="1"/>
    <col min="2299" max="2299" width="4" style="299" customWidth="1"/>
    <col min="2300" max="2300" width="5.7109375" style="299" customWidth="1"/>
    <col min="2301" max="2301" width="8.7109375" style="299" customWidth="1"/>
    <col min="2302" max="2302" width="2.28515625" style="299" customWidth="1"/>
    <col min="2303" max="2303" width="11.140625" style="299" customWidth="1"/>
    <col min="2304" max="2304" width="16.28515625" style="299" customWidth="1"/>
    <col min="2305" max="2305" width="0.85546875" style="299" customWidth="1"/>
    <col min="2306" max="2306" width="18" style="299" customWidth="1"/>
    <col min="2307" max="2307" width="20" style="299" customWidth="1"/>
    <col min="2308" max="2548" width="11.42578125" style="299" customWidth="1"/>
    <col min="2549" max="2549" width="3.42578125" style="299" customWidth="1"/>
    <col min="2550" max="2550" width="0.85546875" style="299" customWidth="1"/>
    <col min="2551" max="2551" width="21" style="299" customWidth="1"/>
    <col min="2552" max="2552" width="11" style="299" customWidth="1"/>
    <col min="2553" max="2553" width="2.140625" style="299" customWidth="1"/>
    <col min="2554" max="2554" width="4.85546875" style="299" customWidth="1"/>
    <col min="2555" max="2555" width="4" style="299" customWidth="1"/>
    <col min="2556" max="2556" width="5.7109375" style="299" customWidth="1"/>
    <col min="2557" max="2557" width="8.7109375" style="299" customWidth="1"/>
    <col min="2558" max="2558" width="2.28515625" style="299" customWidth="1"/>
    <col min="2559" max="2559" width="11.140625" style="299" customWidth="1"/>
    <col min="2560" max="2560" width="16.28515625" style="299" customWidth="1"/>
    <col min="2561" max="2561" width="0.85546875" style="299" customWidth="1"/>
    <col min="2562" max="2562" width="18" style="299" customWidth="1"/>
    <col min="2563" max="2563" width="20" style="299" customWidth="1"/>
    <col min="2564" max="2804" width="11.42578125" style="299" customWidth="1"/>
    <col min="2805" max="2805" width="3.42578125" style="299" customWidth="1"/>
    <col min="2806" max="2806" width="0.85546875" style="299" customWidth="1"/>
    <col min="2807" max="2807" width="21" style="299" customWidth="1"/>
    <col min="2808" max="2808" width="11" style="299" customWidth="1"/>
    <col min="2809" max="2809" width="2.140625" style="299" customWidth="1"/>
    <col min="2810" max="2810" width="4.85546875" style="299" customWidth="1"/>
    <col min="2811" max="2811" width="4" style="299" customWidth="1"/>
    <col min="2812" max="2812" width="5.7109375" style="299" customWidth="1"/>
    <col min="2813" max="2813" width="8.7109375" style="299" customWidth="1"/>
    <col min="2814" max="2814" width="2.28515625" style="299" customWidth="1"/>
    <col min="2815" max="2815" width="11.140625" style="299" customWidth="1"/>
    <col min="2816" max="2816" width="16.28515625" style="299" customWidth="1"/>
    <col min="2817" max="2817" width="0.85546875" style="299" customWidth="1"/>
    <col min="2818" max="2818" width="18" style="299" customWidth="1"/>
    <col min="2819" max="2819" width="20" style="299" customWidth="1"/>
    <col min="2820" max="3060" width="11.42578125" style="299" customWidth="1"/>
    <col min="3061" max="3061" width="3.42578125" style="299" customWidth="1"/>
    <col min="3062" max="3062" width="0.85546875" style="299" customWidth="1"/>
    <col min="3063" max="3063" width="21" style="299" customWidth="1"/>
    <col min="3064" max="3064" width="11" style="299" customWidth="1"/>
    <col min="3065" max="3065" width="2.140625" style="299" customWidth="1"/>
    <col min="3066" max="3066" width="4.85546875" style="299" customWidth="1"/>
    <col min="3067" max="3067" width="4" style="299" customWidth="1"/>
    <col min="3068" max="3068" width="5.7109375" style="299" customWidth="1"/>
    <col min="3069" max="3069" width="8.7109375" style="299" customWidth="1"/>
    <col min="3070" max="3070" width="2.28515625" style="299" customWidth="1"/>
    <col min="3071" max="3071" width="11.140625" style="299" customWidth="1"/>
    <col min="3072" max="3072" width="16.28515625" style="299" customWidth="1"/>
    <col min="3073" max="3073" width="0.85546875" style="299" customWidth="1"/>
    <col min="3074" max="3074" width="18" style="299" customWidth="1"/>
    <col min="3075" max="3075" width="20" style="299" customWidth="1"/>
    <col min="3076" max="3316" width="11.42578125" style="299" customWidth="1"/>
    <col min="3317" max="3317" width="3.42578125" style="299" customWidth="1"/>
    <col min="3318" max="3318" width="0.85546875" style="299" customWidth="1"/>
    <col min="3319" max="3319" width="21" style="299" customWidth="1"/>
    <col min="3320" max="3320" width="11" style="299" customWidth="1"/>
    <col min="3321" max="3321" width="2.140625" style="299" customWidth="1"/>
    <col min="3322" max="3322" width="4.85546875" style="299" customWidth="1"/>
    <col min="3323" max="3323" width="4" style="299" customWidth="1"/>
    <col min="3324" max="3324" width="5.7109375" style="299" customWidth="1"/>
    <col min="3325" max="3325" width="8.7109375" style="299" customWidth="1"/>
    <col min="3326" max="3326" width="2.28515625" style="299" customWidth="1"/>
    <col min="3327" max="3327" width="11.140625" style="299" customWidth="1"/>
    <col min="3328" max="3328" width="16.28515625" style="299" customWidth="1"/>
    <col min="3329" max="3329" width="0.85546875" style="299" customWidth="1"/>
    <col min="3330" max="3330" width="18" style="299" customWidth="1"/>
    <col min="3331" max="3331" width="20" style="299" customWidth="1"/>
    <col min="3332" max="3572" width="11.42578125" style="299" customWidth="1"/>
    <col min="3573" max="3573" width="3.42578125" style="299" customWidth="1"/>
    <col min="3574" max="3574" width="0.85546875" style="299" customWidth="1"/>
    <col min="3575" max="3575" width="21" style="299" customWidth="1"/>
    <col min="3576" max="3576" width="11" style="299" customWidth="1"/>
    <col min="3577" max="3577" width="2.140625" style="299" customWidth="1"/>
    <col min="3578" max="3578" width="4.85546875" style="299" customWidth="1"/>
    <col min="3579" max="3579" width="4" style="299" customWidth="1"/>
    <col min="3580" max="3580" width="5.7109375" style="299" customWidth="1"/>
    <col min="3581" max="3581" width="8.7109375" style="299" customWidth="1"/>
    <col min="3582" max="3582" width="2.28515625" style="299" customWidth="1"/>
    <col min="3583" max="3583" width="11.140625" style="299" customWidth="1"/>
    <col min="3584" max="3584" width="16.28515625" style="299" customWidth="1"/>
    <col min="3585" max="3585" width="0.85546875" style="299" customWidth="1"/>
    <col min="3586" max="3586" width="18" style="299" customWidth="1"/>
    <col min="3587" max="3587" width="20" style="299" customWidth="1"/>
    <col min="3588" max="3828" width="11.42578125" style="299" customWidth="1"/>
    <col min="3829" max="3829" width="3.42578125" style="299" customWidth="1"/>
    <col min="3830" max="3830" width="0.85546875" style="299" customWidth="1"/>
    <col min="3831" max="3831" width="21" style="299" customWidth="1"/>
    <col min="3832" max="3832" width="11" style="299" customWidth="1"/>
    <col min="3833" max="3833" width="2.140625" style="299" customWidth="1"/>
    <col min="3834" max="3834" width="4.85546875" style="299" customWidth="1"/>
    <col min="3835" max="3835" width="4" style="299" customWidth="1"/>
    <col min="3836" max="3836" width="5.7109375" style="299" customWidth="1"/>
    <col min="3837" max="3837" width="8.7109375" style="299" customWidth="1"/>
    <col min="3838" max="3838" width="2.28515625" style="299" customWidth="1"/>
    <col min="3839" max="3839" width="11.140625" style="299" customWidth="1"/>
    <col min="3840" max="3840" width="16.28515625" style="299" customWidth="1"/>
    <col min="3841" max="3841" width="0.85546875" style="299" customWidth="1"/>
    <col min="3842" max="3842" width="18" style="299" customWidth="1"/>
    <col min="3843" max="3843" width="20" style="299" customWidth="1"/>
    <col min="3844" max="4084" width="11.42578125" style="299" customWidth="1"/>
    <col min="4085" max="4085" width="3.42578125" style="299" customWidth="1"/>
    <col min="4086" max="4086" width="0.85546875" style="299" customWidth="1"/>
    <col min="4087" max="4087" width="21" style="299" customWidth="1"/>
    <col min="4088" max="4088" width="11" style="299" customWidth="1"/>
    <col min="4089" max="4089" width="2.140625" style="299" customWidth="1"/>
    <col min="4090" max="4090" width="4.85546875" style="299" customWidth="1"/>
    <col min="4091" max="4091" width="4" style="299" customWidth="1"/>
    <col min="4092" max="4092" width="5.7109375" style="299" customWidth="1"/>
    <col min="4093" max="4093" width="8.7109375" style="299" customWidth="1"/>
    <col min="4094" max="4094" width="2.28515625" style="299" customWidth="1"/>
    <col min="4095" max="4095" width="11.140625" style="299" customWidth="1"/>
    <col min="4096" max="4096" width="16.28515625" style="299" customWidth="1"/>
    <col min="4097" max="4097" width="0.85546875" style="299" customWidth="1"/>
    <col min="4098" max="4098" width="18" style="299" customWidth="1"/>
    <col min="4099" max="4099" width="20" style="299" customWidth="1"/>
    <col min="4100" max="4340" width="11.42578125" style="299" customWidth="1"/>
    <col min="4341" max="4341" width="3.42578125" style="299" customWidth="1"/>
    <col min="4342" max="4342" width="0.85546875" style="299" customWidth="1"/>
    <col min="4343" max="4343" width="21" style="299" customWidth="1"/>
    <col min="4344" max="4344" width="11" style="299" customWidth="1"/>
    <col min="4345" max="4345" width="2.140625" style="299" customWidth="1"/>
    <col min="4346" max="4346" width="4.85546875" style="299" customWidth="1"/>
    <col min="4347" max="4347" width="4" style="299" customWidth="1"/>
    <col min="4348" max="4348" width="5.7109375" style="299" customWidth="1"/>
    <col min="4349" max="4349" width="8.7109375" style="299" customWidth="1"/>
    <col min="4350" max="4350" width="2.28515625" style="299" customWidth="1"/>
    <col min="4351" max="4351" width="11.140625" style="299" customWidth="1"/>
    <col min="4352" max="4352" width="16.28515625" style="299" customWidth="1"/>
    <col min="4353" max="4353" width="0.85546875" style="299" customWidth="1"/>
    <col min="4354" max="4354" width="18" style="299" customWidth="1"/>
    <col min="4355" max="4355" width="20" style="299" customWidth="1"/>
    <col min="4356" max="4596" width="11.42578125" style="299" customWidth="1"/>
    <col min="4597" max="4597" width="3.42578125" style="299" customWidth="1"/>
    <col min="4598" max="4598" width="0.85546875" style="299" customWidth="1"/>
    <col min="4599" max="4599" width="21" style="299" customWidth="1"/>
    <col min="4600" max="4600" width="11" style="299" customWidth="1"/>
    <col min="4601" max="4601" width="2.140625" style="299" customWidth="1"/>
    <col min="4602" max="4602" width="4.85546875" style="299" customWidth="1"/>
    <col min="4603" max="4603" width="4" style="299" customWidth="1"/>
    <col min="4604" max="4604" width="5.7109375" style="299" customWidth="1"/>
    <col min="4605" max="4605" width="8.7109375" style="299" customWidth="1"/>
    <col min="4606" max="4606" width="2.28515625" style="299" customWidth="1"/>
    <col min="4607" max="4607" width="11.140625" style="299" customWidth="1"/>
    <col min="4608" max="4608" width="16.28515625" style="299" customWidth="1"/>
    <col min="4609" max="4609" width="0.85546875" style="299" customWidth="1"/>
    <col min="4610" max="4610" width="18" style="299" customWidth="1"/>
    <col min="4611" max="4611" width="20" style="299" customWidth="1"/>
    <col min="4612" max="4852" width="11.42578125" style="299" customWidth="1"/>
    <col min="4853" max="4853" width="3.42578125" style="299" customWidth="1"/>
    <col min="4854" max="4854" width="0.85546875" style="299" customWidth="1"/>
    <col min="4855" max="4855" width="21" style="299" customWidth="1"/>
    <col min="4856" max="4856" width="11" style="299" customWidth="1"/>
    <col min="4857" max="4857" width="2.140625" style="299" customWidth="1"/>
    <col min="4858" max="4858" width="4.85546875" style="299" customWidth="1"/>
    <col min="4859" max="4859" width="4" style="299" customWidth="1"/>
    <col min="4860" max="4860" width="5.7109375" style="299" customWidth="1"/>
    <col min="4861" max="4861" width="8.7109375" style="299" customWidth="1"/>
    <col min="4862" max="4862" width="2.28515625" style="299" customWidth="1"/>
    <col min="4863" max="4863" width="11.140625" style="299" customWidth="1"/>
    <col min="4864" max="4864" width="16.28515625" style="299" customWidth="1"/>
    <col min="4865" max="4865" width="0.85546875" style="299" customWidth="1"/>
    <col min="4866" max="4866" width="18" style="299" customWidth="1"/>
    <col min="4867" max="4867" width="20" style="299" customWidth="1"/>
    <col min="4868" max="5108" width="11.42578125" style="299" customWidth="1"/>
    <col min="5109" max="5109" width="3.42578125" style="299" customWidth="1"/>
    <col min="5110" max="5110" width="0.85546875" style="299" customWidth="1"/>
    <col min="5111" max="5111" width="21" style="299" customWidth="1"/>
    <col min="5112" max="5112" width="11" style="299" customWidth="1"/>
    <col min="5113" max="5113" width="2.140625" style="299" customWidth="1"/>
    <col min="5114" max="5114" width="4.85546875" style="299" customWidth="1"/>
    <col min="5115" max="5115" width="4" style="299" customWidth="1"/>
    <col min="5116" max="5116" width="5.7109375" style="299" customWidth="1"/>
    <col min="5117" max="5117" width="8.7109375" style="299" customWidth="1"/>
    <col min="5118" max="5118" width="2.28515625" style="299" customWidth="1"/>
    <col min="5119" max="5119" width="11.140625" style="299" customWidth="1"/>
    <col min="5120" max="5120" width="16.28515625" style="299" customWidth="1"/>
    <col min="5121" max="5121" width="0.85546875" style="299" customWidth="1"/>
    <col min="5122" max="5122" width="18" style="299" customWidth="1"/>
    <col min="5123" max="5123" width="20" style="299" customWidth="1"/>
    <col min="5124" max="5364" width="11.42578125" style="299" customWidth="1"/>
    <col min="5365" max="5365" width="3.42578125" style="299" customWidth="1"/>
    <col min="5366" max="5366" width="0.85546875" style="299" customWidth="1"/>
    <col min="5367" max="5367" width="21" style="299" customWidth="1"/>
    <col min="5368" max="5368" width="11" style="299" customWidth="1"/>
    <col min="5369" max="5369" width="2.140625" style="299" customWidth="1"/>
    <col min="5370" max="5370" width="4.85546875" style="299" customWidth="1"/>
    <col min="5371" max="5371" width="4" style="299" customWidth="1"/>
    <col min="5372" max="5372" width="5.7109375" style="299" customWidth="1"/>
    <col min="5373" max="5373" width="8.7109375" style="299" customWidth="1"/>
    <col min="5374" max="5374" width="2.28515625" style="299" customWidth="1"/>
    <col min="5375" max="5375" width="11.140625" style="299" customWidth="1"/>
    <col min="5376" max="5376" width="16.28515625" style="299" customWidth="1"/>
    <col min="5377" max="5377" width="0.85546875" style="299" customWidth="1"/>
    <col min="5378" max="5378" width="18" style="299" customWidth="1"/>
    <col min="5379" max="5379" width="20" style="299" customWidth="1"/>
    <col min="5380" max="5620" width="11.42578125" style="299" customWidth="1"/>
    <col min="5621" max="5621" width="3.42578125" style="299" customWidth="1"/>
    <col min="5622" max="5622" width="0.85546875" style="299" customWidth="1"/>
    <col min="5623" max="5623" width="21" style="299" customWidth="1"/>
    <col min="5624" max="5624" width="11" style="299" customWidth="1"/>
    <col min="5625" max="5625" width="2.140625" style="299" customWidth="1"/>
    <col min="5626" max="5626" width="4.85546875" style="299" customWidth="1"/>
    <col min="5627" max="5627" width="4" style="299" customWidth="1"/>
    <col min="5628" max="5628" width="5.7109375" style="299" customWidth="1"/>
    <col min="5629" max="5629" width="8.7109375" style="299" customWidth="1"/>
    <col min="5630" max="5630" width="2.28515625" style="299" customWidth="1"/>
    <col min="5631" max="5631" width="11.140625" style="299" customWidth="1"/>
    <col min="5632" max="5632" width="16.28515625" style="299" customWidth="1"/>
    <col min="5633" max="5633" width="0.85546875" style="299" customWidth="1"/>
    <col min="5634" max="5634" width="18" style="299" customWidth="1"/>
    <col min="5635" max="5635" width="20" style="299" customWidth="1"/>
    <col min="5636" max="5876" width="11.42578125" style="299" customWidth="1"/>
    <col min="5877" max="5877" width="3.42578125" style="299" customWidth="1"/>
    <col min="5878" max="5878" width="0.85546875" style="299" customWidth="1"/>
    <col min="5879" max="5879" width="21" style="299" customWidth="1"/>
    <col min="5880" max="5880" width="11" style="299" customWidth="1"/>
    <col min="5881" max="5881" width="2.140625" style="299" customWidth="1"/>
    <col min="5882" max="5882" width="4.85546875" style="299" customWidth="1"/>
    <col min="5883" max="5883" width="4" style="299" customWidth="1"/>
    <col min="5884" max="5884" width="5.7109375" style="299" customWidth="1"/>
    <col min="5885" max="5885" width="8.7109375" style="299" customWidth="1"/>
    <col min="5886" max="5886" width="2.28515625" style="299" customWidth="1"/>
    <col min="5887" max="5887" width="11.140625" style="299" customWidth="1"/>
    <col min="5888" max="5888" width="16.28515625" style="299" customWidth="1"/>
    <col min="5889" max="5889" width="0.85546875" style="299" customWidth="1"/>
    <col min="5890" max="5890" width="18" style="299" customWidth="1"/>
    <col min="5891" max="5891" width="20" style="299" customWidth="1"/>
    <col min="5892" max="6132" width="11.42578125" style="299" customWidth="1"/>
    <col min="6133" max="6133" width="3.42578125" style="299" customWidth="1"/>
    <col min="6134" max="6134" width="0.85546875" style="299" customWidth="1"/>
    <col min="6135" max="6135" width="21" style="299" customWidth="1"/>
    <col min="6136" max="6136" width="11" style="299" customWidth="1"/>
    <col min="6137" max="6137" width="2.140625" style="299" customWidth="1"/>
    <col min="6138" max="6138" width="4.85546875" style="299" customWidth="1"/>
    <col min="6139" max="6139" width="4" style="299" customWidth="1"/>
    <col min="6140" max="6140" width="5.7109375" style="299" customWidth="1"/>
    <col min="6141" max="6141" width="8.7109375" style="299" customWidth="1"/>
    <col min="6142" max="6142" width="2.28515625" style="299" customWidth="1"/>
    <col min="6143" max="6143" width="11.140625" style="299" customWidth="1"/>
    <col min="6144" max="6144" width="16.28515625" style="299" customWidth="1"/>
    <col min="6145" max="6145" width="0.85546875" style="299" customWidth="1"/>
    <col min="6146" max="6146" width="18" style="299" customWidth="1"/>
    <col min="6147" max="6147" width="20" style="299" customWidth="1"/>
    <col min="6148" max="6388" width="11.42578125" style="299" customWidth="1"/>
    <col min="6389" max="6389" width="3.42578125" style="299" customWidth="1"/>
    <col min="6390" max="6390" width="0.85546875" style="299" customWidth="1"/>
    <col min="6391" max="6391" width="21" style="299" customWidth="1"/>
    <col min="6392" max="6392" width="11" style="299" customWidth="1"/>
    <col min="6393" max="6393" width="2.140625" style="299" customWidth="1"/>
    <col min="6394" max="6394" width="4.85546875" style="299" customWidth="1"/>
    <col min="6395" max="6395" width="4" style="299" customWidth="1"/>
    <col min="6396" max="6396" width="5.7109375" style="299" customWidth="1"/>
    <col min="6397" max="6397" width="8.7109375" style="299" customWidth="1"/>
    <col min="6398" max="6398" width="2.28515625" style="299" customWidth="1"/>
    <col min="6399" max="6399" width="11.140625" style="299" customWidth="1"/>
    <col min="6400" max="6400" width="16.28515625" style="299" customWidth="1"/>
    <col min="6401" max="6401" width="0.85546875" style="299" customWidth="1"/>
    <col min="6402" max="6402" width="18" style="299" customWidth="1"/>
    <col min="6403" max="6403" width="20" style="299" customWidth="1"/>
    <col min="6404" max="6644" width="11.42578125" style="299" customWidth="1"/>
    <col min="6645" max="6645" width="3.42578125" style="299" customWidth="1"/>
    <col min="6646" max="6646" width="0.85546875" style="299" customWidth="1"/>
    <col min="6647" max="6647" width="21" style="299" customWidth="1"/>
    <col min="6648" max="6648" width="11" style="299" customWidth="1"/>
    <col min="6649" max="6649" width="2.140625" style="299" customWidth="1"/>
    <col min="6650" max="6650" width="4.85546875" style="299" customWidth="1"/>
    <col min="6651" max="6651" width="4" style="299" customWidth="1"/>
    <col min="6652" max="6652" width="5.7109375" style="299" customWidth="1"/>
    <col min="6653" max="6653" width="8.7109375" style="299" customWidth="1"/>
    <col min="6654" max="6654" width="2.28515625" style="299" customWidth="1"/>
    <col min="6655" max="6655" width="11.140625" style="299" customWidth="1"/>
    <col min="6656" max="6656" width="16.28515625" style="299" customWidth="1"/>
    <col min="6657" max="6657" width="0.85546875" style="299" customWidth="1"/>
    <col min="6658" max="6658" width="18" style="299" customWidth="1"/>
    <col min="6659" max="6659" width="20" style="299" customWidth="1"/>
    <col min="6660" max="6900" width="11.42578125" style="299" customWidth="1"/>
    <col min="6901" max="6901" width="3.42578125" style="299" customWidth="1"/>
    <col min="6902" max="6902" width="0.85546875" style="299" customWidth="1"/>
    <col min="6903" max="6903" width="21" style="299" customWidth="1"/>
    <col min="6904" max="6904" width="11" style="299" customWidth="1"/>
    <col min="6905" max="6905" width="2.140625" style="299" customWidth="1"/>
    <col min="6906" max="6906" width="4.85546875" style="299" customWidth="1"/>
    <col min="6907" max="6907" width="4" style="299" customWidth="1"/>
    <col min="6908" max="6908" width="5.7109375" style="299" customWidth="1"/>
    <col min="6909" max="6909" width="8.7109375" style="299" customWidth="1"/>
    <col min="6910" max="6910" width="2.28515625" style="299" customWidth="1"/>
    <col min="6911" max="6911" width="11.140625" style="299" customWidth="1"/>
    <col min="6912" max="6912" width="16.28515625" style="299" customWidth="1"/>
    <col min="6913" max="6913" width="0.85546875" style="299" customWidth="1"/>
    <col min="6914" max="6914" width="18" style="299" customWidth="1"/>
    <col min="6915" max="6915" width="20" style="299" customWidth="1"/>
    <col min="6916" max="7156" width="11.42578125" style="299" customWidth="1"/>
    <col min="7157" max="7157" width="3.42578125" style="299" customWidth="1"/>
    <col min="7158" max="7158" width="0.85546875" style="299" customWidth="1"/>
    <col min="7159" max="7159" width="21" style="299" customWidth="1"/>
    <col min="7160" max="7160" width="11" style="299" customWidth="1"/>
    <col min="7161" max="7161" width="2.140625" style="299" customWidth="1"/>
    <col min="7162" max="7162" width="4.85546875" style="299" customWidth="1"/>
    <col min="7163" max="7163" width="4" style="299" customWidth="1"/>
    <col min="7164" max="7164" width="5.7109375" style="299" customWidth="1"/>
    <col min="7165" max="7165" width="8.7109375" style="299" customWidth="1"/>
    <col min="7166" max="7166" width="2.28515625" style="299" customWidth="1"/>
    <col min="7167" max="7167" width="11.140625" style="299" customWidth="1"/>
    <col min="7168" max="7168" width="16.28515625" style="299" customWidth="1"/>
    <col min="7169" max="7169" width="0.85546875" style="299" customWidth="1"/>
    <col min="7170" max="7170" width="18" style="299" customWidth="1"/>
    <col min="7171" max="7171" width="20" style="299" customWidth="1"/>
    <col min="7172" max="7412" width="11.42578125" style="299" customWidth="1"/>
    <col min="7413" max="7413" width="3.42578125" style="299" customWidth="1"/>
    <col min="7414" max="7414" width="0.85546875" style="299" customWidth="1"/>
    <col min="7415" max="7415" width="21" style="299" customWidth="1"/>
    <col min="7416" max="7416" width="11" style="299" customWidth="1"/>
    <col min="7417" max="7417" width="2.140625" style="299" customWidth="1"/>
    <col min="7418" max="7418" width="4.85546875" style="299" customWidth="1"/>
    <col min="7419" max="7419" width="4" style="299" customWidth="1"/>
    <col min="7420" max="7420" width="5.7109375" style="299" customWidth="1"/>
    <col min="7421" max="7421" width="8.7109375" style="299" customWidth="1"/>
    <col min="7422" max="7422" width="2.28515625" style="299" customWidth="1"/>
    <col min="7423" max="7423" width="11.140625" style="299" customWidth="1"/>
    <col min="7424" max="7424" width="16.28515625" style="299" customWidth="1"/>
    <col min="7425" max="7425" width="0.85546875" style="299" customWidth="1"/>
    <col min="7426" max="7426" width="18" style="299" customWidth="1"/>
    <col min="7427" max="7427" width="20" style="299" customWidth="1"/>
    <col min="7428" max="7668" width="11.42578125" style="299" customWidth="1"/>
    <col min="7669" max="7669" width="3.42578125" style="299" customWidth="1"/>
    <col min="7670" max="7670" width="0.85546875" style="299" customWidth="1"/>
    <col min="7671" max="7671" width="21" style="299" customWidth="1"/>
    <col min="7672" max="7672" width="11" style="299" customWidth="1"/>
    <col min="7673" max="7673" width="2.140625" style="299" customWidth="1"/>
    <col min="7674" max="7674" width="4.85546875" style="299" customWidth="1"/>
    <col min="7675" max="7675" width="4" style="299" customWidth="1"/>
    <col min="7676" max="7676" width="5.7109375" style="299" customWidth="1"/>
    <col min="7677" max="7677" width="8.7109375" style="299" customWidth="1"/>
    <col min="7678" max="7678" width="2.28515625" style="299" customWidth="1"/>
    <col min="7679" max="7679" width="11.140625" style="299" customWidth="1"/>
    <col min="7680" max="7680" width="16.28515625" style="299" customWidth="1"/>
    <col min="7681" max="7681" width="0.85546875" style="299" customWidth="1"/>
    <col min="7682" max="7682" width="18" style="299" customWidth="1"/>
    <col min="7683" max="7683" width="20" style="299" customWidth="1"/>
    <col min="7684" max="7924" width="11.42578125" style="299" customWidth="1"/>
    <col min="7925" max="7925" width="3.42578125" style="299" customWidth="1"/>
    <col min="7926" max="7926" width="0.85546875" style="299" customWidth="1"/>
    <col min="7927" max="7927" width="21" style="299" customWidth="1"/>
    <col min="7928" max="7928" width="11" style="299" customWidth="1"/>
    <col min="7929" max="7929" width="2.140625" style="299" customWidth="1"/>
    <col min="7930" max="7930" width="4.85546875" style="299" customWidth="1"/>
    <col min="7931" max="7931" width="4" style="299" customWidth="1"/>
    <col min="7932" max="7932" width="5.7109375" style="299" customWidth="1"/>
    <col min="7933" max="7933" width="8.7109375" style="299" customWidth="1"/>
    <col min="7934" max="7934" width="2.28515625" style="299" customWidth="1"/>
    <col min="7935" max="7935" width="11.140625" style="299" customWidth="1"/>
    <col min="7936" max="7936" width="16.28515625" style="299" customWidth="1"/>
    <col min="7937" max="7937" width="0.85546875" style="299" customWidth="1"/>
    <col min="7938" max="7938" width="18" style="299" customWidth="1"/>
    <col min="7939" max="7939" width="20" style="299" customWidth="1"/>
    <col min="7940" max="8180" width="11.42578125" style="299" customWidth="1"/>
    <col min="8181" max="8181" width="3.42578125" style="299" customWidth="1"/>
    <col min="8182" max="8182" width="0.85546875" style="299" customWidth="1"/>
    <col min="8183" max="8183" width="21" style="299" customWidth="1"/>
    <col min="8184" max="8184" width="11" style="299" customWidth="1"/>
    <col min="8185" max="8185" width="2.140625" style="299" customWidth="1"/>
    <col min="8186" max="8186" width="4.85546875" style="299" customWidth="1"/>
    <col min="8187" max="8187" width="4" style="299" customWidth="1"/>
    <col min="8188" max="8188" width="5.7109375" style="299" customWidth="1"/>
    <col min="8189" max="8189" width="8.7109375" style="299" customWidth="1"/>
    <col min="8190" max="8190" width="2.28515625" style="299" customWidth="1"/>
    <col min="8191" max="8191" width="11.140625" style="299" customWidth="1"/>
    <col min="8192" max="8192" width="16.28515625" style="299" customWidth="1"/>
    <col min="8193" max="8193" width="0.85546875" style="299" customWidth="1"/>
    <col min="8194" max="8194" width="18" style="299" customWidth="1"/>
    <col min="8195" max="8195" width="20" style="299" customWidth="1"/>
    <col min="8196" max="8436" width="11.42578125" style="299" customWidth="1"/>
    <col min="8437" max="8437" width="3.42578125" style="299" customWidth="1"/>
    <col min="8438" max="8438" width="0.85546875" style="299" customWidth="1"/>
    <col min="8439" max="8439" width="21" style="299" customWidth="1"/>
    <col min="8440" max="8440" width="11" style="299" customWidth="1"/>
    <col min="8441" max="8441" width="2.140625" style="299" customWidth="1"/>
    <col min="8442" max="8442" width="4.85546875" style="299" customWidth="1"/>
    <col min="8443" max="8443" width="4" style="299" customWidth="1"/>
    <col min="8444" max="8444" width="5.7109375" style="299" customWidth="1"/>
    <col min="8445" max="8445" width="8.7109375" style="299" customWidth="1"/>
    <col min="8446" max="8446" width="2.28515625" style="299" customWidth="1"/>
    <col min="8447" max="8447" width="11.140625" style="299" customWidth="1"/>
    <col min="8448" max="8448" width="16.28515625" style="299" customWidth="1"/>
    <col min="8449" max="8449" width="0.85546875" style="299" customWidth="1"/>
    <col min="8450" max="8450" width="18" style="299" customWidth="1"/>
    <col min="8451" max="8451" width="20" style="299" customWidth="1"/>
    <col min="8452" max="8692" width="11.42578125" style="299" customWidth="1"/>
    <col min="8693" max="8693" width="3.42578125" style="299" customWidth="1"/>
    <col min="8694" max="8694" width="0.85546875" style="299" customWidth="1"/>
    <col min="8695" max="8695" width="21" style="299" customWidth="1"/>
    <col min="8696" max="8696" width="11" style="299" customWidth="1"/>
    <col min="8697" max="8697" width="2.140625" style="299" customWidth="1"/>
    <col min="8698" max="8698" width="4.85546875" style="299" customWidth="1"/>
    <col min="8699" max="8699" width="4" style="299" customWidth="1"/>
    <col min="8700" max="8700" width="5.7109375" style="299" customWidth="1"/>
    <col min="8701" max="8701" width="8.7109375" style="299" customWidth="1"/>
    <col min="8702" max="8702" width="2.28515625" style="299" customWidth="1"/>
    <col min="8703" max="8703" width="11.140625" style="299" customWidth="1"/>
    <col min="8704" max="8704" width="16.28515625" style="299" customWidth="1"/>
    <col min="8705" max="8705" width="0.85546875" style="299" customWidth="1"/>
    <col min="8706" max="8706" width="18" style="299" customWidth="1"/>
    <col min="8707" max="8707" width="20" style="299" customWidth="1"/>
    <col min="8708" max="8948" width="11.42578125" style="299" customWidth="1"/>
    <col min="8949" max="8949" width="3.42578125" style="299" customWidth="1"/>
    <col min="8950" max="8950" width="0.85546875" style="299" customWidth="1"/>
    <col min="8951" max="8951" width="21" style="299" customWidth="1"/>
    <col min="8952" max="8952" width="11" style="299" customWidth="1"/>
    <col min="8953" max="8953" width="2.140625" style="299" customWidth="1"/>
    <col min="8954" max="8954" width="4.85546875" style="299" customWidth="1"/>
    <col min="8955" max="8955" width="4" style="299" customWidth="1"/>
    <col min="8956" max="8956" width="5.7109375" style="299" customWidth="1"/>
    <col min="8957" max="8957" width="8.7109375" style="299" customWidth="1"/>
    <col min="8958" max="8958" width="2.28515625" style="299" customWidth="1"/>
    <col min="8959" max="8959" width="11.140625" style="299" customWidth="1"/>
    <col min="8960" max="8960" width="16.28515625" style="299" customWidth="1"/>
    <col min="8961" max="8961" width="0.85546875" style="299" customWidth="1"/>
    <col min="8962" max="8962" width="18" style="299" customWidth="1"/>
    <col min="8963" max="8963" width="20" style="299" customWidth="1"/>
    <col min="8964" max="9204" width="11.42578125" style="299" customWidth="1"/>
    <col min="9205" max="9205" width="3.42578125" style="299" customWidth="1"/>
    <col min="9206" max="9206" width="0.85546875" style="299" customWidth="1"/>
    <col min="9207" max="9207" width="21" style="299" customWidth="1"/>
    <col min="9208" max="9208" width="11" style="299" customWidth="1"/>
    <col min="9209" max="9209" width="2.140625" style="299" customWidth="1"/>
    <col min="9210" max="9210" width="4.85546875" style="299" customWidth="1"/>
    <col min="9211" max="9211" width="4" style="299" customWidth="1"/>
    <col min="9212" max="9212" width="5.7109375" style="299" customWidth="1"/>
    <col min="9213" max="9213" width="8.7109375" style="299" customWidth="1"/>
    <col min="9214" max="9214" width="2.28515625" style="299" customWidth="1"/>
    <col min="9215" max="9215" width="11.140625" style="299" customWidth="1"/>
    <col min="9216" max="9216" width="16.28515625" style="299" customWidth="1"/>
    <col min="9217" max="9217" width="0.85546875" style="299" customWidth="1"/>
    <col min="9218" max="9218" width="18" style="299" customWidth="1"/>
    <col min="9219" max="9219" width="20" style="299" customWidth="1"/>
    <col min="9220" max="9460" width="11.42578125" style="299" customWidth="1"/>
    <col min="9461" max="9461" width="3.42578125" style="299" customWidth="1"/>
    <col min="9462" max="9462" width="0.85546875" style="299" customWidth="1"/>
    <col min="9463" max="9463" width="21" style="299" customWidth="1"/>
    <col min="9464" max="9464" width="11" style="299" customWidth="1"/>
    <col min="9465" max="9465" width="2.140625" style="299" customWidth="1"/>
    <col min="9466" max="9466" width="4.85546875" style="299" customWidth="1"/>
    <col min="9467" max="9467" width="4" style="299" customWidth="1"/>
    <col min="9468" max="9468" width="5.7109375" style="299" customWidth="1"/>
    <col min="9469" max="9469" width="8.7109375" style="299" customWidth="1"/>
    <col min="9470" max="9470" width="2.28515625" style="299" customWidth="1"/>
    <col min="9471" max="9471" width="11.140625" style="299" customWidth="1"/>
    <col min="9472" max="9472" width="16.28515625" style="299" customWidth="1"/>
    <col min="9473" max="9473" width="0.85546875" style="299" customWidth="1"/>
    <col min="9474" max="9474" width="18" style="299" customWidth="1"/>
    <col min="9475" max="9475" width="20" style="299" customWidth="1"/>
    <col min="9476" max="9716" width="11.42578125" style="299" customWidth="1"/>
    <col min="9717" max="9717" width="3.42578125" style="299" customWidth="1"/>
    <col min="9718" max="9718" width="0.85546875" style="299" customWidth="1"/>
    <col min="9719" max="9719" width="21" style="299" customWidth="1"/>
    <col min="9720" max="9720" width="11" style="299" customWidth="1"/>
    <col min="9721" max="9721" width="2.140625" style="299" customWidth="1"/>
    <col min="9722" max="9722" width="4.85546875" style="299" customWidth="1"/>
    <col min="9723" max="9723" width="4" style="299" customWidth="1"/>
    <col min="9724" max="9724" width="5.7109375" style="299" customWidth="1"/>
    <col min="9725" max="9725" width="8.7109375" style="299" customWidth="1"/>
    <col min="9726" max="9726" width="2.28515625" style="299" customWidth="1"/>
    <col min="9727" max="9727" width="11.140625" style="299" customWidth="1"/>
    <col min="9728" max="9728" width="16.28515625" style="299" customWidth="1"/>
    <col min="9729" max="9729" width="0.85546875" style="299" customWidth="1"/>
    <col min="9730" max="9730" width="18" style="299" customWidth="1"/>
    <col min="9731" max="9731" width="20" style="299" customWidth="1"/>
    <col min="9732" max="9972" width="11.42578125" style="299" customWidth="1"/>
    <col min="9973" max="9973" width="3.42578125" style="299" customWidth="1"/>
    <col min="9974" max="9974" width="0.85546875" style="299" customWidth="1"/>
    <col min="9975" max="9975" width="21" style="299" customWidth="1"/>
    <col min="9976" max="9976" width="11" style="299" customWidth="1"/>
    <col min="9977" max="9977" width="2.140625" style="299" customWidth="1"/>
    <col min="9978" max="9978" width="4.85546875" style="299" customWidth="1"/>
    <col min="9979" max="9979" width="4" style="299" customWidth="1"/>
    <col min="9980" max="9980" width="5.7109375" style="299" customWidth="1"/>
    <col min="9981" max="9981" width="8.7109375" style="299" customWidth="1"/>
    <col min="9982" max="9982" width="2.28515625" style="299" customWidth="1"/>
    <col min="9983" max="9983" width="11.140625" style="299" customWidth="1"/>
    <col min="9984" max="9984" width="16.28515625" style="299" customWidth="1"/>
    <col min="9985" max="9985" width="0.85546875" style="299" customWidth="1"/>
    <col min="9986" max="9986" width="18" style="299" customWidth="1"/>
    <col min="9987" max="9987" width="20" style="299" customWidth="1"/>
    <col min="9988" max="10228" width="11.42578125" style="299" customWidth="1"/>
    <col min="10229" max="10229" width="3.42578125" style="299" customWidth="1"/>
    <col min="10230" max="10230" width="0.85546875" style="299" customWidth="1"/>
    <col min="10231" max="10231" width="21" style="299" customWidth="1"/>
    <col min="10232" max="10232" width="11" style="299" customWidth="1"/>
    <col min="10233" max="10233" width="2.140625" style="299" customWidth="1"/>
    <col min="10234" max="10234" width="4.85546875" style="299" customWidth="1"/>
    <col min="10235" max="10235" width="4" style="299" customWidth="1"/>
    <col min="10236" max="10236" width="5.7109375" style="299" customWidth="1"/>
    <col min="10237" max="10237" width="8.7109375" style="299" customWidth="1"/>
    <col min="10238" max="10238" width="2.28515625" style="299" customWidth="1"/>
    <col min="10239" max="10239" width="11.140625" style="299" customWidth="1"/>
    <col min="10240" max="10240" width="16.28515625" style="299" customWidth="1"/>
    <col min="10241" max="10241" width="0.85546875" style="299" customWidth="1"/>
    <col min="10242" max="10242" width="18" style="299" customWidth="1"/>
    <col min="10243" max="10243" width="20" style="299" customWidth="1"/>
    <col min="10244" max="10484" width="11.42578125" style="299" customWidth="1"/>
    <col min="10485" max="10485" width="3.42578125" style="299" customWidth="1"/>
    <col min="10486" max="10486" width="0.85546875" style="299" customWidth="1"/>
    <col min="10487" max="10487" width="21" style="299" customWidth="1"/>
    <col min="10488" max="10488" width="11" style="299" customWidth="1"/>
    <col min="10489" max="10489" width="2.140625" style="299" customWidth="1"/>
    <col min="10490" max="10490" width="4.85546875" style="299" customWidth="1"/>
    <col min="10491" max="10491" width="4" style="299" customWidth="1"/>
    <col min="10492" max="10492" width="5.7109375" style="299" customWidth="1"/>
    <col min="10493" max="10493" width="8.7109375" style="299" customWidth="1"/>
    <col min="10494" max="10494" width="2.28515625" style="299" customWidth="1"/>
    <col min="10495" max="10495" width="11.140625" style="299" customWidth="1"/>
    <col min="10496" max="10496" width="16.28515625" style="299" customWidth="1"/>
    <col min="10497" max="10497" width="0.85546875" style="299" customWidth="1"/>
    <col min="10498" max="10498" width="18" style="299" customWidth="1"/>
    <col min="10499" max="10499" width="20" style="299" customWidth="1"/>
    <col min="10500" max="10740" width="11.42578125" style="299" customWidth="1"/>
    <col min="10741" max="10741" width="3.42578125" style="299" customWidth="1"/>
    <col min="10742" max="10742" width="0.85546875" style="299" customWidth="1"/>
    <col min="10743" max="10743" width="21" style="299" customWidth="1"/>
    <col min="10744" max="10744" width="11" style="299" customWidth="1"/>
    <col min="10745" max="10745" width="2.140625" style="299" customWidth="1"/>
    <col min="10746" max="10746" width="4.85546875" style="299" customWidth="1"/>
    <col min="10747" max="10747" width="4" style="299" customWidth="1"/>
    <col min="10748" max="10748" width="5.7109375" style="299" customWidth="1"/>
    <col min="10749" max="10749" width="8.7109375" style="299" customWidth="1"/>
    <col min="10750" max="10750" width="2.28515625" style="299" customWidth="1"/>
    <col min="10751" max="10751" width="11.140625" style="299" customWidth="1"/>
    <col min="10752" max="10752" width="16.28515625" style="299" customWidth="1"/>
    <col min="10753" max="10753" width="0.85546875" style="299" customWidth="1"/>
    <col min="10754" max="10754" width="18" style="299" customWidth="1"/>
    <col min="10755" max="10755" width="20" style="299" customWidth="1"/>
    <col min="10756" max="10996" width="11.42578125" style="299" customWidth="1"/>
    <col min="10997" max="10997" width="3.42578125" style="299" customWidth="1"/>
    <col min="10998" max="10998" width="0.85546875" style="299" customWidth="1"/>
    <col min="10999" max="10999" width="21" style="299" customWidth="1"/>
    <col min="11000" max="11000" width="11" style="299" customWidth="1"/>
    <col min="11001" max="11001" width="2.140625" style="299" customWidth="1"/>
    <col min="11002" max="11002" width="4.85546875" style="299" customWidth="1"/>
    <col min="11003" max="11003" width="4" style="299" customWidth="1"/>
    <col min="11004" max="11004" width="5.7109375" style="299" customWidth="1"/>
    <col min="11005" max="11005" width="8.7109375" style="299" customWidth="1"/>
    <col min="11006" max="11006" width="2.28515625" style="299" customWidth="1"/>
    <col min="11007" max="11007" width="11.140625" style="299" customWidth="1"/>
    <col min="11008" max="11008" width="16.28515625" style="299" customWidth="1"/>
    <col min="11009" max="11009" width="0.85546875" style="299" customWidth="1"/>
    <col min="11010" max="11010" width="18" style="299" customWidth="1"/>
    <col min="11011" max="11011" width="20" style="299" customWidth="1"/>
    <col min="11012" max="11252" width="11.42578125" style="299" customWidth="1"/>
    <col min="11253" max="11253" width="3.42578125" style="299" customWidth="1"/>
    <col min="11254" max="11254" width="0.85546875" style="299" customWidth="1"/>
    <col min="11255" max="11255" width="21" style="299" customWidth="1"/>
    <col min="11256" max="11256" width="11" style="299" customWidth="1"/>
    <col min="11257" max="11257" width="2.140625" style="299" customWidth="1"/>
    <col min="11258" max="11258" width="4.85546875" style="299" customWidth="1"/>
    <col min="11259" max="11259" width="4" style="299" customWidth="1"/>
    <col min="11260" max="11260" width="5.7109375" style="299" customWidth="1"/>
    <col min="11261" max="11261" width="8.7109375" style="299" customWidth="1"/>
    <col min="11262" max="11262" width="2.28515625" style="299" customWidth="1"/>
    <col min="11263" max="11263" width="11.140625" style="299" customWidth="1"/>
    <col min="11264" max="11264" width="16.28515625" style="299" customWidth="1"/>
    <col min="11265" max="11265" width="0.85546875" style="299" customWidth="1"/>
    <col min="11266" max="11266" width="18" style="299" customWidth="1"/>
    <col min="11267" max="11267" width="20" style="299" customWidth="1"/>
    <col min="11268" max="11508" width="11.42578125" style="299" customWidth="1"/>
    <col min="11509" max="11509" width="3.42578125" style="299" customWidth="1"/>
    <col min="11510" max="11510" width="0.85546875" style="299" customWidth="1"/>
    <col min="11511" max="11511" width="21" style="299" customWidth="1"/>
    <col min="11512" max="11512" width="11" style="299" customWidth="1"/>
    <col min="11513" max="11513" width="2.140625" style="299" customWidth="1"/>
    <col min="11514" max="11514" width="4.85546875" style="299" customWidth="1"/>
    <col min="11515" max="11515" width="4" style="299" customWidth="1"/>
    <col min="11516" max="11516" width="5.7109375" style="299" customWidth="1"/>
    <col min="11517" max="11517" width="8.7109375" style="299" customWidth="1"/>
    <col min="11518" max="11518" width="2.28515625" style="299" customWidth="1"/>
    <col min="11519" max="11519" width="11.140625" style="299" customWidth="1"/>
    <col min="11520" max="11520" width="16.28515625" style="299" customWidth="1"/>
    <col min="11521" max="11521" width="0.85546875" style="299" customWidth="1"/>
    <col min="11522" max="11522" width="18" style="299" customWidth="1"/>
    <col min="11523" max="11523" width="20" style="299" customWidth="1"/>
    <col min="11524" max="11764" width="11.42578125" style="299" customWidth="1"/>
    <col min="11765" max="11765" width="3.42578125" style="299" customWidth="1"/>
    <col min="11766" max="11766" width="0.85546875" style="299" customWidth="1"/>
    <col min="11767" max="11767" width="21" style="299" customWidth="1"/>
    <col min="11768" max="11768" width="11" style="299" customWidth="1"/>
    <col min="11769" max="11769" width="2.140625" style="299" customWidth="1"/>
    <col min="11770" max="11770" width="4.85546875" style="299" customWidth="1"/>
    <col min="11771" max="11771" width="4" style="299" customWidth="1"/>
    <col min="11772" max="11772" width="5.7109375" style="299" customWidth="1"/>
    <col min="11773" max="11773" width="8.7109375" style="299" customWidth="1"/>
    <col min="11774" max="11774" width="2.28515625" style="299" customWidth="1"/>
    <col min="11775" max="11775" width="11.140625" style="299" customWidth="1"/>
    <col min="11776" max="11776" width="16.28515625" style="299" customWidth="1"/>
    <col min="11777" max="11777" width="0.85546875" style="299" customWidth="1"/>
    <col min="11778" max="11778" width="18" style="299" customWidth="1"/>
    <col min="11779" max="11779" width="20" style="299" customWidth="1"/>
    <col min="11780" max="12020" width="11.42578125" style="299" customWidth="1"/>
    <col min="12021" max="12021" width="3.42578125" style="299" customWidth="1"/>
    <col min="12022" max="12022" width="0.85546875" style="299" customWidth="1"/>
    <col min="12023" max="12023" width="21" style="299" customWidth="1"/>
    <col min="12024" max="12024" width="11" style="299" customWidth="1"/>
    <col min="12025" max="12025" width="2.140625" style="299" customWidth="1"/>
    <col min="12026" max="12026" width="4.85546875" style="299" customWidth="1"/>
    <col min="12027" max="12027" width="4" style="299" customWidth="1"/>
    <col min="12028" max="12028" width="5.7109375" style="299" customWidth="1"/>
    <col min="12029" max="12029" width="8.7109375" style="299" customWidth="1"/>
    <col min="12030" max="12030" width="2.28515625" style="299" customWidth="1"/>
    <col min="12031" max="12031" width="11.140625" style="299" customWidth="1"/>
    <col min="12032" max="12032" width="16.28515625" style="299" customWidth="1"/>
    <col min="12033" max="12033" width="0.85546875" style="299" customWidth="1"/>
    <col min="12034" max="12034" width="18" style="299" customWidth="1"/>
    <col min="12035" max="12035" width="20" style="299" customWidth="1"/>
    <col min="12036" max="12276" width="11.42578125" style="299" customWidth="1"/>
    <col min="12277" max="12277" width="3.42578125" style="299" customWidth="1"/>
    <col min="12278" max="12278" width="0.85546875" style="299" customWidth="1"/>
    <col min="12279" max="12279" width="21" style="299" customWidth="1"/>
    <col min="12280" max="12280" width="11" style="299" customWidth="1"/>
    <col min="12281" max="12281" width="2.140625" style="299" customWidth="1"/>
    <col min="12282" max="12282" width="4.85546875" style="299" customWidth="1"/>
    <col min="12283" max="12283" width="4" style="299" customWidth="1"/>
    <col min="12284" max="12284" width="5.7109375" style="299" customWidth="1"/>
    <col min="12285" max="12285" width="8.7109375" style="299" customWidth="1"/>
    <col min="12286" max="12286" width="2.28515625" style="299" customWidth="1"/>
    <col min="12287" max="12287" width="11.140625" style="299" customWidth="1"/>
    <col min="12288" max="12288" width="16.28515625" style="299" customWidth="1"/>
    <col min="12289" max="12289" width="0.85546875" style="299" customWidth="1"/>
    <col min="12290" max="12290" width="18" style="299" customWidth="1"/>
    <col min="12291" max="12291" width="20" style="299" customWidth="1"/>
    <col min="12292" max="12532" width="11.42578125" style="299" customWidth="1"/>
    <col min="12533" max="12533" width="3.42578125" style="299" customWidth="1"/>
    <col min="12534" max="12534" width="0.85546875" style="299" customWidth="1"/>
    <col min="12535" max="12535" width="21" style="299" customWidth="1"/>
    <col min="12536" max="12536" width="11" style="299" customWidth="1"/>
    <col min="12537" max="12537" width="2.140625" style="299" customWidth="1"/>
    <col min="12538" max="12538" width="4.85546875" style="299" customWidth="1"/>
    <col min="12539" max="12539" width="4" style="299" customWidth="1"/>
    <col min="12540" max="12540" width="5.7109375" style="299" customWidth="1"/>
    <col min="12541" max="12541" width="8.7109375" style="299" customWidth="1"/>
    <col min="12542" max="12542" width="2.28515625" style="299" customWidth="1"/>
    <col min="12543" max="12543" width="11.140625" style="299" customWidth="1"/>
    <col min="12544" max="12544" width="16.28515625" style="299" customWidth="1"/>
    <col min="12545" max="12545" width="0.85546875" style="299" customWidth="1"/>
    <col min="12546" max="12546" width="18" style="299" customWidth="1"/>
    <col min="12547" max="12547" width="20" style="299" customWidth="1"/>
    <col min="12548" max="12788" width="11.42578125" style="299" customWidth="1"/>
    <col min="12789" max="12789" width="3.42578125" style="299" customWidth="1"/>
    <col min="12790" max="12790" width="0.85546875" style="299" customWidth="1"/>
    <col min="12791" max="12791" width="21" style="299" customWidth="1"/>
    <col min="12792" max="12792" width="11" style="299" customWidth="1"/>
    <col min="12793" max="12793" width="2.140625" style="299" customWidth="1"/>
    <col min="12794" max="12794" width="4.85546875" style="299" customWidth="1"/>
    <col min="12795" max="12795" width="4" style="299" customWidth="1"/>
    <col min="12796" max="12796" width="5.7109375" style="299" customWidth="1"/>
    <col min="12797" max="12797" width="8.7109375" style="299" customWidth="1"/>
    <col min="12798" max="12798" width="2.28515625" style="299" customWidth="1"/>
    <col min="12799" max="12799" width="11.140625" style="299" customWidth="1"/>
    <col min="12800" max="12800" width="16.28515625" style="299" customWidth="1"/>
    <col min="12801" max="12801" width="0.85546875" style="299" customWidth="1"/>
    <col min="12802" max="12802" width="18" style="299" customWidth="1"/>
    <col min="12803" max="12803" width="20" style="299" customWidth="1"/>
    <col min="12804" max="13044" width="11.42578125" style="299" customWidth="1"/>
    <col min="13045" max="13045" width="3.42578125" style="299" customWidth="1"/>
    <col min="13046" max="13046" width="0.85546875" style="299" customWidth="1"/>
    <col min="13047" max="13047" width="21" style="299" customWidth="1"/>
    <col min="13048" max="13048" width="11" style="299" customWidth="1"/>
    <col min="13049" max="13049" width="2.140625" style="299" customWidth="1"/>
    <col min="13050" max="13050" width="4.85546875" style="299" customWidth="1"/>
    <col min="13051" max="13051" width="4" style="299" customWidth="1"/>
    <col min="13052" max="13052" width="5.7109375" style="299" customWidth="1"/>
    <col min="13053" max="13053" width="8.7109375" style="299" customWidth="1"/>
    <col min="13054" max="13054" width="2.28515625" style="299" customWidth="1"/>
    <col min="13055" max="13055" width="11.140625" style="299" customWidth="1"/>
    <col min="13056" max="13056" width="16.28515625" style="299" customWidth="1"/>
    <col min="13057" max="13057" width="0.85546875" style="299" customWidth="1"/>
    <col min="13058" max="13058" width="18" style="299" customWidth="1"/>
    <col min="13059" max="13059" width="20" style="299" customWidth="1"/>
    <col min="13060" max="13300" width="11.42578125" style="299" customWidth="1"/>
    <col min="13301" max="13301" width="3.42578125" style="299" customWidth="1"/>
    <col min="13302" max="13302" width="0.85546875" style="299" customWidth="1"/>
    <col min="13303" max="13303" width="21" style="299" customWidth="1"/>
    <col min="13304" max="13304" width="11" style="299" customWidth="1"/>
    <col min="13305" max="13305" width="2.140625" style="299" customWidth="1"/>
    <col min="13306" max="13306" width="4.85546875" style="299" customWidth="1"/>
    <col min="13307" max="13307" width="4" style="299" customWidth="1"/>
    <col min="13308" max="13308" width="5.7109375" style="299" customWidth="1"/>
    <col min="13309" max="13309" width="8.7109375" style="299" customWidth="1"/>
    <col min="13310" max="13310" width="2.28515625" style="299" customWidth="1"/>
    <col min="13311" max="13311" width="11.140625" style="299" customWidth="1"/>
    <col min="13312" max="13312" width="16.28515625" style="299" customWidth="1"/>
    <col min="13313" max="13313" width="0.85546875" style="299" customWidth="1"/>
    <col min="13314" max="13314" width="18" style="299" customWidth="1"/>
    <col min="13315" max="13315" width="20" style="299" customWidth="1"/>
    <col min="13316" max="13556" width="11.42578125" style="299" customWidth="1"/>
    <col min="13557" max="13557" width="3.42578125" style="299" customWidth="1"/>
    <col min="13558" max="13558" width="0.85546875" style="299" customWidth="1"/>
    <col min="13559" max="13559" width="21" style="299" customWidth="1"/>
    <col min="13560" max="13560" width="11" style="299" customWidth="1"/>
    <col min="13561" max="13561" width="2.140625" style="299" customWidth="1"/>
    <col min="13562" max="13562" width="4.85546875" style="299" customWidth="1"/>
    <col min="13563" max="13563" width="4" style="299" customWidth="1"/>
    <col min="13564" max="13564" width="5.7109375" style="299" customWidth="1"/>
    <col min="13565" max="13565" width="8.7109375" style="299" customWidth="1"/>
    <col min="13566" max="13566" width="2.28515625" style="299" customWidth="1"/>
    <col min="13567" max="13567" width="11.140625" style="299" customWidth="1"/>
    <col min="13568" max="13568" width="16.28515625" style="299" customWidth="1"/>
    <col min="13569" max="13569" width="0.85546875" style="299" customWidth="1"/>
    <col min="13570" max="13570" width="18" style="299" customWidth="1"/>
    <col min="13571" max="13571" width="20" style="299" customWidth="1"/>
    <col min="13572" max="13812" width="11.42578125" style="299" customWidth="1"/>
    <col min="13813" max="13813" width="3.42578125" style="299" customWidth="1"/>
    <col min="13814" max="13814" width="0.85546875" style="299" customWidth="1"/>
    <col min="13815" max="13815" width="21" style="299" customWidth="1"/>
    <col min="13816" max="13816" width="11" style="299" customWidth="1"/>
    <col min="13817" max="13817" width="2.140625" style="299" customWidth="1"/>
    <col min="13818" max="13818" width="4.85546875" style="299" customWidth="1"/>
    <col min="13819" max="13819" width="4" style="299" customWidth="1"/>
    <col min="13820" max="13820" width="5.7109375" style="299" customWidth="1"/>
    <col min="13821" max="13821" width="8.7109375" style="299" customWidth="1"/>
    <col min="13822" max="13822" width="2.28515625" style="299" customWidth="1"/>
    <col min="13823" max="13823" width="11.140625" style="299" customWidth="1"/>
    <col min="13824" max="13824" width="16.28515625" style="299" customWidth="1"/>
    <col min="13825" max="13825" width="0.85546875" style="299" customWidth="1"/>
    <col min="13826" max="13826" width="18" style="299" customWidth="1"/>
    <col min="13827" max="13827" width="20" style="299" customWidth="1"/>
    <col min="13828" max="14068" width="11.42578125" style="299" customWidth="1"/>
    <col min="14069" max="14069" width="3.42578125" style="299" customWidth="1"/>
    <col min="14070" max="14070" width="0.85546875" style="299" customWidth="1"/>
    <col min="14071" max="14071" width="21" style="299" customWidth="1"/>
    <col min="14072" max="14072" width="11" style="299" customWidth="1"/>
    <col min="14073" max="14073" width="2.140625" style="299" customWidth="1"/>
    <col min="14074" max="14074" width="4.85546875" style="299" customWidth="1"/>
    <col min="14075" max="14075" width="4" style="299" customWidth="1"/>
    <col min="14076" max="14076" width="5.7109375" style="299" customWidth="1"/>
    <col min="14077" max="14077" width="8.7109375" style="299" customWidth="1"/>
    <col min="14078" max="14078" width="2.28515625" style="299" customWidth="1"/>
    <col min="14079" max="14079" width="11.140625" style="299" customWidth="1"/>
    <col min="14080" max="14080" width="16.28515625" style="299" customWidth="1"/>
    <col min="14081" max="14081" width="0.85546875" style="299" customWidth="1"/>
    <col min="14082" max="14082" width="18" style="299" customWidth="1"/>
    <col min="14083" max="14083" width="20" style="299" customWidth="1"/>
    <col min="14084" max="14324" width="11.42578125" style="299" customWidth="1"/>
    <col min="14325" max="14325" width="3.42578125" style="299" customWidth="1"/>
    <col min="14326" max="14326" width="0.85546875" style="299" customWidth="1"/>
    <col min="14327" max="14327" width="21" style="299" customWidth="1"/>
    <col min="14328" max="14328" width="11" style="299" customWidth="1"/>
    <col min="14329" max="14329" width="2.140625" style="299" customWidth="1"/>
    <col min="14330" max="14330" width="4.85546875" style="299" customWidth="1"/>
    <col min="14331" max="14331" width="4" style="299" customWidth="1"/>
    <col min="14332" max="14332" width="5.7109375" style="299" customWidth="1"/>
    <col min="14333" max="14333" width="8.7109375" style="299" customWidth="1"/>
    <col min="14334" max="14334" width="2.28515625" style="299" customWidth="1"/>
    <col min="14335" max="14335" width="11.140625" style="299" customWidth="1"/>
    <col min="14336" max="14336" width="16.28515625" style="299" customWidth="1"/>
    <col min="14337" max="14337" width="0.85546875" style="299" customWidth="1"/>
    <col min="14338" max="14338" width="18" style="299" customWidth="1"/>
    <col min="14339" max="14339" width="20" style="299" customWidth="1"/>
    <col min="14340" max="14580" width="11.42578125" style="299" customWidth="1"/>
    <col min="14581" max="14581" width="3.42578125" style="299" customWidth="1"/>
    <col min="14582" max="14582" width="0.85546875" style="299" customWidth="1"/>
    <col min="14583" max="14583" width="21" style="299" customWidth="1"/>
    <col min="14584" max="14584" width="11" style="299" customWidth="1"/>
    <col min="14585" max="14585" width="2.140625" style="299" customWidth="1"/>
    <col min="14586" max="14586" width="4.85546875" style="299" customWidth="1"/>
    <col min="14587" max="14587" width="4" style="299" customWidth="1"/>
    <col min="14588" max="14588" width="5.7109375" style="299" customWidth="1"/>
    <col min="14589" max="14589" width="8.7109375" style="299" customWidth="1"/>
    <col min="14590" max="14590" width="2.28515625" style="299" customWidth="1"/>
    <col min="14591" max="14591" width="11.140625" style="299" customWidth="1"/>
    <col min="14592" max="14592" width="16.28515625" style="299" customWidth="1"/>
    <col min="14593" max="14593" width="0.85546875" style="299" customWidth="1"/>
    <col min="14594" max="14594" width="18" style="299" customWidth="1"/>
    <col min="14595" max="14595" width="20" style="299" customWidth="1"/>
    <col min="14596" max="14836" width="11.42578125" style="299" customWidth="1"/>
    <col min="14837" max="14837" width="3.42578125" style="299" customWidth="1"/>
    <col min="14838" max="14838" width="0.85546875" style="299" customWidth="1"/>
    <col min="14839" max="14839" width="21" style="299" customWidth="1"/>
    <col min="14840" max="14840" width="11" style="299" customWidth="1"/>
    <col min="14841" max="14841" width="2.140625" style="299" customWidth="1"/>
    <col min="14842" max="14842" width="4.85546875" style="299" customWidth="1"/>
    <col min="14843" max="14843" width="4" style="299" customWidth="1"/>
    <col min="14844" max="14844" width="5.7109375" style="299" customWidth="1"/>
    <col min="14845" max="14845" width="8.7109375" style="299" customWidth="1"/>
    <col min="14846" max="14846" width="2.28515625" style="299" customWidth="1"/>
    <col min="14847" max="14847" width="11.140625" style="299" customWidth="1"/>
    <col min="14848" max="14848" width="16.28515625" style="299" customWidth="1"/>
    <col min="14849" max="14849" width="0.85546875" style="299" customWidth="1"/>
    <col min="14850" max="14850" width="18" style="299" customWidth="1"/>
    <col min="14851" max="14851" width="20" style="299" customWidth="1"/>
    <col min="14852" max="15092" width="11.42578125" style="299" customWidth="1"/>
    <col min="15093" max="15093" width="3.42578125" style="299" customWidth="1"/>
    <col min="15094" max="15094" width="0.85546875" style="299" customWidth="1"/>
    <col min="15095" max="15095" width="21" style="299" customWidth="1"/>
    <col min="15096" max="15096" width="11" style="299" customWidth="1"/>
    <col min="15097" max="15097" width="2.140625" style="299" customWidth="1"/>
    <col min="15098" max="15098" width="4.85546875" style="299" customWidth="1"/>
    <col min="15099" max="15099" width="4" style="299" customWidth="1"/>
    <col min="15100" max="15100" width="5.7109375" style="299" customWidth="1"/>
    <col min="15101" max="15101" width="8.7109375" style="299" customWidth="1"/>
    <col min="15102" max="15102" width="2.28515625" style="299" customWidth="1"/>
    <col min="15103" max="15103" width="11.140625" style="299" customWidth="1"/>
    <col min="15104" max="15104" width="16.28515625" style="299" customWidth="1"/>
    <col min="15105" max="15105" width="0.85546875" style="299" customWidth="1"/>
    <col min="15106" max="15106" width="18" style="299" customWidth="1"/>
    <col min="15107" max="15107" width="20" style="299" customWidth="1"/>
    <col min="15108" max="15348" width="11.42578125" style="299" customWidth="1"/>
    <col min="15349" max="15349" width="3.42578125" style="299" customWidth="1"/>
    <col min="15350" max="15350" width="0.85546875" style="299" customWidth="1"/>
    <col min="15351" max="15351" width="21" style="299" customWidth="1"/>
    <col min="15352" max="15352" width="11" style="299" customWidth="1"/>
    <col min="15353" max="15353" width="2.140625" style="299" customWidth="1"/>
    <col min="15354" max="15354" width="4.85546875" style="299" customWidth="1"/>
    <col min="15355" max="15355" width="4" style="299" customWidth="1"/>
    <col min="15356" max="15356" width="5.7109375" style="299" customWidth="1"/>
    <col min="15357" max="15357" width="8.7109375" style="299" customWidth="1"/>
    <col min="15358" max="15358" width="2.28515625" style="299" customWidth="1"/>
    <col min="15359" max="15359" width="11.140625" style="299" customWidth="1"/>
    <col min="15360" max="15360" width="16.28515625" style="299" customWidth="1"/>
    <col min="15361" max="15361" width="0.85546875" style="299" customWidth="1"/>
    <col min="15362" max="15362" width="18" style="299" customWidth="1"/>
    <col min="15363" max="15363" width="20" style="299" customWidth="1"/>
    <col min="15364" max="15604" width="11.42578125" style="299" customWidth="1"/>
    <col min="15605" max="15605" width="3.42578125" style="299" customWidth="1"/>
    <col min="15606" max="15606" width="0.85546875" style="299" customWidth="1"/>
    <col min="15607" max="15607" width="21" style="299" customWidth="1"/>
    <col min="15608" max="15608" width="11" style="299" customWidth="1"/>
    <col min="15609" max="15609" width="2.140625" style="299" customWidth="1"/>
    <col min="15610" max="15610" width="4.85546875" style="299" customWidth="1"/>
    <col min="15611" max="15611" width="4" style="299" customWidth="1"/>
    <col min="15612" max="15612" width="5.7109375" style="299" customWidth="1"/>
    <col min="15613" max="15613" width="8.7109375" style="299" customWidth="1"/>
    <col min="15614" max="15614" width="2.28515625" style="299" customWidth="1"/>
    <col min="15615" max="15615" width="11.140625" style="299" customWidth="1"/>
    <col min="15616" max="15616" width="16.28515625" style="299" customWidth="1"/>
    <col min="15617" max="15617" width="0.85546875" style="299" customWidth="1"/>
    <col min="15618" max="15618" width="18" style="299" customWidth="1"/>
    <col min="15619" max="15619" width="20" style="299" customWidth="1"/>
    <col min="15620" max="15860" width="11.42578125" style="299" customWidth="1"/>
    <col min="15861" max="15861" width="3.42578125" style="299" customWidth="1"/>
    <col min="15862" max="15862" width="0.85546875" style="299" customWidth="1"/>
    <col min="15863" max="15863" width="21" style="299" customWidth="1"/>
    <col min="15864" max="15864" width="11" style="299" customWidth="1"/>
    <col min="15865" max="15865" width="2.140625" style="299" customWidth="1"/>
    <col min="15866" max="15866" width="4.85546875" style="299" customWidth="1"/>
    <col min="15867" max="15867" width="4" style="299" customWidth="1"/>
    <col min="15868" max="15868" width="5.7109375" style="299" customWidth="1"/>
    <col min="15869" max="15869" width="8.7109375" style="299" customWidth="1"/>
    <col min="15870" max="15870" width="2.28515625" style="299" customWidth="1"/>
    <col min="15871" max="15871" width="11.140625" style="299" customWidth="1"/>
    <col min="15872" max="15872" width="16.28515625" style="299" customWidth="1"/>
    <col min="15873" max="15873" width="0.85546875" style="299" customWidth="1"/>
    <col min="15874" max="15874" width="18" style="299" customWidth="1"/>
    <col min="15875" max="15875" width="20" style="299" customWidth="1"/>
    <col min="15876" max="16116" width="11.42578125" style="299" customWidth="1"/>
    <col min="16117" max="16117" width="3.42578125" style="299" customWidth="1"/>
    <col min="16118" max="16118" width="0.85546875" style="299" customWidth="1"/>
    <col min="16119" max="16119" width="21" style="299" customWidth="1"/>
    <col min="16120" max="16120" width="11" style="299" customWidth="1"/>
    <col min="16121" max="16121" width="2.140625" style="299" customWidth="1"/>
    <col min="16122" max="16122" width="4.85546875" style="299" customWidth="1"/>
    <col min="16123" max="16123" width="4" style="299" customWidth="1"/>
    <col min="16124" max="16124" width="5.7109375" style="299" customWidth="1"/>
    <col min="16125" max="16125" width="8.7109375" style="299" customWidth="1"/>
    <col min="16126" max="16126" width="2.28515625" style="299" customWidth="1"/>
    <col min="16127" max="16127" width="11.140625" style="299" customWidth="1"/>
    <col min="16128" max="16128" width="16.28515625" style="299" customWidth="1"/>
    <col min="16129" max="16129" width="0.85546875" style="299" customWidth="1"/>
    <col min="16130" max="16130" width="18" style="299" customWidth="1"/>
    <col min="16131" max="16131" width="20" style="299" customWidth="1"/>
    <col min="16132" max="16384" width="11.42578125" style="299" customWidth="1"/>
  </cols>
  <sheetData>
    <row r="1" spans="1:5">
      <c r="A1" s="296" t="s">
        <v>919</v>
      </c>
      <c r="B1" s="297"/>
      <c r="C1" s="595"/>
      <c r="D1" s="595"/>
      <c r="E1" s="595"/>
    </row>
    <row r="3" spans="1:5">
      <c r="A3" s="299" t="s">
        <v>701</v>
      </c>
    </row>
    <row r="4" spans="1:5" s="300" customFormat="1">
      <c r="A4" s="396" t="s">
        <v>375</v>
      </c>
      <c r="B4" s="396" t="s">
        <v>699</v>
      </c>
      <c r="C4" s="597" t="s">
        <v>700</v>
      </c>
      <c r="D4" s="597" t="s">
        <v>713</v>
      </c>
      <c r="E4" s="598"/>
    </row>
    <row r="5" spans="1:5" s="300" customFormat="1">
      <c r="A5" s="398">
        <v>1</v>
      </c>
      <c r="B5" s="241" t="s">
        <v>701</v>
      </c>
      <c r="C5" s="599">
        <v>20354838.940000001</v>
      </c>
      <c r="D5" s="599">
        <v>26234465.34</v>
      </c>
      <c r="E5" s="598"/>
    </row>
    <row r="6" spans="1:5" s="303" customFormat="1">
      <c r="A6" s="398">
        <v>2</v>
      </c>
      <c r="B6" s="241" t="s">
        <v>702</v>
      </c>
      <c r="C6" s="599">
        <v>245580289.27000001</v>
      </c>
      <c r="D6" s="599">
        <v>71207583</v>
      </c>
      <c r="E6" s="600"/>
    </row>
    <row r="7" spans="1:5" s="303" customFormat="1">
      <c r="A7" s="398">
        <v>3</v>
      </c>
      <c r="B7" s="241" t="s">
        <v>703</v>
      </c>
      <c r="C7" s="601"/>
      <c r="D7" s="599"/>
      <c r="E7" s="600"/>
    </row>
    <row r="8" spans="1:5" s="303" customFormat="1">
      <c r="A8" s="400">
        <v>4</v>
      </c>
      <c r="B8" s="399" t="s">
        <v>114</v>
      </c>
      <c r="C8" s="602">
        <f>SUM(C5:C7)</f>
        <v>265935128.21000001</v>
      </c>
      <c r="D8" s="602">
        <f>SUM(D5:D7)</f>
        <v>97442048.340000004</v>
      </c>
      <c r="E8" s="600"/>
    </row>
    <row r="9" spans="1:5">
      <c r="A9" s="393"/>
      <c r="B9" s="393"/>
      <c r="C9" s="603"/>
      <c r="D9" s="603"/>
    </row>
    <row r="10" spans="1:5" ht="15">
      <c r="A10" s="258" t="s">
        <v>704</v>
      </c>
      <c r="B10"/>
    </row>
    <row r="11" spans="1:5">
      <c r="A11" s="260"/>
      <c r="B11" s="260"/>
      <c r="C11" s="604"/>
      <c r="D11" s="604"/>
      <c r="E11" s="604"/>
    </row>
    <row r="13" spans="1:5">
      <c r="A13" s="296" t="s">
        <v>948</v>
      </c>
      <c r="B13" s="297"/>
      <c r="C13" s="595"/>
      <c r="D13" s="595"/>
      <c r="E13" s="595"/>
    </row>
    <row r="14" spans="1:5" s="307" customFormat="1">
      <c r="A14" s="308"/>
      <c r="B14" s="309"/>
      <c r="C14" s="605"/>
      <c r="D14" s="605"/>
      <c r="E14" s="605"/>
    </row>
    <row r="15" spans="1:5" s="306" customFormat="1" ht="15">
      <c r="A15" s="395" t="s">
        <v>705</v>
      </c>
      <c r="B15" s="394"/>
      <c r="C15" s="606"/>
      <c r="D15" s="606"/>
      <c r="E15" s="555"/>
    </row>
    <row r="16" spans="1:5" s="310" customFormat="1" ht="15">
      <c r="A16" s="257"/>
      <c r="B16"/>
      <c r="C16" s="555"/>
      <c r="D16" s="555"/>
      <c r="E16" s="555"/>
    </row>
    <row r="17" spans="1:7" s="310" customFormat="1" ht="37.5" customHeight="1">
      <c r="A17" s="397" t="s">
        <v>375</v>
      </c>
      <c r="B17" s="397" t="s">
        <v>105</v>
      </c>
      <c r="C17" s="597" t="s">
        <v>706</v>
      </c>
      <c r="D17" s="597" t="s">
        <v>707</v>
      </c>
      <c r="E17" s="597" t="s">
        <v>708</v>
      </c>
    </row>
    <row r="18" spans="1:7" s="310" customFormat="1">
      <c r="A18" s="400">
        <v>1</v>
      </c>
      <c r="B18" s="402" t="s">
        <v>700</v>
      </c>
      <c r="C18" s="601">
        <v>1856610</v>
      </c>
      <c r="D18" s="601"/>
      <c r="E18" s="601">
        <f>+C18-D18</f>
        <v>1856610</v>
      </c>
    </row>
    <row r="19" spans="1:7" s="310" customFormat="1">
      <c r="A19" s="400">
        <v>2</v>
      </c>
      <c r="B19" s="402" t="s">
        <v>709</v>
      </c>
      <c r="C19" s="601">
        <v>15297512.01</v>
      </c>
      <c r="D19" s="601"/>
      <c r="E19" s="601">
        <f>+C19-D19</f>
        <v>15297512.01</v>
      </c>
      <c r="F19" s="312"/>
    </row>
    <row r="20" spans="1:7" s="310" customFormat="1">
      <c r="A20" s="400">
        <v>3</v>
      </c>
      <c r="B20" s="402" t="s">
        <v>710</v>
      </c>
      <c r="C20" s="601">
        <f>+C21+C22</f>
        <v>15755927.4</v>
      </c>
      <c r="D20" s="601"/>
      <c r="E20" s="601">
        <f>+C20-D20</f>
        <v>15755927.4</v>
      </c>
    </row>
    <row r="21" spans="1:7" s="310" customFormat="1">
      <c r="A21" s="1000"/>
      <c r="B21" s="402" t="s">
        <v>711</v>
      </c>
      <c r="C21" s="601">
        <v>15755927.4</v>
      </c>
      <c r="D21" s="601"/>
      <c r="E21" s="601"/>
      <c r="F21" s="312"/>
    </row>
    <row r="22" spans="1:7" s="310" customFormat="1">
      <c r="A22" s="1000"/>
      <c r="B22" s="399" t="s">
        <v>712</v>
      </c>
      <c r="C22" s="601"/>
      <c r="D22" s="601"/>
      <c r="E22" s="601"/>
    </row>
    <row r="23" spans="1:7" s="311" customFormat="1">
      <c r="A23" s="400">
        <v>4</v>
      </c>
      <c r="B23" s="402" t="s">
        <v>713</v>
      </c>
      <c r="C23" s="601">
        <f>+C18+C19-C20</f>
        <v>1398194.6099999975</v>
      </c>
      <c r="D23" s="601"/>
      <c r="E23" s="601">
        <f>+C23-D23</f>
        <v>1398194.6099999975</v>
      </c>
      <c r="F23" s="609"/>
    </row>
    <row r="24" spans="1:7" s="310" customFormat="1" ht="15">
      <c r="A24" s="257"/>
      <c r="B24"/>
      <c r="C24" s="555"/>
      <c r="D24" s="555"/>
      <c r="E24" s="555"/>
      <c r="F24" s="312"/>
      <c r="G24" s="312"/>
    </row>
    <row r="25" spans="1:7" s="310" customFormat="1" ht="15">
      <c r="A25" s="395" t="s">
        <v>714</v>
      </c>
      <c r="B25"/>
      <c r="C25" s="555"/>
      <c r="D25" s="555"/>
      <c r="E25" s="555"/>
    </row>
    <row r="26" spans="1:7" s="310" customFormat="1" ht="15">
      <c r="A26" s="257"/>
      <c r="B26"/>
      <c r="C26" s="555"/>
      <c r="D26" s="555"/>
      <c r="E26" s="555"/>
      <c r="F26" s="312"/>
      <c r="G26" s="312"/>
    </row>
    <row r="27" spans="1:7" s="310" customFormat="1" ht="15">
      <c r="A27" s="396" t="s">
        <v>375</v>
      </c>
      <c r="B27" s="401" t="s">
        <v>694</v>
      </c>
      <c r="C27" s="607" t="s">
        <v>700</v>
      </c>
      <c r="D27" s="607" t="s">
        <v>713</v>
      </c>
      <c r="E27" s="555"/>
    </row>
    <row r="28" spans="1:7" s="310" customFormat="1" ht="15">
      <c r="A28" s="400">
        <v>1</v>
      </c>
      <c r="B28" s="402" t="s">
        <v>715</v>
      </c>
      <c r="C28" s="608"/>
      <c r="D28" s="601">
        <v>2236302.9</v>
      </c>
      <c r="E28" s="555"/>
    </row>
    <row r="29" spans="1:7" s="310" customFormat="1" ht="15">
      <c r="A29" s="400">
        <v>2</v>
      </c>
      <c r="B29" s="402" t="s">
        <v>716</v>
      </c>
      <c r="C29" s="608"/>
      <c r="D29" s="601"/>
      <c r="E29" s="555"/>
    </row>
    <row r="30" spans="1:7" s="307" customFormat="1" ht="15">
      <c r="A30" s="400">
        <v>3</v>
      </c>
      <c r="B30" s="402" t="s">
        <v>717</v>
      </c>
      <c r="C30" s="599">
        <v>1153247.83</v>
      </c>
      <c r="D30" s="601">
        <v>171095.98</v>
      </c>
      <c r="E30" s="555"/>
    </row>
    <row r="31" spans="1:7" s="306" customFormat="1" ht="15">
      <c r="A31" s="400">
        <v>4</v>
      </c>
      <c r="B31" s="402" t="s">
        <v>949</v>
      </c>
      <c r="C31" s="599">
        <v>228003.93</v>
      </c>
      <c r="D31" s="601">
        <v>0</v>
      </c>
      <c r="E31" s="555"/>
    </row>
    <row r="32" spans="1:7" s="310" customFormat="1" ht="15">
      <c r="A32" s="400">
        <v>5</v>
      </c>
      <c r="B32" s="399" t="s">
        <v>114</v>
      </c>
      <c r="C32" s="599">
        <f>SUM(C28:C31)</f>
        <v>1381251.76</v>
      </c>
      <c r="D32" s="601">
        <f>SUM(D28:D31)</f>
        <v>2407398.88</v>
      </c>
      <c r="E32" s="555"/>
    </row>
    <row r="33" spans="1:7" s="310" customFormat="1" ht="15">
      <c r="A33" s="257"/>
      <c r="B33"/>
      <c r="C33" s="555"/>
      <c r="D33" s="555"/>
      <c r="E33" s="555"/>
    </row>
    <row r="34" spans="1:7" s="310" customFormat="1" ht="15">
      <c r="A34" s="395" t="s">
        <v>718</v>
      </c>
      <c r="B34"/>
      <c r="C34" s="555"/>
      <c r="D34" s="555"/>
      <c r="E34" s="555"/>
    </row>
    <row r="35" spans="1:7" s="310" customFormat="1" ht="15">
      <c r="A35" s="257"/>
      <c r="B35"/>
      <c r="C35" s="555"/>
      <c r="D35" s="555"/>
      <c r="E35" s="555"/>
    </row>
    <row r="36" spans="1:7" s="307" customFormat="1" ht="15">
      <c r="A36" s="396" t="s">
        <v>375</v>
      </c>
      <c r="B36" s="401" t="s">
        <v>694</v>
      </c>
      <c r="C36" s="607" t="s">
        <v>700</v>
      </c>
      <c r="D36" s="607" t="s">
        <v>713</v>
      </c>
      <c r="E36" s="555"/>
      <c r="F36" s="313"/>
      <c r="G36" s="313"/>
    </row>
    <row r="37" spans="1:7" ht="25.5">
      <c r="A37" s="400">
        <v>1</v>
      </c>
      <c r="B37" s="399" t="s">
        <v>719</v>
      </c>
      <c r="C37" s="599">
        <v>850000000</v>
      </c>
      <c r="D37" s="599">
        <v>1051420008</v>
      </c>
      <c r="E37" s="555"/>
    </row>
    <row r="38" spans="1:7" ht="15">
      <c r="A38" s="400">
        <v>2</v>
      </c>
      <c r="B38" s="402" t="s">
        <v>720</v>
      </c>
      <c r="C38" s="608"/>
      <c r="D38" s="608"/>
      <c r="E38" s="555"/>
    </row>
  </sheetData>
  <mergeCells count="1">
    <mergeCell ref="A21:A22"/>
  </mergeCells>
  <printOptions horizontalCentered="1"/>
  <pageMargins left="0.5" right="0.35" top="0.6" bottom="0.6" header="0.4" footer="0.3"/>
  <pageSetup paperSize="9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52"/>
  <sheetViews>
    <sheetView zoomScaleNormal="100" workbookViewId="0">
      <selection activeCell="D16" sqref="D16"/>
    </sheetView>
  </sheetViews>
  <sheetFormatPr defaultColWidth="8.85546875" defaultRowHeight="12.75"/>
  <cols>
    <col min="1" max="1" width="5.5703125" style="406" customWidth="1"/>
    <col min="2" max="2" width="23.28515625" style="406" bestFit="1" customWidth="1"/>
    <col min="3" max="4" width="13.140625" style="406" customWidth="1"/>
    <col min="5" max="5" width="14.5703125" style="406" bestFit="1" customWidth="1"/>
    <col min="6" max="6" width="13.140625" style="406" customWidth="1"/>
    <col min="7" max="7" width="14.5703125" style="406" bestFit="1" customWidth="1"/>
    <col min="8" max="9" width="19.42578125" style="405" customWidth="1"/>
    <col min="10" max="250" width="11.42578125" style="406" customWidth="1"/>
    <col min="251" max="251" width="4.85546875" style="406" customWidth="1"/>
    <col min="252" max="252" width="2.7109375" style="406" customWidth="1"/>
    <col min="253" max="253" width="23.28515625" style="406" customWidth="1"/>
    <col min="254" max="254" width="6.42578125" style="406" customWidth="1"/>
    <col min="255" max="255" width="5.42578125" style="406" customWidth="1"/>
    <col min="256" max="256" width="1.7109375" style="406" customWidth="1"/>
    <col min="257" max="257" width="6.85546875" style="406" customWidth="1"/>
    <col min="258" max="258" width="2.28515625" style="406" customWidth="1"/>
    <col min="259" max="259" width="10.28515625" style="406" customWidth="1"/>
    <col min="260" max="260" width="5.42578125" style="406" customWidth="1"/>
    <col min="261" max="261" width="3.28515625" style="406" customWidth="1"/>
    <col min="262" max="262" width="17.42578125" style="406" customWidth="1"/>
    <col min="263" max="263" width="11.42578125" style="406" customWidth="1"/>
    <col min="264" max="265" width="19.42578125" style="406" customWidth="1"/>
    <col min="266" max="506" width="11.42578125" style="406" customWidth="1"/>
    <col min="507" max="507" width="4.85546875" style="406" customWidth="1"/>
    <col min="508" max="508" width="2.7109375" style="406" customWidth="1"/>
    <col min="509" max="509" width="23.28515625" style="406" customWidth="1"/>
    <col min="510" max="510" width="6.42578125" style="406" customWidth="1"/>
    <col min="511" max="511" width="5.42578125" style="406" customWidth="1"/>
    <col min="512" max="512" width="1.7109375" style="406" customWidth="1"/>
    <col min="513" max="513" width="6.85546875" style="406" customWidth="1"/>
    <col min="514" max="514" width="2.28515625" style="406" customWidth="1"/>
    <col min="515" max="515" width="10.28515625" style="406" customWidth="1"/>
    <col min="516" max="516" width="5.42578125" style="406" customWidth="1"/>
    <col min="517" max="517" width="3.28515625" style="406" customWidth="1"/>
    <col min="518" max="518" width="17.42578125" style="406" customWidth="1"/>
    <col min="519" max="519" width="11.42578125" style="406" customWidth="1"/>
    <col min="520" max="521" width="19.42578125" style="406" customWidth="1"/>
    <col min="522" max="762" width="11.42578125" style="406" customWidth="1"/>
    <col min="763" max="763" width="4.85546875" style="406" customWidth="1"/>
    <col min="764" max="764" width="2.7109375" style="406" customWidth="1"/>
    <col min="765" max="765" width="23.28515625" style="406" customWidth="1"/>
    <col min="766" max="766" width="6.42578125" style="406" customWidth="1"/>
    <col min="767" max="767" width="5.42578125" style="406" customWidth="1"/>
    <col min="768" max="768" width="1.7109375" style="406" customWidth="1"/>
    <col min="769" max="769" width="6.85546875" style="406" customWidth="1"/>
    <col min="770" max="770" width="2.28515625" style="406" customWidth="1"/>
    <col min="771" max="771" width="10.28515625" style="406" customWidth="1"/>
    <col min="772" max="772" width="5.42578125" style="406" customWidth="1"/>
    <col min="773" max="773" width="3.28515625" style="406" customWidth="1"/>
    <col min="774" max="774" width="17.42578125" style="406" customWidth="1"/>
    <col min="775" max="775" width="11.42578125" style="406" customWidth="1"/>
    <col min="776" max="777" width="19.42578125" style="406" customWidth="1"/>
    <col min="778" max="1018" width="11.42578125" style="406" customWidth="1"/>
    <col min="1019" max="1019" width="4.85546875" style="406" customWidth="1"/>
    <col min="1020" max="1020" width="2.7109375" style="406" customWidth="1"/>
    <col min="1021" max="1021" width="23.28515625" style="406" customWidth="1"/>
    <col min="1022" max="1022" width="6.42578125" style="406" customWidth="1"/>
    <col min="1023" max="1023" width="5.42578125" style="406" customWidth="1"/>
    <col min="1024" max="1024" width="1.7109375" style="406" customWidth="1"/>
    <col min="1025" max="1025" width="6.85546875" style="406" customWidth="1"/>
    <col min="1026" max="1026" width="2.28515625" style="406" customWidth="1"/>
    <col min="1027" max="1027" width="10.28515625" style="406" customWidth="1"/>
    <col min="1028" max="1028" width="5.42578125" style="406" customWidth="1"/>
    <col min="1029" max="1029" width="3.28515625" style="406" customWidth="1"/>
    <col min="1030" max="1030" width="17.42578125" style="406" customWidth="1"/>
    <col min="1031" max="1031" width="11.42578125" style="406" customWidth="1"/>
    <col min="1032" max="1033" width="19.42578125" style="406" customWidth="1"/>
    <col min="1034" max="1274" width="11.42578125" style="406" customWidth="1"/>
    <col min="1275" max="1275" width="4.85546875" style="406" customWidth="1"/>
    <col min="1276" max="1276" width="2.7109375" style="406" customWidth="1"/>
    <col min="1277" max="1277" width="23.28515625" style="406" customWidth="1"/>
    <col min="1278" max="1278" width="6.42578125" style="406" customWidth="1"/>
    <col min="1279" max="1279" width="5.42578125" style="406" customWidth="1"/>
    <col min="1280" max="1280" width="1.7109375" style="406" customWidth="1"/>
    <col min="1281" max="1281" width="6.85546875" style="406" customWidth="1"/>
    <col min="1282" max="1282" width="2.28515625" style="406" customWidth="1"/>
    <col min="1283" max="1283" width="10.28515625" style="406" customWidth="1"/>
    <col min="1284" max="1284" width="5.42578125" style="406" customWidth="1"/>
    <col min="1285" max="1285" width="3.28515625" style="406" customWidth="1"/>
    <col min="1286" max="1286" width="17.42578125" style="406" customWidth="1"/>
    <col min="1287" max="1287" width="11.42578125" style="406" customWidth="1"/>
    <col min="1288" max="1289" width="19.42578125" style="406" customWidth="1"/>
    <col min="1290" max="1530" width="11.42578125" style="406" customWidth="1"/>
    <col min="1531" max="1531" width="4.85546875" style="406" customWidth="1"/>
    <col min="1532" max="1532" width="2.7109375" style="406" customWidth="1"/>
    <col min="1533" max="1533" width="23.28515625" style="406" customWidth="1"/>
    <col min="1534" max="1534" width="6.42578125" style="406" customWidth="1"/>
    <col min="1535" max="1535" width="5.42578125" style="406" customWidth="1"/>
    <col min="1536" max="1536" width="1.7109375" style="406" customWidth="1"/>
    <col min="1537" max="1537" width="6.85546875" style="406" customWidth="1"/>
    <col min="1538" max="1538" width="2.28515625" style="406" customWidth="1"/>
    <col min="1539" max="1539" width="10.28515625" style="406" customWidth="1"/>
    <col min="1540" max="1540" width="5.42578125" style="406" customWidth="1"/>
    <col min="1541" max="1541" width="3.28515625" style="406" customWidth="1"/>
    <col min="1542" max="1542" width="17.42578125" style="406" customWidth="1"/>
    <col min="1543" max="1543" width="11.42578125" style="406" customWidth="1"/>
    <col min="1544" max="1545" width="19.42578125" style="406" customWidth="1"/>
    <col min="1546" max="1786" width="11.42578125" style="406" customWidth="1"/>
    <col min="1787" max="1787" width="4.85546875" style="406" customWidth="1"/>
    <col min="1788" max="1788" width="2.7109375" style="406" customWidth="1"/>
    <col min="1789" max="1789" width="23.28515625" style="406" customWidth="1"/>
    <col min="1790" max="1790" width="6.42578125" style="406" customWidth="1"/>
    <col min="1791" max="1791" width="5.42578125" style="406" customWidth="1"/>
    <col min="1792" max="1792" width="1.7109375" style="406" customWidth="1"/>
    <col min="1793" max="1793" width="6.85546875" style="406" customWidth="1"/>
    <col min="1794" max="1794" width="2.28515625" style="406" customWidth="1"/>
    <col min="1795" max="1795" width="10.28515625" style="406" customWidth="1"/>
    <col min="1796" max="1796" width="5.42578125" style="406" customWidth="1"/>
    <col min="1797" max="1797" width="3.28515625" style="406" customWidth="1"/>
    <col min="1798" max="1798" width="17.42578125" style="406" customWidth="1"/>
    <col min="1799" max="1799" width="11.42578125" style="406" customWidth="1"/>
    <col min="1800" max="1801" width="19.42578125" style="406" customWidth="1"/>
    <col min="1802" max="2042" width="11.42578125" style="406" customWidth="1"/>
    <col min="2043" max="2043" width="4.85546875" style="406" customWidth="1"/>
    <col min="2044" max="2044" width="2.7109375" style="406" customWidth="1"/>
    <col min="2045" max="2045" width="23.28515625" style="406" customWidth="1"/>
    <col min="2046" max="2046" width="6.42578125" style="406" customWidth="1"/>
    <col min="2047" max="2047" width="5.42578125" style="406" customWidth="1"/>
    <col min="2048" max="2048" width="1.7109375" style="406" customWidth="1"/>
    <col min="2049" max="2049" width="6.85546875" style="406" customWidth="1"/>
    <col min="2050" max="2050" width="2.28515625" style="406" customWidth="1"/>
    <col min="2051" max="2051" width="10.28515625" style="406" customWidth="1"/>
    <col min="2052" max="2052" width="5.42578125" style="406" customWidth="1"/>
    <col min="2053" max="2053" width="3.28515625" style="406" customWidth="1"/>
    <col min="2054" max="2054" width="17.42578125" style="406" customWidth="1"/>
    <col min="2055" max="2055" width="11.42578125" style="406" customWidth="1"/>
    <col min="2056" max="2057" width="19.42578125" style="406" customWidth="1"/>
    <col min="2058" max="2298" width="11.42578125" style="406" customWidth="1"/>
    <col min="2299" max="2299" width="4.85546875" style="406" customWidth="1"/>
    <col min="2300" max="2300" width="2.7109375" style="406" customWidth="1"/>
    <col min="2301" max="2301" width="23.28515625" style="406" customWidth="1"/>
    <col min="2302" max="2302" width="6.42578125" style="406" customWidth="1"/>
    <col min="2303" max="2303" width="5.42578125" style="406" customWidth="1"/>
    <col min="2304" max="2304" width="1.7109375" style="406" customWidth="1"/>
    <col min="2305" max="2305" width="6.85546875" style="406" customWidth="1"/>
    <col min="2306" max="2306" width="2.28515625" style="406" customWidth="1"/>
    <col min="2307" max="2307" width="10.28515625" style="406" customWidth="1"/>
    <col min="2308" max="2308" width="5.42578125" style="406" customWidth="1"/>
    <col min="2309" max="2309" width="3.28515625" style="406" customWidth="1"/>
    <col min="2310" max="2310" width="17.42578125" style="406" customWidth="1"/>
    <col min="2311" max="2311" width="11.42578125" style="406" customWidth="1"/>
    <col min="2312" max="2313" width="19.42578125" style="406" customWidth="1"/>
    <col min="2314" max="2554" width="11.42578125" style="406" customWidth="1"/>
    <col min="2555" max="2555" width="4.85546875" style="406" customWidth="1"/>
    <col min="2556" max="2556" width="2.7109375" style="406" customWidth="1"/>
    <col min="2557" max="2557" width="23.28515625" style="406" customWidth="1"/>
    <col min="2558" max="2558" width="6.42578125" style="406" customWidth="1"/>
    <col min="2559" max="2559" width="5.42578125" style="406" customWidth="1"/>
    <col min="2560" max="2560" width="1.7109375" style="406" customWidth="1"/>
    <col min="2561" max="2561" width="6.85546875" style="406" customWidth="1"/>
    <col min="2562" max="2562" width="2.28515625" style="406" customWidth="1"/>
    <col min="2563" max="2563" width="10.28515625" style="406" customWidth="1"/>
    <col min="2564" max="2564" width="5.42578125" style="406" customWidth="1"/>
    <col min="2565" max="2565" width="3.28515625" style="406" customWidth="1"/>
    <col min="2566" max="2566" width="17.42578125" style="406" customWidth="1"/>
    <col min="2567" max="2567" width="11.42578125" style="406" customWidth="1"/>
    <col min="2568" max="2569" width="19.42578125" style="406" customWidth="1"/>
    <col min="2570" max="2810" width="11.42578125" style="406" customWidth="1"/>
    <col min="2811" max="2811" width="4.85546875" style="406" customWidth="1"/>
    <col min="2812" max="2812" width="2.7109375" style="406" customWidth="1"/>
    <col min="2813" max="2813" width="23.28515625" style="406" customWidth="1"/>
    <col min="2814" max="2814" width="6.42578125" style="406" customWidth="1"/>
    <col min="2815" max="2815" width="5.42578125" style="406" customWidth="1"/>
    <col min="2816" max="2816" width="1.7109375" style="406" customWidth="1"/>
    <col min="2817" max="2817" width="6.85546875" style="406" customWidth="1"/>
    <col min="2818" max="2818" width="2.28515625" style="406" customWidth="1"/>
    <col min="2819" max="2819" width="10.28515625" style="406" customWidth="1"/>
    <col min="2820" max="2820" width="5.42578125" style="406" customWidth="1"/>
    <col min="2821" max="2821" width="3.28515625" style="406" customWidth="1"/>
    <col min="2822" max="2822" width="17.42578125" style="406" customWidth="1"/>
    <col min="2823" max="2823" width="11.42578125" style="406" customWidth="1"/>
    <col min="2824" max="2825" width="19.42578125" style="406" customWidth="1"/>
    <col min="2826" max="3066" width="11.42578125" style="406" customWidth="1"/>
    <col min="3067" max="3067" width="4.85546875" style="406" customWidth="1"/>
    <col min="3068" max="3068" width="2.7109375" style="406" customWidth="1"/>
    <col min="3069" max="3069" width="23.28515625" style="406" customWidth="1"/>
    <col min="3070" max="3070" width="6.42578125" style="406" customWidth="1"/>
    <col min="3071" max="3071" width="5.42578125" style="406" customWidth="1"/>
    <col min="3072" max="3072" width="1.7109375" style="406" customWidth="1"/>
    <col min="3073" max="3073" width="6.85546875" style="406" customWidth="1"/>
    <col min="3074" max="3074" width="2.28515625" style="406" customWidth="1"/>
    <col min="3075" max="3075" width="10.28515625" style="406" customWidth="1"/>
    <col min="3076" max="3076" width="5.42578125" style="406" customWidth="1"/>
    <col min="3077" max="3077" width="3.28515625" style="406" customWidth="1"/>
    <col min="3078" max="3078" width="17.42578125" style="406" customWidth="1"/>
    <col min="3079" max="3079" width="11.42578125" style="406" customWidth="1"/>
    <col min="3080" max="3081" width="19.42578125" style="406" customWidth="1"/>
    <col min="3082" max="3322" width="11.42578125" style="406" customWidth="1"/>
    <col min="3323" max="3323" width="4.85546875" style="406" customWidth="1"/>
    <col min="3324" max="3324" width="2.7109375" style="406" customWidth="1"/>
    <col min="3325" max="3325" width="23.28515625" style="406" customWidth="1"/>
    <col min="3326" max="3326" width="6.42578125" style="406" customWidth="1"/>
    <col min="3327" max="3327" width="5.42578125" style="406" customWidth="1"/>
    <col min="3328" max="3328" width="1.7109375" style="406" customWidth="1"/>
    <col min="3329" max="3329" width="6.85546875" style="406" customWidth="1"/>
    <col min="3330" max="3330" width="2.28515625" style="406" customWidth="1"/>
    <col min="3331" max="3331" width="10.28515625" style="406" customWidth="1"/>
    <col min="3332" max="3332" width="5.42578125" style="406" customWidth="1"/>
    <col min="3333" max="3333" width="3.28515625" style="406" customWidth="1"/>
    <col min="3334" max="3334" width="17.42578125" style="406" customWidth="1"/>
    <col min="3335" max="3335" width="11.42578125" style="406" customWidth="1"/>
    <col min="3336" max="3337" width="19.42578125" style="406" customWidth="1"/>
    <col min="3338" max="3578" width="11.42578125" style="406" customWidth="1"/>
    <col min="3579" max="3579" width="4.85546875" style="406" customWidth="1"/>
    <col min="3580" max="3580" width="2.7109375" style="406" customWidth="1"/>
    <col min="3581" max="3581" width="23.28515625" style="406" customWidth="1"/>
    <col min="3582" max="3582" width="6.42578125" style="406" customWidth="1"/>
    <col min="3583" max="3583" width="5.42578125" style="406" customWidth="1"/>
    <col min="3584" max="3584" width="1.7109375" style="406" customWidth="1"/>
    <col min="3585" max="3585" width="6.85546875" style="406" customWidth="1"/>
    <col min="3586" max="3586" width="2.28515625" style="406" customWidth="1"/>
    <col min="3587" max="3587" width="10.28515625" style="406" customWidth="1"/>
    <col min="3588" max="3588" width="5.42578125" style="406" customWidth="1"/>
    <col min="3589" max="3589" width="3.28515625" style="406" customWidth="1"/>
    <col min="3590" max="3590" width="17.42578125" style="406" customWidth="1"/>
    <col min="3591" max="3591" width="11.42578125" style="406" customWidth="1"/>
    <col min="3592" max="3593" width="19.42578125" style="406" customWidth="1"/>
    <col min="3594" max="3834" width="11.42578125" style="406" customWidth="1"/>
    <col min="3835" max="3835" width="4.85546875" style="406" customWidth="1"/>
    <col min="3836" max="3836" width="2.7109375" style="406" customWidth="1"/>
    <col min="3837" max="3837" width="23.28515625" style="406" customWidth="1"/>
    <col min="3838" max="3838" width="6.42578125" style="406" customWidth="1"/>
    <col min="3839" max="3839" width="5.42578125" style="406" customWidth="1"/>
    <col min="3840" max="3840" width="1.7109375" style="406" customWidth="1"/>
    <col min="3841" max="3841" width="6.85546875" style="406" customWidth="1"/>
    <col min="3842" max="3842" width="2.28515625" style="406" customWidth="1"/>
    <col min="3843" max="3843" width="10.28515625" style="406" customWidth="1"/>
    <col min="3844" max="3844" width="5.42578125" style="406" customWidth="1"/>
    <col min="3845" max="3845" width="3.28515625" style="406" customWidth="1"/>
    <col min="3846" max="3846" width="17.42578125" style="406" customWidth="1"/>
    <col min="3847" max="3847" width="11.42578125" style="406" customWidth="1"/>
    <col min="3848" max="3849" width="19.42578125" style="406" customWidth="1"/>
    <col min="3850" max="4090" width="11.42578125" style="406" customWidth="1"/>
    <col min="4091" max="4091" width="4.85546875" style="406" customWidth="1"/>
    <col min="4092" max="4092" width="2.7109375" style="406" customWidth="1"/>
    <col min="4093" max="4093" width="23.28515625" style="406" customWidth="1"/>
    <col min="4094" max="4094" width="6.42578125" style="406" customWidth="1"/>
    <col min="4095" max="4095" width="5.42578125" style="406" customWidth="1"/>
    <col min="4096" max="4096" width="1.7109375" style="406" customWidth="1"/>
    <col min="4097" max="4097" width="6.85546875" style="406" customWidth="1"/>
    <col min="4098" max="4098" width="2.28515625" style="406" customWidth="1"/>
    <col min="4099" max="4099" width="10.28515625" style="406" customWidth="1"/>
    <col min="4100" max="4100" width="5.42578125" style="406" customWidth="1"/>
    <col min="4101" max="4101" width="3.28515625" style="406" customWidth="1"/>
    <col min="4102" max="4102" width="17.42578125" style="406" customWidth="1"/>
    <col min="4103" max="4103" width="11.42578125" style="406" customWidth="1"/>
    <col min="4104" max="4105" width="19.42578125" style="406" customWidth="1"/>
    <col min="4106" max="4346" width="11.42578125" style="406" customWidth="1"/>
    <col min="4347" max="4347" width="4.85546875" style="406" customWidth="1"/>
    <col min="4348" max="4348" width="2.7109375" style="406" customWidth="1"/>
    <col min="4349" max="4349" width="23.28515625" style="406" customWidth="1"/>
    <col min="4350" max="4350" width="6.42578125" style="406" customWidth="1"/>
    <col min="4351" max="4351" width="5.42578125" style="406" customWidth="1"/>
    <col min="4352" max="4352" width="1.7109375" style="406" customWidth="1"/>
    <col min="4353" max="4353" width="6.85546875" style="406" customWidth="1"/>
    <col min="4354" max="4354" width="2.28515625" style="406" customWidth="1"/>
    <col min="4355" max="4355" width="10.28515625" style="406" customWidth="1"/>
    <col min="4356" max="4356" width="5.42578125" style="406" customWidth="1"/>
    <col min="4357" max="4357" width="3.28515625" style="406" customWidth="1"/>
    <col min="4358" max="4358" width="17.42578125" style="406" customWidth="1"/>
    <col min="4359" max="4359" width="11.42578125" style="406" customWidth="1"/>
    <col min="4360" max="4361" width="19.42578125" style="406" customWidth="1"/>
    <col min="4362" max="4602" width="11.42578125" style="406" customWidth="1"/>
    <col min="4603" max="4603" width="4.85546875" style="406" customWidth="1"/>
    <col min="4604" max="4604" width="2.7109375" style="406" customWidth="1"/>
    <col min="4605" max="4605" width="23.28515625" style="406" customWidth="1"/>
    <col min="4606" max="4606" width="6.42578125" style="406" customWidth="1"/>
    <col min="4607" max="4607" width="5.42578125" style="406" customWidth="1"/>
    <col min="4608" max="4608" width="1.7109375" style="406" customWidth="1"/>
    <col min="4609" max="4609" width="6.85546875" style="406" customWidth="1"/>
    <col min="4610" max="4610" width="2.28515625" style="406" customWidth="1"/>
    <col min="4611" max="4611" width="10.28515625" style="406" customWidth="1"/>
    <col min="4612" max="4612" width="5.42578125" style="406" customWidth="1"/>
    <col min="4613" max="4613" width="3.28515625" style="406" customWidth="1"/>
    <col min="4614" max="4614" width="17.42578125" style="406" customWidth="1"/>
    <col min="4615" max="4615" width="11.42578125" style="406" customWidth="1"/>
    <col min="4616" max="4617" width="19.42578125" style="406" customWidth="1"/>
    <col min="4618" max="4858" width="11.42578125" style="406" customWidth="1"/>
    <col min="4859" max="4859" width="4.85546875" style="406" customWidth="1"/>
    <col min="4860" max="4860" width="2.7109375" style="406" customWidth="1"/>
    <col min="4861" max="4861" width="23.28515625" style="406" customWidth="1"/>
    <col min="4862" max="4862" width="6.42578125" style="406" customWidth="1"/>
    <col min="4863" max="4863" width="5.42578125" style="406" customWidth="1"/>
    <col min="4864" max="4864" width="1.7109375" style="406" customWidth="1"/>
    <col min="4865" max="4865" width="6.85546875" style="406" customWidth="1"/>
    <col min="4866" max="4866" width="2.28515625" style="406" customWidth="1"/>
    <col min="4867" max="4867" width="10.28515625" style="406" customWidth="1"/>
    <col min="4868" max="4868" width="5.42578125" style="406" customWidth="1"/>
    <col min="4869" max="4869" width="3.28515625" style="406" customWidth="1"/>
    <col min="4870" max="4870" width="17.42578125" style="406" customWidth="1"/>
    <col min="4871" max="4871" width="11.42578125" style="406" customWidth="1"/>
    <col min="4872" max="4873" width="19.42578125" style="406" customWidth="1"/>
    <col min="4874" max="5114" width="11.42578125" style="406" customWidth="1"/>
    <col min="5115" max="5115" width="4.85546875" style="406" customWidth="1"/>
    <col min="5116" max="5116" width="2.7109375" style="406" customWidth="1"/>
    <col min="5117" max="5117" width="23.28515625" style="406" customWidth="1"/>
    <col min="5118" max="5118" width="6.42578125" style="406" customWidth="1"/>
    <col min="5119" max="5119" width="5.42578125" style="406" customWidth="1"/>
    <col min="5120" max="5120" width="1.7109375" style="406" customWidth="1"/>
    <col min="5121" max="5121" width="6.85546875" style="406" customWidth="1"/>
    <col min="5122" max="5122" width="2.28515625" style="406" customWidth="1"/>
    <col min="5123" max="5123" width="10.28515625" style="406" customWidth="1"/>
    <col min="5124" max="5124" width="5.42578125" style="406" customWidth="1"/>
    <col min="5125" max="5125" width="3.28515625" style="406" customWidth="1"/>
    <col min="5126" max="5126" width="17.42578125" style="406" customWidth="1"/>
    <col min="5127" max="5127" width="11.42578125" style="406" customWidth="1"/>
    <col min="5128" max="5129" width="19.42578125" style="406" customWidth="1"/>
    <col min="5130" max="5370" width="11.42578125" style="406" customWidth="1"/>
    <col min="5371" max="5371" width="4.85546875" style="406" customWidth="1"/>
    <col min="5372" max="5372" width="2.7109375" style="406" customWidth="1"/>
    <col min="5373" max="5373" width="23.28515625" style="406" customWidth="1"/>
    <col min="5374" max="5374" width="6.42578125" style="406" customWidth="1"/>
    <col min="5375" max="5375" width="5.42578125" style="406" customWidth="1"/>
    <col min="5376" max="5376" width="1.7109375" style="406" customWidth="1"/>
    <col min="5377" max="5377" width="6.85546875" style="406" customWidth="1"/>
    <col min="5378" max="5378" width="2.28515625" style="406" customWidth="1"/>
    <col min="5379" max="5379" width="10.28515625" style="406" customWidth="1"/>
    <col min="5380" max="5380" width="5.42578125" style="406" customWidth="1"/>
    <col min="5381" max="5381" width="3.28515625" style="406" customWidth="1"/>
    <col min="5382" max="5382" width="17.42578125" style="406" customWidth="1"/>
    <col min="5383" max="5383" width="11.42578125" style="406" customWidth="1"/>
    <col min="5384" max="5385" width="19.42578125" style="406" customWidth="1"/>
    <col min="5386" max="5626" width="11.42578125" style="406" customWidth="1"/>
    <col min="5627" max="5627" width="4.85546875" style="406" customWidth="1"/>
    <col min="5628" max="5628" width="2.7109375" style="406" customWidth="1"/>
    <col min="5629" max="5629" width="23.28515625" style="406" customWidth="1"/>
    <col min="5630" max="5630" width="6.42578125" style="406" customWidth="1"/>
    <col min="5631" max="5631" width="5.42578125" style="406" customWidth="1"/>
    <col min="5632" max="5632" width="1.7109375" style="406" customWidth="1"/>
    <col min="5633" max="5633" width="6.85546875" style="406" customWidth="1"/>
    <col min="5634" max="5634" width="2.28515625" style="406" customWidth="1"/>
    <col min="5635" max="5635" width="10.28515625" style="406" customWidth="1"/>
    <col min="5636" max="5636" width="5.42578125" style="406" customWidth="1"/>
    <col min="5637" max="5637" width="3.28515625" style="406" customWidth="1"/>
    <col min="5638" max="5638" width="17.42578125" style="406" customWidth="1"/>
    <col min="5639" max="5639" width="11.42578125" style="406" customWidth="1"/>
    <col min="5640" max="5641" width="19.42578125" style="406" customWidth="1"/>
    <col min="5642" max="5882" width="11.42578125" style="406" customWidth="1"/>
    <col min="5883" max="5883" width="4.85546875" style="406" customWidth="1"/>
    <col min="5884" max="5884" width="2.7109375" style="406" customWidth="1"/>
    <col min="5885" max="5885" width="23.28515625" style="406" customWidth="1"/>
    <col min="5886" max="5886" width="6.42578125" style="406" customWidth="1"/>
    <col min="5887" max="5887" width="5.42578125" style="406" customWidth="1"/>
    <col min="5888" max="5888" width="1.7109375" style="406" customWidth="1"/>
    <col min="5889" max="5889" width="6.85546875" style="406" customWidth="1"/>
    <col min="5890" max="5890" width="2.28515625" style="406" customWidth="1"/>
    <col min="5891" max="5891" width="10.28515625" style="406" customWidth="1"/>
    <col min="5892" max="5892" width="5.42578125" style="406" customWidth="1"/>
    <col min="5893" max="5893" width="3.28515625" style="406" customWidth="1"/>
    <col min="5894" max="5894" width="17.42578125" style="406" customWidth="1"/>
    <col min="5895" max="5895" width="11.42578125" style="406" customWidth="1"/>
    <col min="5896" max="5897" width="19.42578125" style="406" customWidth="1"/>
    <col min="5898" max="6138" width="11.42578125" style="406" customWidth="1"/>
    <col min="6139" max="6139" width="4.85546875" style="406" customWidth="1"/>
    <col min="6140" max="6140" width="2.7109375" style="406" customWidth="1"/>
    <col min="6141" max="6141" width="23.28515625" style="406" customWidth="1"/>
    <col min="6142" max="6142" width="6.42578125" style="406" customWidth="1"/>
    <col min="6143" max="6143" width="5.42578125" style="406" customWidth="1"/>
    <col min="6144" max="6144" width="1.7109375" style="406" customWidth="1"/>
    <col min="6145" max="6145" width="6.85546875" style="406" customWidth="1"/>
    <col min="6146" max="6146" width="2.28515625" style="406" customWidth="1"/>
    <col min="6147" max="6147" width="10.28515625" style="406" customWidth="1"/>
    <col min="6148" max="6148" width="5.42578125" style="406" customWidth="1"/>
    <col min="6149" max="6149" width="3.28515625" style="406" customWidth="1"/>
    <col min="6150" max="6150" width="17.42578125" style="406" customWidth="1"/>
    <col min="6151" max="6151" width="11.42578125" style="406" customWidth="1"/>
    <col min="6152" max="6153" width="19.42578125" style="406" customWidth="1"/>
    <col min="6154" max="6394" width="11.42578125" style="406" customWidth="1"/>
    <col min="6395" max="6395" width="4.85546875" style="406" customWidth="1"/>
    <col min="6396" max="6396" width="2.7109375" style="406" customWidth="1"/>
    <col min="6397" max="6397" width="23.28515625" style="406" customWidth="1"/>
    <col min="6398" max="6398" width="6.42578125" style="406" customWidth="1"/>
    <col min="6399" max="6399" width="5.42578125" style="406" customWidth="1"/>
    <col min="6400" max="6400" width="1.7109375" style="406" customWidth="1"/>
    <col min="6401" max="6401" width="6.85546875" style="406" customWidth="1"/>
    <col min="6402" max="6402" width="2.28515625" style="406" customWidth="1"/>
    <col min="6403" max="6403" width="10.28515625" style="406" customWidth="1"/>
    <col min="6404" max="6404" width="5.42578125" style="406" customWidth="1"/>
    <col min="6405" max="6405" width="3.28515625" style="406" customWidth="1"/>
    <col min="6406" max="6406" width="17.42578125" style="406" customWidth="1"/>
    <col min="6407" max="6407" width="11.42578125" style="406" customWidth="1"/>
    <col min="6408" max="6409" width="19.42578125" style="406" customWidth="1"/>
    <col min="6410" max="6650" width="11.42578125" style="406" customWidth="1"/>
    <col min="6651" max="6651" width="4.85546875" style="406" customWidth="1"/>
    <col min="6652" max="6652" width="2.7109375" style="406" customWidth="1"/>
    <col min="6653" max="6653" width="23.28515625" style="406" customWidth="1"/>
    <col min="6654" max="6654" width="6.42578125" style="406" customWidth="1"/>
    <col min="6655" max="6655" width="5.42578125" style="406" customWidth="1"/>
    <col min="6656" max="6656" width="1.7109375" style="406" customWidth="1"/>
    <col min="6657" max="6657" width="6.85546875" style="406" customWidth="1"/>
    <col min="6658" max="6658" width="2.28515625" style="406" customWidth="1"/>
    <col min="6659" max="6659" width="10.28515625" style="406" customWidth="1"/>
    <col min="6660" max="6660" width="5.42578125" style="406" customWidth="1"/>
    <col min="6661" max="6661" width="3.28515625" style="406" customWidth="1"/>
    <col min="6662" max="6662" width="17.42578125" style="406" customWidth="1"/>
    <col min="6663" max="6663" width="11.42578125" style="406" customWidth="1"/>
    <col min="6664" max="6665" width="19.42578125" style="406" customWidth="1"/>
    <col min="6666" max="6906" width="11.42578125" style="406" customWidth="1"/>
    <col min="6907" max="6907" width="4.85546875" style="406" customWidth="1"/>
    <col min="6908" max="6908" width="2.7109375" style="406" customWidth="1"/>
    <col min="6909" max="6909" width="23.28515625" style="406" customWidth="1"/>
    <col min="6910" max="6910" width="6.42578125" style="406" customWidth="1"/>
    <col min="6911" max="6911" width="5.42578125" style="406" customWidth="1"/>
    <col min="6912" max="6912" width="1.7109375" style="406" customWidth="1"/>
    <col min="6913" max="6913" width="6.85546875" style="406" customWidth="1"/>
    <col min="6914" max="6914" width="2.28515625" style="406" customWidth="1"/>
    <col min="6915" max="6915" width="10.28515625" style="406" customWidth="1"/>
    <col min="6916" max="6916" width="5.42578125" style="406" customWidth="1"/>
    <col min="6917" max="6917" width="3.28515625" style="406" customWidth="1"/>
    <col min="6918" max="6918" width="17.42578125" style="406" customWidth="1"/>
    <col min="6919" max="6919" width="11.42578125" style="406" customWidth="1"/>
    <col min="6920" max="6921" width="19.42578125" style="406" customWidth="1"/>
    <col min="6922" max="7162" width="11.42578125" style="406" customWidth="1"/>
    <col min="7163" max="7163" width="4.85546875" style="406" customWidth="1"/>
    <col min="7164" max="7164" width="2.7109375" style="406" customWidth="1"/>
    <col min="7165" max="7165" width="23.28515625" style="406" customWidth="1"/>
    <col min="7166" max="7166" width="6.42578125" style="406" customWidth="1"/>
    <col min="7167" max="7167" width="5.42578125" style="406" customWidth="1"/>
    <col min="7168" max="7168" width="1.7109375" style="406" customWidth="1"/>
    <col min="7169" max="7169" width="6.85546875" style="406" customWidth="1"/>
    <col min="7170" max="7170" width="2.28515625" style="406" customWidth="1"/>
    <col min="7171" max="7171" width="10.28515625" style="406" customWidth="1"/>
    <col min="7172" max="7172" width="5.42578125" style="406" customWidth="1"/>
    <col min="7173" max="7173" width="3.28515625" style="406" customWidth="1"/>
    <col min="7174" max="7174" width="17.42578125" style="406" customWidth="1"/>
    <col min="7175" max="7175" width="11.42578125" style="406" customWidth="1"/>
    <col min="7176" max="7177" width="19.42578125" style="406" customWidth="1"/>
    <col min="7178" max="7418" width="11.42578125" style="406" customWidth="1"/>
    <col min="7419" max="7419" width="4.85546875" style="406" customWidth="1"/>
    <col min="7420" max="7420" width="2.7109375" style="406" customWidth="1"/>
    <col min="7421" max="7421" width="23.28515625" style="406" customWidth="1"/>
    <col min="7422" max="7422" width="6.42578125" style="406" customWidth="1"/>
    <col min="7423" max="7423" width="5.42578125" style="406" customWidth="1"/>
    <col min="7424" max="7424" width="1.7109375" style="406" customWidth="1"/>
    <col min="7425" max="7425" width="6.85546875" style="406" customWidth="1"/>
    <col min="7426" max="7426" width="2.28515625" style="406" customWidth="1"/>
    <col min="7427" max="7427" width="10.28515625" style="406" customWidth="1"/>
    <col min="7428" max="7428" width="5.42578125" style="406" customWidth="1"/>
    <col min="7429" max="7429" width="3.28515625" style="406" customWidth="1"/>
    <col min="7430" max="7430" width="17.42578125" style="406" customWidth="1"/>
    <col min="7431" max="7431" width="11.42578125" style="406" customWidth="1"/>
    <col min="7432" max="7433" width="19.42578125" style="406" customWidth="1"/>
    <col min="7434" max="7674" width="11.42578125" style="406" customWidth="1"/>
    <col min="7675" max="7675" width="4.85546875" style="406" customWidth="1"/>
    <col min="7676" max="7676" width="2.7109375" style="406" customWidth="1"/>
    <col min="7677" max="7677" width="23.28515625" style="406" customWidth="1"/>
    <col min="7678" max="7678" width="6.42578125" style="406" customWidth="1"/>
    <col min="7679" max="7679" width="5.42578125" style="406" customWidth="1"/>
    <col min="7680" max="7680" width="1.7109375" style="406" customWidth="1"/>
    <col min="7681" max="7681" width="6.85546875" style="406" customWidth="1"/>
    <col min="7682" max="7682" width="2.28515625" style="406" customWidth="1"/>
    <col min="7683" max="7683" width="10.28515625" style="406" customWidth="1"/>
    <col min="7684" max="7684" width="5.42578125" style="406" customWidth="1"/>
    <col min="7685" max="7685" width="3.28515625" style="406" customWidth="1"/>
    <col min="7686" max="7686" width="17.42578125" style="406" customWidth="1"/>
    <col min="7687" max="7687" width="11.42578125" style="406" customWidth="1"/>
    <col min="7688" max="7689" width="19.42578125" style="406" customWidth="1"/>
    <col min="7690" max="7930" width="11.42578125" style="406" customWidth="1"/>
    <col min="7931" max="7931" width="4.85546875" style="406" customWidth="1"/>
    <col min="7932" max="7932" width="2.7109375" style="406" customWidth="1"/>
    <col min="7933" max="7933" width="23.28515625" style="406" customWidth="1"/>
    <col min="7934" max="7934" width="6.42578125" style="406" customWidth="1"/>
    <col min="7935" max="7935" width="5.42578125" style="406" customWidth="1"/>
    <col min="7936" max="7936" width="1.7109375" style="406" customWidth="1"/>
    <col min="7937" max="7937" width="6.85546875" style="406" customWidth="1"/>
    <col min="7938" max="7938" width="2.28515625" style="406" customWidth="1"/>
    <col min="7939" max="7939" width="10.28515625" style="406" customWidth="1"/>
    <col min="7940" max="7940" width="5.42578125" style="406" customWidth="1"/>
    <col min="7941" max="7941" width="3.28515625" style="406" customWidth="1"/>
    <col min="7942" max="7942" width="17.42578125" style="406" customWidth="1"/>
    <col min="7943" max="7943" width="11.42578125" style="406" customWidth="1"/>
    <col min="7944" max="7945" width="19.42578125" style="406" customWidth="1"/>
    <col min="7946" max="8186" width="11.42578125" style="406" customWidth="1"/>
    <col min="8187" max="8187" width="4.85546875" style="406" customWidth="1"/>
    <col min="8188" max="8188" width="2.7109375" style="406" customWidth="1"/>
    <col min="8189" max="8189" width="23.28515625" style="406" customWidth="1"/>
    <col min="8190" max="8190" width="6.42578125" style="406" customWidth="1"/>
    <col min="8191" max="8191" width="5.42578125" style="406" customWidth="1"/>
    <col min="8192" max="8192" width="1.7109375" style="406" customWidth="1"/>
    <col min="8193" max="8193" width="6.85546875" style="406" customWidth="1"/>
    <col min="8194" max="8194" width="2.28515625" style="406" customWidth="1"/>
    <col min="8195" max="8195" width="10.28515625" style="406" customWidth="1"/>
    <col min="8196" max="8196" width="5.42578125" style="406" customWidth="1"/>
    <col min="8197" max="8197" width="3.28515625" style="406" customWidth="1"/>
    <col min="8198" max="8198" width="17.42578125" style="406" customWidth="1"/>
    <col min="8199" max="8199" width="11.42578125" style="406" customWidth="1"/>
    <col min="8200" max="8201" width="19.42578125" style="406" customWidth="1"/>
    <col min="8202" max="8442" width="11.42578125" style="406" customWidth="1"/>
    <col min="8443" max="8443" width="4.85546875" style="406" customWidth="1"/>
    <col min="8444" max="8444" width="2.7109375" style="406" customWidth="1"/>
    <col min="8445" max="8445" width="23.28515625" style="406" customWidth="1"/>
    <col min="8446" max="8446" width="6.42578125" style="406" customWidth="1"/>
    <col min="8447" max="8447" width="5.42578125" style="406" customWidth="1"/>
    <col min="8448" max="8448" width="1.7109375" style="406" customWidth="1"/>
    <col min="8449" max="8449" width="6.85546875" style="406" customWidth="1"/>
    <col min="8450" max="8450" width="2.28515625" style="406" customWidth="1"/>
    <col min="8451" max="8451" width="10.28515625" style="406" customWidth="1"/>
    <col min="8452" max="8452" width="5.42578125" style="406" customWidth="1"/>
    <col min="8453" max="8453" width="3.28515625" style="406" customWidth="1"/>
    <col min="8454" max="8454" width="17.42578125" style="406" customWidth="1"/>
    <col min="8455" max="8455" width="11.42578125" style="406" customWidth="1"/>
    <col min="8456" max="8457" width="19.42578125" style="406" customWidth="1"/>
    <col min="8458" max="8698" width="11.42578125" style="406" customWidth="1"/>
    <col min="8699" max="8699" width="4.85546875" style="406" customWidth="1"/>
    <col min="8700" max="8700" width="2.7109375" style="406" customWidth="1"/>
    <col min="8701" max="8701" width="23.28515625" style="406" customWidth="1"/>
    <col min="8702" max="8702" width="6.42578125" style="406" customWidth="1"/>
    <col min="8703" max="8703" width="5.42578125" style="406" customWidth="1"/>
    <col min="8704" max="8704" width="1.7109375" style="406" customWidth="1"/>
    <col min="8705" max="8705" width="6.85546875" style="406" customWidth="1"/>
    <col min="8706" max="8706" width="2.28515625" style="406" customWidth="1"/>
    <col min="8707" max="8707" width="10.28515625" style="406" customWidth="1"/>
    <col min="8708" max="8708" width="5.42578125" style="406" customWidth="1"/>
    <col min="8709" max="8709" width="3.28515625" style="406" customWidth="1"/>
    <col min="8710" max="8710" width="17.42578125" style="406" customWidth="1"/>
    <col min="8711" max="8711" width="11.42578125" style="406" customWidth="1"/>
    <col min="8712" max="8713" width="19.42578125" style="406" customWidth="1"/>
    <col min="8714" max="8954" width="11.42578125" style="406" customWidth="1"/>
    <col min="8955" max="8955" width="4.85546875" style="406" customWidth="1"/>
    <col min="8956" max="8956" width="2.7109375" style="406" customWidth="1"/>
    <col min="8957" max="8957" width="23.28515625" style="406" customWidth="1"/>
    <col min="8958" max="8958" width="6.42578125" style="406" customWidth="1"/>
    <col min="8959" max="8959" width="5.42578125" style="406" customWidth="1"/>
    <col min="8960" max="8960" width="1.7109375" style="406" customWidth="1"/>
    <col min="8961" max="8961" width="6.85546875" style="406" customWidth="1"/>
    <col min="8962" max="8962" width="2.28515625" style="406" customWidth="1"/>
    <col min="8963" max="8963" width="10.28515625" style="406" customWidth="1"/>
    <col min="8964" max="8964" width="5.42578125" style="406" customWidth="1"/>
    <col min="8965" max="8965" width="3.28515625" style="406" customWidth="1"/>
    <col min="8966" max="8966" width="17.42578125" style="406" customWidth="1"/>
    <col min="8967" max="8967" width="11.42578125" style="406" customWidth="1"/>
    <col min="8968" max="8969" width="19.42578125" style="406" customWidth="1"/>
    <col min="8970" max="9210" width="11.42578125" style="406" customWidth="1"/>
    <col min="9211" max="9211" width="4.85546875" style="406" customWidth="1"/>
    <col min="9212" max="9212" width="2.7109375" style="406" customWidth="1"/>
    <col min="9213" max="9213" width="23.28515625" style="406" customWidth="1"/>
    <col min="9214" max="9214" width="6.42578125" style="406" customWidth="1"/>
    <col min="9215" max="9215" width="5.42578125" style="406" customWidth="1"/>
    <col min="9216" max="9216" width="1.7109375" style="406" customWidth="1"/>
    <col min="9217" max="9217" width="6.85546875" style="406" customWidth="1"/>
    <col min="9218" max="9218" width="2.28515625" style="406" customWidth="1"/>
    <col min="9219" max="9219" width="10.28515625" style="406" customWidth="1"/>
    <col min="9220" max="9220" width="5.42578125" style="406" customWidth="1"/>
    <col min="9221" max="9221" width="3.28515625" style="406" customWidth="1"/>
    <col min="9222" max="9222" width="17.42578125" style="406" customWidth="1"/>
    <col min="9223" max="9223" width="11.42578125" style="406" customWidth="1"/>
    <col min="9224" max="9225" width="19.42578125" style="406" customWidth="1"/>
    <col min="9226" max="9466" width="11.42578125" style="406" customWidth="1"/>
    <col min="9467" max="9467" width="4.85546875" style="406" customWidth="1"/>
    <col min="9468" max="9468" width="2.7109375" style="406" customWidth="1"/>
    <col min="9469" max="9469" width="23.28515625" style="406" customWidth="1"/>
    <col min="9470" max="9470" width="6.42578125" style="406" customWidth="1"/>
    <col min="9471" max="9471" width="5.42578125" style="406" customWidth="1"/>
    <col min="9472" max="9472" width="1.7109375" style="406" customWidth="1"/>
    <col min="9473" max="9473" width="6.85546875" style="406" customWidth="1"/>
    <col min="9474" max="9474" width="2.28515625" style="406" customWidth="1"/>
    <col min="9475" max="9475" width="10.28515625" style="406" customWidth="1"/>
    <col min="9476" max="9476" width="5.42578125" style="406" customWidth="1"/>
    <col min="9477" max="9477" width="3.28515625" style="406" customWidth="1"/>
    <col min="9478" max="9478" width="17.42578125" style="406" customWidth="1"/>
    <col min="9479" max="9479" width="11.42578125" style="406" customWidth="1"/>
    <col min="9480" max="9481" width="19.42578125" style="406" customWidth="1"/>
    <col min="9482" max="9722" width="11.42578125" style="406" customWidth="1"/>
    <col min="9723" max="9723" width="4.85546875" style="406" customWidth="1"/>
    <col min="9724" max="9724" width="2.7109375" style="406" customWidth="1"/>
    <col min="9725" max="9725" width="23.28515625" style="406" customWidth="1"/>
    <col min="9726" max="9726" width="6.42578125" style="406" customWidth="1"/>
    <col min="9727" max="9727" width="5.42578125" style="406" customWidth="1"/>
    <col min="9728" max="9728" width="1.7109375" style="406" customWidth="1"/>
    <col min="9729" max="9729" width="6.85546875" style="406" customWidth="1"/>
    <col min="9730" max="9730" width="2.28515625" style="406" customWidth="1"/>
    <col min="9731" max="9731" width="10.28515625" style="406" customWidth="1"/>
    <col min="9732" max="9732" width="5.42578125" style="406" customWidth="1"/>
    <col min="9733" max="9733" width="3.28515625" style="406" customWidth="1"/>
    <col min="9734" max="9734" width="17.42578125" style="406" customWidth="1"/>
    <col min="9735" max="9735" width="11.42578125" style="406" customWidth="1"/>
    <col min="9736" max="9737" width="19.42578125" style="406" customWidth="1"/>
    <col min="9738" max="9978" width="11.42578125" style="406" customWidth="1"/>
    <col min="9979" max="9979" width="4.85546875" style="406" customWidth="1"/>
    <col min="9980" max="9980" width="2.7109375" style="406" customWidth="1"/>
    <col min="9981" max="9981" width="23.28515625" style="406" customWidth="1"/>
    <col min="9982" max="9982" width="6.42578125" style="406" customWidth="1"/>
    <col min="9983" max="9983" width="5.42578125" style="406" customWidth="1"/>
    <col min="9984" max="9984" width="1.7109375" style="406" customWidth="1"/>
    <col min="9985" max="9985" width="6.85546875" style="406" customWidth="1"/>
    <col min="9986" max="9986" width="2.28515625" style="406" customWidth="1"/>
    <col min="9987" max="9987" width="10.28515625" style="406" customWidth="1"/>
    <col min="9988" max="9988" width="5.42578125" style="406" customWidth="1"/>
    <col min="9989" max="9989" width="3.28515625" style="406" customWidth="1"/>
    <col min="9990" max="9990" width="17.42578125" style="406" customWidth="1"/>
    <col min="9991" max="9991" width="11.42578125" style="406" customWidth="1"/>
    <col min="9992" max="9993" width="19.42578125" style="406" customWidth="1"/>
    <col min="9994" max="10234" width="11.42578125" style="406" customWidth="1"/>
    <col min="10235" max="10235" width="4.85546875" style="406" customWidth="1"/>
    <col min="10236" max="10236" width="2.7109375" style="406" customWidth="1"/>
    <col min="10237" max="10237" width="23.28515625" style="406" customWidth="1"/>
    <col min="10238" max="10238" width="6.42578125" style="406" customWidth="1"/>
    <col min="10239" max="10239" width="5.42578125" style="406" customWidth="1"/>
    <col min="10240" max="10240" width="1.7109375" style="406" customWidth="1"/>
    <col min="10241" max="10241" width="6.85546875" style="406" customWidth="1"/>
    <col min="10242" max="10242" width="2.28515625" style="406" customWidth="1"/>
    <col min="10243" max="10243" width="10.28515625" style="406" customWidth="1"/>
    <col min="10244" max="10244" width="5.42578125" style="406" customWidth="1"/>
    <col min="10245" max="10245" width="3.28515625" style="406" customWidth="1"/>
    <col min="10246" max="10246" width="17.42578125" style="406" customWidth="1"/>
    <col min="10247" max="10247" width="11.42578125" style="406" customWidth="1"/>
    <col min="10248" max="10249" width="19.42578125" style="406" customWidth="1"/>
    <col min="10250" max="10490" width="11.42578125" style="406" customWidth="1"/>
    <col min="10491" max="10491" width="4.85546875" style="406" customWidth="1"/>
    <col min="10492" max="10492" width="2.7109375" style="406" customWidth="1"/>
    <col min="10493" max="10493" width="23.28515625" style="406" customWidth="1"/>
    <col min="10494" max="10494" width="6.42578125" style="406" customWidth="1"/>
    <col min="10495" max="10495" width="5.42578125" style="406" customWidth="1"/>
    <col min="10496" max="10496" width="1.7109375" style="406" customWidth="1"/>
    <col min="10497" max="10497" width="6.85546875" style="406" customWidth="1"/>
    <col min="10498" max="10498" width="2.28515625" style="406" customWidth="1"/>
    <col min="10499" max="10499" width="10.28515625" style="406" customWidth="1"/>
    <col min="10500" max="10500" width="5.42578125" style="406" customWidth="1"/>
    <col min="10501" max="10501" width="3.28515625" style="406" customWidth="1"/>
    <col min="10502" max="10502" width="17.42578125" style="406" customWidth="1"/>
    <col min="10503" max="10503" width="11.42578125" style="406" customWidth="1"/>
    <col min="10504" max="10505" width="19.42578125" style="406" customWidth="1"/>
    <col min="10506" max="10746" width="11.42578125" style="406" customWidth="1"/>
    <col min="10747" max="10747" width="4.85546875" style="406" customWidth="1"/>
    <col min="10748" max="10748" width="2.7109375" style="406" customWidth="1"/>
    <col min="10749" max="10749" width="23.28515625" style="406" customWidth="1"/>
    <col min="10750" max="10750" width="6.42578125" style="406" customWidth="1"/>
    <col min="10751" max="10751" width="5.42578125" style="406" customWidth="1"/>
    <col min="10752" max="10752" width="1.7109375" style="406" customWidth="1"/>
    <col min="10753" max="10753" width="6.85546875" style="406" customWidth="1"/>
    <col min="10754" max="10754" width="2.28515625" style="406" customWidth="1"/>
    <col min="10755" max="10755" width="10.28515625" style="406" customWidth="1"/>
    <col min="10756" max="10756" width="5.42578125" style="406" customWidth="1"/>
    <col min="10757" max="10757" width="3.28515625" style="406" customWidth="1"/>
    <col min="10758" max="10758" width="17.42578125" style="406" customWidth="1"/>
    <col min="10759" max="10759" width="11.42578125" style="406" customWidth="1"/>
    <col min="10760" max="10761" width="19.42578125" style="406" customWidth="1"/>
    <col min="10762" max="11002" width="11.42578125" style="406" customWidth="1"/>
    <col min="11003" max="11003" width="4.85546875" style="406" customWidth="1"/>
    <col min="11004" max="11004" width="2.7109375" style="406" customWidth="1"/>
    <col min="11005" max="11005" width="23.28515625" style="406" customWidth="1"/>
    <col min="11006" max="11006" width="6.42578125" style="406" customWidth="1"/>
    <col min="11007" max="11007" width="5.42578125" style="406" customWidth="1"/>
    <col min="11008" max="11008" width="1.7109375" style="406" customWidth="1"/>
    <col min="11009" max="11009" width="6.85546875" style="406" customWidth="1"/>
    <col min="11010" max="11010" width="2.28515625" style="406" customWidth="1"/>
    <col min="11011" max="11011" width="10.28515625" style="406" customWidth="1"/>
    <col min="11012" max="11012" width="5.42578125" style="406" customWidth="1"/>
    <col min="11013" max="11013" width="3.28515625" style="406" customWidth="1"/>
    <col min="11014" max="11014" width="17.42578125" style="406" customWidth="1"/>
    <col min="11015" max="11015" width="11.42578125" style="406" customWidth="1"/>
    <col min="11016" max="11017" width="19.42578125" style="406" customWidth="1"/>
    <col min="11018" max="11258" width="11.42578125" style="406" customWidth="1"/>
    <col min="11259" max="11259" width="4.85546875" style="406" customWidth="1"/>
    <col min="11260" max="11260" width="2.7109375" style="406" customWidth="1"/>
    <col min="11261" max="11261" width="23.28515625" style="406" customWidth="1"/>
    <col min="11262" max="11262" width="6.42578125" style="406" customWidth="1"/>
    <col min="11263" max="11263" width="5.42578125" style="406" customWidth="1"/>
    <col min="11264" max="11264" width="1.7109375" style="406" customWidth="1"/>
    <col min="11265" max="11265" width="6.85546875" style="406" customWidth="1"/>
    <col min="11266" max="11266" width="2.28515625" style="406" customWidth="1"/>
    <col min="11267" max="11267" width="10.28515625" style="406" customWidth="1"/>
    <col min="11268" max="11268" width="5.42578125" style="406" customWidth="1"/>
    <col min="11269" max="11269" width="3.28515625" style="406" customWidth="1"/>
    <col min="11270" max="11270" width="17.42578125" style="406" customWidth="1"/>
    <col min="11271" max="11271" width="11.42578125" style="406" customWidth="1"/>
    <col min="11272" max="11273" width="19.42578125" style="406" customWidth="1"/>
    <col min="11274" max="11514" width="11.42578125" style="406" customWidth="1"/>
    <col min="11515" max="11515" width="4.85546875" style="406" customWidth="1"/>
    <col min="11516" max="11516" width="2.7109375" style="406" customWidth="1"/>
    <col min="11517" max="11517" width="23.28515625" style="406" customWidth="1"/>
    <col min="11518" max="11518" width="6.42578125" style="406" customWidth="1"/>
    <col min="11519" max="11519" width="5.42578125" style="406" customWidth="1"/>
    <col min="11520" max="11520" width="1.7109375" style="406" customWidth="1"/>
    <col min="11521" max="11521" width="6.85546875" style="406" customWidth="1"/>
    <col min="11522" max="11522" width="2.28515625" style="406" customWidth="1"/>
    <col min="11523" max="11523" width="10.28515625" style="406" customWidth="1"/>
    <col min="11524" max="11524" width="5.42578125" style="406" customWidth="1"/>
    <col min="11525" max="11525" width="3.28515625" style="406" customWidth="1"/>
    <col min="11526" max="11526" width="17.42578125" style="406" customWidth="1"/>
    <col min="11527" max="11527" width="11.42578125" style="406" customWidth="1"/>
    <col min="11528" max="11529" width="19.42578125" style="406" customWidth="1"/>
    <col min="11530" max="11770" width="11.42578125" style="406" customWidth="1"/>
    <col min="11771" max="11771" width="4.85546875" style="406" customWidth="1"/>
    <col min="11772" max="11772" width="2.7109375" style="406" customWidth="1"/>
    <col min="11773" max="11773" width="23.28515625" style="406" customWidth="1"/>
    <col min="11774" max="11774" width="6.42578125" style="406" customWidth="1"/>
    <col min="11775" max="11775" width="5.42578125" style="406" customWidth="1"/>
    <col min="11776" max="11776" width="1.7109375" style="406" customWidth="1"/>
    <col min="11777" max="11777" width="6.85546875" style="406" customWidth="1"/>
    <col min="11778" max="11778" width="2.28515625" style="406" customWidth="1"/>
    <col min="11779" max="11779" width="10.28515625" style="406" customWidth="1"/>
    <col min="11780" max="11780" width="5.42578125" style="406" customWidth="1"/>
    <col min="11781" max="11781" width="3.28515625" style="406" customWidth="1"/>
    <col min="11782" max="11782" width="17.42578125" style="406" customWidth="1"/>
    <col min="11783" max="11783" width="11.42578125" style="406" customWidth="1"/>
    <col min="11784" max="11785" width="19.42578125" style="406" customWidth="1"/>
    <col min="11786" max="12026" width="11.42578125" style="406" customWidth="1"/>
    <col min="12027" max="12027" width="4.85546875" style="406" customWidth="1"/>
    <col min="12028" max="12028" width="2.7109375" style="406" customWidth="1"/>
    <col min="12029" max="12029" width="23.28515625" style="406" customWidth="1"/>
    <col min="12030" max="12030" width="6.42578125" style="406" customWidth="1"/>
    <col min="12031" max="12031" width="5.42578125" style="406" customWidth="1"/>
    <col min="12032" max="12032" width="1.7109375" style="406" customWidth="1"/>
    <col min="12033" max="12033" width="6.85546875" style="406" customWidth="1"/>
    <col min="12034" max="12034" width="2.28515625" style="406" customWidth="1"/>
    <col min="12035" max="12035" width="10.28515625" style="406" customWidth="1"/>
    <col min="12036" max="12036" width="5.42578125" style="406" customWidth="1"/>
    <col min="12037" max="12037" width="3.28515625" style="406" customWidth="1"/>
    <col min="12038" max="12038" width="17.42578125" style="406" customWidth="1"/>
    <col min="12039" max="12039" width="11.42578125" style="406" customWidth="1"/>
    <col min="12040" max="12041" width="19.42578125" style="406" customWidth="1"/>
    <col min="12042" max="12282" width="11.42578125" style="406" customWidth="1"/>
    <col min="12283" max="12283" width="4.85546875" style="406" customWidth="1"/>
    <col min="12284" max="12284" width="2.7109375" style="406" customWidth="1"/>
    <col min="12285" max="12285" width="23.28515625" style="406" customWidth="1"/>
    <col min="12286" max="12286" width="6.42578125" style="406" customWidth="1"/>
    <col min="12287" max="12287" width="5.42578125" style="406" customWidth="1"/>
    <col min="12288" max="12288" width="1.7109375" style="406" customWidth="1"/>
    <col min="12289" max="12289" width="6.85546875" style="406" customWidth="1"/>
    <col min="12290" max="12290" width="2.28515625" style="406" customWidth="1"/>
    <col min="12291" max="12291" width="10.28515625" style="406" customWidth="1"/>
    <col min="12292" max="12292" width="5.42578125" style="406" customWidth="1"/>
    <col min="12293" max="12293" width="3.28515625" style="406" customWidth="1"/>
    <col min="12294" max="12294" width="17.42578125" style="406" customWidth="1"/>
    <col min="12295" max="12295" width="11.42578125" style="406" customWidth="1"/>
    <col min="12296" max="12297" width="19.42578125" style="406" customWidth="1"/>
    <col min="12298" max="12538" width="11.42578125" style="406" customWidth="1"/>
    <col min="12539" max="12539" width="4.85546875" style="406" customWidth="1"/>
    <col min="12540" max="12540" width="2.7109375" style="406" customWidth="1"/>
    <col min="12541" max="12541" width="23.28515625" style="406" customWidth="1"/>
    <col min="12542" max="12542" width="6.42578125" style="406" customWidth="1"/>
    <col min="12543" max="12543" width="5.42578125" style="406" customWidth="1"/>
    <col min="12544" max="12544" width="1.7109375" style="406" customWidth="1"/>
    <col min="12545" max="12545" width="6.85546875" style="406" customWidth="1"/>
    <col min="12546" max="12546" width="2.28515625" style="406" customWidth="1"/>
    <col min="12547" max="12547" width="10.28515625" style="406" customWidth="1"/>
    <col min="12548" max="12548" width="5.42578125" style="406" customWidth="1"/>
    <col min="12549" max="12549" width="3.28515625" style="406" customWidth="1"/>
    <col min="12550" max="12550" width="17.42578125" style="406" customWidth="1"/>
    <col min="12551" max="12551" width="11.42578125" style="406" customWidth="1"/>
    <col min="12552" max="12553" width="19.42578125" style="406" customWidth="1"/>
    <col min="12554" max="12794" width="11.42578125" style="406" customWidth="1"/>
    <col min="12795" max="12795" width="4.85546875" style="406" customWidth="1"/>
    <col min="12796" max="12796" width="2.7109375" style="406" customWidth="1"/>
    <col min="12797" max="12797" width="23.28515625" style="406" customWidth="1"/>
    <col min="12798" max="12798" width="6.42578125" style="406" customWidth="1"/>
    <col min="12799" max="12799" width="5.42578125" style="406" customWidth="1"/>
    <col min="12800" max="12800" width="1.7109375" style="406" customWidth="1"/>
    <col min="12801" max="12801" width="6.85546875" style="406" customWidth="1"/>
    <col min="12802" max="12802" width="2.28515625" style="406" customWidth="1"/>
    <col min="12803" max="12803" width="10.28515625" style="406" customWidth="1"/>
    <col min="12804" max="12804" width="5.42578125" style="406" customWidth="1"/>
    <col min="12805" max="12805" width="3.28515625" style="406" customWidth="1"/>
    <col min="12806" max="12806" width="17.42578125" style="406" customWidth="1"/>
    <col min="12807" max="12807" width="11.42578125" style="406" customWidth="1"/>
    <col min="12808" max="12809" width="19.42578125" style="406" customWidth="1"/>
    <col min="12810" max="13050" width="11.42578125" style="406" customWidth="1"/>
    <col min="13051" max="13051" width="4.85546875" style="406" customWidth="1"/>
    <col min="13052" max="13052" width="2.7109375" style="406" customWidth="1"/>
    <col min="13053" max="13053" width="23.28515625" style="406" customWidth="1"/>
    <col min="13054" max="13054" width="6.42578125" style="406" customWidth="1"/>
    <col min="13055" max="13055" width="5.42578125" style="406" customWidth="1"/>
    <col min="13056" max="13056" width="1.7109375" style="406" customWidth="1"/>
    <col min="13057" max="13057" width="6.85546875" style="406" customWidth="1"/>
    <col min="13058" max="13058" width="2.28515625" style="406" customWidth="1"/>
    <col min="13059" max="13059" width="10.28515625" style="406" customWidth="1"/>
    <col min="13060" max="13060" width="5.42578125" style="406" customWidth="1"/>
    <col min="13061" max="13061" width="3.28515625" style="406" customWidth="1"/>
    <col min="13062" max="13062" width="17.42578125" style="406" customWidth="1"/>
    <col min="13063" max="13063" width="11.42578125" style="406" customWidth="1"/>
    <col min="13064" max="13065" width="19.42578125" style="406" customWidth="1"/>
    <col min="13066" max="13306" width="11.42578125" style="406" customWidth="1"/>
    <col min="13307" max="13307" width="4.85546875" style="406" customWidth="1"/>
    <col min="13308" max="13308" width="2.7109375" style="406" customWidth="1"/>
    <col min="13309" max="13309" width="23.28515625" style="406" customWidth="1"/>
    <col min="13310" max="13310" width="6.42578125" style="406" customWidth="1"/>
    <col min="13311" max="13311" width="5.42578125" style="406" customWidth="1"/>
    <col min="13312" max="13312" width="1.7109375" style="406" customWidth="1"/>
    <col min="13313" max="13313" width="6.85546875" style="406" customWidth="1"/>
    <col min="13314" max="13314" width="2.28515625" style="406" customWidth="1"/>
    <col min="13315" max="13315" width="10.28515625" style="406" customWidth="1"/>
    <col min="13316" max="13316" width="5.42578125" style="406" customWidth="1"/>
    <col min="13317" max="13317" width="3.28515625" style="406" customWidth="1"/>
    <col min="13318" max="13318" width="17.42578125" style="406" customWidth="1"/>
    <col min="13319" max="13319" width="11.42578125" style="406" customWidth="1"/>
    <col min="13320" max="13321" width="19.42578125" style="406" customWidth="1"/>
    <col min="13322" max="13562" width="11.42578125" style="406" customWidth="1"/>
    <col min="13563" max="13563" width="4.85546875" style="406" customWidth="1"/>
    <col min="13564" max="13564" width="2.7109375" style="406" customWidth="1"/>
    <col min="13565" max="13565" width="23.28515625" style="406" customWidth="1"/>
    <col min="13566" max="13566" width="6.42578125" style="406" customWidth="1"/>
    <col min="13567" max="13567" width="5.42578125" style="406" customWidth="1"/>
    <col min="13568" max="13568" width="1.7109375" style="406" customWidth="1"/>
    <col min="13569" max="13569" width="6.85546875" style="406" customWidth="1"/>
    <col min="13570" max="13570" width="2.28515625" style="406" customWidth="1"/>
    <col min="13571" max="13571" width="10.28515625" style="406" customWidth="1"/>
    <col min="13572" max="13572" width="5.42578125" style="406" customWidth="1"/>
    <col min="13573" max="13573" width="3.28515625" style="406" customWidth="1"/>
    <col min="13574" max="13574" width="17.42578125" style="406" customWidth="1"/>
    <col min="13575" max="13575" width="11.42578125" style="406" customWidth="1"/>
    <col min="13576" max="13577" width="19.42578125" style="406" customWidth="1"/>
    <col min="13578" max="13818" width="11.42578125" style="406" customWidth="1"/>
    <col min="13819" max="13819" width="4.85546875" style="406" customWidth="1"/>
    <col min="13820" max="13820" width="2.7109375" style="406" customWidth="1"/>
    <col min="13821" max="13821" width="23.28515625" style="406" customWidth="1"/>
    <col min="13822" max="13822" width="6.42578125" style="406" customWidth="1"/>
    <col min="13823" max="13823" width="5.42578125" style="406" customWidth="1"/>
    <col min="13824" max="13824" width="1.7109375" style="406" customWidth="1"/>
    <col min="13825" max="13825" width="6.85546875" style="406" customWidth="1"/>
    <col min="13826" max="13826" width="2.28515625" style="406" customWidth="1"/>
    <col min="13827" max="13827" width="10.28515625" style="406" customWidth="1"/>
    <col min="13828" max="13828" width="5.42578125" style="406" customWidth="1"/>
    <col min="13829" max="13829" width="3.28515625" style="406" customWidth="1"/>
    <col min="13830" max="13830" width="17.42578125" style="406" customWidth="1"/>
    <col min="13831" max="13831" width="11.42578125" style="406" customWidth="1"/>
    <col min="13832" max="13833" width="19.42578125" style="406" customWidth="1"/>
    <col min="13834" max="14074" width="11.42578125" style="406" customWidth="1"/>
    <col min="14075" max="14075" width="4.85546875" style="406" customWidth="1"/>
    <col min="14076" max="14076" width="2.7109375" style="406" customWidth="1"/>
    <col min="14077" max="14077" width="23.28515625" style="406" customWidth="1"/>
    <col min="14078" max="14078" width="6.42578125" style="406" customWidth="1"/>
    <col min="14079" max="14079" width="5.42578125" style="406" customWidth="1"/>
    <col min="14080" max="14080" width="1.7109375" style="406" customWidth="1"/>
    <col min="14081" max="14081" width="6.85546875" style="406" customWidth="1"/>
    <col min="14082" max="14082" width="2.28515625" style="406" customWidth="1"/>
    <col min="14083" max="14083" width="10.28515625" style="406" customWidth="1"/>
    <col min="14084" max="14084" width="5.42578125" style="406" customWidth="1"/>
    <col min="14085" max="14085" width="3.28515625" style="406" customWidth="1"/>
    <col min="14086" max="14086" width="17.42578125" style="406" customWidth="1"/>
    <col min="14087" max="14087" width="11.42578125" style="406" customWidth="1"/>
    <col min="14088" max="14089" width="19.42578125" style="406" customWidth="1"/>
    <col min="14090" max="14330" width="11.42578125" style="406" customWidth="1"/>
    <col min="14331" max="14331" width="4.85546875" style="406" customWidth="1"/>
    <col min="14332" max="14332" width="2.7109375" style="406" customWidth="1"/>
    <col min="14333" max="14333" width="23.28515625" style="406" customWidth="1"/>
    <col min="14334" max="14334" width="6.42578125" style="406" customWidth="1"/>
    <col min="14335" max="14335" width="5.42578125" style="406" customWidth="1"/>
    <col min="14336" max="14336" width="1.7109375" style="406" customWidth="1"/>
    <col min="14337" max="14337" width="6.85546875" style="406" customWidth="1"/>
    <col min="14338" max="14338" width="2.28515625" style="406" customWidth="1"/>
    <col min="14339" max="14339" width="10.28515625" style="406" customWidth="1"/>
    <col min="14340" max="14340" width="5.42578125" style="406" customWidth="1"/>
    <col min="14341" max="14341" width="3.28515625" style="406" customWidth="1"/>
    <col min="14342" max="14342" width="17.42578125" style="406" customWidth="1"/>
    <col min="14343" max="14343" width="11.42578125" style="406" customWidth="1"/>
    <col min="14344" max="14345" width="19.42578125" style="406" customWidth="1"/>
    <col min="14346" max="14586" width="11.42578125" style="406" customWidth="1"/>
    <col min="14587" max="14587" width="4.85546875" style="406" customWidth="1"/>
    <col min="14588" max="14588" width="2.7109375" style="406" customWidth="1"/>
    <col min="14589" max="14589" width="23.28515625" style="406" customWidth="1"/>
    <col min="14590" max="14590" width="6.42578125" style="406" customWidth="1"/>
    <col min="14591" max="14591" width="5.42578125" style="406" customWidth="1"/>
    <col min="14592" max="14592" width="1.7109375" style="406" customWidth="1"/>
    <col min="14593" max="14593" width="6.85546875" style="406" customWidth="1"/>
    <col min="14594" max="14594" width="2.28515625" style="406" customWidth="1"/>
    <col min="14595" max="14595" width="10.28515625" style="406" customWidth="1"/>
    <col min="14596" max="14596" width="5.42578125" style="406" customWidth="1"/>
    <col min="14597" max="14597" width="3.28515625" style="406" customWidth="1"/>
    <col min="14598" max="14598" width="17.42578125" style="406" customWidth="1"/>
    <col min="14599" max="14599" width="11.42578125" style="406" customWidth="1"/>
    <col min="14600" max="14601" width="19.42578125" style="406" customWidth="1"/>
    <col min="14602" max="14842" width="11.42578125" style="406" customWidth="1"/>
    <col min="14843" max="14843" width="4.85546875" style="406" customWidth="1"/>
    <col min="14844" max="14844" width="2.7109375" style="406" customWidth="1"/>
    <col min="14845" max="14845" width="23.28515625" style="406" customWidth="1"/>
    <col min="14846" max="14846" width="6.42578125" style="406" customWidth="1"/>
    <col min="14847" max="14847" width="5.42578125" style="406" customWidth="1"/>
    <col min="14848" max="14848" width="1.7109375" style="406" customWidth="1"/>
    <col min="14849" max="14849" width="6.85546875" style="406" customWidth="1"/>
    <col min="14850" max="14850" width="2.28515625" style="406" customWidth="1"/>
    <col min="14851" max="14851" width="10.28515625" style="406" customWidth="1"/>
    <col min="14852" max="14852" width="5.42578125" style="406" customWidth="1"/>
    <col min="14853" max="14853" width="3.28515625" style="406" customWidth="1"/>
    <col min="14854" max="14854" width="17.42578125" style="406" customWidth="1"/>
    <col min="14855" max="14855" width="11.42578125" style="406" customWidth="1"/>
    <col min="14856" max="14857" width="19.42578125" style="406" customWidth="1"/>
    <col min="14858" max="15098" width="11.42578125" style="406" customWidth="1"/>
    <col min="15099" max="15099" width="4.85546875" style="406" customWidth="1"/>
    <col min="15100" max="15100" width="2.7109375" style="406" customWidth="1"/>
    <col min="15101" max="15101" width="23.28515625" style="406" customWidth="1"/>
    <col min="15102" max="15102" width="6.42578125" style="406" customWidth="1"/>
    <col min="15103" max="15103" width="5.42578125" style="406" customWidth="1"/>
    <col min="15104" max="15104" width="1.7109375" style="406" customWidth="1"/>
    <col min="15105" max="15105" width="6.85546875" style="406" customWidth="1"/>
    <col min="15106" max="15106" width="2.28515625" style="406" customWidth="1"/>
    <col min="15107" max="15107" width="10.28515625" style="406" customWidth="1"/>
    <col min="15108" max="15108" width="5.42578125" style="406" customWidth="1"/>
    <col min="15109" max="15109" width="3.28515625" style="406" customWidth="1"/>
    <col min="15110" max="15110" width="17.42578125" style="406" customWidth="1"/>
    <col min="15111" max="15111" width="11.42578125" style="406" customWidth="1"/>
    <col min="15112" max="15113" width="19.42578125" style="406" customWidth="1"/>
    <col min="15114" max="15354" width="11.42578125" style="406" customWidth="1"/>
    <col min="15355" max="15355" width="4.85546875" style="406" customWidth="1"/>
    <col min="15356" max="15356" width="2.7109375" style="406" customWidth="1"/>
    <col min="15357" max="15357" width="23.28515625" style="406" customWidth="1"/>
    <col min="15358" max="15358" width="6.42578125" style="406" customWidth="1"/>
    <col min="15359" max="15359" width="5.42578125" style="406" customWidth="1"/>
    <col min="15360" max="15360" width="1.7109375" style="406" customWidth="1"/>
    <col min="15361" max="15361" width="6.85546875" style="406" customWidth="1"/>
    <col min="15362" max="15362" width="2.28515625" style="406" customWidth="1"/>
    <col min="15363" max="15363" width="10.28515625" style="406" customWidth="1"/>
    <col min="15364" max="15364" width="5.42578125" style="406" customWidth="1"/>
    <col min="15365" max="15365" width="3.28515625" style="406" customWidth="1"/>
    <col min="15366" max="15366" width="17.42578125" style="406" customWidth="1"/>
    <col min="15367" max="15367" width="11.42578125" style="406" customWidth="1"/>
    <col min="15368" max="15369" width="19.42578125" style="406" customWidth="1"/>
    <col min="15370" max="15610" width="11.42578125" style="406" customWidth="1"/>
    <col min="15611" max="15611" width="4.85546875" style="406" customWidth="1"/>
    <col min="15612" max="15612" width="2.7109375" style="406" customWidth="1"/>
    <col min="15613" max="15613" width="23.28515625" style="406" customWidth="1"/>
    <col min="15614" max="15614" width="6.42578125" style="406" customWidth="1"/>
    <col min="15615" max="15615" width="5.42578125" style="406" customWidth="1"/>
    <col min="15616" max="15616" width="1.7109375" style="406" customWidth="1"/>
    <col min="15617" max="15617" width="6.85546875" style="406" customWidth="1"/>
    <col min="15618" max="15618" width="2.28515625" style="406" customWidth="1"/>
    <col min="15619" max="15619" width="10.28515625" style="406" customWidth="1"/>
    <col min="15620" max="15620" width="5.42578125" style="406" customWidth="1"/>
    <col min="15621" max="15621" width="3.28515625" style="406" customWidth="1"/>
    <col min="15622" max="15622" width="17.42578125" style="406" customWidth="1"/>
    <col min="15623" max="15623" width="11.42578125" style="406" customWidth="1"/>
    <col min="15624" max="15625" width="19.42578125" style="406" customWidth="1"/>
    <col min="15626" max="15866" width="11.42578125" style="406" customWidth="1"/>
    <col min="15867" max="15867" width="4.85546875" style="406" customWidth="1"/>
    <col min="15868" max="15868" width="2.7109375" style="406" customWidth="1"/>
    <col min="15869" max="15869" width="23.28515625" style="406" customWidth="1"/>
    <col min="15870" max="15870" width="6.42578125" style="406" customWidth="1"/>
    <col min="15871" max="15871" width="5.42578125" style="406" customWidth="1"/>
    <col min="15872" max="15872" width="1.7109375" style="406" customWidth="1"/>
    <col min="15873" max="15873" width="6.85546875" style="406" customWidth="1"/>
    <col min="15874" max="15874" width="2.28515625" style="406" customWidth="1"/>
    <col min="15875" max="15875" width="10.28515625" style="406" customWidth="1"/>
    <col min="15876" max="15876" width="5.42578125" style="406" customWidth="1"/>
    <col min="15877" max="15877" width="3.28515625" style="406" customWidth="1"/>
    <col min="15878" max="15878" width="17.42578125" style="406" customWidth="1"/>
    <col min="15879" max="15879" width="11.42578125" style="406" customWidth="1"/>
    <col min="15880" max="15881" width="19.42578125" style="406" customWidth="1"/>
    <col min="15882" max="16122" width="11.42578125" style="406" customWidth="1"/>
    <col min="16123" max="16123" width="4.85546875" style="406" customWidth="1"/>
    <col min="16124" max="16124" width="2.7109375" style="406" customWidth="1"/>
    <col min="16125" max="16125" width="23.28515625" style="406" customWidth="1"/>
    <col min="16126" max="16126" width="6.42578125" style="406" customWidth="1"/>
    <col min="16127" max="16127" width="5.42578125" style="406" customWidth="1"/>
    <col min="16128" max="16128" width="1.7109375" style="406" customWidth="1"/>
    <col min="16129" max="16129" width="6.85546875" style="406" customWidth="1"/>
    <col min="16130" max="16130" width="2.28515625" style="406" customWidth="1"/>
    <col min="16131" max="16131" width="10.28515625" style="406" customWidth="1"/>
    <col min="16132" max="16132" width="5.42578125" style="406" customWidth="1"/>
    <col min="16133" max="16133" width="3.28515625" style="406" customWidth="1"/>
    <col min="16134" max="16134" width="17.42578125" style="406" customWidth="1"/>
    <col min="16135" max="16135" width="11.42578125" style="406" customWidth="1"/>
    <col min="16136" max="16137" width="19.42578125" style="406" customWidth="1"/>
    <col min="16138" max="16384" width="11.42578125" style="406" customWidth="1"/>
  </cols>
  <sheetData>
    <row r="1" spans="1:9">
      <c r="A1" s="427" t="s">
        <v>962</v>
      </c>
      <c r="B1" s="404"/>
      <c r="C1" s="404"/>
      <c r="D1" s="404"/>
      <c r="E1" s="404"/>
      <c r="F1" s="404"/>
      <c r="G1" s="404"/>
    </row>
    <row r="2" spans="1:9" s="410" customFormat="1" ht="15">
      <c r="A2" s="407"/>
      <c r="B2" s="408"/>
      <c r="C2" s="408"/>
      <c r="D2" s="408"/>
      <c r="E2" s="408"/>
      <c r="F2" s="408"/>
      <c r="G2" s="408"/>
      <c r="H2" s="409"/>
      <c r="I2" s="409"/>
    </row>
    <row r="3" spans="1:9" s="412" customFormat="1" ht="15">
      <c r="A3" s="422" t="s">
        <v>375</v>
      </c>
      <c r="B3" s="423" t="s">
        <v>694</v>
      </c>
      <c r="C3" s="1001" t="s">
        <v>700</v>
      </c>
      <c r="D3" s="1001"/>
      <c r="E3" s="1001" t="s">
        <v>713</v>
      </c>
      <c r="F3" s="1001"/>
      <c r="G3" s="408"/>
      <c r="H3" s="411"/>
      <c r="I3" s="411"/>
    </row>
    <row r="4" spans="1:9" s="412" customFormat="1" ht="15">
      <c r="A4" s="398">
        <v>1</v>
      </c>
      <c r="B4" s="423"/>
      <c r="C4" s="1001"/>
      <c r="D4" s="1001"/>
      <c r="E4" s="1001"/>
      <c r="F4" s="1001"/>
      <c r="G4" s="408"/>
      <c r="H4" s="411"/>
      <c r="I4" s="411"/>
    </row>
    <row r="5" spans="1:9" s="412" customFormat="1" ht="15">
      <c r="A5" s="398">
        <v>2</v>
      </c>
      <c r="B5" s="423"/>
      <c r="C5" s="1001"/>
      <c r="D5" s="1001"/>
      <c r="E5" s="1001"/>
      <c r="F5" s="1001"/>
      <c r="G5" s="408"/>
      <c r="H5" s="411"/>
      <c r="I5" s="411"/>
    </row>
    <row r="6" spans="1:9" s="412" customFormat="1" ht="15">
      <c r="A6" s="398">
        <v>3</v>
      </c>
      <c r="B6" s="423" t="s">
        <v>114</v>
      </c>
      <c r="C6" s="1001"/>
      <c r="D6" s="1001"/>
      <c r="E6" s="1001"/>
      <c r="F6" s="1001"/>
      <c r="G6" s="408"/>
      <c r="H6" s="411"/>
      <c r="I6" s="411"/>
    </row>
    <row r="7" spans="1:9" s="412" customFormat="1" ht="15">
      <c r="A7" s="395" t="s">
        <v>17</v>
      </c>
      <c r="B7" s="408"/>
      <c r="C7" s="408"/>
      <c r="D7" s="408"/>
      <c r="E7" s="408"/>
      <c r="F7" s="408"/>
      <c r="G7" s="408"/>
      <c r="H7" s="411"/>
      <c r="I7" s="411"/>
    </row>
    <row r="8" spans="1:9">
      <c r="A8" s="1002" t="s">
        <v>963</v>
      </c>
      <c r="B8" s="1003"/>
      <c r="C8" s="1003"/>
      <c r="D8" s="1003"/>
      <c r="E8" s="1003"/>
      <c r="F8" s="1003"/>
      <c r="G8" s="1003"/>
    </row>
    <row r="9" spans="1:9" ht="15">
      <c r="A9" s="395"/>
      <c r="B9" s="408"/>
      <c r="C9" s="408"/>
      <c r="D9" s="408"/>
      <c r="E9" s="408"/>
      <c r="F9" s="408"/>
      <c r="G9" s="408"/>
    </row>
    <row r="10" spans="1:9">
      <c r="A10" s="1004" t="s">
        <v>375</v>
      </c>
      <c r="B10" s="1004" t="s">
        <v>105</v>
      </c>
      <c r="C10" s="1004" t="s">
        <v>721</v>
      </c>
      <c r="D10" s="1004"/>
      <c r="E10" s="1004"/>
      <c r="F10" s="1004"/>
      <c r="G10" s="1004" t="s">
        <v>114</v>
      </c>
    </row>
    <row r="11" spans="1:9" s="414" customFormat="1" ht="27" customHeight="1">
      <c r="A11" s="1004"/>
      <c r="B11" s="1004"/>
      <c r="C11" s="397" t="s">
        <v>722</v>
      </c>
      <c r="D11" s="397" t="s">
        <v>723</v>
      </c>
      <c r="E11" s="397" t="s">
        <v>724</v>
      </c>
      <c r="F11" s="397" t="s">
        <v>649</v>
      </c>
      <c r="G11" s="1004"/>
      <c r="H11" s="413"/>
      <c r="I11" s="413"/>
    </row>
    <row r="12" spans="1:9" ht="15" customHeight="1">
      <c r="A12" s="425">
        <v>1</v>
      </c>
      <c r="B12" s="424" t="s">
        <v>725</v>
      </c>
      <c r="C12" s="426"/>
      <c r="D12" s="426"/>
      <c r="E12" s="403">
        <v>1028629110.4499998</v>
      </c>
      <c r="F12" s="403">
        <f>balance!C20</f>
        <v>16806079.489999998</v>
      </c>
      <c r="G12" s="618">
        <f>+C12+D12+E12+F12</f>
        <v>1045435189.9399998</v>
      </c>
    </row>
    <row r="13" spans="1:9" ht="15" customHeight="1">
      <c r="A13" s="425">
        <v>2</v>
      </c>
      <c r="B13" s="424" t="s">
        <v>726</v>
      </c>
      <c r="C13" s="426"/>
      <c r="D13" s="426"/>
      <c r="E13" s="403">
        <v>2102935765.26</v>
      </c>
      <c r="F13" s="403">
        <v>10335928.300000001</v>
      </c>
      <c r="G13" s="618">
        <f>+C13+D13+E13+F13</f>
        <v>2113271693.5599999</v>
      </c>
    </row>
    <row r="14" spans="1:9" s="416" customFormat="1" ht="15" customHeight="1">
      <c r="A14" s="425">
        <v>3</v>
      </c>
      <c r="B14" s="424" t="s">
        <v>727</v>
      </c>
      <c r="C14" s="426"/>
      <c r="D14" s="426"/>
      <c r="E14" s="403">
        <v>2309336100.2600002</v>
      </c>
      <c r="F14" s="403">
        <v>12248364.23</v>
      </c>
      <c r="G14" s="618">
        <f>+C14+D14+E14+F14</f>
        <v>2321584464.4900002</v>
      </c>
      <c r="H14" s="415"/>
      <c r="I14" s="415"/>
    </row>
    <row r="15" spans="1:9" ht="15" customHeight="1">
      <c r="A15" s="425">
        <v>4</v>
      </c>
      <c r="B15" s="424" t="s">
        <v>728</v>
      </c>
      <c r="C15" s="426"/>
      <c r="D15" s="426"/>
      <c r="E15" s="403">
        <f>E12+E13-E14</f>
        <v>822228775.44999981</v>
      </c>
      <c r="F15" s="403">
        <f>F12+F13-F14</f>
        <v>14893643.559999999</v>
      </c>
      <c r="G15" s="618">
        <f>+C15+D15+E15+F15</f>
        <v>837122419.00999975</v>
      </c>
      <c r="H15" s="430"/>
      <c r="I15" s="430"/>
    </row>
    <row r="16" spans="1:9" ht="15" customHeight="1">
      <c r="A16" s="425">
        <v>5</v>
      </c>
      <c r="B16" s="424" t="s">
        <v>729</v>
      </c>
      <c r="C16" s="426"/>
      <c r="D16" s="426"/>
      <c r="E16" s="403"/>
      <c r="F16" s="426"/>
      <c r="G16" s="426"/>
      <c r="H16" s="619"/>
    </row>
    <row r="17" spans="1:9" ht="15" customHeight="1">
      <c r="A17" s="425">
        <v>6</v>
      </c>
      <c r="B17" s="424" t="s">
        <v>730</v>
      </c>
      <c r="C17" s="426"/>
      <c r="D17" s="426"/>
      <c r="E17" s="403"/>
      <c r="F17" s="426"/>
      <c r="G17" s="426"/>
    </row>
    <row r="18" spans="1:9" ht="15" customHeight="1">
      <c r="A18" s="425">
        <v>7</v>
      </c>
      <c r="B18" s="424" t="s">
        <v>731</v>
      </c>
      <c r="C18" s="426"/>
      <c r="D18" s="426"/>
      <c r="E18" s="403"/>
      <c r="F18" s="426"/>
      <c r="G18" s="426"/>
    </row>
    <row r="19" spans="1:9" s="414" customFormat="1" ht="15" customHeight="1">
      <c r="A19" s="425">
        <v>7.1</v>
      </c>
      <c r="B19" s="424" t="s">
        <v>732</v>
      </c>
      <c r="C19" s="426"/>
      <c r="D19" s="426"/>
      <c r="E19" s="403"/>
      <c r="F19" s="426"/>
      <c r="G19" s="426"/>
      <c r="H19" s="413"/>
      <c r="I19" s="413"/>
    </row>
    <row r="20" spans="1:9" ht="15" customHeight="1">
      <c r="A20" s="425">
        <v>7.2</v>
      </c>
      <c r="B20" s="424" t="s">
        <v>733</v>
      </c>
      <c r="C20" s="426"/>
      <c r="D20" s="426"/>
      <c r="E20" s="403"/>
      <c r="F20" s="426"/>
      <c r="G20" s="426"/>
    </row>
    <row r="21" spans="1:9" ht="15">
      <c r="A21" s="395"/>
      <c r="B21" s="408"/>
      <c r="C21" s="408"/>
      <c r="D21" s="408"/>
      <c r="E21" s="408"/>
      <c r="F21" s="408"/>
      <c r="G21" s="408"/>
    </row>
    <row r="22" spans="1:9" ht="15">
      <c r="A22" s="428" t="s">
        <v>955</v>
      </c>
      <c r="B22" s="408"/>
      <c r="C22" s="408"/>
      <c r="D22" s="408"/>
      <c r="E22" s="408"/>
      <c r="F22" s="408"/>
      <c r="G22" s="408"/>
    </row>
    <row r="23" spans="1:9" ht="15">
      <c r="A23" s="428" t="s">
        <v>956</v>
      </c>
      <c r="B23" s="408"/>
      <c r="C23" s="408"/>
      <c r="D23" s="408"/>
      <c r="E23" s="408"/>
      <c r="F23" s="408"/>
      <c r="G23" s="408"/>
    </row>
    <row r="24" spans="1:9" ht="15">
      <c r="A24" s="417"/>
      <c r="B24" s="408"/>
      <c r="C24" s="408"/>
      <c r="D24" s="408"/>
      <c r="E24" s="408"/>
      <c r="F24" s="408"/>
      <c r="G24" s="408"/>
    </row>
    <row r="25" spans="1:9" ht="15">
      <c r="A25" s="175" t="s">
        <v>957</v>
      </c>
      <c r="B25" s="408"/>
      <c r="C25" s="408"/>
      <c r="D25" s="408"/>
      <c r="E25" s="408"/>
      <c r="F25" s="408"/>
      <c r="G25" s="408"/>
    </row>
    <row r="26" spans="1:9" ht="15">
      <c r="A26" s="175" t="s">
        <v>958</v>
      </c>
      <c r="B26" s="408"/>
      <c r="C26" s="408"/>
      <c r="D26" s="408"/>
      <c r="E26" s="408"/>
      <c r="F26" s="408"/>
      <c r="G26" s="408"/>
    </row>
    <row r="27" spans="1:9">
      <c r="A27" s="418"/>
      <c r="B27" s="418"/>
      <c r="C27" s="418"/>
      <c r="D27" s="418"/>
      <c r="E27" s="418"/>
      <c r="F27" s="418"/>
      <c r="G27" s="418"/>
    </row>
    <row r="28" spans="1:9">
      <c r="A28" s="419"/>
      <c r="B28" s="419"/>
      <c r="C28" s="419"/>
      <c r="D28" s="419"/>
      <c r="E28" s="419"/>
      <c r="F28" s="419"/>
      <c r="G28" s="419"/>
    </row>
    <row r="29" spans="1:9" ht="15">
      <c r="A29" s="395"/>
      <c r="B29" s="408"/>
      <c r="C29" s="408"/>
      <c r="D29" s="408"/>
      <c r="E29" s="408"/>
      <c r="F29" s="408"/>
      <c r="G29" s="408"/>
    </row>
    <row r="30" spans="1:9">
      <c r="A30" s="1002" t="s">
        <v>964</v>
      </c>
      <c r="B30" s="1003"/>
      <c r="C30" s="1003"/>
      <c r="D30" s="1003"/>
      <c r="E30" s="1003"/>
      <c r="F30" s="1003"/>
      <c r="G30" s="1003"/>
    </row>
    <row r="31" spans="1:9" ht="15">
      <c r="A31" s="395"/>
      <c r="B31" s="408"/>
      <c r="C31" s="408"/>
      <c r="D31" s="408"/>
      <c r="E31" s="408"/>
      <c r="F31" s="408"/>
      <c r="G31" s="408"/>
    </row>
    <row r="32" spans="1:9" ht="15">
      <c r="A32" s="173" t="s">
        <v>959</v>
      </c>
      <c r="B32" s="421"/>
      <c r="C32" s="421"/>
      <c r="D32" s="421"/>
      <c r="E32" s="421"/>
      <c r="F32" s="421"/>
      <c r="G32" s="421"/>
    </row>
    <row r="33" spans="1:7" ht="15">
      <c r="A33" s="173" t="s">
        <v>960</v>
      </c>
      <c r="B33" s="421"/>
      <c r="C33" s="421"/>
      <c r="D33" s="421"/>
      <c r="E33" s="421"/>
      <c r="F33" s="421"/>
      <c r="G33" s="421"/>
    </row>
    <row r="34" spans="1:7" ht="15">
      <c r="A34" s="173" t="s">
        <v>961</v>
      </c>
      <c r="B34" s="421"/>
      <c r="C34" s="421"/>
      <c r="D34" s="421"/>
      <c r="E34" s="421"/>
      <c r="F34" s="421"/>
      <c r="G34" s="421"/>
    </row>
    <row r="35" spans="1:7">
      <c r="A35" s="418"/>
      <c r="B35" s="418"/>
      <c r="C35" s="418"/>
      <c r="D35" s="418"/>
      <c r="E35" s="418"/>
      <c r="F35" s="418"/>
      <c r="G35" s="418"/>
    </row>
    <row r="36" spans="1:7">
      <c r="A36" s="419"/>
      <c r="B36" s="419"/>
      <c r="C36" s="419"/>
      <c r="D36" s="419"/>
      <c r="E36" s="419"/>
      <c r="F36" s="419"/>
      <c r="G36" s="419"/>
    </row>
    <row r="37" spans="1:7" ht="15">
      <c r="A37" s="408"/>
      <c r="B37" s="408"/>
      <c r="C37" s="408"/>
      <c r="D37" s="408"/>
      <c r="E37" s="408"/>
      <c r="F37" s="408"/>
      <c r="G37" s="408"/>
    </row>
    <row r="38" spans="1:7">
      <c r="A38" s="1002" t="s">
        <v>965</v>
      </c>
      <c r="B38" s="1003"/>
      <c r="C38" s="1003"/>
      <c r="D38" s="1003"/>
      <c r="E38" s="1003"/>
      <c r="F38" s="1003"/>
      <c r="G38" s="1003"/>
    </row>
    <row r="39" spans="1:7" ht="15">
      <c r="A39" s="395"/>
      <c r="B39" s="408"/>
      <c r="C39" s="408"/>
      <c r="D39" s="408"/>
      <c r="E39" s="408"/>
      <c r="F39" s="408"/>
      <c r="G39" s="408"/>
    </row>
    <row r="40" spans="1:7" ht="15">
      <c r="A40" s="422" t="s">
        <v>375</v>
      </c>
      <c r="B40" s="423" t="s">
        <v>694</v>
      </c>
      <c r="C40" s="1001" t="s">
        <v>700</v>
      </c>
      <c r="D40" s="1001"/>
      <c r="E40" s="1001" t="s">
        <v>713</v>
      </c>
      <c r="F40" s="1001"/>
      <c r="G40" s="408"/>
    </row>
    <row r="41" spans="1:7" ht="15">
      <c r="A41" s="425">
        <v>1</v>
      </c>
      <c r="B41" s="423" t="s">
        <v>734</v>
      </c>
      <c r="C41" s="1005">
        <v>27497232.75</v>
      </c>
      <c r="D41" s="1006"/>
      <c r="E41" s="1005">
        <v>4860172.47</v>
      </c>
      <c r="F41" s="1006"/>
      <c r="G41" s="408"/>
    </row>
    <row r="42" spans="1:7" ht="25.5">
      <c r="A42" s="425">
        <v>2</v>
      </c>
      <c r="B42" s="423" t="s">
        <v>735</v>
      </c>
      <c r="C42" s="1007">
        <v>26570400</v>
      </c>
      <c r="D42" s="1008"/>
      <c r="E42" s="1009">
        <v>26570400</v>
      </c>
      <c r="F42" s="1009"/>
      <c r="G42" s="408"/>
    </row>
    <row r="43" spans="1:7" ht="25.5">
      <c r="A43" s="425">
        <v>3</v>
      </c>
      <c r="B43" s="423" t="s">
        <v>736</v>
      </c>
      <c r="C43" s="1005">
        <v>126696.19</v>
      </c>
      <c r="D43" s="1006"/>
      <c r="E43" s="1010"/>
      <c r="F43" s="1010"/>
      <c r="G43" s="408"/>
    </row>
    <row r="44" spans="1:7" ht="15">
      <c r="A44" s="425">
        <v>4</v>
      </c>
      <c r="B44" s="423"/>
      <c r="C44" s="1005"/>
      <c r="D44" s="1006"/>
      <c r="E44" s="1010"/>
      <c r="F44" s="1010"/>
      <c r="G44" s="408"/>
    </row>
    <row r="45" spans="1:7" ht="15">
      <c r="A45" s="425">
        <v>5</v>
      </c>
      <c r="B45" s="423" t="s">
        <v>114</v>
      </c>
      <c r="C45" s="1005">
        <v>54194328.939999998</v>
      </c>
      <c r="D45" s="1006"/>
      <c r="E45" s="1005">
        <f>SUM(E41:E44)</f>
        <v>31430572.469999999</v>
      </c>
      <c r="F45" s="1006"/>
      <c r="G45" s="408"/>
    </row>
    <row r="46" spans="1:7" ht="15">
      <c r="A46" s="395"/>
      <c r="B46" s="408"/>
      <c r="C46" s="408"/>
      <c r="D46" s="408"/>
      <c r="E46" s="408"/>
      <c r="F46" s="408"/>
      <c r="G46" s="408"/>
    </row>
    <row r="47" spans="1:7" ht="15">
      <c r="A47" s="407"/>
      <c r="B47" s="408"/>
      <c r="C47" s="408"/>
      <c r="D47" s="408"/>
      <c r="E47" s="408"/>
      <c r="F47" s="408"/>
      <c r="G47" s="408"/>
    </row>
    <row r="48" spans="1:7" ht="15">
      <c r="A48" s="395" t="s">
        <v>737</v>
      </c>
      <c r="B48" s="408"/>
      <c r="C48" s="408"/>
      <c r="D48" s="408"/>
      <c r="E48" s="408"/>
      <c r="F48" s="408"/>
      <c r="G48" s="408"/>
    </row>
    <row r="49" spans="1:7" ht="15">
      <c r="A49" s="395"/>
      <c r="B49" s="408"/>
      <c r="C49" s="408"/>
      <c r="D49" s="408"/>
      <c r="E49" s="408"/>
      <c r="F49" s="408"/>
      <c r="G49" s="408"/>
    </row>
    <row r="50" spans="1:7" ht="15">
      <c r="A50" s="395"/>
      <c r="B50" s="408"/>
      <c r="C50" s="408"/>
      <c r="D50" s="408"/>
      <c r="E50" s="408"/>
      <c r="F50" s="408"/>
      <c r="G50" s="408"/>
    </row>
    <row r="51" spans="1:7" ht="15">
      <c r="A51" s="395"/>
      <c r="B51" s="408"/>
      <c r="C51" s="408"/>
      <c r="D51" s="408"/>
      <c r="E51" s="408"/>
      <c r="F51" s="408"/>
      <c r="G51" s="408"/>
    </row>
    <row r="52" spans="1:7" ht="15">
      <c r="A52" s="395"/>
      <c r="B52" s="408"/>
      <c r="C52" s="408"/>
      <c r="D52" s="408"/>
      <c r="E52" s="408"/>
      <c r="F52" s="408"/>
      <c r="G52" s="408"/>
    </row>
  </sheetData>
  <mergeCells count="27">
    <mergeCell ref="E45:F45"/>
    <mergeCell ref="C40:D40"/>
    <mergeCell ref="C41:D41"/>
    <mergeCell ref="C42:D42"/>
    <mergeCell ref="C43:D43"/>
    <mergeCell ref="C44:D44"/>
    <mergeCell ref="C45:D45"/>
    <mergeCell ref="E40:F40"/>
    <mergeCell ref="E41:F41"/>
    <mergeCell ref="E42:F42"/>
    <mergeCell ref="E43:F43"/>
    <mergeCell ref="E44:F44"/>
    <mergeCell ref="A8:G8"/>
    <mergeCell ref="A30:G30"/>
    <mergeCell ref="A38:G38"/>
    <mergeCell ref="C10:F10"/>
    <mergeCell ref="B10:B11"/>
    <mergeCell ref="A10:A11"/>
    <mergeCell ref="G10:G11"/>
    <mergeCell ref="C3:D3"/>
    <mergeCell ref="C6:D6"/>
    <mergeCell ref="E6:F6"/>
    <mergeCell ref="C4:D4"/>
    <mergeCell ref="C5:D5"/>
    <mergeCell ref="E4:F4"/>
    <mergeCell ref="E5:F5"/>
    <mergeCell ref="E3:F3"/>
  </mergeCells>
  <printOptions horizontalCentered="1"/>
  <pageMargins left="0.35" right="0.5" top="0.6" bottom="0.6" header="0.4" footer="0.3"/>
  <pageSetup paperSize="9" scale="9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33"/>
  <sheetViews>
    <sheetView zoomScale="85" workbookViewId="0">
      <selection activeCell="N15" sqref="N15"/>
    </sheetView>
  </sheetViews>
  <sheetFormatPr defaultColWidth="8.85546875" defaultRowHeight="12.75"/>
  <cols>
    <col min="1" max="1" width="1.85546875" style="299" customWidth="1"/>
    <col min="2" max="2" width="2.28515625" style="299" customWidth="1"/>
    <col min="3" max="3" width="16" style="299" customWidth="1"/>
    <col min="4" max="5" width="12.7109375" style="299" customWidth="1"/>
    <col min="6" max="6" width="13.85546875" style="299" customWidth="1"/>
    <col min="7" max="7" width="14" style="299" customWidth="1"/>
    <col min="8" max="8" width="16.5703125" style="299" bestFit="1" customWidth="1"/>
    <col min="9" max="9" width="14.28515625" style="299" bestFit="1" customWidth="1"/>
    <col min="10" max="10" width="17" style="299" bestFit="1" customWidth="1"/>
    <col min="11" max="11" width="14.28515625" style="299" bestFit="1" customWidth="1"/>
    <col min="12" max="12" width="17.85546875" style="299" bestFit="1" customWidth="1"/>
    <col min="13" max="13" width="16" style="299" bestFit="1" customWidth="1"/>
    <col min="14" max="256" width="11.42578125" style="299" customWidth="1"/>
    <col min="257" max="257" width="1.85546875" style="299" customWidth="1"/>
    <col min="258" max="258" width="2.28515625" style="299" customWidth="1"/>
    <col min="259" max="259" width="16" style="299" customWidth="1"/>
    <col min="260" max="261" width="12.7109375" style="299" customWidth="1"/>
    <col min="262" max="262" width="13.85546875" style="299" customWidth="1"/>
    <col min="263" max="263" width="14" style="299" customWidth="1"/>
    <col min="264" max="264" width="14.28515625" style="299" customWidth="1"/>
    <col min="265" max="265" width="12.7109375" style="299" customWidth="1"/>
    <col min="266" max="266" width="15" style="299" customWidth="1"/>
    <col min="267" max="267" width="10.42578125" style="299" customWidth="1"/>
    <col min="268" max="268" width="15" style="299" customWidth="1"/>
    <col min="269" max="269" width="11.42578125" style="299" bestFit="1" customWidth="1"/>
    <col min="270" max="512" width="11.42578125" style="299" customWidth="1"/>
    <col min="513" max="513" width="1.85546875" style="299" customWidth="1"/>
    <col min="514" max="514" width="2.28515625" style="299" customWidth="1"/>
    <col min="515" max="515" width="16" style="299" customWidth="1"/>
    <col min="516" max="517" width="12.7109375" style="299" customWidth="1"/>
    <col min="518" max="518" width="13.85546875" style="299" customWidth="1"/>
    <col min="519" max="519" width="14" style="299" customWidth="1"/>
    <col min="520" max="520" width="14.28515625" style="299" customWidth="1"/>
    <col min="521" max="521" width="12.7109375" style="299" customWidth="1"/>
    <col min="522" max="522" width="15" style="299" customWidth="1"/>
    <col min="523" max="523" width="10.42578125" style="299" customWidth="1"/>
    <col min="524" max="524" width="15" style="299" customWidth="1"/>
    <col min="525" max="525" width="11.42578125" style="299" bestFit="1" customWidth="1"/>
    <col min="526" max="768" width="11.42578125" style="299" customWidth="1"/>
    <col min="769" max="769" width="1.85546875" style="299" customWidth="1"/>
    <col min="770" max="770" width="2.28515625" style="299" customWidth="1"/>
    <col min="771" max="771" width="16" style="299" customWidth="1"/>
    <col min="772" max="773" width="12.7109375" style="299" customWidth="1"/>
    <col min="774" max="774" width="13.85546875" style="299" customWidth="1"/>
    <col min="775" max="775" width="14" style="299" customWidth="1"/>
    <col min="776" max="776" width="14.28515625" style="299" customWidth="1"/>
    <col min="777" max="777" width="12.7109375" style="299" customWidth="1"/>
    <col min="778" max="778" width="15" style="299" customWidth="1"/>
    <col min="779" max="779" width="10.42578125" style="299" customWidth="1"/>
    <col min="780" max="780" width="15" style="299" customWidth="1"/>
    <col min="781" max="781" width="11.42578125" style="299" bestFit="1" customWidth="1"/>
    <col min="782" max="1024" width="11.42578125" style="299" customWidth="1"/>
    <col min="1025" max="1025" width="1.85546875" style="299" customWidth="1"/>
    <col min="1026" max="1026" width="2.28515625" style="299" customWidth="1"/>
    <col min="1027" max="1027" width="16" style="299" customWidth="1"/>
    <col min="1028" max="1029" width="12.7109375" style="299" customWidth="1"/>
    <col min="1030" max="1030" width="13.85546875" style="299" customWidth="1"/>
    <col min="1031" max="1031" width="14" style="299" customWidth="1"/>
    <col min="1032" max="1032" width="14.28515625" style="299" customWidth="1"/>
    <col min="1033" max="1033" width="12.7109375" style="299" customWidth="1"/>
    <col min="1034" max="1034" width="15" style="299" customWidth="1"/>
    <col min="1035" max="1035" width="10.42578125" style="299" customWidth="1"/>
    <col min="1036" max="1036" width="15" style="299" customWidth="1"/>
    <col min="1037" max="1037" width="11.42578125" style="299" bestFit="1" customWidth="1"/>
    <col min="1038" max="1280" width="11.42578125" style="299" customWidth="1"/>
    <col min="1281" max="1281" width="1.85546875" style="299" customWidth="1"/>
    <col min="1282" max="1282" width="2.28515625" style="299" customWidth="1"/>
    <col min="1283" max="1283" width="16" style="299" customWidth="1"/>
    <col min="1284" max="1285" width="12.7109375" style="299" customWidth="1"/>
    <col min="1286" max="1286" width="13.85546875" style="299" customWidth="1"/>
    <col min="1287" max="1287" width="14" style="299" customWidth="1"/>
    <col min="1288" max="1288" width="14.28515625" style="299" customWidth="1"/>
    <col min="1289" max="1289" width="12.7109375" style="299" customWidth="1"/>
    <col min="1290" max="1290" width="15" style="299" customWidth="1"/>
    <col min="1291" max="1291" width="10.42578125" style="299" customWidth="1"/>
    <col min="1292" max="1292" width="15" style="299" customWidth="1"/>
    <col min="1293" max="1293" width="11.42578125" style="299" bestFit="1" customWidth="1"/>
    <col min="1294" max="1536" width="11.42578125" style="299" customWidth="1"/>
    <col min="1537" max="1537" width="1.85546875" style="299" customWidth="1"/>
    <col min="1538" max="1538" width="2.28515625" style="299" customWidth="1"/>
    <col min="1539" max="1539" width="16" style="299" customWidth="1"/>
    <col min="1540" max="1541" width="12.7109375" style="299" customWidth="1"/>
    <col min="1542" max="1542" width="13.85546875" style="299" customWidth="1"/>
    <col min="1543" max="1543" width="14" style="299" customWidth="1"/>
    <col min="1544" max="1544" width="14.28515625" style="299" customWidth="1"/>
    <col min="1545" max="1545" width="12.7109375" style="299" customWidth="1"/>
    <col min="1546" max="1546" width="15" style="299" customWidth="1"/>
    <col min="1547" max="1547" width="10.42578125" style="299" customWidth="1"/>
    <col min="1548" max="1548" width="15" style="299" customWidth="1"/>
    <col min="1549" max="1549" width="11.42578125" style="299" bestFit="1" customWidth="1"/>
    <col min="1550" max="1792" width="11.42578125" style="299" customWidth="1"/>
    <col min="1793" max="1793" width="1.85546875" style="299" customWidth="1"/>
    <col min="1794" max="1794" width="2.28515625" style="299" customWidth="1"/>
    <col min="1795" max="1795" width="16" style="299" customWidth="1"/>
    <col min="1796" max="1797" width="12.7109375" style="299" customWidth="1"/>
    <col min="1798" max="1798" width="13.85546875" style="299" customWidth="1"/>
    <col min="1799" max="1799" width="14" style="299" customWidth="1"/>
    <col min="1800" max="1800" width="14.28515625" style="299" customWidth="1"/>
    <col min="1801" max="1801" width="12.7109375" style="299" customWidth="1"/>
    <col min="1802" max="1802" width="15" style="299" customWidth="1"/>
    <col min="1803" max="1803" width="10.42578125" style="299" customWidth="1"/>
    <col min="1804" max="1804" width="15" style="299" customWidth="1"/>
    <col min="1805" max="1805" width="11.42578125" style="299" bestFit="1" customWidth="1"/>
    <col min="1806" max="2048" width="11.42578125" style="299" customWidth="1"/>
    <col min="2049" max="2049" width="1.85546875" style="299" customWidth="1"/>
    <col min="2050" max="2050" width="2.28515625" style="299" customWidth="1"/>
    <col min="2051" max="2051" width="16" style="299" customWidth="1"/>
    <col min="2052" max="2053" width="12.7109375" style="299" customWidth="1"/>
    <col min="2054" max="2054" width="13.85546875" style="299" customWidth="1"/>
    <col min="2055" max="2055" width="14" style="299" customWidth="1"/>
    <col min="2056" max="2056" width="14.28515625" style="299" customWidth="1"/>
    <col min="2057" max="2057" width="12.7109375" style="299" customWidth="1"/>
    <col min="2058" max="2058" width="15" style="299" customWidth="1"/>
    <col min="2059" max="2059" width="10.42578125" style="299" customWidth="1"/>
    <col min="2060" max="2060" width="15" style="299" customWidth="1"/>
    <col min="2061" max="2061" width="11.42578125" style="299" bestFit="1" customWidth="1"/>
    <col min="2062" max="2304" width="11.42578125" style="299" customWidth="1"/>
    <col min="2305" max="2305" width="1.85546875" style="299" customWidth="1"/>
    <col min="2306" max="2306" width="2.28515625" style="299" customWidth="1"/>
    <col min="2307" max="2307" width="16" style="299" customWidth="1"/>
    <col min="2308" max="2309" width="12.7109375" style="299" customWidth="1"/>
    <col min="2310" max="2310" width="13.85546875" style="299" customWidth="1"/>
    <col min="2311" max="2311" width="14" style="299" customWidth="1"/>
    <col min="2312" max="2312" width="14.28515625" style="299" customWidth="1"/>
    <col min="2313" max="2313" width="12.7109375" style="299" customWidth="1"/>
    <col min="2314" max="2314" width="15" style="299" customWidth="1"/>
    <col min="2315" max="2315" width="10.42578125" style="299" customWidth="1"/>
    <col min="2316" max="2316" width="15" style="299" customWidth="1"/>
    <col min="2317" max="2317" width="11.42578125" style="299" bestFit="1" customWidth="1"/>
    <col min="2318" max="2560" width="11.42578125" style="299" customWidth="1"/>
    <col min="2561" max="2561" width="1.85546875" style="299" customWidth="1"/>
    <col min="2562" max="2562" width="2.28515625" style="299" customWidth="1"/>
    <col min="2563" max="2563" width="16" style="299" customWidth="1"/>
    <col min="2564" max="2565" width="12.7109375" style="299" customWidth="1"/>
    <col min="2566" max="2566" width="13.85546875" style="299" customWidth="1"/>
    <col min="2567" max="2567" width="14" style="299" customWidth="1"/>
    <col min="2568" max="2568" width="14.28515625" style="299" customWidth="1"/>
    <col min="2569" max="2569" width="12.7109375" style="299" customWidth="1"/>
    <col min="2570" max="2570" width="15" style="299" customWidth="1"/>
    <col min="2571" max="2571" width="10.42578125" style="299" customWidth="1"/>
    <col min="2572" max="2572" width="15" style="299" customWidth="1"/>
    <col min="2573" max="2573" width="11.42578125" style="299" bestFit="1" customWidth="1"/>
    <col min="2574" max="2816" width="11.42578125" style="299" customWidth="1"/>
    <col min="2817" max="2817" width="1.85546875" style="299" customWidth="1"/>
    <col min="2818" max="2818" width="2.28515625" style="299" customWidth="1"/>
    <col min="2819" max="2819" width="16" style="299" customWidth="1"/>
    <col min="2820" max="2821" width="12.7109375" style="299" customWidth="1"/>
    <col min="2822" max="2822" width="13.85546875" style="299" customWidth="1"/>
    <col min="2823" max="2823" width="14" style="299" customWidth="1"/>
    <col min="2824" max="2824" width="14.28515625" style="299" customWidth="1"/>
    <col min="2825" max="2825" width="12.7109375" style="299" customWidth="1"/>
    <col min="2826" max="2826" width="15" style="299" customWidth="1"/>
    <col min="2827" max="2827" width="10.42578125" style="299" customWidth="1"/>
    <col min="2828" max="2828" width="15" style="299" customWidth="1"/>
    <col min="2829" max="2829" width="11.42578125" style="299" bestFit="1" customWidth="1"/>
    <col min="2830" max="3072" width="11.42578125" style="299" customWidth="1"/>
    <col min="3073" max="3073" width="1.85546875" style="299" customWidth="1"/>
    <col min="3074" max="3074" width="2.28515625" style="299" customWidth="1"/>
    <col min="3075" max="3075" width="16" style="299" customWidth="1"/>
    <col min="3076" max="3077" width="12.7109375" style="299" customWidth="1"/>
    <col min="3078" max="3078" width="13.85546875" style="299" customWidth="1"/>
    <col min="3079" max="3079" width="14" style="299" customWidth="1"/>
    <col min="3080" max="3080" width="14.28515625" style="299" customWidth="1"/>
    <col min="3081" max="3081" width="12.7109375" style="299" customWidth="1"/>
    <col min="3082" max="3082" width="15" style="299" customWidth="1"/>
    <col min="3083" max="3083" width="10.42578125" style="299" customWidth="1"/>
    <col min="3084" max="3084" width="15" style="299" customWidth="1"/>
    <col min="3085" max="3085" width="11.42578125" style="299" bestFit="1" customWidth="1"/>
    <col min="3086" max="3328" width="11.42578125" style="299" customWidth="1"/>
    <col min="3329" max="3329" width="1.85546875" style="299" customWidth="1"/>
    <col min="3330" max="3330" width="2.28515625" style="299" customWidth="1"/>
    <col min="3331" max="3331" width="16" style="299" customWidth="1"/>
    <col min="3332" max="3333" width="12.7109375" style="299" customWidth="1"/>
    <col min="3334" max="3334" width="13.85546875" style="299" customWidth="1"/>
    <col min="3335" max="3335" width="14" style="299" customWidth="1"/>
    <col min="3336" max="3336" width="14.28515625" style="299" customWidth="1"/>
    <col min="3337" max="3337" width="12.7109375" style="299" customWidth="1"/>
    <col min="3338" max="3338" width="15" style="299" customWidth="1"/>
    <col min="3339" max="3339" width="10.42578125" style="299" customWidth="1"/>
    <col min="3340" max="3340" width="15" style="299" customWidth="1"/>
    <col min="3341" max="3341" width="11.42578125" style="299" bestFit="1" customWidth="1"/>
    <col min="3342" max="3584" width="11.42578125" style="299" customWidth="1"/>
    <col min="3585" max="3585" width="1.85546875" style="299" customWidth="1"/>
    <col min="3586" max="3586" width="2.28515625" style="299" customWidth="1"/>
    <col min="3587" max="3587" width="16" style="299" customWidth="1"/>
    <col min="3588" max="3589" width="12.7109375" style="299" customWidth="1"/>
    <col min="3590" max="3590" width="13.85546875" style="299" customWidth="1"/>
    <col min="3591" max="3591" width="14" style="299" customWidth="1"/>
    <col min="3592" max="3592" width="14.28515625" style="299" customWidth="1"/>
    <col min="3593" max="3593" width="12.7109375" style="299" customWidth="1"/>
    <col min="3594" max="3594" width="15" style="299" customWidth="1"/>
    <col min="3595" max="3595" width="10.42578125" style="299" customWidth="1"/>
    <col min="3596" max="3596" width="15" style="299" customWidth="1"/>
    <col min="3597" max="3597" width="11.42578125" style="299" bestFit="1" customWidth="1"/>
    <col min="3598" max="3840" width="11.42578125" style="299" customWidth="1"/>
    <col min="3841" max="3841" width="1.85546875" style="299" customWidth="1"/>
    <col min="3842" max="3842" width="2.28515625" style="299" customWidth="1"/>
    <col min="3843" max="3843" width="16" style="299" customWidth="1"/>
    <col min="3844" max="3845" width="12.7109375" style="299" customWidth="1"/>
    <col min="3846" max="3846" width="13.85546875" style="299" customWidth="1"/>
    <col min="3847" max="3847" width="14" style="299" customWidth="1"/>
    <col min="3848" max="3848" width="14.28515625" style="299" customWidth="1"/>
    <col min="3849" max="3849" width="12.7109375" style="299" customWidth="1"/>
    <col min="3850" max="3850" width="15" style="299" customWidth="1"/>
    <col min="3851" max="3851" width="10.42578125" style="299" customWidth="1"/>
    <col min="3852" max="3852" width="15" style="299" customWidth="1"/>
    <col min="3853" max="3853" width="11.42578125" style="299" bestFit="1" customWidth="1"/>
    <col min="3854" max="4096" width="11.42578125" style="299" customWidth="1"/>
    <col min="4097" max="4097" width="1.85546875" style="299" customWidth="1"/>
    <col min="4098" max="4098" width="2.28515625" style="299" customWidth="1"/>
    <col min="4099" max="4099" width="16" style="299" customWidth="1"/>
    <col min="4100" max="4101" width="12.7109375" style="299" customWidth="1"/>
    <col min="4102" max="4102" width="13.85546875" style="299" customWidth="1"/>
    <col min="4103" max="4103" width="14" style="299" customWidth="1"/>
    <col min="4104" max="4104" width="14.28515625" style="299" customWidth="1"/>
    <col min="4105" max="4105" width="12.7109375" style="299" customWidth="1"/>
    <col min="4106" max="4106" width="15" style="299" customWidth="1"/>
    <col min="4107" max="4107" width="10.42578125" style="299" customWidth="1"/>
    <col min="4108" max="4108" width="15" style="299" customWidth="1"/>
    <col min="4109" max="4109" width="11.42578125" style="299" bestFit="1" customWidth="1"/>
    <col min="4110" max="4352" width="11.42578125" style="299" customWidth="1"/>
    <col min="4353" max="4353" width="1.85546875" style="299" customWidth="1"/>
    <col min="4354" max="4354" width="2.28515625" style="299" customWidth="1"/>
    <col min="4355" max="4355" width="16" style="299" customWidth="1"/>
    <col min="4356" max="4357" width="12.7109375" style="299" customWidth="1"/>
    <col min="4358" max="4358" width="13.85546875" style="299" customWidth="1"/>
    <col min="4359" max="4359" width="14" style="299" customWidth="1"/>
    <col min="4360" max="4360" width="14.28515625" style="299" customWidth="1"/>
    <col min="4361" max="4361" width="12.7109375" style="299" customWidth="1"/>
    <col min="4362" max="4362" width="15" style="299" customWidth="1"/>
    <col min="4363" max="4363" width="10.42578125" style="299" customWidth="1"/>
    <col min="4364" max="4364" width="15" style="299" customWidth="1"/>
    <col min="4365" max="4365" width="11.42578125" style="299" bestFit="1" customWidth="1"/>
    <col min="4366" max="4608" width="11.42578125" style="299" customWidth="1"/>
    <col min="4609" max="4609" width="1.85546875" style="299" customWidth="1"/>
    <col min="4610" max="4610" width="2.28515625" style="299" customWidth="1"/>
    <col min="4611" max="4611" width="16" style="299" customWidth="1"/>
    <col min="4612" max="4613" width="12.7109375" style="299" customWidth="1"/>
    <col min="4614" max="4614" width="13.85546875" style="299" customWidth="1"/>
    <col min="4615" max="4615" width="14" style="299" customWidth="1"/>
    <col min="4616" max="4616" width="14.28515625" style="299" customWidth="1"/>
    <col min="4617" max="4617" width="12.7109375" style="299" customWidth="1"/>
    <col min="4618" max="4618" width="15" style="299" customWidth="1"/>
    <col min="4619" max="4619" width="10.42578125" style="299" customWidth="1"/>
    <col min="4620" max="4620" width="15" style="299" customWidth="1"/>
    <col min="4621" max="4621" width="11.42578125" style="299" bestFit="1" customWidth="1"/>
    <col min="4622" max="4864" width="11.42578125" style="299" customWidth="1"/>
    <col min="4865" max="4865" width="1.85546875" style="299" customWidth="1"/>
    <col min="4866" max="4866" width="2.28515625" style="299" customWidth="1"/>
    <col min="4867" max="4867" width="16" style="299" customWidth="1"/>
    <col min="4868" max="4869" width="12.7109375" style="299" customWidth="1"/>
    <col min="4870" max="4870" width="13.85546875" style="299" customWidth="1"/>
    <col min="4871" max="4871" width="14" style="299" customWidth="1"/>
    <col min="4872" max="4872" width="14.28515625" style="299" customWidth="1"/>
    <col min="4873" max="4873" width="12.7109375" style="299" customWidth="1"/>
    <col min="4874" max="4874" width="15" style="299" customWidth="1"/>
    <col min="4875" max="4875" width="10.42578125" style="299" customWidth="1"/>
    <col min="4876" max="4876" width="15" style="299" customWidth="1"/>
    <col min="4877" max="4877" width="11.42578125" style="299" bestFit="1" customWidth="1"/>
    <col min="4878" max="5120" width="11.42578125" style="299" customWidth="1"/>
    <col min="5121" max="5121" width="1.85546875" style="299" customWidth="1"/>
    <col min="5122" max="5122" width="2.28515625" style="299" customWidth="1"/>
    <col min="5123" max="5123" width="16" style="299" customWidth="1"/>
    <col min="5124" max="5125" width="12.7109375" style="299" customWidth="1"/>
    <col min="5126" max="5126" width="13.85546875" style="299" customWidth="1"/>
    <col min="5127" max="5127" width="14" style="299" customWidth="1"/>
    <col min="5128" max="5128" width="14.28515625" style="299" customWidth="1"/>
    <col min="5129" max="5129" width="12.7109375" style="299" customWidth="1"/>
    <col min="5130" max="5130" width="15" style="299" customWidth="1"/>
    <col min="5131" max="5131" width="10.42578125" style="299" customWidth="1"/>
    <col min="5132" max="5132" width="15" style="299" customWidth="1"/>
    <col min="5133" max="5133" width="11.42578125" style="299" bestFit="1" customWidth="1"/>
    <col min="5134" max="5376" width="11.42578125" style="299" customWidth="1"/>
    <col min="5377" max="5377" width="1.85546875" style="299" customWidth="1"/>
    <col min="5378" max="5378" width="2.28515625" style="299" customWidth="1"/>
    <col min="5379" max="5379" width="16" style="299" customWidth="1"/>
    <col min="5380" max="5381" width="12.7109375" style="299" customWidth="1"/>
    <col min="5382" max="5382" width="13.85546875" style="299" customWidth="1"/>
    <col min="5383" max="5383" width="14" style="299" customWidth="1"/>
    <col min="5384" max="5384" width="14.28515625" style="299" customWidth="1"/>
    <col min="5385" max="5385" width="12.7109375" style="299" customWidth="1"/>
    <col min="5386" max="5386" width="15" style="299" customWidth="1"/>
    <col min="5387" max="5387" width="10.42578125" style="299" customWidth="1"/>
    <col min="5388" max="5388" width="15" style="299" customWidth="1"/>
    <col min="5389" max="5389" width="11.42578125" style="299" bestFit="1" customWidth="1"/>
    <col min="5390" max="5632" width="11.42578125" style="299" customWidth="1"/>
    <col min="5633" max="5633" width="1.85546875" style="299" customWidth="1"/>
    <col min="5634" max="5634" width="2.28515625" style="299" customWidth="1"/>
    <col min="5635" max="5635" width="16" style="299" customWidth="1"/>
    <col min="5636" max="5637" width="12.7109375" style="299" customWidth="1"/>
    <col min="5638" max="5638" width="13.85546875" style="299" customWidth="1"/>
    <col min="5639" max="5639" width="14" style="299" customWidth="1"/>
    <col min="5640" max="5640" width="14.28515625" style="299" customWidth="1"/>
    <col min="5641" max="5641" width="12.7109375" style="299" customWidth="1"/>
    <col min="5642" max="5642" width="15" style="299" customWidth="1"/>
    <col min="5643" max="5643" width="10.42578125" style="299" customWidth="1"/>
    <col min="5644" max="5644" width="15" style="299" customWidth="1"/>
    <col min="5645" max="5645" width="11.42578125" style="299" bestFit="1" customWidth="1"/>
    <col min="5646" max="5888" width="11.42578125" style="299" customWidth="1"/>
    <col min="5889" max="5889" width="1.85546875" style="299" customWidth="1"/>
    <col min="5890" max="5890" width="2.28515625" style="299" customWidth="1"/>
    <col min="5891" max="5891" width="16" style="299" customWidth="1"/>
    <col min="5892" max="5893" width="12.7109375" style="299" customWidth="1"/>
    <col min="5894" max="5894" width="13.85546875" style="299" customWidth="1"/>
    <col min="5895" max="5895" width="14" style="299" customWidth="1"/>
    <col min="5896" max="5896" width="14.28515625" style="299" customWidth="1"/>
    <col min="5897" max="5897" width="12.7109375" style="299" customWidth="1"/>
    <col min="5898" max="5898" width="15" style="299" customWidth="1"/>
    <col min="5899" max="5899" width="10.42578125" style="299" customWidth="1"/>
    <col min="5900" max="5900" width="15" style="299" customWidth="1"/>
    <col min="5901" max="5901" width="11.42578125" style="299" bestFit="1" customWidth="1"/>
    <col min="5902" max="6144" width="11.42578125" style="299" customWidth="1"/>
    <col min="6145" max="6145" width="1.85546875" style="299" customWidth="1"/>
    <col min="6146" max="6146" width="2.28515625" style="299" customWidth="1"/>
    <col min="6147" max="6147" width="16" style="299" customWidth="1"/>
    <col min="6148" max="6149" width="12.7109375" style="299" customWidth="1"/>
    <col min="6150" max="6150" width="13.85546875" style="299" customWidth="1"/>
    <col min="6151" max="6151" width="14" style="299" customWidth="1"/>
    <col min="6152" max="6152" width="14.28515625" style="299" customWidth="1"/>
    <col min="6153" max="6153" width="12.7109375" style="299" customWidth="1"/>
    <col min="6154" max="6154" width="15" style="299" customWidth="1"/>
    <col min="6155" max="6155" width="10.42578125" style="299" customWidth="1"/>
    <col min="6156" max="6156" width="15" style="299" customWidth="1"/>
    <col min="6157" max="6157" width="11.42578125" style="299" bestFit="1" customWidth="1"/>
    <col min="6158" max="6400" width="11.42578125" style="299" customWidth="1"/>
    <col min="6401" max="6401" width="1.85546875" style="299" customWidth="1"/>
    <col min="6402" max="6402" width="2.28515625" style="299" customWidth="1"/>
    <col min="6403" max="6403" width="16" style="299" customWidth="1"/>
    <col min="6404" max="6405" width="12.7109375" style="299" customWidth="1"/>
    <col min="6406" max="6406" width="13.85546875" style="299" customWidth="1"/>
    <col min="6407" max="6407" width="14" style="299" customWidth="1"/>
    <col min="6408" max="6408" width="14.28515625" style="299" customWidth="1"/>
    <col min="6409" max="6409" width="12.7109375" style="299" customWidth="1"/>
    <col min="6410" max="6410" width="15" style="299" customWidth="1"/>
    <col min="6411" max="6411" width="10.42578125" style="299" customWidth="1"/>
    <col min="6412" max="6412" width="15" style="299" customWidth="1"/>
    <col min="6413" max="6413" width="11.42578125" style="299" bestFit="1" customWidth="1"/>
    <col min="6414" max="6656" width="11.42578125" style="299" customWidth="1"/>
    <col min="6657" max="6657" width="1.85546875" style="299" customWidth="1"/>
    <col min="6658" max="6658" width="2.28515625" style="299" customWidth="1"/>
    <col min="6659" max="6659" width="16" style="299" customWidth="1"/>
    <col min="6660" max="6661" width="12.7109375" style="299" customWidth="1"/>
    <col min="6662" max="6662" width="13.85546875" style="299" customWidth="1"/>
    <col min="6663" max="6663" width="14" style="299" customWidth="1"/>
    <col min="6664" max="6664" width="14.28515625" style="299" customWidth="1"/>
    <col min="6665" max="6665" width="12.7109375" style="299" customWidth="1"/>
    <col min="6666" max="6666" width="15" style="299" customWidth="1"/>
    <col min="6667" max="6667" width="10.42578125" style="299" customWidth="1"/>
    <col min="6668" max="6668" width="15" style="299" customWidth="1"/>
    <col min="6669" max="6669" width="11.42578125" style="299" bestFit="1" customWidth="1"/>
    <col min="6670" max="6912" width="11.42578125" style="299" customWidth="1"/>
    <col min="6913" max="6913" width="1.85546875" style="299" customWidth="1"/>
    <col min="6914" max="6914" width="2.28515625" style="299" customWidth="1"/>
    <col min="6915" max="6915" width="16" style="299" customWidth="1"/>
    <col min="6916" max="6917" width="12.7109375" style="299" customWidth="1"/>
    <col min="6918" max="6918" width="13.85546875" style="299" customWidth="1"/>
    <col min="6919" max="6919" width="14" style="299" customWidth="1"/>
    <col min="6920" max="6920" width="14.28515625" style="299" customWidth="1"/>
    <col min="6921" max="6921" width="12.7109375" style="299" customWidth="1"/>
    <col min="6922" max="6922" width="15" style="299" customWidth="1"/>
    <col min="6923" max="6923" width="10.42578125" style="299" customWidth="1"/>
    <col min="6924" max="6924" width="15" style="299" customWidth="1"/>
    <col min="6925" max="6925" width="11.42578125" style="299" bestFit="1" customWidth="1"/>
    <col min="6926" max="7168" width="11.42578125" style="299" customWidth="1"/>
    <col min="7169" max="7169" width="1.85546875" style="299" customWidth="1"/>
    <col min="7170" max="7170" width="2.28515625" style="299" customWidth="1"/>
    <col min="7171" max="7171" width="16" style="299" customWidth="1"/>
    <col min="7172" max="7173" width="12.7109375" style="299" customWidth="1"/>
    <col min="7174" max="7174" width="13.85546875" style="299" customWidth="1"/>
    <col min="7175" max="7175" width="14" style="299" customWidth="1"/>
    <col min="7176" max="7176" width="14.28515625" style="299" customWidth="1"/>
    <col min="7177" max="7177" width="12.7109375" style="299" customWidth="1"/>
    <col min="7178" max="7178" width="15" style="299" customWidth="1"/>
    <col min="7179" max="7179" width="10.42578125" style="299" customWidth="1"/>
    <col min="7180" max="7180" width="15" style="299" customWidth="1"/>
    <col min="7181" max="7181" width="11.42578125" style="299" bestFit="1" customWidth="1"/>
    <col min="7182" max="7424" width="11.42578125" style="299" customWidth="1"/>
    <col min="7425" max="7425" width="1.85546875" style="299" customWidth="1"/>
    <col min="7426" max="7426" width="2.28515625" style="299" customWidth="1"/>
    <col min="7427" max="7427" width="16" style="299" customWidth="1"/>
    <col min="7428" max="7429" width="12.7109375" style="299" customWidth="1"/>
    <col min="7430" max="7430" width="13.85546875" style="299" customWidth="1"/>
    <col min="7431" max="7431" width="14" style="299" customWidth="1"/>
    <col min="7432" max="7432" width="14.28515625" style="299" customWidth="1"/>
    <col min="7433" max="7433" width="12.7109375" style="299" customWidth="1"/>
    <col min="7434" max="7434" width="15" style="299" customWidth="1"/>
    <col min="7435" max="7435" width="10.42578125" style="299" customWidth="1"/>
    <col min="7436" max="7436" width="15" style="299" customWidth="1"/>
    <col min="7437" max="7437" width="11.42578125" style="299" bestFit="1" customWidth="1"/>
    <col min="7438" max="7680" width="11.42578125" style="299" customWidth="1"/>
    <col min="7681" max="7681" width="1.85546875" style="299" customWidth="1"/>
    <col min="7682" max="7682" width="2.28515625" style="299" customWidth="1"/>
    <col min="7683" max="7683" width="16" style="299" customWidth="1"/>
    <col min="7684" max="7685" width="12.7109375" style="299" customWidth="1"/>
    <col min="7686" max="7686" width="13.85546875" style="299" customWidth="1"/>
    <col min="7687" max="7687" width="14" style="299" customWidth="1"/>
    <col min="7688" max="7688" width="14.28515625" style="299" customWidth="1"/>
    <col min="7689" max="7689" width="12.7109375" style="299" customWidth="1"/>
    <col min="7690" max="7690" width="15" style="299" customWidth="1"/>
    <col min="7691" max="7691" width="10.42578125" style="299" customWidth="1"/>
    <col min="7692" max="7692" width="15" style="299" customWidth="1"/>
    <col min="7693" max="7693" width="11.42578125" style="299" bestFit="1" customWidth="1"/>
    <col min="7694" max="7936" width="11.42578125" style="299" customWidth="1"/>
    <col min="7937" max="7937" width="1.85546875" style="299" customWidth="1"/>
    <col min="7938" max="7938" width="2.28515625" style="299" customWidth="1"/>
    <col min="7939" max="7939" width="16" style="299" customWidth="1"/>
    <col min="7940" max="7941" width="12.7109375" style="299" customWidth="1"/>
    <col min="7942" max="7942" width="13.85546875" style="299" customWidth="1"/>
    <col min="7943" max="7943" width="14" style="299" customWidth="1"/>
    <col min="7944" max="7944" width="14.28515625" style="299" customWidth="1"/>
    <col min="7945" max="7945" width="12.7109375" style="299" customWidth="1"/>
    <col min="7946" max="7946" width="15" style="299" customWidth="1"/>
    <col min="7947" max="7947" width="10.42578125" style="299" customWidth="1"/>
    <col min="7948" max="7948" width="15" style="299" customWidth="1"/>
    <col min="7949" max="7949" width="11.42578125" style="299" bestFit="1" customWidth="1"/>
    <col min="7950" max="8192" width="11.42578125" style="299" customWidth="1"/>
    <col min="8193" max="8193" width="1.85546875" style="299" customWidth="1"/>
    <col min="8194" max="8194" width="2.28515625" style="299" customWidth="1"/>
    <col min="8195" max="8195" width="16" style="299" customWidth="1"/>
    <col min="8196" max="8197" width="12.7109375" style="299" customWidth="1"/>
    <col min="8198" max="8198" width="13.85546875" style="299" customWidth="1"/>
    <col min="8199" max="8199" width="14" style="299" customWidth="1"/>
    <col min="8200" max="8200" width="14.28515625" style="299" customWidth="1"/>
    <col min="8201" max="8201" width="12.7109375" style="299" customWidth="1"/>
    <col min="8202" max="8202" width="15" style="299" customWidth="1"/>
    <col min="8203" max="8203" width="10.42578125" style="299" customWidth="1"/>
    <col min="8204" max="8204" width="15" style="299" customWidth="1"/>
    <col min="8205" max="8205" width="11.42578125" style="299" bestFit="1" customWidth="1"/>
    <col min="8206" max="8448" width="11.42578125" style="299" customWidth="1"/>
    <col min="8449" max="8449" width="1.85546875" style="299" customWidth="1"/>
    <col min="8450" max="8450" width="2.28515625" style="299" customWidth="1"/>
    <col min="8451" max="8451" width="16" style="299" customWidth="1"/>
    <col min="8452" max="8453" width="12.7109375" style="299" customWidth="1"/>
    <col min="8454" max="8454" width="13.85546875" style="299" customWidth="1"/>
    <col min="8455" max="8455" width="14" style="299" customWidth="1"/>
    <col min="8456" max="8456" width="14.28515625" style="299" customWidth="1"/>
    <col min="8457" max="8457" width="12.7109375" style="299" customWidth="1"/>
    <col min="8458" max="8458" width="15" style="299" customWidth="1"/>
    <col min="8459" max="8459" width="10.42578125" style="299" customWidth="1"/>
    <col min="8460" max="8460" width="15" style="299" customWidth="1"/>
    <col min="8461" max="8461" width="11.42578125" style="299" bestFit="1" customWidth="1"/>
    <col min="8462" max="8704" width="11.42578125" style="299" customWidth="1"/>
    <col min="8705" max="8705" width="1.85546875" style="299" customWidth="1"/>
    <col min="8706" max="8706" width="2.28515625" style="299" customWidth="1"/>
    <col min="8707" max="8707" width="16" style="299" customWidth="1"/>
    <col min="8708" max="8709" width="12.7109375" style="299" customWidth="1"/>
    <col min="8710" max="8710" width="13.85546875" style="299" customWidth="1"/>
    <col min="8711" max="8711" width="14" style="299" customWidth="1"/>
    <col min="8712" max="8712" width="14.28515625" style="299" customWidth="1"/>
    <col min="8713" max="8713" width="12.7109375" style="299" customWidth="1"/>
    <col min="8714" max="8714" width="15" style="299" customWidth="1"/>
    <col min="8715" max="8715" width="10.42578125" style="299" customWidth="1"/>
    <col min="8716" max="8716" width="15" style="299" customWidth="1"/>
    <col min="8717" max="8717" width="11.42578125" style="299" bestFit="1" customWidth="1"/>
    <col min="8718" max="8960" width="11.42578125" style="299" customWidth="1"/>
    <col min="8961" max="8961" width="1.85546875" style="299" customWidth="1"/>
    <col min="8962" max="8962" width="2.28515625" style="299" customWidth="1"/>
    <col min="8963" max="8963" width="16" style="299" customWidth="1"/>
    <col min="8964" max="8965" width="12.7109375" style="299" customWidth="1"/>
    <col min="8966" max="8966" width="13.85546875" style="299" customWidth="1"/>
    <col min="8967" max="8967" width="14" style="299" customWidth="1"/>
    <col min="8968" max="8968" width="14.28515625" style="299" customWidth="1"/>
    <col min="8969" max="8969" width="12.7109375" style="299" customWidth="1"/>
    <col min="8970" max="8970" width="15" style="299" customWidth="1"/>
    <col min="8971" max="8971" width="10.42578125" style="299" customWidth="1"/>
    <col min="8972" max="8972" width="15" style="299" customWidth="1"/>
    <col min="8973" max="8973" width="11.42578125" style="299" bestFit="1" customWidth="1"/>
    <col min="8974" max="9216" width="11.42578125" style="299" customWidth="1"/>
    <col min="9217" max="9217" width="1.85546875" style="299" customWidth="1"/>
    <col min="9218" max="9218" width="2.28515625" style="299" customWidth="1"/>
    <col min="9219" max="9219" width="16" style="299" customWidth="1"/>
    <col min="9220" max="9221" width="12.7109375" style="299" customWidth="1"/>
    <col min="9222" max="9222" width="13.85546875" style="299" customWidth="1"/>
    <col min="9223" max="9223" width="14" style="299" customWidth="1"/>
    <col min="9224" max="9224" width="14.28515625" style="299" customWidth="1"/>
    <col min="9225" max="9225" width="12.7109375" style="299" customWidth="1"/>
    <col min="9226" max="9226" width="15" style="299" customWidth="1"/>
    <col min="9227" max="9227" width="10.42578125" style="299" customWidth="1"/>
    <col min="9228" max="9228" width="15" style="299" customWidth="1"/>
    <col min="9229" max="9229" width="11.42578125" style="299" bestFit="1" customWidth="1"/>
    <col min="9230" max="9472" width="11.42578125" style="299" customWidth="1"/>
    <col min="9473" max="9473" width="1.85546875" style="299" customWidth="1"/>
    <col min="9474" max="9474" width="2.28515625" style="299" customWidth="1"/>
    <col min="9475" max="9475" width="16" style="299" customWidth="1"/>
    <col min="9476" max="9477" width="12.7109375" style="299" customWidth="1"/>
    <col min="9478" max="9478" width="13.85546875" style="299" customWidth="1"/>
    <col min="9479" max="9479" width="14" style="299" customWidth="1"/>
    <col min="9480" max="9480" width="14.28515625" style="299" customWidth="1"/>
    <col min="9481" max="9481" width="12.7109375" style="299" customWidth="1"/>
    <col min="9482" max="9482" width="15" style="299" customWidth="1"/>
    <col min="9483" max="9483" width="10.42578125" style="299" customWidth="1"/>
    <col min="9484" max="9484" width="15" style="299" customWidth="1"/>
    <col min="9485" max="9485" width="11.42578125" style="299" bestFit="1" customWidth="1"/>
    <col min="9486" max="9728" width="11.42578125" style="299" customWidth="1"/>
    <col min="9729" max="9729" width="1.85546875" style="299" customWidth="1"/>
    <col min="9730" max="9730" width="2.28515625" style="299" customWidth="1"/>
    <col min="9731" max="9731" width="16" style="299" customWidth="1"/>
    <col min="9732" max="9733" width="12.7109375" style="299" customWidth="1"/>
    <col min="9734" max="9734" width="13.85546875" style="299" customWidth="1"/>
    <col min="9735" max="9735" width="14" style="299" customWidth="1"/>
    <col min="9736" max="9736" width="14.28515625" style="299" customWidth="1"/>
    <col min="9737" max="9737" width="12.7109375" style="299" customWidth="1"/>
    <col min="9738" max="9738" width="15" style="299" customWidth="1"/>
    <col min="9739" max="9739" width="10.42578125" style="299" customWidth="1"/>
    <col min="9740" max="9740" width="15" style="299" customWidth="1"/>
    <col min="9741" max="9741" width="11.42578125" style="299" bestFit="1" customWidth="1"/>
    <col min="9742" max="9984" width="11.42578125" style="299" customWidth="1"/>
    <col min="9985" max="9985" width="1.85546875" style="299" customWidth="1"/>
    <col min="9986" max="9986" width="2.28515625" style="299" customWidth="1"/>
    <col min="9987" max="9987" width="16" style="299" customWidth="1"/>
    <col min="9988" max="9989" width="12.7109375" style="299" customWidth="1"/>
    <col min="9990" max="9990" width="13.85546875" style="299" customWidth="1"/>
    <col min="9991" max="9991" width="14" style="299" customWidth="1"/>
    <col min="9992" max="9992" width="14.28515625" style="299" customWidth="1"/>
    <col min="9993" max="9993" width="12.7109375" style="299" customWidth="1"/>
    <col min="9994" max="9994" width="15" style="299" customWidth="1"/>
    <col min="9995" max="9995" width="10.42578125" style="299" customWidth="1"/>
    <col min="9996" max="9996" width="15" style="299" customWidth="1"/>
    <col min="9997" max="9997" width="11.42578125" style="299" bestFit="1" customWidth="1"/>
    <col min="9998" max="10240" width="11.42578125" style="299" customWidth="1"/>
    <col min="10241" max="10241" width="1.85546875" style="299" customWidth="1"/>
    <col min="10242" max="10242" width="2.28515625" style="299" customWidth="1"/>
    <col min="10243" max="10243" width="16" style="299" customWidth="1"/>
    <col min="10244" max="10245" width="12.7109375" style="299" customWidth="1"/>
    <col min="10246" max="10246" width="13.85546875" style="299" customWidth="1"/>
    <col min="10247" max="10247" width="14" style="299" customWidth="1"/>
    <col min="10248" max="10248" width="14.28515625" style="299" customWidth="1"/>
    <col min="10249" max="10249" width="12.7109375" style="299" customWidth="1"/>
    <col min="10250" max="10250" width="15" style="299" customWidth="1"/>
    <col min="10251" max="10251" width="10.42578125" style="299" customWidth="1"/>
    <col min="10252" max="10252" width="15" style="299" customWidth="1"/>
    <col min="10253" max="10253" width="11.42578125" style="299" bestFit="1" customWidth="1"/>
    <col min="10254" max="10496" width="11.42578125" style="299" customWidth="1"/>
    <col min="10497" max="10497" width="1.85546875" style="299" customWidth="1"/>
    <col min="10498" max="10498" width="2.28515625" style="299" customWidth="1"/>
    <col min="10499" max="10499" width="16" style="299" customWidth="1"/>
    <col min="10500" max="10501" width="12.7109375" style="299" customWidth="1"/>
    <col min="10502" max="10502" width="13.85546875" style="299" customWidth="1"/>
    <col min="10503" max="10503" width="14" style="299" customWidth="1"/>
    <col min="10504" max="10504" width="14.28515625" style="299" customWidth="1"/>
    <col min="10505" max="10505" width="12.7109375" style="299" customWidth="1"/>
    <col min="10506" max="10506" width="15" style="299" customWidth="1"/>
    <col min="10507" max="10507" width="10.42578125" style="299" customWidth="1"/>
    <col min="10508" max="10508" width="15" style="299" customWidth="1"/>
    <col min="10509" max="10509" width="11.42578125" style="299" bestFit="1" customWidth="1"/>
    <col min="10510" max="10752" width="11.42578125" style="299" customWidth="1"/>
    <col min="10753" max="10753" width="1.85546875" style="299" customWidth="1"/>
    <col min="10754" max="10754" width="2.28515625" style="299" customWidth="1"/>
    <col min="10755" max="10755" width="16" style="299" customWidth="1"/>
    <col min="10756" max="10757" width="12.7109375" style="299" customWidth="1"/>
    <col min="10758" max="10758" width="13.85546875" style="299" customWidth="1"/>
    <col min="10759" max="10759" width="14" style="299" customWidth="1"/>
    <col min="10760" max="10760" width="14.28515625" style="299" customWidth="1"/>
    <col min="10761" max="10761" width="12.7109375" style="299" customWidth="1"/>
    <col min="10762" max="10762" width="15" style="299" customWidth="1"/>
    <col min="10763" max="10763" width="10.42578125" style="299" customWidth="1"/>
    <col min="10764" max="10764" width="15" style="299" customWidth="1"/>
    <col min="10765" max="10765" width="11.42578125" style="299" bestFit="1" customWidth="1"/>
    <col min="10766" max="11008" width="11.42578125" style="299" customWidth="1"/>
    <col min="11009" max="11009" width="1.85546875" style="299" customWidth="1"/>
    <col min="11010" max="11010" width="2.28515625" style="299" customWidth="1"/>
    <col min="11011" max="11011" width="16" style="299" customWidth="1"/>
    <col min="11012" max="11013" width="12.7109375" style="299" customWidth="1"/>
    <col min="11014" max="11014" width="13.85546875" style="299" customWidth="1"/>
    <col min="11015" max="11015" width="14" style="299" customWidth="1"/>
    <col min="11016" max="11016" width="14.28515625" style="299" customWidth="1"/>
    <col min="11017" max="11017" width="12.7109375" style="299" customWidth="1"/>
    <col min="11018" max="11018" width="15" style="299" customWidth="1"/>
    <col min="11019" max="11019" width="10.42578125" style="299" customWidth="1"/>
    <col min="11020" max="11020" width="15" style="299" customWidth="1"/>
    <col min="11021" max="11021" width="11.42578125" style="299" bestFit="1" customWidth="1"/>
    <col min="11022" max="11264" width="11.42578125" style="299" customWidth="1"/>
    <col min="11265" max="11265" width="1.85546875" style="299" customWidth="1"/>
    <col min="11266" max="11266" width="2.28515625" style="299" customWidth="1"/>
    <col min="11267" max="11267" width="16" style="299" customWidth="1"/>
    <col min="11268" max="11269" width="12.7109375" style="299" customWidth="1"/>
    <col min="11270" max="11270" width="13.85546875" style="299" customWidth="1"/>
    <col min="11271" max="11271" width="14" style="299" customWidth="1"/>
    <col min="11272" max="11272" width="14.28515625" style="299" customWidth="1"/>
    <col min="11273" max="11273" width="12.7109375" style="299" customWidth="1"/>
    <col min="11274" max="11274" width="15" style="299" customWidth="1"/>
    <col min="11275" max="11275" width="10.42578125" style="299" customWidth="1"/>
    <col min="11276" max="11276" width="15" style="299" customWidth="1"/>
    <col min="11277" max="11277" width="11.42578125" style="299" bestFit="1" customWidth="1"/>
    <col min="11278" max="11520" width="11.42578125" style="299" customWidth="1"/>
    <col min="11521" max="11521" width="1.85546875" style="299" customWidth="1"/>
    <col min="11522" max="11522" width="2.28515625" style="299" customWidth="1"/>
    <col min="11523" max="11523" width="16" style="299" customWidth="1"/>
    <col min="11524" max="11525" width="12.7109375" style="299" customWidth="1"/>
    <col min="11526" max="11526" width="13.85546875" style="299" customWidth="1"/>
    <col min="11527" max="11527" width="14" style="299" customWidth="1"/>
    <col min="11528" max="11528" width="14.28515625" style="299" customWidth="1"/>
    <col min="11529" max="11529" width="12.7109375" style="299" customWidth="1"/>
    <col min="11530" max="11530" width="15" style="299" customWidth="1"/>
    <col min="11531" max="11531" width="10.42578125" style="299" customWidth="1"/>
    <col min="11532" max="11532" width="15" style="299" customWidth="1"/>
    <col min="11533" max="11533" width="11.42578125" style="299" bestFit="1" customWidth="1"/>
    <col min="11534" max="11776" width="11.42578125" style="299" customWidth="1"/>
    <col min="11777" max="11777" width="1.85546875" style="299" customWidth="1"/>
    <col min="11778" max="11778" width="2.28515625" style="299" customWidth="1"/>
    <col min="11779" max="11779" width="16" style="299" customWidth="1"/>
    <col min="11780" max="11781" width="12.7109375" style="299" customWidth="1"/>
    <col min="11782" max="11782" width="13.85546875" style="299" customWidth="1"/>
    <col min="11783" max="11783" width="14" style="299" customWidth="1"/>
    <col min="11784" max="11784" width="14.28515625" style="299" customWidth="1"/>
    <col min="11785" max="11785" width="12.7109375" style="299" customWidth="1"/>
    <col min="11786" max="11786" width="15" style="299" customWidth="1"/>
    <col min="11787" max="11787" width="10.42578125" style="299" customWidth="1"/>
    <col min="11788" max="11788" width="15" style="299" customWidth="1"/>
    <col min="11789" max="11789" width="11.42578125" style="299" bestFit="1" customWidth="1"/>
    <col min="11790" max="12032" width="11.42578125" style="299" customWidth="1"/>
    <col min="12033" max="12033" width="1.85546875" style="299" customWidth="1"/>
    <col min="12034" max="12034" width="2.28515625" style="299" customWidth="1"/>
    <col min="12035" max="12035" width="16" style="299" customWidth="1"/>
    <col min="12036" max="12037" width="12.7109375" style="299" customWidth="1"/>
    <col min="12038" max="12038" width="13.85546875" style="299" customWidth="1"/>
    <col min="12039" max="12039" width="14" style="299" customWidth="1"/>
    <col min="12040" max="12040" width="14.28515625" style="299" customWidth="1"/>
    <col min="12041" max="12041" width="12.7109375" style="299" customWidth="1"/>
    <col min="12042" max="12042" width="15" style="299" customWidth="1"/>
    <col min="12043" max="12043" width="10.42578125" style="299" customWidth="1"/>
    <col min="12044" max="12044" width="15" style="299" customWidth="1"/>
    <col min="12045" max="12045" width="11.42578125" style="299" bestFit="1" customWidth="1"/>
    <col min="12046" max="12288" width="11.42578125" style="299" customWidth="1"/>
    <col min="12289" max="12289" width="1.85546875" style="299" customWidth="1"/>
    <col min="12290" max="12290" width="2.28515625" style="299" customWidth="1"/>
    <col min="12291" max="12291" width="16" style="299" customWidth="1"/>
    <col min="12292" max="12293" width="12.7109375" style="299" customWidth="1"/>
    <col min="12294" max="12294" width="13.85546875" style="299" customWidth="1"/>
    <col min="12295" max="12295" width="14" style="299" customWidth="1"/>
    <col min="12296" max="12296" width="14.28515625" style="299" customWidth="1"/>
    <col min="12297" max="12297" width="12.7109375" style="299" customWidth="1"/>
    <col min="12298" max="12298" width="15" style="299" customWidth="1"/>
    <col min="12299" max="12299" width="10.42578125" style="299" customWidth="1"/>
    <col min="12300" max="12300" width="15" style="299" customWidth="1"/>
    <col min="12301" max="12301" width="11.42578125" style="299" bestFit="1" customWidth="1"/>
    <col min="12302" max="12544" width="11.42578125" style="299" customWidth="1"/>
    <col min="12545" max="12545" width="1.85546875" style="299" customWidth="1"/>
    <col min="12546" max="12546" width="2.28515625" style="299" customWidth="1"/>
    <col min="12547" max="12547" width="16" style="299" customWidth="1"/>
    <col min="12548" max="12549" width="12.7109375" style="299" customWidth="1"/>
    <col min="12550" max="12550" width="13.85546875" style="299" customWidth="1"/>
    <col min="12551" max="12551" width="14" style="299" customWidth="1"/>
    <col min="12552" max="12552" width="14.28515625" style="299" customWidth="1"/>
    <col min="12553" max="12553" width="12.7109375" style="299" customWidth="1"/>
    <col min="12554" max="12554" width="15" style="299" customWidth="1"/>
    <col min="12555" max="12555" width="10.42578125" style="299" customWidth="1"/>
    <col min="12556" max="12556" width="15" style="299" customWidth="1"/>
    <col min="12557" max="12557" width="11.42578125" style="299" bestFit="1" customWidth="1"/>
    <col min="12558" max="12800" width="11.42578125" style="299" customWidth="1"/>
    <col min="12801" max="12801" width="1.85546875" style="299" customWidth="1"/>
    <col min="12802" max="12802" width="2.28515625" style="299" customWidth="1"/>
    <col min="12803" max="12803" width="16" style="299" customWidth="1"/>
    <col min="12804" max="12805" width="12.7109375" style="299" customWidth="1"/>
    <col min="12806" max="12806" width="13.85546875" style="299" customWidth="1"/>
    <col min="12807" max="12807" width="14" style="299" customWidth="1"/>
    <col min="12808" max="12808" width="14.28515625" style="299" customWidth="1"/>
    <col min="12809" max="12809" width="12.7109375" style="299" customWidth="1"/>
    <col min="12810" max="12810" width="15" style="299" customWidth="1"/>
    <col min="12811" max="12811" width="10.42578125" style="299" customWidth="1"/>
    <col min="12812" max="12812" width="15" style="299" customWidth="1"/>
    <col min="12813" max="12813" width="11.42578125" style="299" bestFit="1" customWidth="1"/>
    <col min="12814" max="13056" width="11.42578125" style="299" customWidth="1"/>
    <col min="13057" max="13057" width="1.85546875" style="299" customWidth="1"/>
    <col min="13058" max="13058" width="2.28515625" style="299" customWidth="1"/>
    <col min="13059" max="13059" width="16" style="299" customWidth="1"/>
    <col min="13060" max="13061" width="12.7109375" style="299" customWidth="1"/>
    <col min="13062" max="13062" width="13.85546875" style="299" customWidth="1"/>
    <col min="13063" max="13063" width="14" style="299" customWidth="1"/>
    <col min="13064" max="13064" width="14.28515625" style="299" customWidth="1"/>
    <col min="13065" max="13065" width="12.7109375" style="299" customWidth="1"/>
    <col min="13066" max="13066" width="15" style="299" customWidth="1"/>
    <col min="13067" max="13067" width="10.42578125" style="299" customWidth="1"/>
    <col min="13068" max="13068" width="15" style="299" customWidth="1"/>
    <col min="13069" max="13069" width="11.42578125" style="299" bestFit="1" customWidth="1"/>
    <col min="13070" max="13312" width="11.42578125" style="299" customWidth="1"/>
    <col min="13313" max="13313" width="1.85546875" style="299" customWidth="1"/>
    <col min="13314" max="13314" width="2.28515625" style="299" customWidth="1"/>
    <col min="13315" max="13315" width="16" style="299" customWidth="1"/>
    <col min="13316" max="13317" width="12.7109375" style="299" customWidth="1"/>
    <col min="13318" max="13318" width="13.85546875" style="299" customWidth="1"/>
    <col min="13319" max="13319" width="14" style="299" customWidth="1"/>
    <col min="13320" max="13320" width="14.28515625" style="299" customWidth="1"/>
    <col min="13321" max="13321" width="12.7109375" style="299" customWidth="1"/>
    <col min="13322" max="13322" width="15" style="299" customWidth="1"/>
    <col min="13323" max="13323" width="10.42578125" style="299" customWidth="1"/>
    <col min="13324" max="13324" width="15" style="299" customWidth="1"/>
    <col min="13325" max="13325" width="11.42578125" style="299" bestFit="1" customWidth="1"/>
    <col min="13326" max="13568" width="11.42578125" style="299" customWidth="1"/>
    <col min="13569" max="13569" width="1.85546875" style="299" customWidth="1"/>
    <col min="13570" max="13570" width="2.28515625" style="299" customWidth="1"/>
    <col min="13571" max="13571" width="16" style="299" customWidth="1"/>
    <col min="13572" max="13573" width="12.7109375" style="299" customWidth="1"/>
    <col min="13574" max="13574" width="13.85546875" style="299" customWidth="1"/>
    <col min="13575" max="13575" width="14" style="299" customWidth="1"/>
    <col min="13576" max="13576" width="14.28515625" style="299" customWidth="1"/>
    <col min="13577" max="13577" width="12.7109375" style="299" customWidth="1"/>
    <col min="13578" max="13578" width="15" style="299" customWidth="1"/>
    <col min="13579" max="13579" width="10.42578125" style="299" customWidth="1"/>
    <col min="13580" max="13580" width="15" style="299" customWidth="1"/>
    <col min="13581" max="13581" width="11.42578125" style="299" bestFit="1" customWidth="1"/>
    <col min="13582" max="13824" width="11.42578125" style="299" customWidth="1"/>
    <col min="13825" max="13825" width="1.85546875" style="299" customWidth="1"/>
    <col min="13826" max="13826" width="2.28515625" style="299" customWidth="1"/>
    <col min="13827" max="13827" width="16" style="299" customWidth="1"/>
    <col min="13828" max="13829" width="12.7109375" style="299" customWidth="1"/>
    <col min="13830" max="13830" width="13.85546875" style="299" customWidth="1"/>
    <col min="13831" max="13831" width="14" style="299" customWidth="1"/>
    <col min="13832" max="13832" width="14.28515625" style="299" customWidth="1"/>
    <col min="13833" max="13833" width="12.7109375" style="299" customWidth="1"/>
    <col min="13834" max="13834" width="15" style="299" customWidth="1"/>
    <col min="13835" max="13835" width="10.42578125" style="299" customWidth="1"/>
    <col min="13836" max="13836" width="15" style="299" customWidth="1"/>
    <col min="13837" max="13837" width="11.42578125" style="299" bestFit="1" customWidth="1"/>
    <col min="13838" max="14080" width="11.42578125" style="299" customWidth="1"/>
    <col min="14081" max="14081" width="1.85546875" style="299" customWidth="1"/>
    <col min="14082" max="14082" width="2.28515625" style="299" customWidth="1"/>
    <col min="14083" max="14083" width="16" style="299" customWidth="1"/>
    <col min="14084" max="14085" width="12.7109375" style="299" customWidth="1"/>
    <col min="14086" max="14086" width="13.85546875" style="299" customWidth="1"/>
    <col min="14087" max="14087" width="14" style="299" customWidth="1"/>
    <col min="14088" max="14088" width="14.28515625" style="299" customWidth="1"/>
    <col min="14089" max="14089" width="12.7109375" style="299" customWidth="1"/>
    <col min="14090" max="14090" width="15" style="299" customWidth="1"/>
    <col min="14091" max="14091" width="10.42578125" style="299" customWidth="1"/>
    <col min="14092" max="14092" width="15" style="299" customWidth="1"/>
    <col min="14093" max="14093" width="11.42578125" style="299" bestFit="1" customWidth="1"/>
    <col min="14094" max="14336" width="11.42578125" style="299" customWidth="1"/>
    <col min="14337" max="14337" width="1.85546875" style="299" customWidth="1"/>
    <col min="14338" max="14338" width="2.28515625" style="299" customWidth="1"/>
    <col min="14339" max="14339" width="16" style="299" customWidth="1"/>
    <col min="14340" max="14341" width="12.7109375" style="299" customWidth="1"/>
    <col min="14342" max="14342" width="13.85546875" style="299" customWidth="1"/>
    <col min="14343" max="14343" width="14" style="299" customWidth="1"/>
    <col min="14344" max="14344" width="14.28515625" style="299" customWidth="1"/>
    <col min="14345" max="14345" width="12.7109375" style="299" customWidth="1"/>
    <col min="14346" max="14346" width="15" style="299" customWidth="1"/>
    <col min="14347" max="14347" width="10.42578125" style="299" customWidth="1"/>
    <col min="14348" max="14348" width="15" style="299" customWidth="1"/>
    <col min="14349" max="14349" width="11.42578125" style="299" bestFit="1" customWidth="1"/>
    <col min="14350" max="14592" width="11.42578125" style="299" customWidth="1"/>
    <col min="14593" max="14593" width="1.85546875" style="299" customWidth="1"/>
    <col min="14594" max="14594" width="2.28515625" style="299" customWidth="1"/>
    <col min="14595" max="14595" width="16" style="299" customWidth="1"/>
    <col min="14596" max="14597" width="12.7109375" style="299" customWidth="1"/>
    <col min="14598" max="14598" width="13.85546875" style="299" customWidth="1"/>
    <col min="14599" max="14599" width="14" style="299" customWidth="1"/>
    <col min="14600" max="14600" width="14.28515625" style="299" customWidth="1"/>
    <col min="14601" max="14601" width="12.7109375" style="299" customWidth="1"/>
    <col min="14602" max="14602" width="15" style="299" customWidth="1"/>
    <col min="14603" max="14603" width="10.42578125" style="299" customWidth="1"/>
    <col min="14604" max="14604" width="15" style="299" customWidth="1"/>
    <col min="14605" max="14605" width="11.42578125" style="299" bestFit="1" customWidth="1"/>
    <col min="14606" max="14848" width="11.42578125" style="299" customWidth="1"/>
    <col min="14849" max="14849" width="1.85546875" style="299" customWidth="1"/>
    <col min="14850" max="14850" width="2.28515625" style="299" customWidth="1"/>
    <col min="14851" max="14851" width="16" style="299" customWidth="1"/>
    <col min="14852" max="14853" width="12.7109375" style="299" customWidth="1"/>
    <col min="14854" max="14854" width="13.85546875" style="299" customWidth="1"/>
    <col min="14855" max="14855" width="14" style="299" customWidth="1"/>
    <col min="14856" max="14856" width="14.28515625" style="299" customWidth="1"/>
    <col min="14857" max="14857" width="12.7109375" style="299" customWidth="1"/>
    <col min="14858" max="14858" width="15" style="299" customWidth="1"/>
    <col min="14859" max="14859" width="10.42578125" style="299" customWidth="1"/>
    <col min="14860" max="14860" width="15" style="299" customWidth="1"/>
    <col min="14861" max="14861" width="11.42578125" style="299" bestFit="1" customWidth="1"/>
    <col min="14862" max="15104" width="11.42578125" style="299" customWidth="1"/>
    <col min="15105" max="15105" width="1.85546875" style="299" customWidth="1"/>
    <col min="15106" max="15106" width="2.28515625" style="299" customWidth="1"/>
    <col min="15107" max="15107" width="16" style="299" customWidth="1"/>
    <col min="15108" max="15109" width="12.7109375" style="299" customWidth="1"/>
    <col min="15110" max="15110" width="13.85546875" style="299" customWidth="1"/>
    <col min="15111" max="15111" width="14" style="299" customWidth="1"/>
    <col min="15112" max="15112" width="14.28515625" style="299" customWidth="1"/>
    <col min="15113" max="15113" width="12.7109375" style="299" customWidth="1"/>
    <col min="15114" max="15114" width="15" style="299" customWidth="1"/>
    <col min="15115" max="15115" width="10.42578125" style="299" customWidth="1"/>
    <col min="15116" max="15116" width="15" style="299" customWidth="1"/>
    <col min="15117" max="15117" width="11.42578125" style="299" bestFit="1" customWidth="1"/>
    <col min="15118" max="15360" width="11.42578125" style="299" customWidth="1"/>
    <col min="15361" max="15361" width="1.85546875" style="299" customWidth="1"/>
    <col min="15362" max="15362" width="2.28515625" style="299" customWidth="1"/>
    <col min="15363" max="15363" width="16" style="299" customWidth="1"/>
    <col min="15364" max="15365" width="12.7109375" style="299" customWidth="1"/>
    <col min="15366" max="15366" width="13.85546875" style="299" customWidth="1"/>
    <col min="15367" max="15367" width="14" style="299" customWidth="1"/>
    <col min="15368" max="15368" width="14.28515625" style="299" customWidth="1"/>
    <col min="15369" max="15369" width="12.7109375" style="299" customWidth="1"/>
    <col min="15370" max="15370" width="15" style="299" customWidth="1"/>
    <col min="15371" max="15371" width="10.42578125" style="299" customWidth="1"/>
    <col min="15372" max="15372" width="15" style="299" customWidth="1"/>
    <col min="15373" max="15373" width="11.42578125" style="299" bestFit="1" customWidth="1"/>
    <col min="15374" max="15616" width="11.42578125" style="299" customWidth="1"/>
    <col min="15617" max="15617" width="1.85546875" style="299" customWidth="1"/>
    <col min="15618" max="15618" width="2.28515625" style="299" customWidth="1"/>
    <col min="15619" max="15619" width="16" style="299" customWidth="1"/>
    <col min="15620" max="15621" width="12.7109375" style="299" customWidth="1"/>
    <col min="15622" max="15622" width="13.85546875" style="299" customWidth="1"/>
    <col min="15623" max="15623" width="14" style="299" customWidth="1"/>
    <col min="15624" max="15624" width="14.28515625" style="299" customWidth="1"/>
    <col min="15625" max="15625" width="12.7109375" style="299" customWidth="1"/>
    <col min="15626" max="15626" width="15" style="299" customWidth="1"/>
    <col min="15627" max="15627" width="10.42578125" style="299" customWidth="1"/>
    <col min="15628" max="15628" width="15" style="299" customWidth="1"/>
    <col min="15629" max="15629" width="11.42578125" style="299" bestFit="1" customWidth="1"/>
    <col min="15630" max="15872" width="11.42578125" style="299" customWidth="1"/>
    <col min="15873" max="15873" width="1.85546875" style="299" customWidth="1"/>
    <col min="15874" max="15874" width="2.28515625" style="299" customWidth="1"/>
    <col min="15875" max="15875" width="16" style="299" customWidth="1"/>
    <col min="15876" max="15877" width="12.7109375" style="299" customWidth="1"/>
    <col min="15878" max="15878" width="13.85546875" style="299" customWidth="1"/>
    <col min="15879" max="15879" width="14" style="299" customWidth="1"/>
    <col min="15880" max="15880" width="14.28515625" style="299" customWidth="1"/>
    <col min="15881" max="15881" width="12.7109375" style="299" customWidth="1"/>
    <col min="15882" max="15882" width="15" style="299" customWidth="1"/>
    <col min="15883" max="15883" width="10.42578125" style="299" customWidth="1"/>
    <col min="15884" max="15884" width="15" style="299" customWidth="1"/>
    <col min="15885" max="15885" width="11.42578125" style="299" bestFit="1" customWidth="1"/>
    <col min="15886" max="16128" width="11.42578125" style="299" customWidth="1"/>
    <col min="16129" max="16129" width="1.85546875" style="299" customWidth="1"/>
    <col min="16130" max="16130" width="2.28515625" style="299" customWidth="1"/>
    <col min="16131" max="16131" width="16" style="299" customWidth="1"/>
    <col min="16132" max="16133" width="12.7109375" style="299" customWidth="1"/>
    <col min="16134" max="16134" width="13.85546875" style="299" customWidth="1"/>
    <col min="16135" max="16135" width="14" style="299" customWidth="1"/>
    <col min="16136" max="16136" width="14.28515625" style="299" customWidth="1"/>
    <col min="16137" max="16137" width="12.7109375" style="299" customWidth="1"/>
    <col min="16138" max="16138" width="15" style="299" customWidth="1"/>
    <col min="16139" max="16139" width="10.42578125" style="299" customWidth="1"/>
    <col min="16140" max="16140" width="15" style="299" customWidth="1"/>
    <col min="16141" max="16141" width="11.42578125" style="299" bestFit="1" customWidth="1"/>
    <col min="16142" max="16384" width="11.42578125" style="299" customWidth="1"/>
  </cols>
  <sheetData>
    <row r="1" spans="1:13">
      <c r="A1" s="296"/>
      <c r="B1" s="296" t="s">
        <v>966</v>
      </c>
      <c r="C1" s="297"/>
      <c r="D1" s="297"/>
      <c r="E1" s="297"/>
      <c r="F1" s="297"/>
      <c r="G1" s="297"/>
      <c r="H1" s="297"/>
      <c r="I1" s="297"/>
      <c r="J1" s="297"/>
      <c r="K1" s="298"/>
      <c r="L1" s="298"/>
    </row>
    <row r="3" spans="1:13" s="318" customFormat="1" ht="38.25">
      <c r="A3" s="315"/>
      <c r="B3" s="316"/>
      <c r="C3" s="317"/>
      <c r="D3" s="301" t="s">
        <v>922</v>
      </c>
      <c r="E3" s="301" t="s">
        <v>923</v>
      </c>
      <c r="F3" s="301" t="s">
        <v>924</v>
      </c>
      <c r="G3" s="301" t="s">
        <v>925</v>
      </c>
      <c r="H3" s="301" t="s">
        <v>897</v>
      </c>
      <c r="I3" s="301" t="s">
        <v>926</v>
      </c>
      <c r="J3" s="301" t="s">
        <v>740</v>
      </c>
      <c r="K3" s="301" t="s">
        <v>70</v>
      </c>
      <c r="L3" s="301" t="s">
        <v>927</v>
      </c>
    </row>
    <row r="4" spans="1:13" s="314" customFormat="1" ht="24" customHeight="1">
      <c r="A4" s="319" t="s">
        <v>928</v>
      </c>
      <c r="B4" s="320"/>
      <c r="C4" s="321"/>
      <c r="D4" s="305">
        <f t="shared" ref="D4:I4" si="0">+D19+D26</f>
        <v>0</v>
      </c>
      <c r="E4" s="305">
        <f t="shared" si="0"/>
        <v>0</v>
      </c>
      <c r="F4" s="305">
        <f t="shared" si="0"/>
        <v>0</v>
      </c>
      <c r="G4" s="305">
        <f>+G19+G26</f>
        <v>8327218.5999999996</v>
      </c>
      <c r="H4" s="368">
        <f>+H19+H26</f>
        <v>41433507.189999998</v>
      </c>
      <c r="I4" s="369">
        <f t="shared" si="0"/>
        <v>13865700.620000001</v>
      </c>
      <c r="J4" s="305">
        <f>+J19+J26</f>
        <v>216083503.19999999</v>
      </c>
      <c r="K4" s="305"/>
      <c r="L4" s="305">
        <f>SUM(D4:K4)</f>
        <v>279709929.61000001</v>
      </c>
      <c r="M4" s="374"/>
    </row>
    <row r="5" spans="1:13" s="303" customFormat="1" ht="24" customHeight="1">
      <c r="A5" s="322" t="s">
        <v>700</v>
      </c>
      <c r="B5" s="323"/>
      <c r="C5" s="324"/>
      <c r="D5" s="302"/>
      <c r="E5" s="302"/>
      <c r="F5" s="302"/>
      <c r="G5" s="302">
        <v>9000000</v>
      </c>
      <c r="H5" s="302">
        <v>56631015.719999999</v>
      </c>
      <c r="I5" s="302">
        <v>15624709.130000001</v>
      </c>
      <c r="J5" s="302">
        <v>160800000</v>
      </c>
      <c r="K5" s="302"/>
      <c r="L5" s="305">
        <f>SUM(D5:K5)</f>
        <v>242055724.84999999</v>
      </c>
    </row>
    <row r="6" spans="1:13" s="303" customFormat="1" ht="24" customHeight="1">
      <c r="A6" s="322" t="s">
        <v>929</v>
      </c>
      <c r="B6" s="323"/>
      <c r="C6" s="324"/>
      <c r="D6" s="302"/>
      <c r="E6" s="302"/>
      <c r="F6" s="302"/>
      <c r="G6" s="302"/>
      <c r="H6" s="302"/>
      <c r="I6" s="302"/>
      <c r="J6" s="302"/>
      <c r="K6" s="302"/>
      <c r="L6" s="305">
        <f>SUM(D6:K6)</f>
        <v>0</v>
      </c>
    </row>
    <row r="7" spans="1:13" s="310" customFormat="1" ht="14.25" customHeight="1">
      <c r="A7" s="325"/>
      <c r="B7" s="326" t="s">
        <v>930</v>
      </c>
      <c r="C7" s="327"/>
      <c r="D7" s="370"/>
      <c r="E7" s="370"/>
      <c r="F7" s="370"/>
      <c r="G7" s="370"/>
      <c r="H7" s="370"/>
      <c r="I7" s="370"/>
      <c r="J7" s="370"/>
      <c r="K7" s="370"/>
      <c r="L7" s="1011">
        <f>SUM(D8:K8)</f>
        <v>0</v>
      </c>
    </row>
    <row r="8" spans="1:13" s="310" customFormat="1" ht="14.25" customHeight="1">
      <c r="A8" s="328"/>
      <c r="B8" s="329" t="s">
        <v>931</v>
      </c>
      <c r="C8" s="330"/>
      <c r="D8" s="371"/>
      <c r="E8" s="371"/>
      <c r="F8" s="371"/>
      <c r="G8" s="371"/>
      <c r="H8" s="371"/>
      <c r="I8" s="371"/>
      <c r="J8" s="371"/>
      <c r="K8" s="371"/>
      <c r="L8" s="1012"/>
    </row>
    <row r="9" spans="1:13" s="303" customFormat="1" ht="24" customHeight="1">
      <c r="A9" s="322"/>
      <c r="B9" s="323" t="s">
        <v>742</v>
      </c>
      <c r="C9" s="324"/>
      <c r="D9" s="302"/>
      <c r="E9" s="302"/>
      <c r="F9" s="302"/>
      <c r="G9" s="302"/>
      <c r="H9" s="302">
        <v>1893490</v>
      </c>
      <c r="I9" s="302">
        <f>2517500+2339392</f>
        <v>4856892</v>
      </c>
      <c r="J9" s="302">
        <v>70000000</v>
      </c>
      <c r="K9" s="302"/>
      <c r="L9" s="305">
        <f>SUM(D9:K9)</f>
        <v>76750382</v>
      </c>
    </row>
    <row r="10" spans="1:13" s="310" customFormat="1" ht="14.25" customHeight="1">
      <c r="A10" s="325"/>
      <c r="B10" s="326" t="s">
        <v>932</v>
      </c>
      <c r="C10" s="327"/>
      <c r="D10" s="370"/>
      <c r="E10" s="370"/>
      <c r="F10" s="370"/>
      <c r="G10" s="370"/>
      <c r="H10" s="370"/>
      <c r="I10" s="370"/>
      <c r="J10" s="370"/>
      <c r="K10" s="370"/>
      <c r="L10" s="1013"/>
    </row>
    <row r="11" spans="1:13" s="310" customFormat="1" ht="14.25" customHeight="1">
      <c r="A11" s="328"/>
      <c r="B11" s="329" t="s">
        <v>933</v>
      </c>
      <c r="C11" s="330"/>
      <c r="D11" s="371"/>
      <c r="E11" s="371"/>
      <c r="F11" s="371"/>
      <c r="G11" s="371"/>
      <c r="H11" s="371"/>
      <c r="I11" s="371"/>
      <c r="J11" s="371"/>
      <c r="K11" s="371"/>
      <c r="L11" s="1014"/>
    </row>
    <row r="12" spans="1:13" s="303" customFormat="1" ht="24" customHeight="1">
      <c r="A12" s="322"/>
      <c r="B12" s="323" t="s">
        <v>947</v>
      </c>
      <c r="C12" s="324"/>
      <c r="D12" s="302"/>
      <c r="E12" s="302"/>
      <c r="F12" s="302"/>
      <c r="G12" s="302"/>
      <c r="H12" s="302"/>
      <c r="I12" s="302">
        <f>588146.21+898216.83</f>
        <v>1486363.04</v>
      </c>
      <c r="J12" s="302"/>
      <c r="K12" s="302"/>
      <c r="L12" s="305">
        <f>SUM(D12:K12)</f>
        <v>1486363.04</v>
      </c>
    </row>
    <row r="13" spans="1:13" s="303" customFormat="1" ht="24" customHeight="1">
      <c r="A13" s="322" t="s">
        <v>751</v>
      </c>
      <c r="B13" s="323"/>
      <c r="C13" s="324"/>
      <c r="D13" s="302"/>
      <c r="E13" s="302"/>
      <c r="F13" s="302"/>
      <c r="G13" s="302"/>
      <c r="H13" s="302"/>
      <c r="I13" s="302"/>
      <c r="J13" s="302"/>
      <c r="K13" s="302"/>
      <c r="L13" s="305">
        <f>SUM(D13:K13)</f>
        <v>0</v>
      </c>
    </row>
    <row r="14" spans="1:13" s="310" customFormat="1" ht="14.25" customHeight="1">
      <c r="A14" s="325"/>
      <c r="B14" s="326" t="s">
        <v>934</v>
      </c>
      <c r="C14" s="327"/>
      <c r="D14" s="1013"/>
      <c r="E14" s="1013"/>
      <c r="F14" s="1013"/>
      <c r="G14" s="1013"/>
      <c r="H14" s="1013">
        <f>863367.81+2251028.91</f>
        <v>3114396.72</v>
      </c>
      <c r="I14" s="1013">
        <v>439000</v>
      </c>
      <c r="J14" s="1013"/>
      <c r="K14" s="1013"/>
      <c r="L14" s="1011">
        <f>SUM(H14:K15)</f>
        <v>3553396.72</v>
      </c>
    </row>
    <row r="15" spans="1:13" s="310" customFormat="1" ht="14.25" customHeight="1">
      <c r="A15" s="328"/>
      <c r="B15" s="329" t="s">
        <v>935</v>
      </c>
      <c r="C15" s="330"/>
      <c r="D15" s="1014"/>
      <c r="E15" s="1014"/>
      <c r="F15" s="1014"/>
      <c r="G15" s="1014"/>
      <c r="H15" s="1014"/>
      <c r="I15" s="1014"/>
      <c r="J15" s="1014"/>
      <c r="K15" s="1014"/>
      <c r="L15" s="1012"/>
    </row>
    <row r="16" spans="1:13" s="310" customFormat="1" ht="14.25" customHeight="1">
      <c r="A16" s="325"/>
      <c r="B16" s="326" t="s">
        <v>936</v>
      </c>
      <c r="C16" s="327"/>
      <c r="D16" s="1013"/>
      <c r="E16" s="1013"/>
      <c r="F16" s="1013"/>
      <c r="G16" s="1013"/>
      <c r="H16" s="1013"/>
      <c r="I16" s="1013"/>
      <c r="J16" s="1013"/>
      <c r="K16" s="1013"/>
      <c r="L16" s="1013"/>
    </row>
    <row r="17" spans="1:13" s="310" customFormat="1" ht="14.25" customHeight="1">
      <c r="A17" s="328"/>
      <c r="B17" s="329" t="s">
        <v>937</v>
      </c>
      <c r="C17" s="330"/>
      <c r="D17" s="1014"/>
      <c r="E17" s="1014"/>
      <c r="F17" s="1014"/>
      <c r="G17" s="1014"/>
      <c r="H17" s="1014"/>
      <c r="I17" s="1014"/>
      <c r="J17" s="1014"/>
      <c r="K17" s="1014"/>
      <c r="L17" s="1014"/>
    </row>
    <row r="18" spans="1:13" s="303" customFormat="1" ht="24" customHeight="1">
      <c r="A18" s="322"/>
      <c r="B18" s="323" t="s">
        <v>947</v>
      </c>
      <c r="C18" s="324"/>
      <c r="D18" s="302"/>
      <c r="E18" s="302"/>
      <c r="F18" s="302"/>
      <c r="G18" s="302"/>
      <c r="H18" s="302">
        <f>510066.86+620707+848785.53+637577.51</f>
        <v>2617136.9</v>
      </c>
      <c r="I18" s="302"/>
      <c r="J18" s="302"/>
      <c r="K18" s="302"/>
      <c r="L18" s="305">
        <f>SUM(D18:K18)</f>
        <v>2617136.9</v>
      </c>
    </row>
    <row r="19" spans="1:13" s="303" customFormat="1" ht="24" customHeight="1">
      <c r="A19" s="322" t="s">
        <v>713</v>
      </c>
      <c r="B19" s="323"/>
      <c r="C19" s="324"/>
      <c r="D19" s="302">
        <f>+D5+D9-D14</f>
        <v>0</v>
      </c>
      <c r="E19" s="302">
        <f>+E5+E9-E14</f>
        <v>0</v>
      </c>
      <c r="F19" s="302">
        <f>+F5+F9-F14</f>
        <v>0</v>
      </c>
      <c r="G19" s="302">
        <f>+G5+G9+G12-G14-G18</f>
        <v>9000000</v>
      </c>
      <c r="H19" s="302">
        <f>+H5+H9+H12-H14-H18</f>
        <v>52792972.100000001</v>
      </c>
      <c r="I19" s="302">
        <f>+I5+I9+I12-I14-I18</f>
        <v>21528964.170000002</v>
      </c>
      <c r="J19" s="302">
        <f>+J5+J9+J12-J14-J18</f>
        <v>230800000</v>
      </c>
      <c r="K19" s="302"/>
      <c r="L19" s="305">
        <f>SUM(D19:K19)</f>
        <v>314121936.26999998</v>
      </c>
      <c r="M19" s="304"/>
    </row>
    <row r="20" spans="1:13" s="311" customFormat="1" ht="14.25" customHeight="1">
      <c r="A20" s="331" t="s">
        <v>938</v>
      </c>
      <c r="B20" s="332"/>
      <c r="C20" s="333"/>
      <c r="D20" s="1013"/>
      <c r="E20" s="1013"/>
      <c r="F20" s="1013"/>
      <c r="G20" s="1013"/>
      <c r="H20" s="1013"/>
      <c r="I20" s="1013"/>
      <c r="J20" s="372"/>
      <c r="K20" s="372"/>
      <c r="L20" s="1011"/>
      <c r="M20" s="620"/>
    </row>
    <row r="21" spans="1:13" s="311" customFormat="1" ht="14.25" customHeight="1">
      <c r="A21" s="334" t="s">
        <v>939</v>
      </c>
      <c r="B21" s="335"/>
      <c r="C21" s="336"/>
      <c r="D21" s="1014"/>
      <c r="E21" s="1014"/>
      <c r="F21" s="1014"/>
      <c r="G21" s="1014"/>
      <c r="H21" s="1014"/>
      <c r="I21" s="1014"/>
      <c r="J21" s="373"/>
      <c r="K21" s="373"/>
      <c r="L21" s="1012"/>
      <c r="M21" s="620"/>
    </row>
    <row r="22" spans="1:13" s="303" customFormat="1" ht="24" customHeight="1">
      <c r="A22" s="322" t="s">
        <v>700</v>
      </c>
      <c r="B22" s="323"/>
      <c r="C22" s="324"/>
      <c r="D22" s="302"/>
      <c r="E22" s="302"/>
      <c r="F22" s="302"/>
      <c r="G22" s="302">
        <v>-226724.8</v>
      </c>
      <c r="H22" s="302">
        <v>-11175070.52</v>
      </c>
      <c r="I22" s="302">
        <v>-4572003.82</v>
      </c>
      <c r="J22" s="302">
        <v>-5003174.67</v>
      </c>
      <c r="K22" s="302"/>
      <c r="L22" s="305">
        <f>SUM(D22:K22)</f>
        <v>-20976973.810000002</v>
      </c>
    </row>
    <row r="23" spans="1:13" s="310" customFormat="1" ht="14.25" customHeight="1">
      <c r="A23" s="325" t="s">
        <v>940</v>
      </c>
      <c r="B23" s="326"/>
      <c r="C23" s="327"/>
      <c r="D23" s="1013"/>
      <c r="E23" s="1013"/>
      <c r="F23" s="1013"/>
      <c r="G23" s="1013">
        <v>-446056.6</v>
      </c>
      <c r="H23" s="1013">
        <v>-2612978.2200000002</v>
      </c>
      <c r="I23" s="1013">
        <f>-3530259.73+898216.83</f>
        <v>-2632042.9</v>
      </c>
      <c r="J23" s="1013">
        <v>-9713322.1300000008</v>
      </c>
      <c r="K23" s="1013"/>
      <c r="L23" s="1011">
        <f>SUM(D23:K23)</f>
        <v>-15404399.850000001</v>
      </c>
    </row>
    <row r="24" spans="1:13" s="310" customFormat="1" ht="14.25" customHeight="1">
      <c r="A24" s="328" t="s">
        <v>941</v>
      </c>
      <c r="B24" s="329"/>
      <c r="C24" s="330"/>
      <c r="D24" s="1014"/>
      <c r="E24" s="1014"/>
      <c r="F24" s="1014"/>
      <c r="G24" s="1014"/>
      <c r="H24" s="1014"/>
      <c r="I24" s="1014"/>
      <c r="J24" s="1014"/>
      <c r="K24" s="1014"/>
      <c r="L24" s="1012"/>
    </row>
    <row r="25" spans="1:13" s="303" customFormat="1" ht="24" customHeight="1">
      <c r="A25" s="322" t="s">
        <v>942</v>
      </c>
      <c r="B25" s="323"/>
      <c r="C25" s="324"/>
      <c r="D25" s="302"/>
      <c r="E25" s="302"/>
      <c r="F25" s="302"/>
      <c r="G25" s="302"/>
      <c r="H25" s="302">
        <v>-2428583.83</v>
      </c>
      <c r="I25" s="302">
        <f>898216.83-439000</f>
        <v>459216.82999999996</v>
      </c>
      <c r="J25" s="302"/>
      <c r="K25" s="302"/>
      <c r="L25" s="305">
        <f>SUM(D25:K25)</f>
        <v>-1969367</v>
      </c>
    </row>
    <row r="26" spans="1:13" s="303" customFormat="1" ht="24" customHeight="1">
      <c r="A26" s="322" t="s">
        <v>713</v>
      </c>
      <c r="B26" s="323"/>
      <c r="C26" s="324"/>
      <c r="D26" s="302">
        <f t="shared" ref="D26:J26" si="1">+D22+D23-D25</f>
        <v>0</v>
      </c>
      <c r="E26" s="302">
        <f t="shared" si="1"/>
        <v>0</v>
      </c>
      <c r="F26" s="302">
        <f t="shared" si="1"/>
        <v>0</v>
      </c>
      <c r="G26" s="302">
        <f>+G22+G23-G25</f>
        <v>-672781.39999999991</v>
      </c>
      <c r="H26" s="302">
        <f>+H22+H23-H25</f>
        <v>-11359464.91</v>
      </c>
      <c r="I26" s="302">
        <f t="shared" si="1"/>
        <v>-7663263.5500000007</v>
      </c>
      <c r="J26" s="302">
        <f t="shared" si="1"/>
        <v>-14716496.800000001</v>
      </c>
      <c r="K26" s="302"/>
      <c r="L26" s="305">
        <f>SUM(D26:K26)</f>
        <v>-34412006.659999996</v>
      </c>
      <c r="M26" s="304"/>
    </row>
    <row r="27" spans="1:13">
      <c r="I27" s="337"/>
      <c r="L27" s="337"/>
    </row>
    <row r="28" spans="1:13" ht="15">
      <c r="A28" s="395" t="s">
        <v>743</v>
      </c>
      <c r="B28" s="408"/>
      <c r="H28" s="337"/>
      <c r="I28" s="337"/>
    </row>
    <row r="29" spans="1:13" ht="15">
      <c r="A29" s="395" t="s">
        <v>744</v>
      </c>
      <c r="B29" s="408"/>
      <c r="H29" s="337"/>
      <c r="I29" s="337"/>
    </row>
    <row r="30" spans="1:13" ht="15">
      <c r="A30" s="395"/>
      <c r="B30" s="408"/>
      <c r="H30" s="337"/>
      <c r="I30" s="337"/>
    </row>
    <row r="31" spans="1:13">
      <c r="A31" s="431"/>
      <c r="B31" s="431"/>
      <c r="C31" s="431"/>
      <c r="D31" s="431"/>
      <c r="E31" s="431"/>
      <c r="F31" s="431"/>
      <c r="G31" s="431"/>
      <c r="H31" s="431"/>
      <c r="I31" s="431"/>
      <c r="J31" s="431"/>
      <c r="K31" s="431"/>
      <c r="L31" s="431"/>
    </row>
    <row r="32" spans="1:13">
      <c r="A32" s="432"/>
      <c r="B32" s="432"/>
      <c r="C32" s="432"/>
      <c r="D32" s="432"/>
      <c r="E32" s="432"/>
      <c r="F32" s="432"/>
      <c r="G32" s="432"/>
      <c r="H32" s="432"/>
      <c r="I32" s="432"/>
      <c r="J32" s="432"/>
      <c r="K32" s="432"/>
      <c r="L32" s="432"/>
    </row>
    <row r="33" spans="2:2" ht="15">
      <c r="B33" s="408"/>
    </row>
  </sheetData>
  <mergeCells count="36">
    <mergeCell ref="D20:D21"/>
    <mergeCell ref="E20:E21"/>
    <mergeCell ref="F20:F21"/>
    <mergeCell ref="G20:G21"/>
    <mergeCell ref="H20:H21"/>
    <mergeCell ref="D23:D24"/>
    <mergeCell ref="E23:E24"/>
    <mergeCell ref="F23:F24"/>
    <mergeCell ref="G23:G24"/>
    <mergeCell ref="I23:I24"/>
    <mergeCell ref="I16:I17"/>
    <mergeCell ref="J16:J17"/>
    <mergeCell ref="K16:K17"/>
    <mergeCell ref="L16:L17"/>
    <mergeCell ref="H23:H24"/>
    <mergeCell ref="L20:L21"/>
    <mergeCell ref="J23:J24"/>
    <mergeCell ref="K23:K24"/>
    <mergeCell ref="L23:L24"/>
    <mergeCell ref="I20:I21"/>
    <mergeCell ref="D16:D17"/>
    <mergeCell ref="E16:E17"/>
    <mergeCell ref="F16:F17"/>
    <mergeCell ref="G16:G17"/>
    <mergeCell ref="H16:H17"/>
    <mergeCell ref="L7:L8"/>
    <mergeCell ref="L10:L11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</mergeCells>
  <printOptions horizontalCentered="1"/>
  <pageMargins left="0.5" right="0.35" top="0.6" bottom="0.6" header="0.4" footer="0.3"/>
  <pageSetup paperSize="9" scale="90" orientation="landscape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1"/>
  <sheetViews>
    <sheetView zoomScale="85" workbookViewId="0">
      <selection activeCell="I37" sqref="I37"/>
    </sheetView>
  </sheetViews>
  <sheetFormatPr defaultColWidth="8.85546875" defaultRowHeight="12.75"/>
  <cols>
    <col min="1" max="1" width="1.85546875" style="267" customWidth="1"/>
    <col min="2" max="2" width="1.42578125" style="267" customWidth="1"/>
    <col min="3" max="3" width="24.5703125" style="267" customWidth="1"/>
    <col min="4" max="4" width="17.140625" style="267" bestFit="1" customWidth="1"/>
    <col min="5" max="8" width="8" style="267" customWidth="1"/>
    <col min="9" max="9" width="12.140625" style="267" customWidth="1"/>
    <col min="10" max="13" width="8" style="267" customWidth="1"/>
    <col min="14" max="14" width="19.85546875" style="267" customWidth="1"/>
    <col min="15" max="255" width="11.42578125" style="267" customWidth="1"/>
    <col min="256" max="256" width="1.85546875" style="267" customWidth="1"/>
    <col min="257" max="257" width="1.42578125" style="267" customWidth="1"/>
    <col min="258" max="258" width="15.140625" style="267" customWidth="1"/>
    <col min="259" max="259" width="13.7109375" style="267" customWidth="1"/>
    <col min="260" max="260" width="4.140625" style="267" customWidth="1"/>
    <col min="261" max="261" width="6.28515625" style="267" customWidth="1"/>
    <col min="262" max="262" width="6.42578125" style="267" customWidth="1"/>
    <col min="263" max="263" width="3.42578125" style="267" customWidth="1"/>
    <col min="264" max="264" width="10.7109375" style="267" customWidth="1"/>
    <col min="265" max="265" width="2.140625" style="267" customWidth="1"/>
    <col min="266" max="266" width="6.7109375" style="267" customWidth="1"/>
    <col min="267" max="267" width="5.7109375" style="267" customWidth="1"/>
    <col min="268" max="268" width="2.42578125" style="267" customWidth="1"/>
    <col min="269" max="269" width="15.140625" style="267" customWidth="1"/>
    <col min="270" max="511" width="11.42578125" style="267" customWidth="1"/>
    <col min="512" max="512" width="1.85546875" style="267" customWidth="1"/>
    <col min="513" max="513" width="1.42578125" style="267" customWidth="1"/>
    <col min="514" max="514" width="15.140625" style="267" customWidth="1"/>
    <col min="515" max="515" width="13.7109375" style="267" customWidth="1"/>
    <col min="516" max="516" width="4.140625" style="267" customWidth="1"/>
    <col min="517" max="517" width="6.28515625" style="267" customWidth="1"/>
    <col min="518" max="518" width="6.42578125" style="267" customWidth="1"/>
    <col min="519" max="519" width="3.42578125" style="267" customWidth="1"/>
    <col min="520" max="520" width="10.7109375" style="267" customWidth="1"/>
    <col min="521" max="521" width="2.140625" style="267" customWidth="1"/>
    <col min="522" max="522" width="6.7109375" style="267" customWidth="1"/>
    <col min="523" max="523" width="5.7109375" style="267" customWidth="1"/>
    <col min="524" max="524" width="2.42578125" style="267" customWidth="1"/>
    <col min="525" max="525" width="15.140625" style="267" customWidth="1"/>
    <col min="526" max="767" width="11.42578125" style="267" customWidth="1"/>
    <col min="768" max="768" width="1.85546875" style="267" customWidth="1"/>
    <col min="769" max="769" width="1.42578125" style="267" customWidth="1"/>
    <col min="770" max="770" width="15.140625" style="267" customWidth="1"/>
    <col min="771" max="771" width="13.7109375" style="267" customWidth="1"/>
    <col min="772" max="772" width="4.140625" style="267" customWidth="1"/>
    <col min="773" max="773" width="6.28515625" style="267" customWidth="1"/>
    <col min="774" max="774" width="6.42578125" style="267" customWidth="1"/>
    <col min="775" max="775" width="3.42578125" style="267" customWidth="1"/>
    <col min="776" max="776" width="10.7109375" style="267" customWidth="1"/>
    <col min="777" max="777" width="2.140625" style="267" customWidth="1"/>
    <col min="778" max="778" width="6.7109375" style="267" customWidth="1"/>
    <col min="779" max="779" width="5.7109375" style="267" customWidth="1"/>
    <col min="780" max="780" width="2.42578125" style="267" customWidth="1"/>
    <col min="781" max="781" width="15.140625" style="267" customWidth="1"/>
    <col min="782" max="1023" width="11.42578125" style="267" customWidth="1"/>
    <col min="1024" max="1024" width="1.85546875" style="267" customWidth="1"/>
    <col min="1025" max="1025" width="1.42578125" style="267" customWidth="1"/>
    <col min="1026" max="1026" width="15.140625" style="267" customWidth="1"/>
    <col min="1027" max="1027" width="13.7109375" style="267" customWidth="1"/>
    <col min="1028" max="1028" width="4.140625" style="267" customWidth="1"/>
    <col min="1029" max="1029" width="6.28515625" style="267" customWidth="1"/>
    <col min="1030" max="1030" width="6.42578125" style="267" customWidth="1"/>
    <col min="1031" max="1031" width="3.42578125" style="267" customWidth="1"/>
    <col min="1032" max="1032" width="10.7109375" style="267" customWidth="1"/>
    <col min="1033" max="1033" width="2.140625" style="267" customWidth="1"/>
    <col min="1034" max="1034" width="6.7109375" style="267" customWidth="1"/>
    <col min="1035" max="1035" width="5.7109375" style="267" customWidth="1"/>
    <col min="1036" max="1036" width="2.42578125" style="267" customWidth="1"/>
    <col min="1037" max="1037" width="15.140625" style="267" customWidth="1"/>
    <col min="1038" max="1279" width="11.42578125" style="267" customWidth="1"/>
    <col min="1280" max="1280" width="1.85546875" style="267" customWidth="1"/>
    <col min="1281" max="1281" width="1.42578125" style="267" customWidth="1"/>
    <col min="1282" max="1282" width="15.140625" style="267" customWidth="1"/>
    <col min="1283" max="1283" width="13.7109375" style="267" customWidth="1"/>
    <col min="1284" max="1284" width="4.140625" style="267" customWidth="1"/>
    <col min="1285" max="1285" width="6.28515625" style="267" customWidth="1"/>
    <col min="1286" max="1286" width="6.42578125" style="267" customWidth="1"/>
    <col min="1287" max="1287" width="3.42578125" style="267" customWidth="1"/>
    <col min="1288" max="1288" width="10.7109375" style="267" customWidth="1"/>
    <col min="1289" max="1289" width="2.140625" style="267" customWidth="1"/>
    <col min="1290" max="1290" width="6.7109375" style="267" customWidth="1"/>
    <col min="1291" max="1291" width="5.7109375" style="267" customWidth="1"/>
    <col min="1292" max="1292" width="2.42578125" style="267" customWidth="1"/>
    <col min="1293" max="1293" width="15.140625" style="267" customWidth="1"/>
    <col min="1294" max="1535" width="11.42578125" style="267" customWidth="1"/>
    <col min="1536" max="1536" width="1.85546875" style="267" customWidth="1"/>
    <col min="1537" max="1537" width="1.42578125" style="267" customWidth="1"/>
    <col min="1538" max="1538" width="15.140625" style="267" customWidth="1"/>
    <col min="1539" max="1539" width="13.7109375" style="267" customWidth="1"/>
    <col min="1540" max="1540" width="4.140625" style="267" customWidth="1"/>
    <col min="1541" max="1541" width="6.28515625" style="267" customWidth="1"/>
    <col min="1542" max="1542" width="6.42578125" style="267" customWidth="1"/>
    <col min="1543" max="1543" width="3.42578125" style="267" customWidth="1"/>
    <col min="1544" max="1544" width="10.7109375" style="267" customWidth="1"/>
    <col min="1545" max="1545" width="2.140625" style="267" customWidth="1"/>
    <col min="1546" max="1546" width="6.7109375" style="267" customWidth="1"/>
    <col min="1547" max="1547" width="5.7109375" style="267" customWidth="1"/>
    <col min="1548" max="1548" width="2.42578125" style="267" customWidth="1"/>
    <col min="1549" max="1549" width="15.140625" style="267" customWidth="1"/>
    <col min="1550" max="1791" width="11.42578125" style="267" customWidth="1"/>
    <col min="1792" max="1792" width="1.85546875" style="267" customWidth="1"/>
    <col min="1793" max="1793" width="1.42578125" style="267" customWidth="1"/>
    <col min="1794" max="1794" width="15.140625" style="267" customWidth="1"/>
    <col min="1795" max="1795" width="13.7109375" style="267" customWidth="1"/>
    <col min="1796" max="1796" width="4.140625" style="267" customWidth="1"/>
    <col min="1797" max="1797" width="6.28515625" style="267" customWidth="1"/>
    <col min="1798" max="1798" width="6.42578125" style="267" customWidth="1"/>
    <col min="1799" max="1799" width="3.42578125" style="267" customWidth="1"/>
    <col min="1800" max="1800" width="10.7109375" style="267" customWidth="1"/>
    <col min="1801" max="1801" width="2.140625" style="267" customWidth="1"/>
    <col min="1802" max="1802" width="6.7109375" style="267" customWidth="1"/>
    <col min="1803" max="1803" width="5.7109375" style="267" customWidth="1"/>
    <col min="1804" max="1804" width="2.42578125" style="267" customWidth="1"/>
    <col min="1805" max="1805" width="15.140625" style="267" customWidth="1"/>
    <col min="1806" max="2047" width="11.42578125" style="267" customWidth="1"/>
    <col min="2048" max="2048" width="1.85546875" style="267" customWidth="1"/>
    <col min="2049" max="2049" width="1.42578125" style="267" customWidth="1"/>
    <col min="2050" max="2050" width="15.140625" style="267" customWidth="1"/>
    <col min="2051" max="2051" width="13.7109375" style="267" customWidth="1"/>
    <col min="2052" max="2052" width="4.140625" style="267" customWidth="1"/>
    <col min="2053" max="2053" width="6.28515625" style="267" customWidth="1"/>
    <col min="2054" max="2054" width="6.42578125" style="267" customWidth="1"/>
    <col min="2055" max="2055" width="3.42578125" style="267" customWidth="1"/>
    <col min="2056" max="2056" width="10.7109375" style="267" customWidth="1"/>
    <col min="2057" max="2057" width="2.140625" style="267" customWidth="1"/>
    <col min="2058" max="2058" width="6.7109375" style="267" customWidth="1"/>
    <col min="2059" max="2059" width="5.7109375" style="267" customWidth="1"/>
    <col min="2060" max="2060" width="2.42578125" style="267" customWidth="1"/>
    <col min="2061" max="2061" width="15.140625" style="267" customWidth="1"/>
    <col min="2062" max="2303" width="11.42578125" style="267" customWidth="1"/>
    <col min="2304" max="2304" width="1.85546875" style="267" customWidth="1"/>
    <col min="2305" max="2305" width="1.42578125" style="267" customWidth="1"/>
    <col min="2306" max="2306" width="15.140625" style="267" customWidth="1"/>
    <col min="2307" max="2307" width="13.7109375" style="267" customWidth="1"/>
    <col min="2308" max="2308" width="4.140625" style="267" customWidth="1"/>
    <col min="2309" max="2309" width="6.28515625" style="267" customWidth="1"/>
    <col min="2310" max="2310" width="6.42578125" style="267" customWidth="1"/>
    <col min="2311" max="2311" width="3.42578125" style="267" customWidth="1"/>
    <col min="2312" max="2312" width="10.7109375" style="267" customWidth="1"/>
    <col min="2313" max="2313" width="2.140625" style="267" customWidth="1"/>
    <col min="2314" max="2314" width="6.7109375" style="267" customWidth="1"/>
    <col min="2315" max="2315" width="5.7109375" style="267" customWidth="1"/>
    <col min="2316" max="2316" width="2.42578125" style="267" customWidth="1"/>
    <col min="2317" max="2317" width="15.140625" style="267" customWidth="1"/>
    <col min="2318" max="2559" width="11.42578125" style="267" customWidth="1"/>
    <col min="2560" max="2560" width="1.85546875" style="267" customWidth="1"/>
    <col min="2561" max="2561" width="1.42578125" style="267" customWidth="1"/>
    <col min="2562" max="2562" width="15.140625" style="267" customWidth="1"/>
    <col min="2563" max="2563" width="13.7109375" style="267" customWidth="1"/>
    <col min="2564" max="2564" width="4.140625" style="267" customWidth="1"/>
    <col min="2565" max="2565" width="6.28515625" style="267" customWidth="1"/>
    <col min="2566" max="2566" width="6.42578125" style="267" customWidth="1"/>
    <col min="2567" max="2567" width="3.42578125" style="267" customWidth="1"/>
    <col min="2568" max="2568" width="10.7109375" style="267" customWidth="1"/>
    <col min="2569" max="2569" width="2.140625" style="267" customWidth="1"/>
    <col min="2570" max="2570" width="6.7109375" style="267" customWidth="1"/>
    <col min="2571" max="2571" width="5.7109375" style="267" customWidth="1"/>
    <col min="2572" max="2572" width="2.42578125" style="267" customWidth="1"/>
    <col min="2573" max="2573" width="15.140625" style="267" customWidth="1"/>
    <col min="2574" max="2815" width="11.42578125" style="267" customWidth="1"/>
    <col min="2816" max="2816" width="1.85546875" style="267" customWidth="1"/>
    <col min="2817" max="2817" width="1.42578125" style="267" customWidth="1"/>
    <col min="2818" max="2818" width="15.140625" style="267" customWidth="1"/>
    <col min="2819" max="2819" width="13.7109375" style="267" customWidth="1"/>
    <col min="2820" max="2820" width="4.140625" style="267" customWidth="1"/>
    <col min="2821" max="2821" width="6.28515625" style="267" customWidth="1"/>
    <col min="2822" max="2822" width="6.42578125" style="267" customWidth="1"/>
    <col min="2823" max="2823" width="3.42578125" style="267" customWidth="1"/>
    <col min="2824" max="2824" width="10.7109375" style="267" customWidth="1"/>
    <col min="2825" max="2825" width="2.140625" style="267" customWidth="1"/>
    <col min="2826" max="2826" width="6.7109375" style="267" customWidth="1"/>
    <col min="2827" max="2827" width="5.7109375" style="267" customWidth="1"/>
    <col min="2828" max="2828" width="2.42578125" style="267" customWidth="1"/>
    <col min="2829" max="2829" width="15.140625" style="267" customWidth="1"/>
    <col min="2830" max="3071" width="11.42578125" style="267" customWidth="1"/>
    <col min="3072" max="3072" width="1.85546875" style="267" customWidth="1"/>
    <col min="3073" max="3073" width="1.42578125" style="267" customWidth="1"/>
    <col min="3074" max="3074" width="15.140625" style="267" customWidth="1"/>
    <col min="3075" max="3075" width="13.7109375" style="267" customWidth="1"/>
    <col min="3076" max="3076" width="4.140625" style="267" customWidth="1"/>
    <col min="3077" max="3077" width="6.28515625" style="267" customWidth="1"/>
    <col min="3078" max="3078" width="6.42578125" style="267" customWidth="1"/>
    <col min="3079" max="3079" width="3.42578125" style="267" customWidth="1"/>
    <col min="3080" max="3080" width="10.7109375" style="267" customWidth="1"/>
    <col min="3081" max="3081" width="2.140625" style="267" customWidth="1"/>
    <col min="3082" max="3082" width="6.7109375" style="267" customWidth="1"/>
    <col min="3083" max="3083" width="5.7109375" style="267" customWidth="1"/>
    <col min="3084" max="3084" width="2.42578125" style="267" customWidth="1"/>
    <col min="3085" max="3085" width="15.140625" style="267" customWidth="1"/>
    <col min="3086" max="3327" width="11.42578125" style="267" customWidth="1"/>
    <col min="3328" max="3328" width="1.85546875" style="267" customWidth="1"/>
    <col min="3329" max="3329" width="1.42578125" style="267" customWidth="1"/>
    <col min="3330" max="3330" width="15.140625" style="267" customWidth="1"/>
    <col min="3331" max="3331" width="13.7109375" style="267" customWidth="1"/>
    <col min="3332" max="3332" width="4.140625" style="267" customWidth="1"/>
    <col min="3333" max="3333" width="6.28515625" style="267" customWidth="1"/>
    <col min="3334" max="3334" width="6.42578125" style="267" customWidth="1"/>
    <col min="3335" max="3335" width="3.42578125" style="267" customWidth="1"/>
    <col min="3336" max="3336" width="10.7109375" style="267" customWidth="1"/>
    <col min="3337" max="3337" width="2.140625" style="267" customWidth="1"/>
    <col min="3338" max="3338" width="6.7109375" style="267" customWidth="1"/>
    <col min="3339" max="3339" width="5.7109375" style="267" customWidth="1"/>
    <col min="3340" max="3340" width="2.42578125" style="267" customWidth="1"/>
    <col min="3341" max="3341" width="15.140625" style="267" customWidth="1"/>
    <col min="3342" max="3583" width="11.42578125" style="267" customWidth="1"/>
    <col min="3584" max="3584" width="1.85546875" style="267" customWidth="1"/>
    <col min="3585" max="3585" width="1.42578125" style="267" customWidth="1"/>
    <col min="3586" max="3586" width="15.140625" style="267" customWidth="1"/>
    <col min="3587" max="3587" width="13.7109375" style="267" customWidth="1"/>
    <col min="3588" max="3588" width="4.140625" style="267" customWidth="1"/>
    <col min="3589" max="3589" width="6.28515625" style="267" customWidth="1"/>
    <col min="3590" max="3590" width="6.42578125" style="267" customWidth="1"/>
    <col min="3591" max="3591" width="3.42578125" style="267" customWidth="1"/>
    <col min="3592" max="3592" width="10.7109375" style="267" customWidth="1"/>
    <col min="3593" max="3593" width="2.140625" style="267" customWidth="1"/>
    <col min="3594" max="3594" width="6.7109375" style="267" customWidth="1"/>
    <col min="3595" max="3595" width="5.7109375" style="267" customWidth="1"/>
    <col min="3596" max="3596" width="2.42578125" style="267" customWidth="1"/>
    <col min="3597" max="3597" width="15.140625" style="267" customWidth="1"/>
    <col min="3598" max="3839" width="11.42578125" style="267" customWidth="1"/>
    <col min="3840" max="3840" width="1.85546875" style="267" customWidth="1"/>
    <col min="3841" max="3841" width="1.42578125" style="267" customWidth="1"/>
    <col min="3842" max="3842" width="15.140625" style="267" customWidth="1"/>
    <col min="3843" max="3843" width="13.7109375" style="267" customWidth="1"/>
    <col min="3844" max="3844" width="4.140625" style="267" customWidth="1"/>
    <col min="3845" max="3845" width="6.28515625" style="267" customWidth="1"/>
    <col min="3846" max="3846" width="6.42578125" style="267" customWidth="1"/>
    <col min="3847" max="3847" width="3.42578125" style="267" customWidth="1"/>
    <col min="3848" max="3848" width="10.7109375" style="267" customWidth="1"/>
    <col min="3849" max="3849" width="2.140625" style="267" customWidth="1"/>
    <col min="3850" max="3850" width="6.7109375" style="267" customWidth="1"/>
    <col min="3851" max="3851" width="5.7109375" style="267" customWidth="1"/>
    <col min="3852" max="3852" width="2.42578125" style="267" customWidth="1"/>
    <col min="3853" max="3853" width="15.140625" style="267" customWidth="1"/>
    <col min="3854" max="4095" width="11.42578125" style="267" customWidth="1"/>
    <col min="4096" max="4096" width="1.85546875" style="267" customWidth="1"/>
    <col min="4097" max="4097" width="1.42578125" style="267" customWidth="1"/>
    <col min="4098" max="4098" width="15.140625" style="267" customWidth="1"/>
    <col min="4099" max="4099" width="13.7109375" style="267" customWidth="1"/>
    <col min="4100" max="4100" width="4.140625" style="267" customWidth="1"/>
    <col min="4101" max="4101" width="6.28515625" style="267" customWidth="1"/>
    <col min="4102" max="4102" width="6.42578125" style="267" customWidth="1"/>
    <col min="4103" max="4103" width="3.42578125" style="267" customWidth="1"/>
    <col min="4104" max="4104" width="10.7109375" style="267" customWidth="1"/>
    <col min="4105" max="4105" width="2.140625" style="267" customWidth="1"/>
    <col min="4106" max="4106" width="6.7109375" style="267" customWidth="1"/>
    <col min="4107" max="4107" width="5.7109375" style="267" customWidth="1"/>
    <col min="4108" max="4108" width="2.42578125" style="267" customWidth="1"/>
    <col min="4109" max="4109" width="15.140625" style="267" customWidth="1"/>
    <col min="4110" max="4351" width="11.42578125" style="267" customWidth="1"/>
    <col min="4352" max="4352" width="1.85546875" style="267" customWidth="1"/>
    <col min="4353" max="4353" width="1.42578125" style="267" customWidth="1"/>
    <col min="4354" max="4354" width="15.140625" style="267" customWidth="1"/>
    <col min="4355" max="4355" width="13.7109375" style="267" customWidth="1"/>
    <col min="4356" max="4356" width="4.140625" style="267" customWidth="1"/>
    <col min="4357" max="4357" width="6.28515625" style="267" customWidth="1"/>
    <col min="4358" max="4358" width="6.42578125" style="267" customWidth="1"/>
    <col min="4359" max="4359" width="3.42578125" style="267" customWidth="1"/>
    <col min="4360" max="4360" width="10.7109375" style="267" customWidth="1"/>
    <col min="4361" max="4361" width="2.140625" style="267" customWidth="1"/>
    <col min="4362" max="4362" width="6.7109375" style="267" customWidth="1"/>
    <col min="4363" max="4363" width="5.7109375" style="267" customWidth="1"/>
    <col min="4364" max="4364" width="2.42578125" style="267" customWidth="1"/>
    <col min="4365" max="4365" width="15.140625" style="267" customWidth="1"/>
    <col min="4366" max="4607" width="11.42578125" style="267" customWidth="1"/>
    <col min="4608" max="4608" width="1.85546875" style="267" customWidth="1"/>
    <col min="4609" max="4609" width="1.42578125" style="267" customWidth="1"/>
    <col min="4610" max="4610" width="15.140625" style="267" customWidth="1"/>
    <col min="4611" max="4611" width="13.7109375" style="267" customWidth="1"/>
    <col min="4612" max="4612" width="4.140625" style="267" customWidth="1"/>
    <col min="4613" max="4613" width="6.28515625" style="267" customWidth="1"/>
    <col min="4614" max="4614" width="6.42578125" style="267" customWidth="1"/>
    <col min="4615" max="4615" width="3.42578125" style="267" customWidth="1"/>
    <col min="4616" max="4616" width="10.7109375" style="267" customWidth="1"/>
    <col min="4617" max="4617" width="2.140625" style="267" customWidth="1"/>
    <col min="4618" max="4618" width="6.7109375" style="267" customWidth="1"/>
    <col min="4619" max="4619" width="5.7109375" style="267" customWidth="1"/>
    <col min="4620" max="4620" width="2.42578125" style="267" customWidth="1"/>
    <col min="4621" max="4621" width="15.140625" style="267" customWidth="1"/>
    <col min="4622" max="4863" width="11.42578125" style="267" customWidth="1"/>
    <col min="4864" max="4864" width="1.85546875" style="267" customWidth="1"/>
    <col min="4865" max="4865" width="1.42578125" style="267" customWidth="1"/>
    <col min="4866" max="4866" width="15.140625" style="267" customWidth="1"/>
    <col min="4867" max="4867" width="13.7109375" style="267" customWidth="1"/>
    <col min="4868" max="4868" width="4.140625" style="267" customWidth="1"/>
    <col min="4869" max="4869" width="6.28515625" style="267" customWidth="1"/>
    <col min="4870" max="4870" width="6.42578125" style="267" customWidth="1"/>
    <col min="4871" max="4871" width="3.42578125" style="267" customWidth="1"/>
    <col min="4872" max="4872" width="10.7109375" style="267" customWidth="1"/>
    <col min="4873" max="4873" width="2.140625" style="267" customWidth="1"/>
    <col min="4874" max="4874" width="6.7109375" style="267" customWidth="1"/>
    <col min="4875" max="4875" width="5.7109375" style="267" customWidth="1"/>
    <col min="4876" max="4876" width="2.42578125" style="267" customWidth="1"/>
    <col min="4877" max="4877" width="15.140625" style="267" customWidth="1"/>
    <col min="4878" max="5119" width="11.42578125" style="267" customWidth="1"/>
    <col min="5120" max="5120" width="1.85546875" style="267" customWidth="1"/>
    <col min="5121" max="5121" width="1.42578125" style="267" customWidth="1"/>
    <col min="5122" max="5122" width="15.140625" style="267" customWidth="1"/>
    <col min="5123" max="5123" width="13.7109375" style="267" customWidth="1"/>
    <col min="5124" max="5124" width="4.140625" style="267" customWidth="1"/>
    <col min="5125" max="5125" width="6.28515625" style="267" customWidth="1"/>
    <col min="5126" max="5126" width="6.42578125" style="267" customWidth="1"/>
    <col min="5127" max="5127" width="3.42578125" style="267" customWidth="1"/>
    <col min="5128" max="5128" width="10.7109375" style="267" customWidth="1"/>
    <col min="5129" max="5129" width="2.140625" style="267" customWidth="1"/>
    <col min="5130" max="5130" width="6.7109375" style="267" customWidth="1"/>
    <col min="5131" max="5131" width="5.7109375" style="267" customWidth="1"/>
    <col min="5132" max="5132" width="2.42578125" style="267" customWidth="1"/>
    <col min="5133" max="5133" width="15.140625" style="267" customWidth="1"/>
    <col min="5134" max="5375" width="11.42578125" style="267" customWidth="1"/>
    <col min="5376" max="5376" width="1.85546875" style="267" customWidth="1"/>
    <col min="5377" max="5377" width="1.42578125" style="267" customWidth="1"/>
    <col min="5378" max="5378" width="15.140625" style="267" customWidth="1"/>
    <col min="5379" max="5379" width="13.7109375" style="267" customWidth="1"/>
    <col min="5380" max="5380" width="4.140625" style="267" customWidth="1"/>
    <col min="5381" max="5381" width="6.28515625" style="267" customWidth="1"/>
    <col min="5382" max="5382" width="6.42578125" style="267" customWidth="1"/>
    <col min="5383" max="5383" width="3.42578125" style="267" customWidth="1"/>
    <col min="5384" max="5384" width="10.7109375" style="267" customWidth="1"/>
    <col min="5385" max="5385" width="2.140625" style="267" customWidth="1"/>
    <col min="5386" max="5386" width="6.7109375" style="267" customWidth="1"/>
    <col min="5387" max="5387" width="5.7109375" style="267" customWidth="1"/>
    <col min="5388" max="5388" width="2.42578125" style="267" customWidth="1"/>
    <col min="5389" max="5389" width="15.140625" style="267" customWidth="1"/>
    <col min="5390" max="5631" width="11.42578125" style="267" customWidth="1"/>
    <col min="5632" max="5632" width="1.85546875" style="267" customWidth="1"/>
    <col min="5633" max="5633" width="1.42578125" style="267" customWidth="1"/>
    <col min="5634" max="5634" width="15.140625" style="267" customWidth="1"/>
    <col min="5635" max="5635" width="13.7109375" style="267" customWidth="1"/>
    <col min="5636" max="5636" width="4.140625" style="267" customWidth="1"/>
    <col min="5637" max="5637" width="6.28515625" style="267" customWidth="1"/>
    <col min="5638" max="5638" width="6.42578125" style="267" customWidth="1"/>
    <col min="5639" max="5639" width="3.42578125" style="267" customWidth="1"/>
    <col min="5640" max="5640" width="10.7109375" style="267" customWidth="1"/>
    <col min="5641" max="5641" width="2.140625" style="267" customWidth="1"/>
    <col min="5642" max="5642" width="6.7109375" style="267" customWidth="1"/>
    <col min="5643" max="5643" width="5.7109375" style="267" customWidth="1"/>
    <col min="5644" max="5644" width="2.42578125" style="267" customWidth="1"/>
    <col min="5645" max="5645" width="15.140625" style="267" customWidth="1"/>
    <col min="5646" max="5887" width="11.42578125" style="267" customWidth="1"/>
    <col min="5888" max="5888" width="1.85546875" style="267" customWidth="1"/>
    <col min="5889" max="5889" width="1.42578125" style="267" customWidth="1"/>
    <col min="5890" max="5890" width="15.140625" style="267" customWidth="1"/>
    <col min="5891" max="5891" width="13.7109375" style="267" customWidth="1"/>
    <col min="5892" max="5892" width="4.140625" style="267" customWidth="1"/>
    <col min="5893" max="5893" width="6.28515625" style="267" customWidth="1"/>
    <col min="5894" max="5894" width="6.42578125" style="267" customWidth="1"/>
    <col min="5895" max="5895" width="3.42578125" style="267" customWidth="1"/>
    <col min="5896" max="5896" width="10.7109375" style="267" customWidth="1"/>
    <col min="5897" max="5897" width="2.140625" style="267" customWidth="1"/>
    <col min="5898" max="5898" width="6.7109375" style="267" customWidth="1"/>
    <col min="5899" max="5899" width="5.7109375" style="267" customWidth="1"/>
    <col min="5900" max="5900" width="2.42578125" style="267" customWidth="1"/>
    <col min="5901" max="5901" width="15.140625" style="267" customWidth="1"/>
    <col min="5902" max="6143" width="11.42578125" style="267" customWidth="1"/>
    <col min="6144" max="6144" width="1.85546875" style="267" customWidth="1"/>
    <col min="6145" max="6145" width="1.42578125" style="267" customWidth="1"/>
    <col min="6146" max="6146" width="15.140625" style="267" customWidth="1"/>
    <col min="6147" max="6147" width="13.7109375" style="267" customWidth="1"/>
    <col min="6148" max="6148" width="4.140625" style="267" customWidth="1"/>
    <col min="6149" max="6149" width="6.28515625" style="267" customWidth="1"/>
    <col min="6150" max="6150" width="6.42578125" style="267" customWidth="1"/>
    <col min="6151" max="6151" width="3.42578125" style="267" customWidth="1"/>
    <col min="6152" max="6152" width="10.7109375" style="267" customWidth="1"/>
    <col min="6153" max="6153" width="2.140625" style="267" customWidth="1"/>
    <col min="6154" max="6154" width="6.7109375" style="267" customWidth="1"/>
    <col min="6155" max="6155" width="5.7109375" style="267" customWidth="1"/>
    <col min="6156" max="6156" width="2.42578125" style="267" customWidth="1"/>
    <col min="6157" max="6157" width="15.140625" style="267" customWidth="1"/>
    <col min="6158" max="6399" width="11.42578125" style="267" customWidth="1"/>
    <col min="6400" max="6400" width="1.85546875" style="267" customWidth="1"/>
    <col min="6401" max="6401" width="1.42578125" style="267" customWidth="1"/>
    <col min="6402" max="6402" width="15.140625" style="267" customWidth="1"/>
    <col min="6403" max="6403" width="13.7109375" style="267" customWidth="1"/>
    <col min="6404" max="6404" width="4.140625" style="267" customWidth="1"/>
    <col min="6405" max="6405" width="6.28515625" style="267" customWidth="1"/>
    <col min="6406" max="6406" width="6.42578125" style="267" customWidth="1"/>
    <col min="6407" max="6407" width="3.42578125" style="267" customWidth="1"/>
    <col min="6408" max="6408" width="10.7109375" style="267" customWidth="1"/>
    <col min="6409" max="6409" width="2.140625" style="267" customWidth="1"/>
    <col min="6410" max="6410" width="6.7109375" style="267" customWidth="1"/>
    <col min="6411" max="6411" width="5.7109375" style="267" customWidth="1"/>
    <col min="6412" max="6412" width="2.42578125" style="267" customWidth="1"/>
    <col min="6413" max="6413" width="15.140625" style="267" customWidth="1"/>
    <col min="6414" max="6655" width="11.42578125" style="267" customWidth="1"/>
    <col min="6656" max="6656" width="1.85546875" style="267" customWidth="1"/>
    <col min="6657" max="6657" width="1.42578125" style="267" customWidth="1"/>
    <col min="6658" max="6658" width="15.140625" style="267" customWidth="1"/>
    <col min="6659" max="6659" width="13.7109375" style="267" customWidth="1"/>
    <col min="6660" max="6660" width="4.140625" style="267" customWidth="1"/>
    <col min="6661" max="6661" width="6.28515625" style="267" customWidth="1"/>
    <col min="6662" max="6662" width="6.42578125" style="267" customWidth="1"/>
    <col min="6663" max="6663" width="3.42578125" style="267" customWidth="1"/>
    <col min="6664" max="6664" width="10.7109375" style="267" customWidth="1"/>
    <col min="6665" max="6665" width="2.140625" style="267" customWidth="1"/>
    <col min="6666" max="6666" width="6.7109375" style="267" customWidth="1"/>
    <col min="6667" max="6667" width="5.7109375" style="267" customWidth="1"/>
    <col min="6668" max="6668" width="2.42578125" style="267" customWidth="1"/>
    <col min="6669" max="6669" width="15.140625" style="267" customWidth="1"/>
    <col min="6670" max="6911" width="11.42578125" style="267" customWidth="1"/>
    <col min="6912" max="6912" width="1.85546875" style="267" customWidth="1"/>
    <col min="6913" max="6913" width="1.42578125" style="267" customWidth="1"/>
    <col min="6914" max="6914" width="15.140625" style="267" customWidth="1"/>
    <col min="6915" max="6915" width="13.7109375" style="267" customWidth="1"/>
    <col min="6916" max="6916" width="4.140625" style="267" customWidth="1"/>
    <col min="6917" max="6917" width="6.28515625" style="267" customWidth="1"/>
    <col min="6918" max="6918" width="6.42578125" style="267" customWidth="1"/>
    <col min="6919" max="6919" width="3.42578125" style="267" customWidth="1"/>
    <col min="6920" max="6920" width="10.7109375" style="267" customWidth="1"/>
    <col min="6921" max="6921" width="2.140625" style="267" customWidth="1"/>
    <col min="6922" max="6922" width="6.7109375" style="267" customWidth="1"/>
    <col min="6923" max="6923" width="5.7109375" style="267" customWidth="1"/>
    <col min="6924" max="6924" width="2.42578125" style="267" customWidth="1"/>
    <col min="6925" max="6925" width="15.140625" style="267" customWidth="1"/>
    <col min="6926" max="7167" width="11.42578125" style="267" customWidth="1"/>
    <col min="7168" max="7168" width="1.85546875" style="267" customWidth="1"/>
    <col min="7169" max="7169" width="1.42578125" style="267" customWidth="1"/>
    <col min="7170" max="7170" width="15.140625" style="267" customWidth="1"/>
    <col min="7171" max="7171" width="13.7109375" style="267" customWidth="1"/>
    <col min="7172" max="7172" width="4.140625" style="267" customWidth="1"/>
    <col min="7173" max="7173" width="6.28515625" style="267" customWidth="1"/>
    <col min="7174" max="7174" width="6.42578125" style="267" customWidth="1"/>
    <col min="7175" max="7175" width="3.42578125" style="267" customWidth="1"/>
    <col min="7176" max="7176" width="10.7109375" style="267" customWidth="1"/>
    <col min="7177" max="7177" width="2.140625" style="267" customWidth="1"/>
    <col min="7178" max="7178" width="6.7109375" style="267" customWidth="1"/>
    <col min="7179" max="7179" width="5.7109375" style="267" customWidth="1"/>
    <col min="7180" max="7180" width="2.42578125" style="267" customWidth="1"/>
    <col min="7181" max="7181" width="15.140625" style="267" customWidth="1"/>
    <col min="7182" max="7423" width="11.42578125" style="267" customWidth="1"/>
    <col min="7424" max="7424" width="1.85546875" style="267" customWidth="1"/>
    <col min="7425" max="7425" width="1.42578125" style="267" customWidth="1"/>
    <col min="7426" max="7426" width="15.140625" style="267" customWidth="1"/>
    <col min="7427" max="7427" width="13.7109375" style="267" customWidth="1"/>
    <col min="7428" max="7428" width="4.140625" style="267" customWidth="1"/>
    <col min="7429" max="7429" width="6.28515625" style="267" customWidth="1"/>
    <col min="7430" max="7430" width="6.42578125" style="267" customWidth="1"/>
    <col min="7431" max="7431" width="3.42578125" style="267" customWidth="1"/>
    <col min="7432" max="7432" width="10.7109375" style="267" customWidth="1"/>
    <col min="7433" max="7433" width="2.140625" style="267" customWidth="1"/>
    <col min="7434" max="7434" width="6.7109375" style="267" customWidth="1"/>
    <col min="7435" max="7435" width="5.7109375" style="267" customWidth="1"/>
    <col min="7436" max="7436" width="2.42578125" style="267" customWidth="1"/>
    <col min="7437" max="7437" width="15.140625" style="267" customWidth="1"/>
    <col min="7438" max="7679" width="11.42578125" style="267" customWidth="1"/>
    <col min="7680" max="7680" width="1.85546875" style="267" customWidth="1"/>
    <col min="7681" max="7681" width="1.42578125" style="267" customWidth="1"/>
    <col min="7682" max="7682" width="15.140625" style="267" customWidth="1"/>
    <col min="7683" max="7683" width="13.7109375" style="267" customWidth="1"/>
    <col min="7684" max="7684" width="4.140625" style="267" customWidth="1"/>
    <col min="7685" max="7685" width="6.28515625" style="267" customWidth="1"/>
    <col min="7686" max="7686" width="6.42578125" style="267" customWidth="1"/>
    <col min="7687" max="7687" width="3.42578125" style="267" customWidth="1"/>
    <col min="7688" max="7688" width="10.7109375" style="267" customWidth="1"/>
    <col min="7689" max="7689" width="2.140625" style="267" customWidth="1"/>
    <col min="7690" max="7690" width="6.7109375" style="267" customWidth="1"/>
    <col min="7691" max="7691" width="5.7109375" style="267" customWidth="1"/>
    <col min="7692" max="7692" width="2.42578125" style="267" customWidth="1"/>
    <col min="7693" max="7693" width="15.140625" style="267" customWidth="1"/>
    <col min="7694" max="7935" width="11.42578125" style="267" customWidth="1"/>
    <col min="7936" max="7936" width="1.85546875" style="267" customWidth="1"/>
    <col min="7937" max="7937" width="1.42578125" style="267" customWidth="1"/>
    <col min="7938" max="7938" width="15.140625" style="267" customWidth="1"/>
    <col min="7939" max="7939" width="13.7109375" style="267" customWidth="1"/>
    <col min="7940" max="7940" width="4.140625" style="267" customWidth="1"/>
    <col min="7941" max="7941" width="6.28515625" style="267" customWidth="1"/>
    <col min="7942" max="7942" width="6.42578125" style="267" customWidth="1"/>
    <col min="7943" max="7943" width="3.42578125" style="267" customWidth="1"/>
    <col min="7944" max="7944" width="10.7109375" style="267" customWidth="1"/>
    <col min="7945" max="7945" width="2.140625" style="267" customWidth="1"/>
    <col min="7946" max="7946" width="6.7109375" style="267" customWidth="1"/>
    <col min="7947" max="7947" width="5.7109375" style="267" customWidth="1"/>
    <col min="7948" max="7948" width="2.42578125" style="267" customWidth="1"/>
    <col min="7949" max="7949" width="15.140625" style="267" customWidth="1"/>
    <col min="7950" max="8191" width="11.42578125" style="267" customWidth="1"/>
    <col min="8192" max="8192" width="1.85546875" style="267" customWidth="1"/>
    <col min="8193" max="8193" width="1.42578125" style="267" customWidth="1"/>
    <col min="8194" max="8194" width="15.140625" style="267" customWidth="1"/>
    <col min="8195" max="8195" width="13.7109375" style="267" customWidth="1"/>
    <col min="8196" max="8196" width="4.140625" style="267" customWidth="1"/>
    <col min="8197" max="8197" width="6.28515625" style="267" customWidth="1"/>
    <col min="8198" max="8198" width="6.42578125" style="267" customWidth="1"/>
    <col min="8199" max="8199" width="3.42578125" style="267" customWidth="1"/>
    <col min="8200" max="8200" width="10.7109375" style="267" customWidth="1"/>
    <col min="8201" max="8201" width="2.140625" style="267" customWidth="1"/>
    <col min="8202" max="8202" width="6.7109375" style="267" customWidth="1"/>
    <col min="8203" max="8203" width="5.7109375" style="267" customWidth="1"/>
    <col min="8204" max="8204" width="2.42578125" style="267" customWidth="1"/>
    <col min="8205" max="8205" width="15.140625" style="267" customWidth="1"/>
    <col min="8206" max="8447" width="11.42578125" style="267" customWidth="1"/>
    <col min="8448" max="8448" width="1.85546875" style="267" customWidth="1"/>
    <col min="8449" max="8449" width="1.42578125" style="267" customWidth="1"/>
    <col min="8450" max="8450" width="15.140625" style="267" customWidth="1"/>
    <col min="8451" max="8451" width="13.7109375" style="267" customWidth="1"/>
    <col min="8452" max="8452" width="4.140625" style="267" customWidth="1"/>
    <col min="8453" max="8453" width="6.28515625" style="267" customWidth="1"/>
    <col min="8454" max="8454" width="6.42578125" style="267" customWidth="1"/>
    <col min="8455" max="8455" width="3.42578125" style="267" customWidth="1"/>
    <col min="8456" max="8456" width="10.7109375" style="267" customWidth="1"/>
    <col min="8457" max="8457" width="2.140625" style="267" customWidth="1"/>
    <col min="8458" max="8458" width="6.7109375" style="267" customWidth="1"/>
    <col min="8459" max="8459" width="5.7109375" style="267" customWidth="1"/>
    <col min="8460" max="8460" width="2.42578125" style="267" customWidth="1"/>
    <col min="8461" max="8461" width="15.140625" style="267" customWidth="1"/>
    <col min="8462" max="8703" width="11.42578125" style="267" customWidth="1"/>
    <col min="8704" max="8704" width="1.85546875" style="267" customWidth="1"/>
    <col min="8705" max="8705" width="1.42578125" style="267" customWidth="1"/>
    <col min="8706" max="8706" width="15.140625" style="267" customWidth="1"/>
    <col min="8707" max="8707" width="13.7109375" style="267" customWidth="1"/>
    <col min="8708" max="8708" width="4.140625" style="267" customWidth="1"/>
    <col min="8709" max="8709" width="6.28515625" style="267" customWidth="1"/>
    <col min="8710" max="8710" width="6.42578125" style="267" customWidth="1"/>
    <col min="8711" max="8711" width="3.42578125" style="267" customWidth="1"/>
    <col min="8712" max="8712" width="10.7109375" style="267" customWidth="1"/>
    <col min="8713" max="8713" width="2.140625" style="267" customWidth="1"/>
    <col min="8714" max="8714" width="6.7109375" style="267" customWidth="1"/>
    <col min="8715" max="8715" width="5.7109375" style="267" customWidth="1"/>
    <col min="8716" max="8716" width="2.42578125" style="267" customWidth="1"/>
    <col min="8717" max="8717" width="15.140625" style="267" customWidth="1"/>
    <col min="8718" max="8959" width="11.42578125" style="267" customWidth="1"/>
    <col min="8960" max="8960" width="1.85546875" style="267" customWidth="1"/>
    <col min="8961" max="8961" width="1.42578125" style="267" customWidth="1"/>
    <col min="8962" max="8962" width="15.140625" style="267" customWidth="1"/>
    <col min="8963" max="8963" width="13.7109375" style="267" customWidth="1"/>
    <col min="8964" max="8964" width="4.140625" style="267" customWidth="1"/>
    <col min="8965" max="8965" width="6.28515625" style="267" customWidth="1"/>
    <col min="8966" max="8966" width="6.42578125" style="267" customWidth="1"/>
    <col min="8967" max="8967" width="3.42578125" style="267" customWidth="1"/>
    <col min="8968" max="8968" width="10.7109375" style="267" customWidth="1"/>
    <col min="8969" max="8969" width="2.140625" style="267" customWidth="1"/>
    <col min="8970" max="8970" width="6.7109375" style="267" customWidth="1"/>
    <col min="8971" max="8971" width="5.7109375" style="267" customWidth="1"/>
    <col min="8972" max="8972" width="2.42578125" style="267" customWidth="1"/>
    <col min="8973" max="8973" width="15.140625" style="267" customWidth="1"/>
    <col min="8974" max="9215" width="11.42578125" style="267" customWidth="1"/>
    <col min="9216" max="9216" width="1.85546875" style="267" customWidth="1"/>
    <col min="9217" max="9217" width="1.42578125" style="267" customWidth="1"/>
    <col min="9218" max="9218" width="15.140625" style="267" customWidth="1"/>
    <col min="9219" max="9219" width="13.7109375" style="267" customWidth="1"/>
    <col min="9220" max="9220" width="4.140625" style="267" customWidth="1"/>
    <col min="9221" max="9221" width="6.28515625" style="267" customWidth="1"/>
    <col min="9222" max="9222" width="6.42578125" style="267" customWidth="1"/>
    <col min="9223" max="9223" width="3.42578125" style="267" customWidth="1"/>
    <col min="9224" max="9224" width="10.7109375" style="267" customWidth="1"/>
    <col min="9225" max="9225" width="2.140625" style="267" customWidth="1"/>
    <col min="9226" max="9226" width="6.7109375" style="267" customWidth="1"/>
    <col min="9227" max="9227" width="5.7109375" style="267" customWidth="1"/>
    <col min="9228" max="9228" width="2.42578125" style="267" customWidth="1"/>
    <col min="9229" max="9229" width="15.140625" style="267" customWidth="1"/>
    <col min="9230" max="9471" width="11.42578125" style="267" customWidth="1"/>
    <col min="9472" max="9472" width="1.85546875" style="267" customWidth="1"/>
    <col min="9473" max="9473" width="1.42578125" style="267" customWidth="1"/>
    <col min="9474" max="9474" width="15.140625" style="267" customWidth="1"/>
    <col min="9475" max="9475" width="13.7109375" style="267" customWidth="1"/>
    <col min="9476" max="9476" width="4.140625" style="267" customWidth="1"/>
    <col min="9477" max="9477" width="6.28515625" style="267" customWidth="1"/>
    <col min="9478" max="9478" width="6.42578125" style="267" customWidth="1"/>
    <col min="9479" max="9479" width="3.42578125" style="267" customWidth="1"/>
    <col min="9480" max="9480" width="10.7109375" style="267" customWidth="1"/>
    <col min="9481" max="9481" width="2.140625" style="267" customWidth="1"/>
    <col min="9482" max="9482" width="6.7109375" style="267" customWidth="1"/>
    <col min="9483" max="9483" width="5.7109375" style="267" customWidth="1"/>
    <col min="9484" max="9484" width="2.42578125" style="267" customWidth="1"/>
    <col min="9485" max="9485" width="15.140625" style="267" customWidth="1"/>
    <col min="9486" max="9727" width="11.42578125" style="267" customWidth="1"/>
    <col min="9728" max="9728" width="1.85546875" style="267" customWidth="1"/>
    <col min="9729" max="9729" width="1.42578125" style="267" customWidth="1"/>
    <col min="9730" max="9730" width="15.140625" style="267" customWidth="1"/>
    <col min="9731" max="9731" width="13.7109375" style="267" customWidth="1"/>
    <col min="9732" max="9732" width="4.140625" style="267" customWidth="1"/>
    <col min="9733" max="9733" width="6.28515625" style="267" customWidth="1"/>
    <col min="9734" max="9734" width="6.42578125" style="267" customWidth="1"/>
    <col min="9735" max="9735" width="3.42578125" style="267" customWidth="1"/>
    <col min="9736" max="9736" width="10.7109375" style="267" customWidth="1"/>
    <col min="9737" max="9737" width="2.140625" style="267" customWidth="1"/>
    <col min="9738" max="9738" width="6.7109375" style="267" customWidth="1"/>
    <col min="9739" max="9739" width="5.7109375" style="267" customWidth="1"/>
    <col min="9740" max="9740" width="2.42578125" style="267" customWidth="1"/>
    <col min="9741" max="9741" width="15.140625" style="267" customWidth="1"/>
    <col min="9742" max="9983" width="11.42578125" style="267" customWidth="1"/>
    <col min="9984" max="9984" width="1.85546875" style="267" customWidth="1"/>
    <col min="9985" max="9985" width="1.42578125" style="267" customWidth="1"/>
    <col min="9986" max="9986" width="15.140625" style="267" customWidth="1"/>
    <col min="9987" max="9987" width="13.7109375" style="267" customWidth="1"/>
    <col min="9988" max="9988" width="4.140625" style="267" customWidth="1"/>
    <col min="9989" max="9989" width="6.28515625" style="267" customWidth="1"/>
    <col min="9990" max="9990" width="6.42578125" style="267" customWidth="1"/>
    <col min="9991" max="9991" width="3.42578125" style="267" customWidth="1"/>
    <col min="9992" max="9992" width="10.7109375" style="267" customWidth="1"/>
    <col min="9993" max="9993" width="2.140625" style="267" customWidth="1"/>
    <col min="9994" max="9994" width="6.7109375" style="267" customWidth="1"/>
    <col min="9995" max="9995" width="5.7109375" style="267" customWidth="1"/>
    <col min="9996" max="9996" width="2.42578125" style="267" customWidth="1"/>
    <col min="9997" max="9997" width="15.140625" style="267" customWidth="1"/>
    <col min="9998" max="10239" width="11.42578125" style="267" customWidth="1"/>
    <col min="10240" max="10240" width="1.85546875" style="267" customWidth="1"/>
    <col min="10241" max="10241" width="1.42578125" style="267" customWidth="1"/>
    <col min="10242" max="10242" width="15.140625" style="267" customWidth="1"/>
    <col min="10243" max="10243" width="13.7109375" style="267" customWidth="1"/>
    <col min="10244" max="10244" width="4.140625" style="267" customWidth="1"/>
    <col min="10245" max="10245" width="6.28515625" style="267" customWidth="1"/>
    <col min="10246" max="10246" width="6.42578125" style="267" customWidth="1"/>
    <col min="10247" max="10247" width="3.42578125" style="267" customWidth="1"/>
    <col min="10248" max="10248" width="10.7109375" style="267" customWidth="1"/>
    <col min="10249" max="10249" width="2.140625" style="267" customWidth="1"/>
    <col min="10250" max="10250" width="6.7109375" style="267" customWidth="1"/>
    <col min="10251" max="10251" width="5.7109375" style="267" customWidth="1"/>
    <col min="10252" max="10252" width="2.42578125" style="267" customWidth="1"/>
    <col min="10253" max="10253" width="15.140625" style="267" customWidth="1"/>
    <col min="10254" max="10495" width="11.42578125" style="267" customWidth="1"/>
    <col min="10496" max="10496" width="1.85546875" style="267" customWidth="1"/>
    <col min="10497" max="10497" width="1.42578125" style="267" customWidth="1"/>
    <col min="10498" max="10498" width="15.140625" style="267" customWidth="1"/>
    <col min="10499" max="10499" width="13.7109375" style="267" customWidth="1"/>
    <col min="10500" max="10500" width="4.140625" style="267" customWidth="1"/>
    <col min="10501" max="10501" width="6.28515625" style="267" customWidth="1"/>
    <col min="10502" max="10502" width="6.42578125" style="267" customWidth="1"/>
    <col min="10503" max="10503" width="3.42578125" style="267" customWidth="1"/>
    <col min="10504" max="10504" width="10.7109375" style="267" customWidth="1"/>
    <col min="10505" max="10505" width="2.140625" style="267" customWidth="1"/>
    <col min="10506" max="10506" width="6.7109375" style="267" customWidth="1"/>
    <col min="10507" max="10507" width="5.7109375" style="267" customWidth="1"/>
    <col min="10508" max="10508" width="2.42578125" style="267" customWidth="1"/>
    <col min="10509" max="10509" width="15.140625" style="267" customWidth="1"/>
    <col min="10510" max="10751" width="11.42578125" style="267" customWidth="1"/>
    <col min="10752" max="10752" width="1.85546875" style="267" customWidth="1"/>
    <col min="10753" max="10753" width="1.42578125" style="267" customWidth="1"/>
    <col min="10754" max="10754" width="15.140625" style="267" customWidth="1"/>
    <col min="10755" max="10755" width="13.7109375" style="267" customWidth="1"/>
    <col min="10756" max="10756" width="4.140625" style="267" customWidth="1"/>
    <col min="10757" max="10757" width="6.28515625" style="267" customWidth="1"/>
    <col min="10758" max="10758" width="6.42578125" style="267" customWidth="1"/>
    <col min="10759" max="10759" width="3.42578125" style="267" customWidth="1"/>
    <col min="10760" max="10760" width="10.7109375" style="267" customWidth="1"/>
    <col min="10761" max="10761" width="2.140625" style="267" customWidth="1"/>
    <col min="10762" max="10762" width="6.7109375" style="267" customWidth="1"/>
    <col min="10763" max="10763" width="5.7109375" style="267" customWidth="1"/>
    <col min="10764" max="10764" width="2.42578125" style="267" customWidth="1"/>
    <col min="10765" max="10765" width="15.140625" style="267" customWidth="1"/>
    <col min="10766" max="11007" width="11.42578125" style="267" customWidth="1"/>
    <col min="11008" max="11008" width="1.85546875" style="267" customWidth="1"/>
    <col min="11009" max="11009" width="1.42578125" style="267" customWidth="1"/>
    <col min="11010" max="11010" width="15.140625" style="267" customWidth="1"/>
    <col min="11011" max="11011" width="13.7109375" style="267" customWidth="1"/>
    <col min="11012" max="11012" width="4.140625" style="267" customWidth="1"/>
    <col min="11013" max="11013" width="6.28515625" style="267" customWidth="1"/>
    <col min="11014" max="11014" width="6.42578125" style="267" customWidth="1"/>
    <col min="11015" max="11015" width="3.42578125" style="267" customWidth="1"/>
    <col min="11016" max="11016" width="10.7109375" style="267" customWidth="1"/>
    <col min="11017" max="11017" width="2.140625" style="267" customWidth="1"/>
    <col min="11018" max="11018" width="6.7109375" style="267" customWidth="1"/>
    <col min="11019" max="11019" width="5.7109375" style="267" customWidth="1"/>
    <col min="11020" max="11020" width="2.42578125" style="267" customWidth="1"/>
    <col min="11021" max="11021" width="15.140625" style="267" customWidth="1"/>
    <col min="11022" max="11263" width="11.42578125" style="267" customWidth="1"/>
    <col min="11264" max="11264" width="1.85546875" style="267" customWidth="1"/>
    <col min="11265" max="11265" width="1.42578125" style="267" customWidth="1"/>
    <col min="11266" max="11266" width="15.140625" style="267" customWidth="1"/>
    <col min="11267" max="11267" width="13.7109375" style="267" customWidth="1"/>
    <col min="11268" max="11268" width="4.140625" style="267" customWidth="1"/>
    <col min="11269" max="11269" width="6.28515625" style="267" customWidth="1"/>
    <col min="11270" max="11270" width="6.42578125" style="267" customWidth="1"/>
    <col min="11271" max="11271" width="3.42578125" style="267" customWidth="1"/>
    <col min="11272" max="11272" width="10.7109375" style="267" customWidth="1"/>
    <col min="11273" max="11273" width="2.140625" style="267" customWidth="1"/>
    <col min="11274" max="11274" width="6.7109375" style="267" customWidth="1"/>
    <col min="11275" max="11275" width="5.7109375" style="267" customWidth="1"/>
    <col min="11276" max="11276" width="2.42578125" style="267" customWidth="1"/>
    <col min="11277" max="11277" width="15.140625" style="267" customWidth="1"/>
    <col min="11278" max="11519" width="11.42578125" style="267" customWidth="1"/>
    <col min="11520" max="11520" width="1.85546875" style="267" customWidth="1"/>
    <col min="11521" max="11521" width="1.42578125" style="267" customWidth="1"/>
    <col min="11522" max="11522" width="15.140625" style="267" customWidth="1"/>
    <col min="11523" max="11523" width="13.7109375" style="267" customWidth="1"/>
    <col min="11524" max="11524" width="4.140625" style="267" customWidth="1"/>
    <col min="11525" max="11525" width="6.28515625" style="267" customWidth="1"/>
    <col min="11526" max="11526" width="6.42578125" style="267" customWidth="1"/>
    <col min="11527" max="11527" width="3.42578125" style="267" customWidth="1"/>
    <col min="11528" max="11528" width="10.7109375" style="267" customWidth="1"/>
    <col min="11529" max="11529" width="2.140625" style="267" customWidth="1"/>
    <col min="11530" max="11530" width="6.7109375" style="267" customWidth="1"/>
    <col min="11531" max="11531" width="5.7109375" style="267" customWidth="1"/>
    <col min="11532" max="11532" width="2.42578125" style="267" customWidth="1"/>
    <col min="11533" max="11533" width="15.140625" style="267" customWidth="1"/>
    <col min="11534" max="11775" width="11.42578125" style="267" customWidth="1"/>
    <col min="11776" max="11776" width="1.85546875" style="267" customWidth="1"/>
    <col min="11777" max="11777" width="1.42578125" style="267" customWidth="1"/>
    <col min="11778" max="11778" width="15.140625" style="267" customWidth="1"/>
    <col min="11779" max="11779" width="13.7109375" style="267" customWidth="1"/>
    <col min="11780" max="11780" width="4.140625" style="267" customWidth="1"/>
    <col min="11781" max="11781" width="6.28515625" style="267" customWidth="1"/>
    <col min="11782" max="11782" width="6.42578125" style="267" customWidth="1"/>
    <col min="11783" max="11783" width="3.42578125" style="267" customWidth="1"/>
    <col min="11784" max="11784" width="10.7109375" style="267" customWidth="1"/>
    <col min="11785" max="11785" width="2.140625" style="267" customWidth="1"/>
    <col min="11786" max="11786" width="6.7109375" style="267" customWidth="1"/>
    <col min="11787" max="11787" width="5.7109375" style="267" customWidth="1"/>
    <col min="11788" max="11788" width="2.42578125" style="267" customWidth="1"/>
    <col min="11789" max="11789" width="15.140625" style="267" customWidth="1"/>
    <col min="11790" max="12031" width="11.42578125" style="267" customWidth="1"/>
    <col min="12032" max="12032" width="1.85546875" style="267" customWidth="1"/>
    <col min="12033" max="12033" width="1.42578125" style="267" customWidth="1"/>
    <col min="12034" max="12034" width="15.140625" style="267" customWidth="1"/>
    <col min="12035" max="12035" width="13.7109375" style="267" customWidth="1"/>
    <col min="12036" max="12036" width="4.140625" style="267" customWidth="1"/>
    <col min="12037" max="12037" width="6.28515625" style="267" customWidth="1"/>
    <col min="12038" max="12038" width="6.42578125" style="267" customWidth="1"/>
    <col min="12039" max="12039" width="3.42578125" style="267" customWidth="1"/>
    <col min="12040" max="12040" width="10.7109375" style="267" customWidth="1"/>
    <col min="12041" max="12041" width="2.140625" style="267" customWidth="1"/>
    <col min="12042" max="12042" width="6.7109375" style="267" customWidth="1"/>
    <col min="12043" max="12043" width="5.7109375" style="267" customWidth="1"/>
    <col min="12044" max="12044" width="2.42578125" style="267" customWidth="1"/>
    <col min="12045" max="12045" width="15.140625" style="267" customWidth="1"/>
    <col min="12046" max="12287" width="11.42578125" style="267" customWidth="1"/>
    <col min="12288" max="12288" width="1.85546875" style="267" customWidth="1"/>
    <col min="12289" max="12289" width="1.42578125" style="267" customWidth="1"/>
    <col min="12290" max="12290" width="15.140625" style="267" customWidth="1"/>
    <col min="12291" max="12291" width="13.7109375" style="267" customWidth="1"/>
    <col min="12292" max="12292" width="4.140625" style="267" customWidth="1"/>
    <col min="12293" max="12293" width="6.28515625" style="267" customWidth="1"/>
    <col min="12294" max="12294" width="6.42578125" style="267" customWidth="1"/>
    <col min="12295" max="12295" width="3.42578125" style="267" customWidth="1"/>
    <col min="12296" max="12296" width="10.7109375" style="267" customWidth="1"/>
    <col min="12297" max="12297" width="2.140625" style="267" customWidth="1"/>
    <col min="12298" max="12298" width="6.7109375" style="267" customWidth="1"/>
    <col min="12299" max="12299" width="5.7109375" style="267" customWidth="1"/>
    <col min="12300" max="12300" width="2.42578125" style="267" customWidth="1"/>
    <col min="12301" max="12301" width="15.140625" style="267" customWidth="1"/>
    <col min="12302" max="12543" width="11.42578125" style="267" customWidth="1"/>
    <col min="12544" max="12544" width="1.85546875" style="267" customWidth="1"/>
    <col min="12545" max="12545" width="1.42578125" style="267" customWidth="1"/>
    <col min="12546" max="12546" width="15.140625" style="267" customWidth="1"/>
    <col min="12547" max="12547" width="13.7109375" style="267" customWidth="1"/>
    <col min="12548" max="12548" width="4.140625" style="267" customWidth="1"/>
    <col min="12549" max="12549" width="6.28515625" style="267" customWidth="1"/>
    <col min="12550" max="12550" width="6.42578125" style="267" customWidth="1"/>
    <col min="12551" max="12551" width="3.42578125" style="267" customWidth="1"/>
    <col min="12552" max="12552" width="10.7109375" style="267" customWidth="1"/>
    <col min="12553" max="12553" width="2.140625" style="267" customWidth="1"/>
    <col min="12554" max="12554" width="6.7109375" style="267" customWidth="1"/>
    <col min="12555" max="12555" width="5.7109375" style="267" customWidth="1"/>
    <col min="12556" max="12556" width="2.42578125" style="267" customWidth="1"/>
    <col min="12557" max="12557" width="15.140625" style="267" customWidth="1"/>
    <col min="12558" max="12799" width="11.42578125" style="267" customWidth="1"/>
    <col min="12800" max="12800" width="1.85546875" style="267" customWidth="1"/>
    <col min="12801" max="12801" width="1.42578125" style="267" customWidth="1"/>
    <col min="12802" max="12802" width="15.140625" style="267" customWidth="1"/>
    <col min="12803" max="12803" width="13.7109375" style="267" customWidth="1"/>
    <col min="12804" max="12804" width="4.140625" style="267" customWidth="1"/>
    <col min="12805" max="12805" width="6.28515625" style="267" customWidth="1"/>
    <col min="12806" max="12806" width="6.42578125" style="267" customWidth="1"/>
    <col min="12807" max="12807" width="3.42578125" style="267" customWidth="1"/>
    <col min="12808" max="12808" width="10.7109375" style="267" customWidth="1"/>
    <col min="12809" max="12809" width="2.140625" style="267" customWidth="1"/>
    <col min="12810" max="12810" width="6.7109375" style="267" customWidth="1"/>
    <col min="12811" max="12811" width="5.7109375" style="267" customWidth="1"/>
    <col min="12812" max="12812" width="2.42578125" style="267" customWidth="1"/>
    <col min="12813" max="12813" width="15.140625" style="267" customWidth="1"/>
    <col min="12814" max="13055" width="11.42578125" style="267" customWidth="1"/>
    <col min="13056" max="13056" width="1.85546875" style="267" customWidth="1"/>
    <col min="13057" max="13057" width="1.42578125" style="267" customWidth="1"/>
    <col min="13058" max="13058" width="15.140625" style="267" customWidth="1"/>
    <col min="13059" max="13059" width="13.7109375" style="267" customWidth="1"/>
    <col min="13060" max="13060" width="4.140625" style="267" customWidth="1"/>
    <col min="13061" max="13061" width="6.28515625" style="267" customWidth="1"/>
    <col min="13062" max="13062" width="6.42578125" style="267" customWidth="1"/>
    <col min="13063" max="13063" width="3.42578125" style="267" customWidth="1"/>
    <col min="13064" max="13064" width="10.7109375" style="267" customWidth="1"/>
    <col min="13065" max="13065" width="2.140625" style="267" customWidth="1"/>
    <col min="13066" max="13066" width="6.7109375" style="267" customWidth="1"/>
    <col min="13067" max="13067" width="5.7109375" style="267" customWidth="1"/>
    <col min="13068" max="13068" width="2.42578125" style="267" customWidth="1"/>
    <col min="13069" max="13069" width="15.140625" style="267" customWidth="1"/>
    <col min="13070" max="13311" width="11.42578125" style="267" customWidth="1"/>
    <col min="13312" max="13312" width="1.85546875" style="267" customWidth="1"/>
    <col min="13313" max="13313" width="1.42578125" style="267" customWidth="1"/>
    <col min="13314" max="13314" width="15.140625" style="267" customWidth="1"/>
    <col min="13315" max="13315" width="13.7109375" style="267" customWidth="1"/>
    <col min="13316" max="13316" width="4.140625" style="267" customWidth="1"/>
    <col min="13317" max="13317" width="6.28515625" style="267" customWidth="1"/>
    <col min="13318" max="13318" width="6.42578125" style="267" customWidth="1"/>
    <col min="13319" max="13319" width="3.42578125" style="267" customWidth="1"/>
    <col min="13320" max="13320" width="10.7109375" style="267" customWidth="1"/>
    <col min="13321" max="13321" width="2.140625" style="267" customWidth="1"/>
    <col min="13322" max="13322" width="6.7109375" style="267" customWidth="1"/>
    <col min="13323" max="13323" width="5.7109375" style="267" customWidth="1"/>
    <col min="13324" max="13324" width="2.42578125" style="267" customWidth="1"/>
    <col min="13325" max="13325" width="15.140625" style="267" customWidth="1"/>
    <col min="13326" max="13567" width="11.42578125" style="267" customWidth="1"/>
    <col min="13568" max="13568" width="1.85546875" style="267" customWidth="1"/>
    <col min="13569" max="13569" width="1.42578125" style="267" customWidth="1"/>
    <col min="13570" max="13570" width="15.140625" style="267" customWidth="1"/>
    <col min="13571" max="13571" width="13.7109375" style="267" customWidth="1"/>
    <col min="13572" max="13572" width="4.140625" style="267" customWidth="1"/>
    <col min="13573" max="13573" width="6.28515625" style="267" customWidth="1"/>
    <col min="13574" max="13574" width="6.42578125" style="267" customWidth="1"/>
    <col min="13575" max="13575" width="3.42578125" style="267" customWidth="1"/>
    <col min="13576" max="13576" width="10.7109375" style="267" customWidth="1"/>
    <col min="13577" max="13577" width="2.140625" style="267" customWidth="1"/>
    <col min="13578" max="13578" width="6.7109375" style="267" customWidth="1"/>
    <col min="13579" max="13579" width="5.7109375" style="267" customWidth="1"/>
    <col min="13580" max="13580" width="2.42578125" style="267" customWidth="1"/>
    <col min="13581" max="13581" width="15.140625" style="267" customWidth="1"/>
    <col min="13582" max="13823" width="11.42578125" style="267" customWidth="1"/>
    <col min="13824" max="13824" width="1.85546875" style="267" customWidth="1"/>
    <col min="13825" max="13825" width="1.42578125" style="267" customWidth="1"/>
    <col min="13826" max="13826" width="15.140625" style="267" customWidth="1"/>
    <col min="13827" max="13827" width="13.7109375" style="267" customWidth="1"/>
    <col min="13828" max="13828" width="4.140625" style="267" customWidth="1"/>
    <col min="13829" max="13829" width="6.28515625" style="267" customWidth="1"/>
    <col min="13830" max="13830" width="6.42578125" style="267" customWidth="1"/>
    <col min="13831" max="13831" width="3.42578125" style="267" customWidth="1"/>
    <col min="13832" max="13832" width="10.7109375" style="267" customWidth="1"/>
    <col min="13833" max="13833" width="2.140625" style="267" customWidth="1"/>
    <col min="13834" max="13834" width="6.7109375" style="267" customWidth="1"/>
    <col min="13835" max="13835" width="5.7109375" style="267" customWidth="1"/>
    <col min="13836" max="13836" width="2.42578125" style="267" customWidth="1"/>
    <col min="13837" max="13837" width="15.140625" style="267" customWidth="1"/>
    <col min="13838" max="14079" width="11.42578125" style="267" customWidth="1"/>
    <col min="14080" max="14080" width="1.85546875" style="267" customWidth="1"/>
    <col min="14081" max="14081" width="1.42578125" style="267" customWidth="1"/>
    <col min="14082" max="14082" width="15.140625" style="267" customWidth="1"/>
    <col min="14083" max="14083" width="13.7109375" style="267" customWidth="1"/>
    <col min="14084" max="14084" width="4.140625" style="267" customWidth="1"/>
    <col min="14085" max="14085" width="6.28515625" style="267" customWidth="1"/>
    <col min="14086" max="14086" width="6.42578125" style="267" customWidth="1"/>
    <col min="14087" max="14087" width="3.42578125" style="267" customWidth="1"/>
    <col min="14088" max="14088" width="10.7109375" style="267" customWidth="1"/>
    <col min="14089" max="14089" width="2.140625" style="267" customWidth="1"/>
    <col min="14090" max="14090" width="6.7109375" style="267" customWidth="1"/>
    <col min="14091" max="14091" width="5.7109375" style="267" customWidth="1"/>
    <col min="14092" max="14092" width="2.42578125" style="267" customWidth="1"/>
    <col min="14093" max="14093" width="15.140625" style="267" customWidth="1"/>
    <col min="14094" max="14335" width="11.42578125" style="267" customWidth="1"/>
    <col min="14336" max="14336" width="1.85546875" style="267" customWidth="1"/>
    <col min="14337" max="14337" width="1.42578125" style="267" customWidth="1"/>
    <col min="14338" max="14338" width="15.140625" style="267" customWidth="1"/>
    <col min="14339" max="14339" width="13.7109375" style="267" customWidth="1"/>
    <col min="14340" max="14340" width="4.140625" style="267" customWidth="1"/>
    <col min="14341" max="14341" width="6.28515625" style="267" customWidth="1"/>
    <col min="14342" max="14342" width="6.42578125" style="267" customWidth="1"/>
    <col min="14343" max="14343" width="3.42578125" style="267" customWidth="1"/>
    <col min="14344" max="14344" width="10.7109375" style="267" customWidth="1"/>
    <col min="14345" max="14345" width="2.140625" style="267" customWidth="1"/>
    <col min="14346" max="14346" width="6.7109375" style="267" customWidth="1"/>
    <col min="14347" max="14347" width="5.7109375" style="267" customWidth="1"/>
    <col min="14348" max="14348" width="2.42578125" style="267" customWidth="1"/>
    <col min="14349" max="14349" width="15.140625" style="267" customWidth="1"/>
    <col min="14350" max="14591" width="11.42578125" style="267" customWidth="1"/>
    <col min="14592" max="14592" width="1.85546875" style="267" customWidth="1"/>
    <col min="14593" max="14593" width="1.42578125" style="267" customWidth="1"/>
    <col min="14594" max="14594" width="15.140625" style="267" customWidth="1"/>
    <col min="14595" max="14595" width="13.7109375" style="267" customWidth="1"/>
    <col min="14596" max="14596" width="4.140625" style="267" customWidth="1"/>
    <col min="14597" max="14597" width="6.28515625" style="267" customWidth="1"/>
    <col min="14598" max="14598" width="6.42578125" style="267" customWidth="1"/>
    <col min="14599" max="14599" width="3.42578125" style="267" customWidth="1"/>
    <col min="14600" max="14600" width="10.7109375" style="267" customWidth="1"/>
    <col min="14601" max="14601" width="2.140625" style="267" customWidth="1"/>
    <col min="14602" max="14602" width="6.7109375" style="267" customWidth="1"/>
    <col min="14603" max="14603" width="5.7109375" style="267" customWidth="1"/>
    <col min="14604" max="14604" width="2.42578125" style="267" customWidth="1"/>
    <col min="14605" max="14605" width="15.140625" style="267" customWidth="1"/>
    <col min="14606" max="14847" width="11.42578125" style="267" customWidth="1"/>
    <col min="14848" max="14848" width="1.85546875" style="267" customWidth="1"/>
    <col min="14849" max="14849" width="1.42578125" style="267" customWidth="1"/>
    <col min="14850" max="14850" width="15.140625" style="267" customWidth="1"/>
    <col min="14851" max="14851" width="13.7109375" style="267" customWidth="1"/>
    <col min="14852" max="14852" width="4.140625" style="267" customWidth="1"/>
    <col min="14853" max="14853" width="6.28515625" style="267" customWidth="1"/>
    <col min="14854" max="14854" width="6.42578125" style="267" customWidth="1"/>
    <col min="14855" max="14855" width="3.42578125" style="267" customWidth="1"/>
    <col min="14856" max="14856" width="10.7109375" style="267" customWidth="1"/>
    <col min="14857" max="14857" width="2.140625" style="267" customWidth="1"/>
    <col min="14858" max="14858" width="6.7109375" style="267" customWidth="1"/>
    <col min="14859" max="14859" width="5.7109375" style="267" customWidth="1"/>
    <col min="14860" max="14860" width="2.42578125" style="267" customWidth="1"/>
    <col min="14861" max="14861" width="15.140625" style="267" customWidth="1"/>
    <col min="14862" max="15103" width="11.42578125" style="267" customWidth="1"/>
    <col min="15104" max="15104" width="1.85546875" style="267" customWidth="1"/>
    <col min="15105" max="15105" width="1.42578125" style="267" customWidth="1"/>
    <col min="15106" max="15106" width="15.140625" style="267" customWidth="1"/>
    <col min="15107" max="15107" width="13.7109375" style="267" customWidth="1"/>
    <col min="15108" max="15108" width="4.140625" style="267" customWidth="1"/>
    <col min="15109" max="15109" width="6.28515625" style="267" customWidth="1"/>
    <col min="15110" max="15110" width="6.42578125" style="267" customWidth="1"/>
    <col min="15111" max="15111" width="3.42578125" style="267" customWidth="1"/>
    <col min="15112" max="15112" width="10.7109375" style="267" customWidth="1"/>
    <col min="15113" max="15113" width="2.140625" style="267" customWidth="1"/>
    <col min="15114" max="15114" width="6.7109375" style="267" customWidth="1"/>
    <col min="15115" max="15115" width="5.7109375" style="267" customWidth="1"/>
    <col min="15116" max="15116" width="2.42578125" style="267" customWidth="1"/>
    <col min="15117" max="15117" width="15.140625" style="267" customWidth="1"/>
    <col min="15118" max="15359" width="11.42578125" style="267" customWidth="1"/>
    <col min="15360" max="15360" width="1.85546875" style="267" customWidth="1"/>
    <col min="15361" max="15361" width="1.42578125" style="267" customWidth="1"/>
    <col min="15362" max="15362" width="15.140625" style="267" customWidth="1"/>
    <col min="15363" max="15363" width="13.7109375" style="267" customWidth="1"/>
    <col min="15364" max="15364" width="4.140625" style="267" customWidth="1"/>
    <col min="15365" max="15365" width="6.28515625" style="267" customWidth="1"/>
    <col min="15366" max="15366" width="6.42578125" style="267" customWidth="1"/>
    <col min="15367" max="15367" width="3.42578125" style="267" customWidth="1"/>
    <col min="15368" max="15368" width="10.7109375" style="267" customWidth="1"/>
    <col min="15369" max="15369" width="2.140625" style="267" customWidth="1"/>
    <col min="15370" max="15370" width="6.7109375" style="267" customWidth="1"/>
    <col min="15371" max="15371" width="5.7109375" style="267" customWidth="1"/>
    <col min="15372" max="15372" width="2.42578125" style="267" customWidth="1"/>
    <col min="15373" max="15373" width="15.140625" style="267" customWidth="1"/>
    <col min="15374" max="15615" width="11.42578125" style="267" customWidth="1"/>
    <col min="15616" max="15616" width="1.85546875" style="267" customWidth="1"/>
    <col min="15617" max="15617" width="1.42578125" style="267" customWidth="1"/>
    <col min="15618" max="15618" width="15.140625" style="267" customWidth="1"/>
    <col min="15619" max="15619" width="13.7109375" style="267" customWidth="1"/>
    <col min="15620" max="15620" width="4.140625" style="267" customWidth="1"/>
    <col min="15621" max="15621" width="6.28515625" style="267" customWidth="1"/>
    <col min="15622" max="15622" width="6.42578125" style="267" customWidth="1"/>
    <col min="15623" max="15623" width="3.42578125" style="267" customWidth="1"/>
    <col min="15624" max="15624" width="10.7109375" style="267" customWidth="1"/>
    <col min="15625" max="15625" width="2.140625" style="267" customWidth="1"/>
    <col min="15626" max="15626" width="6.7109375" style="267" customWidth="1"/>
    <col min="15627" max="15627" width="5.7109375" style="267" customWidth="1"/>
    <col min="15628" max="15628" width="2.42578125" style="267" customWidth="1"/>
    <col min="15629" max="15629" width="15.140625" style="267" customWidth="1"/>
    <col min="15630" max="15871" width="11.42578125" style="267" customWidth="1"/>
    <col min="15872" max="15872" width="1.85546875" style="267" customWidth="1"/>
    <col min="15873" max="15873" width="1.42578125" style="267" customWidth="1"/>
    <col min="15874" max="15874" width="15.140625" style="267" customWidth="1"/>
    <col min="15875" max="15875" width="13.7109375" style="267" customWidth="1"/>
    <col min="15876" max="15876" width="4.140625" style="267" customWidth="1"/>
    <col min="15877" max="15877" width="6.28515625" style="267" customWidth="1"/>
    <col min="15878" max="15878" width="6.42578125" style="267" customWidth="1"/>
    <col min="15879" max="15879" width="3.42578125" style="267" customWidth="1"/>
    <col min="15880" max="15880" width="10.7109375" style="267" customWidth="1"/>
    <col min="15881" max="15881" width="2.140625" style="267" customWidth="1"/>
    <col min="15882" max="15882" width="6.7109375" style="267" customWidth="1"/>
    <col min="15883" max="15883" width="5.7109375" style="267" customWidth="1"/>
    <col min="15884" max="15884" width="2.42578125" style="267" customWidth="1"/>
    <col min="15885" max="15885" width="15.140625" style="267" customWidth="1"/>
    <col min="15886" max="16127" width="11.42578125" style="267" customWidth="1"/>
    <col min="16128" max="16128" width="1.85546875" style="267" customWidth="1"/>
    <col min="16129" max="16129" width="1.42578125" style="267" customWidth="1"/>
    <col min="16130" max="16130" width="15.140625" style="267" customWidth="1"/>
    <col min="16131" max="16131" width="13.7109375" style="267" customWidth="1"/>
    <col min="16132" max="16132" width="4.140625" style="267" customWidth="1"/>
    <col min="16133" max="16133" width="6.28515625" style="267" customWidth="1"/>
    <col min="16134" max="16134" width="6.42578125" style="267" customWidth="1"/>
    <col min="16135" max="16135" width="3.42578125" style="267" customWidth="1"/>
    <col min="16136" max="16136" width="10.7109375" style="267" customWidth="1"/>
    <col min="16137" max="16137" width="2.140625" style="267" customWidth="1"/>
    <col min="16138" max="16138" width="6.7109375" style="267" customWidth="1"/>
    <col min="16139" max="16139" width="5.7109375" style="267" customWidth="1"/>
    <col min="16140" max="16140" width="2.42578125" style="267" customWidth="1"/>
    <col min="16141" max="16141" width="15.140625" style="267" customWidth="1"/>
    <col min="16142" max="16384" width="11.42578125" style="267" customWidth="1"/>
  </cols>
  <sheetData>
    <row r="1" spans="1:14">
      <c r="A1" s="271"/>
      <c r="B1" s="270" t="s">
        <v>967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2"/>
    </row>
    <row r="3" spans="1:14" s="342" customFormat="1" ht="25.5">
      <c r="A3" s="338"/>
      <c r="B3" s="339"/>
      <c r="C3" s="340"/>
      <c r="D3" s="341" t="s">
        <v>943</v>
      </c>
      <c r="E3" s="1017" t="s">
        <v>944</v>
      </c>
      <c r="F3" s="1018"/>
      <c r="G3" s="1017" t="s">
        <v>747</v>
      </c>
      <c r="H3" s="1018"/>
      <c r="I3" s="341" t="s">
        <v>745</v>
      </c>
      <c r="J3" s="1017" t="s">
        <v>748</v>
      </c>
      <c r="K3" s="1018"/>
      <c r="L3" s="1017" t="s">
        <v>70</v>
      </c>
      <c r="M3" s="1018"/>
      <c r="N3" s="341" t="s">
        <v>927</v>
      </c>
    </row>
    <row r="4" spans="1:14" s="287" customFormat="1" ht="16.5" customHeight="1">
      <c r="A4" s="343" t="s">
        <v>928</v>
      </c>
      <c r="B4" s="344"/>
      <c r="C4" s="345"/>
      <c r="D4" s="346">
        <f>D19+D26</f>
        <v>12593760.139999999</v>
      </c>
      <c r="E4" s="347"/>
      <c r="F4" s="345"/>
      <c r="G4" s="347"/>
      <c r="H4" s="345"/>
      <c r="I4" s="348"/>
      <c r="J4" s="347"/>
      <c r="K4" s="345"/>
      <c r="L4" s="347"/>
      <c r="M4" s="345"/>
      <c r="N4" s="346">
        <f>SUM(D4:M4)</f>
        <v>12593760.139999999</v>
      </c>
    </row>
    <row r="5" spans="1:14" s="286" customFormat="1" ht="16.5" customHeight="1">
      <c r="A5" s="349" t="s">
        <v>700</v>
      </c>
      <c r="B5" s="278"/>
      <c r="C5" s="350"/>
      <c r="D5" s="375">
        <v>18200294.170000002</v>
      </c>
      <c r="E5" s="376"/>
      <c r="F5" s="377"/>
      <c r="G5" s="376"/>
      <c r="H5" s="377"/>
      <c r="I5" s="378"/>
      <c r="J5" s="376"/>
      <c r="K5" s="377"/>
      <c r="L5" s="376"/>
      <c r="M5" s="377"/>
      <c r="N5" s="346">
        <f t="shared" ref="N5:N26" si="0">SUM(D5:M5)</f>
        <v>18200294.170000002</v>
      </c>
    </row>
    <row r="6" spans="1:14" s="286" customFormat="1" ht="16.5" customHeight="1">
      <c r="A6" s="349" t="s">
        <v>929</v>
      </c>
      <c r="B6" s="278"/>
      <c r="C6" s="350"/>
      <c r="D6" s="378"/>
      <c r="E6" s="376"/>
      <c r="F6" s="377"/>
      <c r="G6" s="376"/>
      <c r="H6" s="377"/>
      <c r="I6" s="378"/>
      <c r="J6" s="376"/>
      <c r="K6" s="377"/>
      <c r="L6" s="376"/>
      <c r="M6" s="377"/>
      <c r="N6" s="346">
        <f t="shared" si="0"/>
        <v>0</v>
      </c>
    </row>
    <row r="7" spans="1:14" s="354" customFormat="1" ht="12" customHeight="1">
      <c r="A7" s="351"/>
      <c r="B7" s="352" t="s">
        <v>930</v>
      </c>
      <c r="C7" s="353"/>
      <c r="D7" s="379"/>
      <c r="E7" s="380"/>
      <c r="F7" s="381"/>
      <c r="G7" s="380"/>
      <c r="H7" s="381"/>
      <c r="I7" s="379"/>
      <c r="J7" s="380"/>
      <c r="K7" s="381"/>
      <c r="L7" s="380"/>
      <c r="M7" s="381"/>
      <c r="N7" s="1015">
        <f t="shared" si="0"/>
        <v>0</v>
      </c>
    </row>
    <row r="8" spans="1:14" s="354" customFormat="1" ht="12" customHeight="1">
      <c r="A8" s="355"/>
      <c r="B8" s="277" t="s">
        <v>931</v>
      </c>
      <c r="C8" s="356"/>
      <c r="D8" s="382"/>
      <c r="E8" s="383"/>
      <c r="F8" s="384"/>
      <c r="G8" s="383"/>
      <c r="H8" s="384"/>
      <c r="I8" s="382"/>
      <c r="J8" s="383"/>
      <c r="K8" s="384"/>
      <c r="L8" s="383"/>
      <c r="M8" s="384"/>
      <c r="N8" s="1016"/>
    </row>
    <row r="9" spans="1:14" s="286" customFormat="1" ht="16.5" customHeight="1">
      <c r="A9" s="349"/>
      <c r="B9" s="278" t="s">
        <v>742</v>
      </c>
      <c r="C9" s="350"/>
      <c r="D9" s="375">
        <v>3553259</v>
      </c>
      <c r="E9" s="376"/>
      <c r="F9" s="377"/>
      <c r="G9" s="376"/>
      <c r="H9" s="377"/>
      <c r="I9" s="378"/>
      <c r="J9" s="376"/>
      <c r="K9" s="377"/>
      <c r="L9" s="376"/>
      <c r="M9" s="377"/>
      <c r="N9" s="346">
        <f t="shared" si="0"/>
        <v>3553259</v>
      </c>
    </row>
    <row r="10" spans="1:14" s="354" customFormat="1" ht="12" customHeight="1">
      <c r="A10" s="351"/>
      <c r="B10" s="352" t="s">
        <v>932</v>
      </c>
      <c r="C10" s="353"/>
      <c r="D10" s="379"/>
      <c r="E10" s="380"/>
      <c r="F10" s="381"/>
      <c r="G10" s="380"/>
      <c r="H10" s="381"/>
      <c r="I10" s="379"/>
      <c r="J10" s="380"/>
      <c r="K10" s="381"/>
      <c r="L10" s="380"/>
      <c r="M10" s="381"/>
      <c r="N10" s="1015">
        <f t="shared" si="0"/>
        <v>0</v>
      </c>
    </row>
    <row r="11" spans="1:14" s="354" customFormat="1" ht="12" customHeight="1">
      <c r="A11" s="355"/>
      <c r="B11" s="277" t="s">
        <v>933</v>
      </c>
      <c r="C11" s="356"/>
      <c r="D11" s="382"/>
      <c r="E11" s="383"/>
      <c r="F11" s="384"/>
      <c r="G11" s="383"/>
      <c r="H11" s="384"/>
      <c r="I11" s="382"/>
      <c r="J11" s="383"/>
      <c r="K11" s="384"/>
      <c r="L11" s="383"/>
      <c r="M11" s="384"/>
      <c r="N11" s="1016"/>
    </row>
    <row r="12" spans="1:14" s="286" customFormat="1" ht="16.5" customHeight="1">
      <c r="A12" s="349"/>
      <c r="B12" s="278"/>
      <c r="C12" s="350"/>
      <c r="D12" s="378">
        <v>5387250</v>
      </c>
      <c r="E12" s="376"/>
      <c r="F12" s="377"/>
      <c r="G12" s="376"/>
      <c r="H12" s="377"/>
      <c r="I12" s="378"/>
      <c r="J12" s="376"/>
      <c r="K12" s="377"/>
      <c r="L12" s="376"/>
      <c r="M12" s="377"/>
      <c r="N12" s="346">
        <f t="shared" si="0"/>
        <v>5387250</v>
      </c>
    </row>
    <row r="13" spans="1:14" s="286" customFormat="1" ht="16.5" customHeight="1">
      <c r="A13" s="349" t="s">
        <v>751</v>
      </c>
      <c r="B13" s="278"/>
      <c r="C13" s="350"/>
      <c r="D13" s="378"/>
      <c r="E13" s="376"/>
      <c r="F13" s="377"/>
      <c r="G13" s="376"/>
      <c r="H13" s="377"/>
      <c r="I13" s="378"/>
      <c r="J13" s="376"/>
      <c r="K13" s="377"/>
      <c r="L13" s="376"/>
      <c r="M13" s="377"/>
      <c r="N13" s="346">
        <f t="shared" si="0"/>
        <v>0</v>
      </c>
    </row>
    <row r="14" spans="1:14" s="354" customFormat="1" ht="16.5" customHeight="1">
      <c r="A14" s="351"/>
      <c r="B14" s="352" t="s">
        <v>934</v>
      </c>
      <c r="C14" s="353"/>
      <c r="D14" s="1019"/>
      <c r="E14" s="380"/>
      <c r="F14" s="381"/>
      <c r="G14" s="380"/>
      <c r="H14" s="381"/>
      <c r="I14" s="379"/>
      <c r="J14" s="380"/>
      <c r="K14" s="381"/>
      <c r="L14" s="380"/>
      <c r="M14" s="381"/>
      <c r="N14" s="1015">
        <f t="shared" si="0"/>
        <v>0</v>
      </c>
    </row>
    <row r="15" spans="1:14" s="354" customFormat="1" ht="16.5" customHeight="1">
      <c r="A15" s="355"/>
      <c r="B15" s="277" t="s">
        <v>935</v>
      </c>
      <c r="C15" s="356"/>
      <c r="D15" s="1020"/>
      <c r="E15" s="383"/>
      <c r="F15" s="384"/>
      <c r="G15" s="383"/>
      <c r="H15" s="384"/>
      <c r="I15" s="382"/>
      <c r="J15" s="383"/>
      <c r="K15" s="384"/>
      <c r="L15" s="383"/>
      <c r="M15" s="384"/>
      <c r="N15" s="1016"/>
    </row>
    <row r="16" spans="1:14" s="354" customFormat="1" ht="12" customHeight="1">
      <c r="A16" s="351"/>
      <c r="B16" s="352" t="s">
        <v>936</v>
      </c>
      <c r="C16" s="353"/>
      <c r="D16" s="379"/>
      <c r="E16" s="380"/>
      <c r="F16" s="381"/>
      <c r="G16" s="380"/>
      <c r="H16" s="381"/>
      <c r="I16" s="379"/>
      <c r="J16" s="380"/>
      <c r="K16" s="381"/>
      <c r="L16" s="380"/>
      <c r="M16" s="381"/>
      <c r="N16" s="1015">
        <f t="shared" si="0"/>
        <v>0</v>
      </c>
    </row>
    <row r="17" spans="1:14" s="354" customFormat="1" ht="12" customHeight="1">
      <c r="A17" s="355"/>
      <c r="B17" s="277" t="s">
        <v>937</v>
      </c>
      <c r="C17" s="356"/>
      <c r="D17" s="382"/>
      <c r="E17" s="383"/>
      <c r="F17" s="384"/>
      <c r="G17" s="383"/>
      <c r="H17" s="384"/>
      <c r="I17" s="382"/>
      <c r="J17" s="383"/>
      <c r="K17" s="384"/>
      <c r="L17" s="383"/>
      <c r="M17" s="384"/>
      <c r="N17" s="1016"/>
    </row>
    <row r="18" spans="1:14" s="286" customFormat="1" ht="16.5" customHeight="1">
      <c r="A18" s="349"/>
      <c r="B18" s="278"/>
      <c r="C18" s="350"/>
      <c r="D18" s="378">
        <v>5683904.1699999999</v>
      </c>
      <c r="E18" s="376"/>
      <c r="F18" s="377"/>
      <c r="G18" s="376"/>
      <c r="H18" s="377"/>
      <c r="I18" s="378"/>
      <c r="J18" s="376"/>
      <c r="K18" s="377"/>
      <c r="L18" s="376"/>
      <c r="M18" s="377"/>
      <c r="N18" s="346">
        <f t="shared" si="0"/>
        <v>5683904.1699999999</v>
      </c>
    </row>
    <row r="19" spans="1:14" s="286" customFormat="1" ht="16.5" customHeight="1">
      <c r="A19" s="349" t="s">
        <v>713</v>
      </c>
      <c r="B19" s="278"/>
      <c r="C19" s="350"/>
      <c r="D19" s="375">
        <f>D5+D9+D12-D18</f>
        <v>21456899</v>
      </c>
      <c r="E19" s="376"/>
      <c r="F19" s="377"/>
      <c r="G19" s="376"/>
      <c r="H19" s="377"/>
      <c r="I19" s="378"/>
      <c r="J19" s="376"/>
      <c r="K19" s="377"/>
      <c r="L19" s="376"/>
      <c r="M19" s="377"/>
      <c r="N19" s="346">
        <f t="shared" si="0"/>
        <v>21456899</v>
      </c>
    </row>
    <row r="20" spans="1:14" s="360" customFormat="1" ht="12" customHeight="1">
      <c r="A20" s="357" t="s">
        <v>938</v>
      </c>
      <c r="B20" s="358"/>
      <c r="C20" s="359"/>
      <c r="D20" s="385"/>
      <c r="E20" s="386"/>
      <c r="F20" s="387"/>
      <c r="G20" s="386"/>
      <c r="H20" s="387"/>
      <c r="I20" s="388"/>
      <c r="J20" s="376"/>
      <c r="K20" s="387"/>
      <c r="L20" s="386"/>
      <c r="M20" s="387"/>
      <c r="N20" s="1015">
        <f t="shared" si="0"/>
        <v>0</v>
      </c>
    </row>
    <row r="21" spans="1:14" s="360" customFormat="1" ht="12" customHeight="1">
      <c r="A21" s="361" t="s">
        <v>939</v>
      </c>
      <c r="B21" s="362"/>
      <c r="C21" s="363"/>
      <c r="D21" s="389"/>
      <c r="E21" s="390"/>
      <c r="F21" s="391"/>
      <c r="G21" s="390"/>
      <c r="H21" s="391"/>
      <c r="I21" s="392"/>
      <c r="J21" s="390"/>
      <c r="K21" s="391"/>
      <c r="L21" s="390"/>
      <c r="M21" s="391"/>
      <c r="N21" s="1016"/>
    </row>
    <row r="22" spans="1:14" s="286" customFormat="1" ht="16.5" customHeight="1">
      <c r="A22" s="349" t="s">
        <v>700</v>
      </c>
      <c r="B22" s="278"/>
      <c r="C22" s="350"/>
      <c r="D22" s="375">
        <v>-6844191.5899999999</v>
      </c>
      <c r="E22" s="376"/>
      <c r="F22" s="377"/>
      <c r="G22" s="376"/>
      <c r="H22" s="377"/>
      <c r="I22" s="378"/>
      <c r="J22" s="376"/>
      <c r="K22" s="377"/>
      <c r="L22" s="376"/>
      <c r="M22" s="377"/>
      <c r="N22" s="346">
        <f t="shared" si="0"/>
        <v>-6844191.5899999999</v>
      </c>
    </row>
    <row r="23" spans="1:14" s="354" customFormat="1" ht="12" customHeight="1">
      <c r="A23" s="351" t="s">
        <v>940</v>
      </c>
      <c r="B23" s="352"/>
      <c r="C23" s="353"/>
      <c r="D23" s="1021">
        <v>-7702851.4400000004</v>
      </c>
      <c r="E23" s="380"/>
      <c r="F23" s="381"/>
      <c r="G23" s="380"/>
      <c r="H23" s="381"/>
      <c r="I23" s="379"/>
      <c r="J23" s="380"/>
      <c r="K23" s="381"/>
      <c r="L23" s="380"/>
      <c r="M23" s="381"/>
      <c r="N23" s="1015">
        <f>SUM(D23:M23)</f>
        <v>-7702851.4400000004</v>
      </c>
    </row>
    <row r="24" spans="1:14" s="354" customFormat="1" ht="12" customHeight="1">
      <c r="A24" s="355" t="s">
        <v>941</v>
      </c>
      <c r="B24" s="277"/>
      <c r="C24" s="356"/>
      <c r="D24" s="1022"/>
      <c r="E24" s="383"/>
      <c r="F24" s="384"/>
      <c r="G24" s="383"/>
      <c r="H24" s="384"/>
      <c r="I24" s="382"/>
      <c r="J24" s="383"/>
      <c r="K24" s="384"/>
      <c r="L24" s="383"/>
      <c r="M24" s="384"/>
      <c r="N24" s="1016"/>
    </row>
    <row r="25" spans="1:14" s="286" customFormat="1" ht="16.5" customHeight="1">
      <c r="A25" s="349" t="s">
        <v>942</v>
      </c>
      <c r="B25" s="278"/>
      <c r="C25" s="350"/>
      <c r="D25" s="375">
        <v>-5683904.1699999999</v>
      </c>
      <c r="E25" s="376"/>
      <c r="F25" s="377"/>
      <c r="G25" s="376"/>
      <c r="H25" s="377"/>
      <c r="I25" s="378"/>
      <c r="J25" s="376"/>
      <c r="K25" s="377"/>
      <c r="L25" s="376"/>
      <c r="M25" s="377"/>
      <c r="N25" s="346">
        <f t="shared" si="0"/>
        <v>-5683904.1699999999</v>
      </c>
    </row>
    <row r="26" spans="1:14" s="286" customFormat="1" ht="16.5" customHeight="1">
      <c r="A26" s="349" t="s">
        <v>713</v>
      </c>
      <c r="B26" s="278"/>
      <c r="C26" s="350"/>
      <c r="D26" s="375">
        <f>D22+D23-D25</f>
        <v>-8863138.8600000013</v>
      </c>
      <c r="E26" s="376"/>
      <c r="F26" s="377"/>
      <c r="G26" s="376"/>
      <c r="H26" s="377"/>
      <c r="I26" s="378"/>
      <c r="J26" s="376"/>
      <c r="K26" s="377"/>
      <c r="L26" s="376"/>
      <c r="M26" s="377"/>
      <c r="N26" s="346">
        <f t="shared" si="0"/>
        <v>-8863138.8600000013</v>
      </c>
    </row>
    <row r="27" spans="1:14" s="354" customFormat="1" ht="16.5" customHeight="1">
      <c r="A27" s="352"/>
      <c r="B27" s="352"/>
      <c r="C27" s="364"/>
      <c r="D27" s="533"/>
      <c r="E27" s="364"/>
      <c r="F27" s="364"/>
      <c r="G27" s="364"/>
      <c r="H27" s="364"/>
      <c r="I27" s="364"/>
      <c r="J27" s="364"/>
      <c r="K27" s="364"/>
      <c r="L27" s="364"/>
      <c r="M27" s="364"/>
      <c r="N27" s="364"/>
    </row>
    <row r="28" spans="1:14">
      <c r="A28" s="420" t="s">
        <v>752</v>
      </c>
    </row>
    <row r="29" spans="1:14">
      <c r="A29" s="420"/>
    </row>
    <row r="30" spans="1:14">
      <c r="A30" s="260"/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</row>
    <row r="31" spans="1:14">
      <c r="A31" s="261"/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</row>
  </sheetData>
  <mergeCells count="12">
    <mergeCell ref="D14:D15"/>
    <mergeCell ref="N14:N15"/>
    <mergeCell ref="N16:N17"/>
    <mergeCell ref="N20:N21"/>
    <mergeCell ref="D23:D24"/>
    <mergeCell ref="N23:N24"/>
    <mergeCell ref="N10:N11"/>
    <mergeCell ref="E3:F3"/>
    <mergeCell ref="G3:H3"/>
    <mergeCell ref="J3:K3"/>
    <mergeCell ref="L3:M3"/>
    <mergeCell ref="N7:N8"/>
  </mergeCells>
  <printOptions horizontalCentered="1"/>
  <pageMargins left="0.5" right="0.35" top="0.6" bottom="0.6" header="0.4" footer="0.3"/>
  <pageSetup paperSize="9" orientation="landscape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F45"/>
  <sheetViews>
    <sheetView zoomScale="85" zoomScaleNormal="85" workbookViewId="0">
      <selection activeCell="C28" sqref="C27:C28"/>
    </sheetView>
  </sheetViews>
  <sheetFormatPr defaultColWidth="8.85546875" defaultRowHeight="12.75"/>
  <cols>
    <col min="1" max="1" width="6" style="267" customWidth="1"/>
    <col min="2" max="2" width="26.7109375" style="267" bestFit="1" customWidth="1"/>
    <col min="3" max="6" width="15.28515625" style="267" customWidth="1"/>
    <col min="7" max="251" width="11.42578125" style="267" customWidth="1"/>
    <col min="252" max="252" width="1.85546875" style="267" customWidth="1"/>
    <col min="253" max="253" width="2.7109375" style="267" customWidth="1"/>
    <col min="254" max="254" width="28.42578125" style="267" customWidth="1"/>
    <col min="255" max="255" width="13.42578125" style="267" customWidth="1"/>
    <col min="256" max="256" width="1.85546875" style="267" customWidth="1"/>
    <col min="257" max="257" width="12.42578125" style="267" customWidth="1"/>
    <col min="258" max="258" width="6.42578125" style="267" customWidth="1"/>
    <col min="259" max="259" width="5.42578125" style="267" customWidth="1"/>
    <col min="260" max="260" width="1.7109375" style="267" customWidth="1"/>
    <col min="261" max="261" width="13.42578125" style="267" customWidth="1"/>
    <col min="262" max="507" width="11.42578125" style="267" customWidth="1"/>
    <col min="508" max="508" width="1.85546875" style="267" customWidth="1"/>
    <col min="509" max="509" width="2.7109375" style="267" customWidth="1"/>
    <col min="510" max="510" width="28.42578125" style="267" customWidth="1"/>
    <col min="511" max="511" width="13.42578125" style="267" customWidth="1"/>
    <col min="512" max="512" width="1.85546875" style="267" customWidth="1"/>
    <col min="513" max="513" width="12.42578125" style="267" customWidth="1"/>
    <col min="514" max="514" width="6.42578125" style="267" customWidth="1"/>
    <col min="515" max="515" width="5.42578125" style="267" customWidth="1"/>
    <col min="516" max="516" width="1.7109375" style="267" customWidth="1"/>
    <col min="517" max="517" width="13.42578125" style="267" customWidth="1"/>
    <col min="518" max="763" width="11.42578125" style="267" customWidth="1"/>
    <col min="764" max="764" width="1.85546875" style="267" customWidth="1"/>
    <col min="765" max="765" width="2.7109375" style="267" customWidth="1"/>
    <col min="766" max="766" width="28.42578125" style="267" customWidth="1"/>
    <col min="767" max="767" width="13.42578125" style="267" customWidth="1"/>
    <col min="768" max="768" width="1.85546875" style="267" customWidth="1"/>
    <col min="769" max="769" width="12.42578125" style="267" customWidth="1"/>
    <col min="770" max="770" width="6.42578125" style="267" customWidth="1"/>
    <col min="771" max="771" width="5.42578125" style="267" customWidth="1"/>
    <col min="772" max="772" width="1.7109375" style="267" customWidth="1"/>
    <col min="773" max="773" width="13.42578125" style="267" customWidth="1"/>
    <col min="774" max="1019" width="11.42578125" style="267" customWidth="1"/>
    <col min="1020" max="1020" width="1.85546875" style="267" customWidth="1"/>
    <col min="1021" max="1021" width="2.7109375" style="267" customWidth="1"/>
    <col min="1022" max="1022" width="28.42578125" style="267" customWidth="1"/>
    <col min="1023" max="1023" width="13.42578125" style="267" customWidth="1"/>
    <col min="1024" max="1024" width="1.85546875" style="267" customWidth="1"/>
    <col min="1025" max="1025" width="12.42578125" style="267" customWidth="1"/>
    <col min="1026" max="1026" width="6.42578125" style="267" customWidth="1"/>
    <col min="1027" max="1027" width="5.42578125" style="267" customWidth="1"/>
    <col min="1028" max="1028" width="1.7109375" style="267" customWidth="1"/>
    <col min="1029" max="1029" width="13.42578125" style="267" customWidth="1"/>
    <col min="1030" max="1275" width="11.42578125" style="267" customWidth="1"/>
    <col min="1276" max="1276" width="1.85546875" style="267" customWidth="1"/>
    <col min="1277" max="1277" width="2.7109375" style="267" customWidth="1"/>
    <col min="1278" max="1278" width="28.42578125" style="267" customWidth="1"/>
    <col min="1279" max="1279" width="13.42578125" style="267" customWidth="1"/>
    <col min="1280" max="1280" width="1.85546875" style="267" customWidth="1"/>
    <col min="1281" max="1281" width="12.42578125" style="267" customWidth="1"/>
    <col min="1282" max="1282" width="6.42578125" style="267" customWidth="1"/>
    <col min="1283" max="1283" width="5.42578125" style="267" customWidth="1"/>
    <col min="1284" max="1284" width="1.7109375" style="267" customWidth="1"/>
    <col min="1285" max="1285" width="13.42578125" style="267" customWidth="1"/>
    <col min="1286" max="1531" width="11.42578125" style="267" customWidth="1"/>
    <col min="1532" max="1532" width="1.85546875" style="267" customWidth="1"/>
    <col min="1533" max="1533" width="2.7109375" style="267" customWidth="1"/>
    <col min="1534" max="1534" width="28.42578125" style="267" customWidth="1"/>
    <col min="1535" max="1535" width="13.42578125" style="267" customWidth="1"/>
    <col min="1536" max="1536" width="1.85546875" style="267" customWidth="1"/>
    <col min="1537" max="1537" width="12.42578125" style="267" customWidth="1"/>
    <col min="1538" max="1538" width="6.42578125" style="267" customWidth="1"/>
    <col min="1539" max="1539" width="5.42578125" style="267" customWidth="1"/>
    <col min="1540" max="1540" width="1.7109375" style="267" customWidth="1"/>
    <col min="1541" max="1541" width="13.42578125" style="267" customWidth="1"/>
    <col min="1542" max="1787" width="11.42578125" style="267" customWidth="1"/>
    <col min="1788" max="1788" width="1.85546875" style="267" customWidth="1"/>
    <col min="1789" max="1789" width="2.7109375" style="267" customWidth="1"/>
    <col min="1790" max="1790" width="28.42578125" style="267" customWidth="1"/>
    <col min="1791" max="1791" width="13.42578125" style="267" customWidth="1"/>
    <col min="1792" max="1792" width="1.85546875" style="267" customWidth="1"/>
    <col min="1793" max="1793" width="12.42578125" style="267" customWidth="1"/>
    <col min="1794" max="1794" width="6.42578125" style="267" customWidth="1"/>
    <col min="1795" max="1795" width="5.42578125" style="267" customWidth="1"/>
    <col min="1796" max="1796" width="1.7109375" style="267" customWidth="1"/>
    <col min="1797" max="1797" width="13.42578125" style="267" customWidth="1"/>
    <col min="1798" max="2043" width="11.42578125" style="267" customWidth="1"/>
    <col min="2044" max="2044" width="1.85546875" style="267" customWidth="1"/>
    <col min="2045" max="2045" width="2.7109375" style="267" customWidth="1"/>
    <col min="2046" max="2046" width="28.42578125" style="267" customWidth="1"/>
    <col min="2047" max="2047" width="13.42578125" style="267" customWidth="1"/>
    <col min="2048" max="2048" width="1.85546875" style="267" customWidth="1"/>
    <col min="2049" max="2049" width="12.42578125" style="267" customWidth="1"/>
    <col min="2050" max="2050" width="6.42578125" style="267" customWidth="1"/>
    <col min="2051" max="2051" width="5.42578125" style="267" customWidth="1"/>
    <col min="2052" max="2052" width="1.7109375" style="267" customWidth="1"/>
    <col min="2053" max="2053" width="13.42578125" style="267" customWidth="1"/>
    <col min="2054" max="2299" width="11.42578125" style="267" customWidth="1"/>
    <col min="2300" max="2300" width="1.85546875" style="267" customWidth="1"/>
    <col min="2301" max="2301" width="2.7109375" style="267" customWidth="1"/>
    <col min="2302" max="2302" width="28.42578125" style="267" customWidth="1"/>
    <col min="2303" max="2303" width="13.42578125" style="267" customWidth="1"/>
    <col min="2304" max="2304" width="1.85546875" style="267" customWidth="1"/>
    <col min="2305" max="2305" width="12.42578125" style="267" customWidth="1"/>
    <col min="2306" max="2306" width="6.42578125" style="267" customWidth="1"/>
    <col min="2307" max="2307" width="5.42578125" style="267" customWidth="1"/>
    <col min="2308" max="2308" width="1.7109375" style="267" customWidth="1"/>
    <col min="2309" max="2309" width="13.42578125" style="267" customWidth="1"/>
    <col min="2310" max="2555" width="11.42578125" style="267" customWidth="1"/>
    <col min="2556" max="2556" width="1.85546875" style="267" customWidth="1"/>
    <col min="2557" max="2557" width="2.7109375" style="267" customWidth="1"/>
    <col min="2558" max="2558" width="28.42578125" style="267" customWidth="1"/>
    <col min="2559" max="2559" width="13.42578125" style="267" customWidth="1"/>
    <col min="2560" max="2560" width="1.85546875" style="267" customWidth="1"/>
    <col min="2561" max="2561" width="12.42578125" style="267" customWidth="1"/>
    <col min="2562" max="2562" width="6.42578125" style="267" customWidth="1"/>
    <col min="2563" max="2563" width="5.42578125" style="267" customWidth="1"/>
    <col min="2564" max="2564" width="1.7109375" style="267" customWidth="1"/>
    <col min="2565" max="2565" width="13.42578125" style="267" customWidth="1"/>
    <col min="2566" max="2811" width="11.42578125" style="267" customWidth="1"/>
    <col min="2812" max="2812" width="1.85546875" style="267" customWidth="1"/>
    <col min="2813" max="2813" width="2.7109375" style="267" customWidth="1"/>
    <col min="2814" max="2814" width="28.42578125" style="267" customWidth="1"/>
    <col min="2815" max="2815" width="13.42578125" style="267" customWidth="1"/>
    <col min="2816" max="2816" width="1.85546875" style="267" customWidth="1"/>
    <col min="2817" max="2817" width="12.42578125" style="267" customWidth="1"/>
    <col min="2818" max="2818" width="6.42578125" style="267" customWidth="1"/>
    <col min="2819" max="2819" width="5.42578125" style="267" customWidth="1"/>
    <col min="2820" max="2820" width="1.7109375" style="267" customWidth="1"/>
    <col min="2821" max="2821" width="13.42578125" style="267" customWidth="1"/>
    <col min="2822" max="3067" width="11.42578125" style="267" customWidth="1"/>
    <col min="3068" max="3068" width="1.85546875" style="267" customWidth="1"/>
    <col min="3069" max="3069" width="2.7109375" style="267" customWidth="1"/>
    <col min="3070" max="3070" width="28.42578125" style="267" customWidth="1"/>
    <col min="3071" max="3071" width="13.42578125" style="267" customWidth="1"/>
    <col min="3072" max="3072" width="1.85546875" style="267" customWidth="1"/>
    <col min="3073" max="3073" width="12.42578125" style="267" customWidth="1"/>
    <col min="3074" max="3074" width="6.42578125" style="267" customWidth="1"/>
    <col min="3075" max="3075" width="5.42578125" style="267" customWidth="1"/>
    <col min="3076" max="3076" width="1.7109375" style="267" customWidth="1"/>
    <col min="3077" max="3077" width="13.42578125" style="267" customWidth="1"/>
    <col min="3078" max="3323" width="11.42578125" style="267" customWidth="1"/>
    <col min="3324" max="3324" width="1.85546875" style="267" customWidth="1"/>
    <col min="3325" max="3325" width="2.7109375" style="267" customWidth="1"/>
    <col min="3326" max="3326" width="28.42578125" style="267" customWidth="1"/>
    <col min="3327" max="3327" width="13.42578125" style="267" customWidth="1"/>
    <col min="3328" max="3328" width="1.85546875" style="267" customWidth="1"/>
    <col min="3329" max="3329" width="12.42578125" style="267" customWidth="1"/>
    <col min="3330" max="3330" width="6.42578125" style="267" customWidth="1"/>
    <col min="3331" max="3331" width="5.42578125" style="267" customWidth="1"/>
    <col min="3332" max="3332" width="1.7109375" style="267" customWidth="1"/>
    <col min="3333" max="3333" width="13.42578125" style="267" customWidth="1"/>
    <col min="3334" max="3579" width="11.42578125" style="267" customWidth="1"/>
    <col min="3580" max="3580" width="1.85546875" style="267" customWidth="1"/>
    <col min="3581" max="3581" width="2.7109375" style="267" customWidth="1"/>
    <col min="3582" max="3582" width="28.42578125" style="267" customWidth="1"/>
    <col min="3583" max="3583" width="13.42578125" style="267" customWidth="1"/>
    <col min="3584" max="3584" width="1.85546875" style="267" customWidth="1"/>
    <col min="3585" max="3585" width="12.42578125" style="267" customWidth="1"/>
    <col min="3586" max="3586" width="6.42578125" style="267" customWidth="1"/>
    <col min="3587" max="3587" width="5.42578125" style="267" customWidth="1"/>
    <col min="3588" max="3588" width="1.7109375" style="267" customWidth="1"/>
    <col min="3589" max="3589" width="13.42578125" style="267" customWidth="1"/>
    <col min="3590" max="3835" width="11.42578125" style="267" customWidth="1"/>
    <col min="3836" max="3836" width="1.85546875" style="267" customWidth="1"/>
    <col min="3837" max="3837" width="2.7109375" style="267" customWidth="1"/>
    <col min="3838" max="3838" width="28.42578125" style="267" customWidth="1"/>
    <col min="3839" max="3839" width="13.42578125" style="267" customWidth="1"/>
    <col min="3840" max="3840" width="1.85546875" style="267" customWidth="1"/>
    <col min="3841" max="3841" width="12.42578125" style="267" customWidth="1"/>
    <col min="3842" max="3842" width="6.42578125" style="267" customWidth="1"/>
    <col min="3843" max="3843" width="5.42578125" style="267" customWidth="1"/>
    <col min="3844" max="3844" width="1.7109375" style="267" customWidth="1"/>
    <col min="3845" max="3845" width="13.42578125" style="267" customWidth="1"/>
    <col min="3846" max="4091" width="11.42578125" style="267" customWidth="1"/>
    <col min="4092" max="4092" width="1.85546875" style="267" customWidth="1"/>
    <col min="4093" max="4093" width="2.7109375" style="267" customWidth="1"/>
    <col min="4094" max="4094" width="28.42578125" style="267" customWidth="1"/>
    <col min="4095" max="4095" width="13.42578125" style="267" customWidth="1"/>
    <col min="4096" max="4096" width="1.85546875" style="267" customWidth="1"/>
    <col min="4097" max="4097" width="12.42578125" style="267" customWidth="1"/>
    <col min="4098" max="4098" width="6.42578125" style="267" customWidth="1"/>
    <col min="4099" max="4099" width="5.42578125" style="267" customWidth="1"/>
    <col min="4100" max="4100" width="1.7109375" style="267" customWidth="1"/>
    <col min="4101" max="4101" width="13.42578125" style="267" customWidth="1"/>
    <col min="4102" max="4347" width="11.42578125" style="267" customWidth="1"/>
    <col min="4348" max="4348" width="1.85546875" style="267" customWidth="1"/>
    <col min="4349" max="4349" width="2.7109375" style="267" customWidth="1"/>
    <col min="4350" max="4350" width="28.42578125" style="267" customWidth="1"/>
    <col min="4351" max="4351" width="13.42578125" style="267" customWidth="1"/>
    <col min="4352" max="4352" width="1.85546875" style="267" customWidth="1"/>
    <col min="4353" max="4353" width="12.42578125" style="267" customWidth="1"/>
    <col min="4354" max="4354" width="6.42578125" style="267" customWidth="1"/>
    <col min="4355" max="4355" width="5.42578125" style="267" customWidth="1"/>
    <col min="4356" max="4356" width="1.7109375" style="267" customWidth="1"/>
    <col min="4357" max="4357" width="13.42578125" style="267" customWidth="1"/>
    <col min="4358" max="4603" width="11.42578125" style="267" customWidth="1"/>
    <col min="4604" max="4604" width="1.85546875" style="267" customWidth="1"/>
    <col min="4605" max="4605" width="2.7109375" style="267" customWidth="1"/>
    <col min="4606" max="4606" width="28.42578125" style="267" customWidth="1"/>
    <col min="4607" max="4607" width="13.42578125" style="267" customWidth="1"/>
    <col min="4608" max="4608" width="1.85546875" style="267" customWidth="1"/>
    <col min="4609" max="4609" width="12.42578125" style="267" customWidth="1"/>
    <col min="4610" max="4610" width="6.42578125" style="267" customWidth="1"/>
    <col min="4611" max="4611" width="5.42578125" style="267" customWidth="1"/>
    <col min="4612" max="4612" width="1.7109375" style="267" customWidth="1"/>
    <col min="4613" max="4613" width="13.42578125" style="267" customWidth="1"/>
    <col min="4614" max="4859" width="11.42578125" style="267" customWidth="1"/>
    <col min="4860" max="4860" width="1.85546875" style="267" customWidth="1"/>
    <col min="4861" max="4861" width="2.7109375" style="267" customWidth="1"/>
    <col min="4862" max="4862" width="28.42578125" style="267" customWidth="1"/>
    <col min="4863" max="4863" width="13.42578125" style="267" customWidth="1"/>
    <col min="4864" max="4864" width="1.85546875" style="267" customWidth="1"/>
    <col min="4865" max="4865" width="12.42578125" style="267" customWidth="1"/>
    <col min="4866" max="4866" width="6.42578125" style="267" customWidth="1"/>
    <col min="4867" max="4867" width="5.42578125" style="267" customWidth="1"/>
    <col min="4868" max="4868" width="1.7109375" style="267" customWidth="1"/>
    <col min="4869" max="4869" width="13.42578125" style="267" customWidth="1"/>
    <col min="4870" max="5115" width="11.42578125" style="267" customWidth="1"/>
    <col min="5116" max="5116" width="1.85546875" style="267" customWidth="1"/>
    <col min="5117" max="5117" width="2.7109375" style="267" customWidth="1"/>
    <col min="5118" max="5118" width="28.42578125" style="267" customWidth="1"/>
    <col min="5119" max="5119" width="13.42578125" style="267" customWidth="1"/>
    <col min="5120" max="5120" width="1.85546875" style="267" customWidth="1"/>
    <col min="5121" max="5121" width="12.42578125" style="267" customWidth="1"/>
    <col min="5122" max="5122" width="6.42578125" style="267" customWidth="1"/>
    <col min="5123" max="5123" width="5.42578125" style="267" customWidth="1"/>
    <col min="5124" max="5124" width="1.7109375" style="267" customWidth="1"/>
    <col min="5125" max="5125" width="13.42578125" style="267" customWidth="1"/>
    <col min="5126" max="5371" width="11.42578125" style="267" customWidth="1"/>
    <col min="5372" max="5372" width="1.85546875" style="267" customWidth="1"/>
    <col min="5373" max="5373" width="2.7109375" style="267" customWidth="1"/>
    <col min="5374" max="5374" width="28.42578125" style="267" customWidth="1"/>
    <col min="5375" max="5375" width="13.42578125" style="267" customWidth="1"/>
    <col min="5376" max="5376" width="1.85546875" style="267" customWidth="1"/>
    <col min="5377" max="5377" width="12.42578125" style="267" customWidth="1"/>
    <col min="5378" max="5378" width="6.42578125" style="267" customWidth="1"/>
    <col min="5379" max="5379" width="5.42578125" style="267" customWidth="1"/>
    <col min="5380" max="5380" width="1.7109375" style="267" customWidth="1"/>
    <col min="5381" max="5381" width="13.42578125" style="267" customWidth="1"/>
    <col min="5382" max="5627" width="11.42578125" style="267" customWidth="1"/>
    <col min="5628" max="5628" width="1.85546875" style="267" customWidth="1"/>
    <col min="5629" max="5629" width="2.7109375" style="267" customWidth="1"/>
    <col min="5630" max="5630" width="28.42578125" style="267" customWidth="1"/>
    <col min="5631" max="5631" width="13.42578125" style="267" customWidth="1"/>
    <col min="5632" max="5632" width="1.85546875" style="267" customWidth="1"/>
    <col min="5633" max="5633" width="12.42578125" style="267" customWidth="1"/>
    <col min="5634" max="5634" width="6.42578125" style="267" customWidth="1"/>
    <col min="5635" max="5635" width="5.42578125" style="267" customWidth="1"/>
    <col min="5636" max="5636" width="1.7109375" style="267" customWidth="1"/>
    <col min="5637" max="5637" width="13.42578125" style="267" customWidth="1"/>
    <col min="5638" max="5883" width="11.42578125" style="267" customWidth="1"/>
    <col min="5884" max="5884" width="1.85546875" style="267" customWidth="1"/>
    <col min="5885" max="5885" width="2.7109375" style="267" customWidth="1"/>
    <col min="5886" max="5886" width="28.42578125" style="267" customWidth="1"/>
    <col min="5887" max="5887" width="13.42578125" style="267" customWidth="1"/>
    <col min="5888" max="5888" width="1.85546875" style="267" customWidth="1"/>
    <col min="5889" max="5889" width="12.42578125" style="267" customWidth="1"/>
    <col min="5890" max="5890" width="6.42578125" style="267" customWidth="1"/>
    <col min="5891" max="5891" width="5.42578125" style="267" customWidth="1"/>
    <col min="5892" max="5892" width="1.7109375" style="267" customWidth="1"/>
    <col min="5893" max="5893" width="13.42578125" style="267" customWidth="1"/>
    <col min="5894" max="6139" width="11.42578125" style="267" customWidth="1"/>
    <col min="6140" max="6140" width="1.85546875" style="267" customWidth="1"/>
    <col min="6141" max="6141" width="2.7109375" style="267" customWidth="1"/>
    <col min="6142" max="6142" width="28.42578125" style="267" customWidth="1"/>
    <col min="6143" max="6143" width="13.42578125" style="267" customWidth="1"/>
    <col min="6144" max="6144" width="1.85546875" style="267" customWidth="1"/>
    <col min="6145" max="6145" width="12.42578125" style="267" customWidth="1"/>
    <col min="6146" max="6146" width="6.42578125" style="267" customWidth="1"/>
    <col min="6147" max="6147" width="5.42578125" style="267" customWidth="1"/>
    <col min="6148" max="6148" width="1.7109375" style="267" customWidth="1"/>
    <col min="6149" max="6149" width="13.42578125" style="267" customWidth="1"/>
    <col min="6150" max="6395" width="11.42578125" style="267" customWidth="1"/>
    <col min="6396" max="6396" width="1.85546875" style="267" customWidth="1"/>
    <col min="6397" max="6397" width="2.7109375" style="267" customWidth="1"/>
    <col min="6398" max="6398" width="28.42578125" style="267" customWidth="1"/>
    <col min="6399" max="6399" width="13.42578125" style="267" customWidth="1"/>
    <col min="6400" max="6400" width="1.85546875" style="267" customWidth="1"/>
    <col min="6401" max="6401" width="12.42578125" style="267" customWidth="1"/>
    <col min="6402" max="6402" width="6.42578125" style="267" customWidth="1"/>
    <col min="6403" max="6403" width="5.42578125" style="267" customWidth="1"/>
    <col min="6404" max="6404" width="1.7109375" style="267" customWidth="1"/>
    <col min="6405" max="6405" width="13.42578125" style="267" customWidth="1"/>
    <col min="6406" max="6651" width="11.42578125" style="267" customWidth="1"/>
    <col min="6652" max="6652" width="1.85546875" style="267" customWidth="1"/>
    <col min="6653" max="6653" width="2.7109375" style="267" customWidth="1"/>
    <col min="6654" max="6654" width="28.42578125" style="267" customWidth="1"/>
    <col min="6655" max="6655" width="13.42578125" style="267" customWidth="1"/>
    <col min="6656" max="6656" width="1.85546875" style="267" customWidth="1"/>
    <col min="6657" max="6657" width="12.42578125" style="267" customWidth="1"/>
    <col min="6658" max="6658" width="6.42578125" style="267" customWidth="1"/>
    <col min="6659" max="6659" width="5.42578125" style="267" customWidth="1"/>
    <col min="6660" max="6660" width="1.7109375" style="267" customWidth="1"/>
    <col min="6661" max="6661" width="13.42578125" style="267" customWidth="1"/>
    <col min="6662" max="6907" width="11.42578125" style="267" customWidth="1"/>
    <col min="6908" max="6908" width="1.85546875" style="267" customWidth="1"/>
    <col min="6909" max="6909" width="2.7109375" style="267" customWidth="1"/>
    <col min="6910" max="6910" width="28.42578125" style="267" customWidth="1"/>
    <col min="6911" max="6911" width="13.42578125" style="267" customWidth="1"/>
    <col min="6912" max="6912" width="1.85546875" style="267" customWidth="1"/>
    <col min="6913" max="6913" width="12.42578125" style="267" customWidth="1"/>
    <col min="6914" max="6914" width="6.42578125" style="267" customWidth="1"/>
    <col min="6915" max="6915" width="5.42578125" style="267" customWidth="1"/>
    <col min="6916" max="6916" width="1.7109375" style="267" customWidth="1"/>
    <col min="6917" max="6917" width="13.42578125" style="267" customWidth="1"/>
    <col min="6918" max="7163" width="11.42578125" style="267" customWidth="1"/>
    <col min="7164" max="7164" width="1.85546875" style="267" customWidth="1"/>
    <col min="7165" max="7165" width="2.7109375" style="267" customWidth="1"/>
    <col min="7166" max="7166" width="28.42578125" style="267" customWidth="1"/>
    <col min="7167" max="7167" width="13.42578125" style="267" customWidth="1"/>
    <col min="7168" max="7168" width="1.85546875" style="267" customWidth="1"/>
    <col min="7169" max="7169" width="12.42578125" style="267" customWidth="1"/>
    <col min="7170" max="7170" width="6.42578125" style="267" customWidth="1"/>
    <col min="7171" max="7171" width="5.42578125" style="267" customWidth="1"/>
    <col min="7172" max="7172" width="1.7109375" style="267" customWidth="1"/>
    <col min="7173" max="7173" width="13.42578125" style="267" customWidth="1"/>
    <col min="7174" max="7419" width="11.42578125" style="267" customWidth="1"/>
    <col min="7420" max="7420" width="1.85546875" style="267" customWidth="1"/>
    <col min="7421" max="7421" width="2.7109375" style="267" customWidth="1"/>
    <col min="7422" max="7422" width="28.42578125" style="267" customWidth="1"/>
    <col min="7423" max="7423" width="13.42578125" style="267" customWidth="1"/>
    <col min="7424" max="7424" width="1.85546875" style="267" customWidth="1"/>
    <col min="7425" max="7425" width="12.42578125" style="267" customWidth="1"/>
    <col min="7426" max="7426" width="6.42578125" style="267" customWidth="1"/>
    <col min="7427" max="7427" width="5.42578125" style="267" customWidth="1"/>
    <col min="7428" max="7428" width="1.7109375" style="267" customWidth="1"/>
    <col min="7429" max="7429" width="13.42578125" style="267" customWidth="1"/>
    <col min="7430" max="7675" width="11.42578125" style="267" customWidth="1"/>
    <col min="7676" max="7676" width="1.85546875" style="267" customWidth="1"/>
    <col min="7677" max="7677" width="2.7109375" style="267" customWidth="1"/>
    <col min="7678" max="7678" width="28.42578125" style="267" customWidth="1"/>
    <col min="7679" max="7679" width="13.42578125" style="267" customWidth="1"/>
    <col min="7680" max="7680" width="1.85546875" style="267" customWidth="1"/>
    <col min="7681" max="7681" width="12.42578125" style="267" customWidth="1"/>
    <col min="7682" max="7682" width="6.42578125" style="267" customWidth="1"/>
    <col min="7683" max="7683" width="5.42578125" style="267" customWidth="1"/>
    <col min="7684" max="7684" width="1.7109375" style="267" customWidth="1"/>
    <col min="7685" max="7685" width="13.42578125" style="267" customWidth="1"/>
    <col min="7686" max="7931" width="11.42578125" style="267" customWidth="1"/>
    <col min="7932" max="7932" width="1.85546875" style="267" customWidth="1"/>
    <col min="7933" max="7933" width="2.7109375" style="267" customWidth="1"/>
    <col min="7934" max="7934" width="28.42578125" style="267" customWidth="1"/>
    <col min="7935" max="7935" width="13.42578125" style="267" customWidth="1"/>
    <col min="7936" max="7936" width="1.85546875" style="267" customWidth="1"/>
    <col min="7937" max="7937" width="12.42578125" style="267" customWidth="1"/>
    <col min="7938" max="7938" width="6.42578125" style="267" customWidth="1"/>
    <col min="7939" max="7939" width="5.42578125" style="267" customWidth="1"/>
    <col min="7940" max="7940" width="1.7109375" style="267" customWidth="1"/>
    <col min="7941" max="7941" width="13.42578125" style="267" customWidth="1"/>
    <col min="7942" max="8187" width="11.42578125" style="267" customWidth="1"/>
    <col min="8188" max="8188" width="1.85546875" style="267" customWidth="1"/>
    <col min="8189" max="8189" width="2.7109375" style="267" customWidth="1"/>
    <col min="8190" max="8190" width="28.42578125" style="267" customWidth="1"/>
    <col min="8191" max="8191" width="13.42578125" style="267" customWidth="1"/>
    <col min="8192" max="8192" width="1.85546875" style="267" customWidth="1"/>
    <col min="8193" max="8193" width="12.42578125" style="267" customWidth="1"/>
    <col min="8194" max="8194" width="6.42578125" style="267" customWidth="1"/>
    <col min="8195" max="8195" width="5.42578125" style="267" customWidth="1"/>
    <col min="8196" max="8196" width="1.7109375" style="267" customWidth="1"/>
    <col min="8197" max="8197" width="13.42578125" style="267" customWidth="1"/>
    <col min="8198" max="8443" width="11.42578125" style="267" customWidth="1"/>
    <col min="8444" max="8444" width="1.85546875" style="267" customWidth="1"/>
    <col min="8445" max="8445" width="2.7109375" style="267" customWidth="1"/>
    <col min="8446" max="8446" width="28.42578125" style="267" customWidth="1"/>
    <col min="8447" max="8447" width="13.42578125" style="267" customWidth="1"/>
    <col min="8448" max="8448" width="1.85546875" style="267" customWidth="1"/>
    <col min="8449" max="8449" width="12.42578125" style="267" customWidth="1"/>
    <col min="8450" max="8450" width="6.42578125" style="267" customWidth="1"/>
    <col min="8451" max="8451" width="5.42578125" style="267" customWidth="1"/>
    <col min="8452" max="8452" width="1.7109375" style="267" customWidth="1"/>
    <col min="8453" max="8453" width="13.42578125" style="267" customWidth="1"/>
    <col min="8454" max="8699" width="11.42578125" style="267" customWidth="1"/>
    <col min="8700" max="8700" width="1.85546875" style="267" customWidth="1"/>
    <col min="8701" max="8701" width="2.7109375" style="267" customWidth="1"/>
    <col min="8702" max="8702" width="28.42578125" style="267" customWidth="1"/>
    <col min="8703" max="8703" width="13.42578125" style="267" customWidth="1"/>
    <col min="8704" max="8704" width="1.85546875" style="267" customWidth="1"/>
    <col min="8705" max="8705" width="12.42578125" style="267" customWidth="1"/>
    <col min="8706" max="8706" width="6.42578125" style="267" customWidth="1"/>
    <col min="8707" max="8707" width="5.42578125" style="267" customWidth="1"/>
    <col min="8708" max="8708" width="1.7109375" style="267" customWidth="1"/>
    <col min="8709" max="8709" width="13.42578125" style="267" customWidth="1"/>
    <col min="8710" max="8955" width="11.42578125" style="267" customWidth="1"/>
    <col min="8956" max="8956" width="1.85546875" style="267" customWidth="1"/>
    <col min="8957" max="8957" width="2.7109375" style="267" customWidth="1"/>
    <col min="8958" max="8958" width="28.42578125" style="267" customWidth="1"/>
    <col min="8959" max="8959" width="13.42578125" style="267" customWidth="1"/>
    <col min="8960" max="8960" width="1.85546875" style="267" customWidth="1"/>
    <col min="8961" max="8961" width="12.42578125" style="267" customWidth="1"/>
    <col min="8962" max="8962" width="6.42578125" style="267" customWidth="1"/>
    <col min="8963" max="8963" width="5.42578125" style="267" customWidth="1"/>
    <col min="8964" max="8964" width="1.7109375" style="267" customWidth="1"/>
    <col min="8965" max="8965" width="13.42578125" style="267" customWidth="1"/>
    <col min="8966" max="9211" width="11.42578125" style="267" customWidth="1"/>
    <col min="9212" max="9212" width="1.85546875" style="267" customWidth="1"/>
    <col min="9213" max="9213" width="2.7109375" style="267" customWidth="1"/>
    <col min="9214" max="9214" width="28.42578125" style="267" customWidth="1"/>
    <col min="9215" max="9215" width="13.42578125" style="267" customWidth="1"/>
    <col min="9216" max="9216" width="1.85546875" style="267" customWidth="1"/>
    <col min="9217" max="9217" width="12.42578125" style="267" customWidth="1"/>
    <col min="9218" max="9218" width="6.42578125" style="267" customWidth="1"/>
    <col min="9219" max="9219" width="5.42578125" style="267" customWidth="1"/>
    <col min="9220" max="9220" width="1.7109375" style="267" customWidth="1"/>
    <col min="9221" max="9221" width="13.42578125" style="267" customWidth="1"/>
    <col min="9222" max="9467" width="11.42578125" style="267" customWidth="1"/>
    <col min="9468" max="9468" width="1.85546875" style="267" customWidth="1"/>
    <col min="9469" max="9469" width="2.7109375" style="267" customWidth="1"/>
    <col min="9470" max="9470" width="28.42578125" style="267" customWidth="1"/>
    <col min="9471" max="9471" width="13.42578125" style="267" customWidth="1"/>
    <col min="9472" max="9472" width="1.85546875" style="267" customWidth="1"/>
    <col min="9473" max="9473" width="12.42578125" style="267" customWidth="1"/>
    <col min="9474" max="9474" width="6.42578125" style="267" customWidth="1"/>
    <col min="9475" max="9475" width="5.42578125" style="267" customWidth="1"/>
    <col min="9476" max="9476" width="1.7109375" style="267" customWidth="1"/>
    <col min="9477" max="9477" width="13.42578125" style="267" customWidth="1"/>
    <col min="9478" max="9723" width="11.42578125" style="267" customWidth="1"/>
    <col min="9724" max="9724" width="1.85546875" style="267" customWidth="1"/>
    <col min="9725" max="9725" width="2.7109375" style="267" customWidth="1"/>
    <col min="9726" max="9726" width="28.42578125" style="267" customWidth="1"/>
    <col min="9727" max="9727" width="13.42578125" style="267" customWidth="1"/>
    <col min="9728" max="9728" width="1.85546875" style="267" customWidth="1"/>
    <col min="9729" max="9729" width="12.42578125" style="267" customWidth="1"/>
    <col min="9730" max="9730" width="6.42578125" style="267" customWidth="1"/>
    <col min="9731" max="9731" width="5.42578125" style="267" customWidth="1"/>
    <col min="9732" max="9732" width="1.7109375" style="267" customWidth="1"/>
    <col min="9733" max="9733" width="13.42578125" style="267" customWidth="1"/>
    <col min="9734" max="9979" width="11.42578125" style="267" customWidth="1"/>
    <col min="9980" max="9980" width="1.85546875" style="267" customWidth="1"/>
    <col min="9981" max="9981" width="2.7109375" style="267" customWidth="1"/>
    <col min="9982" max="9982" width="28.42578125" style="267" customWidth="1"/>
    <col min="9983" max="9983" width="13.42578125" style="267" customWidth="1"/>
    <col min="9984" max="9984" width="1.85546875" style="267" customWidth="1"/>
    <col min="9985" max="9985" width="12.42578125" style="267" customWidth="1"/>
    <col min="9986" max="9986" width="6.42578125" style="267" customWidth="1"/>
    <col min="9987" max="9987" width="5.42578125" style="267" customWidth="1"/>
    <col min="9988" max="9988" width="1.7109375" style="267" customWidth="1"/>
    <col min="9989" max="9989" width="13.42578125" style="267" customWidth="1"/>
    <col min="9990" max="10235" width="11.42578125" style="267" customWidth="1"/>
    <col min="10236" max="10236" width="1.85546875" style="267" customWidth="1"/>
    <col min="10237" max="10237" width="2.7109375" style="267" customWidth="1"/>
    <col min="10238" max="10238" width="28.42578125" style="267" customWidth="1"/>
    <col min="10239" max="10239" width="13.42578125" style="267" customWidth="1"/>
    <col min="10240" max="10240" width="1.85546875" style="267" customWidth="1"/>
    <col min="10241" max="10241" width="12.42578125" style="267" customWidth="1"/>
    <col min="10242" max="10242" width="6.42578125" style="267" customWidth="1"/>
    <col min="10243" max="10243" width="5.42578125" style="267" customWidth="1"/>
    <col min="10244" max="10244" width="1.7109375" style="267" customWidth="1"/>
    <col min="10245" max="10245" width="13.42578125" style="267" customWidth="1"/>
    <col min="10246" max="10491" width="11.42578125" style="267" customWidth="1"/>
    <col min="10492" max="10492" width="1.85546875" style="267" customWidth="1"/>
    <col min="10493" max="10493" width="2.7109375" style="267" customWidth="1"/>
    <col min="10494" max="10494" width="28.42578125" style="267" customWidth="1"/>
    <col min="10495" max="10495" width="13.42578125" style="267" customWidth="1"/>
    <col min="10496" max="10496" width="1.85546875" style="267" customWidth="1"/>
    <col min="10497" max="10497" width="12.42578125" style="267" customWidth="1"/>
    <col min="10498" max="10498" width="6.42578125" style="267" customWidth="1"/>
    <col min="10499" max="10499" width="5.42578125" style="267" customWidth="1"/>
    <col min="10500" max="10500" width="1.7109375" style="267" customWidth="1"/>
    <col min="10501" max="10501" width="13.42578125" style="267" customWidth="1"/>
    <col min="10502" max="10747" width="11.42578125" style="267" customWidth="1"/>
    <col min="10748" max="10748" width="1.85546875" style="267" customWidth="1"/>
    <col min="10749" max="10749" width="2.7109375" style="267" customWidth="1"/>
    <col min="10750" max="10750" width="28.42578125" style="267" customWidth="1"/>
    <col min="10751" max="10751" width="13.42578125" style="267" customWidth="1"/>
    <col min="10752" max="10752" width="1.85546875" style="267" customWidth="1"/>
    <col min="10753" max="10753" width="12.42578125" style="267" customWidth="1"/>
    <col min="10754" max="10754" width="6.42578125" style="267" customWidth="1"/>
    <col min="10755" max="10755" width="5.42578125" style="267" customWidth="1"/>
    <col min="10756" max="10756" width="1.7109375" style="267" customWidth="1"/>
    <col min="10757" max="10757" width="13.42578125" style="267" customWidth="1"/>
    <col min="10758" max="11003" width="11.42578125" style="267" customWidth="1"/>
    <col min="11004" max="11004" width="1.85546875" style="267" customWidth="1"/>
    <col min="11005" max="11005" width="2.7109375" style="267" customWidth="1"/>
    <col min="11006" max="11006" width="28.42578125" style="267" customWidth="1"/>
    <col min="11007" max="11007" width="13.42578125" style="267" customWidth="1"/>
    <col min="11008" max="11008" width="1.85546875" style="267" customWidth="1"/>
    <col min="11009" max="11009" width="12.42578125" style="267" customWidth="1"/>
    <col min="11010" max="11010" width="6.42578125" style="267" customWidth="1"/>
    <col min="11011" max="11011" width="5.42578125" style="267" customWidth="1"/>
    <col min="11012" max="11012" width="1.7109375" style="267" customWidth="1"/>
    <col min="11013" max="11013" width="13.42578125" style="267" customWidth="1"/>
    <col min="11014" max="11259" width="11.42578125" style="267" customWidth="1"/>
    <col min="11260" max="11260" width="1.85546875" style="267" customWidth="1"/>
    <col min="11261" max="11261" width="2.7109375" style="267" customWidth="1"/>
    <col min="11262" max="11262" width="28.42578125" style="267" customWidth="1"/>
    <col min="11263" max="11263" width="13.42578125" style="267" customWidth="1"/>
    <col min="11264" max="11264" width="1.85546875" style="267" customWidth="1"/>
    <col min="11265" max="11265" width="12.42578125" style="267" customWidth="1"/>
    <col min="11266" max="11266" width="6.42578125" style="267" customWidth="1"/>
    <col min="11267" max="11267" width="5.42578125" style="267" customWidth="1"/>
    <col min="11268" max="11268" width="1.7109375" style="267" customWidth="1"/>
    <col min="11269" max="11269" width="13.42578125" style="267" customWidth="1"/>
    <col min="11270" max="11515" width="11.42578125" style="267" customWidth="1"/>
    <col min="11516" max="11516" width="1.85546875" style="267" customWidth="1"/>
    <col min="11517" max="11517" width="2.7109375" style="267" customWidth="1"/>
    <col min="11518" max="11518" width="28.42578125" style="267" customWidth="1"/>
    <col min="11519" max="11519" width="13.42578125" style="267" customWidth="1"/>
    <col min="11520" max="11520" width="1.85546875" style="267" customWidth="1"/>
    <col min="11521" max="11521" width="12.42578125" style="267" customWidth="1"/>
    <col min="11522" max="11522" width="6.42578125" style="267" customWidth="1"/>
    <col min="11523" max="11523" width="5.42578125" style="267" customWidth="1"/>
    <col min="11524" max="11524" width="1.7109375" style="267" customWidth="1"/>
    <col min="11525" max="11525" width="13.42578125" style="267" customWidth="1"/>
    <col min="11526" max="11771" width="11.42578125" style="267" customWidth="1"/>
    <col min="11772" max="11772" width="1.85546875" style="267" customWidth="1"/>
    <col min="11773" max="11773" width="2.7109375" style="267" customWidth="1"/>
    <col min="11774" max="11774" width="28.42578125" style="267" customWidth="1"/>
    <col min="11775" max="11775" width="13.42578125" style="267" customWidth="1"/>
    <col min="11776" max="11776" width="1.85546875" style="267" customWidth="1"/>
    <col min="11777" max="11777" width="12.42578125" style="267" customWidth="1"/>
    <col min="11778" max="11778" width="6.42578125" style="267" customWidth="1"/>
    <col min="11779" max="11779" width="5.42578125" style="267" customWidth="1"/>
    <col min="11780" max="11780" width="1.7109375" style="267" customWidth="1"/>
    <col min="11781" max="11781" width="13.42578125" style="267" customWidth="1"/>
    <col min="11782" max="12027" width="11.42578125" style="267" customWidth="1"/>
    <col min="12028" max="12028" width="1.85546875" style="267" customWidth="1"/>
    <col min="12029" max="12029" width="2.7109375" style="267" customWidth="1"/>
    <col min="12030" max="12030" width="28.42578125" style="267" customWidth="1"/>
    <col min="12031" max="12031" width="13.42578125" style="267" customWidth="1"/>
    <col min="12032" max="12032" width="1.85546875" style="267" customWidth="1"/>
    <col min="12033" max="12033" width="12.42578125" style="267" customWidth="1"/>
    <col min="12034" max="12034" width="6.42578125" style="267" customWidth="1"/>
    <col min="12035" max="12035" width="5.42578125" style="267" customWidth="1"/>
    <col min="12036" max="12036" width="1.7109375" style="267" customWidth="1"/>
    <col min="12037" max="12037" width="13.42578125" style="267" customWidth="1"/>
    <col min="12038" max="12283" width="11.42578125" style="267" customWidth="1"/>
    <col min="12284" max="12284" width="1.85546875" style="267" customWidth="1"/>
    <col min="12285" max="12285" width="2.7109375" style="267" customWidth="1"/>
    <col min="12286" max="12286" width="28.42578125" style="267" customWidth="1"/>
    <col min="12287" max="12287" width="13.42578125" style="267" customWidth="1"/>
    <col min="12288" max="12288" width="1.85546875" style="267" customWidth="1"/>
    <col min="12289" max="12289" width="12.42578125" style="267" customWidth="1"/>
    <col min="12290" max="12290" width="6.42578125" style="267" customWidth="1"/>
    <col min="12291" max="12291" width="5.42578125" style="267" customWidth="1"/>
    <col min="12292" max="12292" width="1.7109375" style="267" customWidth="1"/>
    <col min="12293" max="12293" width="13.42578125" style="267" customWidth="1"/>
    <col min="12294" max="12539" width="11.42578125" style="267" customWidth="1"/>
    <col min="12540" max="12540" width="1.85546875" style="267" customWidth="1"/>
    <col min="12541" max="12541" width="2.7109375" style="267" customWidth="1"/>
    <col min="12542" max="12542" width="28.42578125" style="267" customWidth="1"/>
    <col min="12543" max="12543" width="13.42578125" style="267" customWidth="1"/>
    <col min="12544" max="12544" width="1.85546875" style="267" customWidth="1"/>
    <col min="12545" max="12545" width="12.42578125" style="267" customWidth="1"/>
    <col min="12546" max="12546" width="6.42578125" style="267" customWidth="1"/>
    <col min="12547" max="12547" width="5.42578125" style="267" customWidth="1"/>
    <col min="12548" max="12548" width="1.7109375" style="267" customWidth="1"/>
    <col min="12549" max="12549" width="13.42578125" style="267" customWidth="1"/>
    <col min="12550" max="12795" width="11.42578125" style="267" customWidth="1"/>
    <col min="12796" max="12796" width="1.85546875" style="267" customWidth="1"/>
    <col min="12797" max="12797" width="2.7109375" style="267" customWidth="1"/>
    <col min="12798" max="12798" width="28.42578125" style="267" customWidth="1"/>
    <col min="12799" max="12799" width="13.42578125" style="267" customWidth="1"/>
    <col min="12800" max="12800" width="1.85546875" style="267" customWidth="1"/>
    <col min="12801" max="12801" width="12.42578125" style="267" customWidth="1"/>
    <col min="12802" max="12802" width="6.42578125" style="267" customWidth="1"/>
    <col min="12803" max="12803" width="5.42578125" style="267" customWidth="1"/>
    <col min="12804" max="12804" width="1.7109375" style="267" customWidth="1"/>
    <col min="12805" max="12805" width="13.42578125" style="267" customWidth="1"/>
    <col min="12806" max="13051" width="11.42578125" style="267" customWidth="1"/>
    <col min="13052" max="13052" width="1.85546875" style="267" customWidth="1"/>
    <col min="13053" max="13053" width="2.7109375" style="267" customWidth="1"/>
    <col min="13054" max="13054" width="28.42578125" style="267" customWidth="1"/>
    <col min="13055" max="13055" width="13.42578125" style="267" customWidth="1"/>
    <col min="13056" max="13056" width="1.85546875" style="267" customWidth="1"/>
    <col min="13057" max="13057" width="12.42578125" style="267" customWidth="1"/>
    <col min="13058" max="13058" width="6.42578125" style="267" customWidth="1"/>
    <col min="13059" max="13059" width="5.42578125" style="267" customWidth="1"/>
    <col min="13060" max="13060" width="1.7109375" style="267" customWidth="1"/>
    <col min="13061" max="13061" width="13.42578125" style="267" customWidth="1"/>
    <col min="13062" max="13307" width="11.42578125" style="267" customWidth="1"/>
    <col min="13308" max="13308" width="1.85546875" style="267" customWidth="1"/>
    <col min="13309" max="13309" width="2.7109375" style="267" customWidth="1"/>
    <col min="13310" max="13310" width="28.42578125" style="267" customWidth="1"/>
    <col min="13311" max="13311" width="13.42578125" style="267" customWidth="1"/>
    <col min="13312" max="13312" width="1.85546875" style="267" customWidth="1"/>
    <col min="13313" max="13313" width="12.42578125" style="267" customWidth="1"/>
    <col min="13314" max="13314" width="6.42578125" style="267" customWidth="1"/>
    <col min="13315" max="13315" width="5.42578125" style="267" customWidth="1"/>
    <col min="13316" max="13316" width="1.7109375" style="267" customWidth="1"/>
    <col min="13317" max="13317" width="13.42578125" style="267" customWidth="1"/>
    <col min="13318" max="13563" width="11.42578125" style="267" customWidth="1"/>
    <col min="13564" max="13564" width="1.85546875" style="267" customWidth="1"/>
    <col min="13565" max="13565" width="2.7109375" style="267" customWidth="1"/>
    <col min="13566" max="13566" width="28.42578125" style="267" customWidth="1"/>
    <col min="13567" max="13567" width="13.42578125" style="267" customWidth="1"/>
    <col min="13568" max="13568" width="1.85546875" style="267" customWidth="1"/>
    <col min="13569" max="13569" width="12.42578125" style="267" customWidth="1"/>
    <col min="13570" max="13570" width="6.42578125" style="267" customWidth="1"/>
    <col min="13571" max="13571" width="5.42578125" style="267" customWidth="1"/>
    <col min="13572" max="13572" width="1.7109375" style="267" customWidth="1"/>
    <col min="13573" max="13573" width="13.42578125" style="267" customWidth="1"/>
    <col min="13574" max="13819" width="11.42578125" style="267" customWidth="1"/>
    <col min="13820" max="13820" width="1.85546875" style="267" customWidth="1"/>
    <col min="13821" max="13821" width="2.7109375" style="267" customWidth="1"/>
    <col min="13822" max="13822" width="28.42578125" style="267" customWidth="1"/>
    <col min="13823" max="13823" width="13.42578125" style="267" customWidth="1"/>
    <col min="13824" max="13824" width="1.85546875" style="267" customWidth="1"/>
    <col min="13825" max="13825" width="12.42578125" style="267" customWidth="1"/>
    <col min="13826" max="13826" width="6.42578125" style="267" customWidth="1"/>
    <col min="13827" max="13827" width="5.42578125" style="267" customWidth="1"/>
    <col min="13828" max="13828" width="1.7109375" style="267" customWidth="1"/>
    <col min="13829" max="13829" width="13.42578125" style="267" customWidth="1"/>
    <col min="13830" max="14075" width="11.42578125" style="267" customWidth="1"/>
    <col min="14076" max="14076" width="1.85546875" style="267" customWidth="1"/>
    <col min="14077" max="14077" width="2.7109375" style="267" customWidth="1"/>
    <col min="14078" max="14078" width="28.42578125" style="267" customWidth="1"/>
    <col min="14079" max="14079" width="13.42578125" style="267" customWidth="1"/>
    <col min="14080" max="14080" width="1.85546875" style="267" customWidth="1"/>
    <col min="14081" max="14081" width="12.42578125" style="267" customWidth="1"/>
    <col min="14082" max="14082" width="6.42578125" style="267" customWidth="1"/>
    <col min="14083" max="14083" width="5.42578125" style="267" customWidth="1"/>
    <col min="14084" max="14084" width="1.7109375" style="267" customWidth="1"/>
    <col min="14085" max="14085" width="13.42578125" style="267" customWidth="1"/>
    <col min="14086" max="14331" width="11.42578125" style="267" customWidth="1"/>
    <col min="14332" max="14332" width="1.85546875" style="267" customWidth="1"/>
    <col min="14333" max="14333" width="2.7109375" style="267" customWidth="1"/>
    <col min="14334" max="14334" width="28.42578125" style="267" customWidth="1"/>
    <col min="14335" max="14335" width="13.42578125" style="267" customWidth="1"/>
    <col min="14336" max="14336" width="1.85546875" style="267" customWidth="1"/>
    <col min="14337" max="14337" width="12.42578125" style="267" customWidth="1"/>
    <col min="14338" max="14338" width="6.42578125" style="267" customWidth="1"/>
    <col min="14339" max="14339" width="5.42578125" style="267" customWidth="1"/>
    <col min="14340" max="14340" width="1.7109375" style="267" customWidth="1"/>
    <col min="14341" max="14341" width="13.42578125" style="267" customWidth="1"/>
    <col min="14342" max="14587" width="11.42578125" style="267" customWidth="1"/>
    <col min="14588" max="14588" width="1.85546875" style="267" customWidth="1"/>
    <col min="14589" max="14589" width="2.7109375" style="267" customWidth="1"/>
    <col min="14590" max="14590" width="28.42578125" style="267" customWidth="1"/>
    <col min="14591" max="14591" width="13.42578125" style="267" customWidth="1"/>
    <col min="14592" max="14592" width="1.85546875" style="267" customWidth="1"/>
    <col min="14593" max="14593" width="12.42578125" style="267" customWidth="1"/>
    <col min="14594" max="14594" width="6.42578125" style="267" customWidth="1"/>
    <col min="14595" max="14595" width="5.42578125" style="267" customWidth="1"/>
    <col min="14596" max="14596" width="1.7109375" style="267" customWidth="1"/>
    <col min="14597" max="14597" width="13.42578125" style="267" customWidth="1"/>
    <col min="14598" max="14843" width="11.42578125" style="267" customWidth="1"/>
    <col min="14844" max="14844" width="1.85546875" style="267" customWidth="1"/>
    <col min="14845" max="14845" width="2.7109375" style="267" customWidth="1"/>
    <col min="14846" max="14846" width="28.42578125" style="267" customWidth="1"/>
    <col min="14847" max="14847" width="13.42578125" style="267" customWidth="1"/>
    <col min="14848" max="14848" width="1.85546875" style="267" customWidth="1"/>
    <col min="14849" max="14849" width="12.42578125" style="267" customWidth="1"/>
    <col min="14850" max="14850" width="6.42578125" style="267" customWidth="1"/>
    <col min="14851" max="14851" width="5.42578125" style="267" customWidth="1"/>
    <col min="14852" max="14852" width="1.7109375" style="267" customWidth="1"/>
    <col min="14853" max="14853" width="13.42578125" style="267" customWidth="1"/>
    <col min="14854" max="15099" width="11.42578125" style="267" customWidth="1"/>
    <col min="15100" max="15100" width="1.85546875" style="267" customWidth="1"/>
    <col min="15101" max="15101" width="2.7109375" style="267" customWidth="1"/>
    <col min="15102" max="15102" width="28.42578125" style="267" customWidth="1"/>
    <col min="15103" max="15103" width="13.42578125" style="267" customWidth="1"/>
    <col min="15104" max="15104" width="1.85546875" style="267" customWidth="1"/>
    <col min="15105" max="15105" width="12.42578125" style="267" customWidth="1"/>
    <col min="15106" max="15106" width="6.42578125" style="267" customWidth="1"/>
    <col min="15107" max="15107" width="5.42578125" style="267" customWidth="1"/>
    <col min="15108" max="15108" width="1.7109375" style="267" customWidth="1"/>
    <col min="15109" max="15109" width="13.42578125" style="267" customWidth="1"/>
    <col min="15110" max="15355" width="11.42578125" style="267" customWidth="1"/>
    <col min="15356" max="15356" width="1.85546875" style="267" customWidth="1"/>
    <col min="15357" max="15357" width="2.7109375" style="267" customWidth="1"/>
    <col min="15358" max="15358" width="28.42578125" style="267" customWidth="1"/>
    <col min="15359" max="15359" width="13.42578125" style="267" customWidth="1"/>
    <col min="15360" max="15360" width="1.85546875" style="267" customWidth="1"/>
    <col min="15361" max="15361" width="12.42578125" style="267" customWidth="1"/>
    <col min="15362" max="15362" width="6.42578125" style="267" customWidth="1"/>
    <col min="15363" max="15363" width="5.42578125" style="267" customWidth="1"/>
    <col min="15364" max="15364" width="1.7109375" style="267" customWidth="1"/>
    <col min="15365" max="15365" width="13.42578125" style="267" customWidth="1"/>
    <col min="15366" max="15611" width="11.42578125" style="267" customWidth="1"/>
    <col min="15612" max="15612" width="1.85546875" style="267" customWidth="1"/>
    <col min="15613" max="15613" width="2.7109375" style="267" customWidth="1"/>
    <col min="15614" max="15614" width="28.42578125" style="267" customWidth="1"/>
    <col min="15615" max="15615" width="13.42578125" style="267" customWidth="1"/>
    <col min="15616" max="15616" width="1.85546875" style="267" customWidth="1"/>
    <col min="15617" max="15617" width="12.42578125" style="267" customWidth="1"/>
    <col min="15618" max="15618" width="6.42578125" style="267" customWidth="1"/>
    <col min="15619" max="15619" width="5.42578125" style="267" customWidth="1"/>
    <col min="15620" max="15620" width="1.7109375" style="267" customWidth="1"/>
    <col min="15621" max="15621" width="13.42578125" style="267" customWidth="1"/>
    <col min="15622" max="15867" width="11.42578125" style="267" customWidth="1"/>
    <col min="15868" max="15868" width="1.85546875" style="267" customWidth="1"/>
    <col min="15869" max="15869" width="2.7109375" style="267" customWidth="1"/>
    <col min="15870" max="15870" width="28.42578125" style="267" customWidth="1"/>
    <col min="15871" max="15871" width="13.42578125" style="267" customWidth="1"/>
    <col min="15872" max="15872" width="1.85546875" style="267" customWidth="1"/>
    <col min="15873" max="15873" width="12.42578125" style="267" customWidth="1"/>
    <col min="15874" max="15874" width="6.42578125" style="267" customWidth="1"/>
    <col min="15875" max="15875" width="5.42578125" style="267" customWidth="1"/>
    <col min="15876" max="15876" width="1.7109375" style="267" customWidth="1"/>
    <col min="15877" max="15877" width="13.42578125" style="267" customWidth="1"/>
    <col min="15878" max="16123" width="11.42578125" style="267" customWidth="1"/>
    <col min="16124" max="16124" width="1.85546875" style="267" customWidth="1"/>
    <col min="16125" max="16125" width="2.7109375" style="267" customWidth="1"/>
    <col min="16126" max="16126" width="28.42578125" style="267" customWidth="1"/>
    <col min="16127" max="16127" width="13.42578125" style="267" customWidth="1"/>
    <col min="16128" max="16128" width="1.85546875" style="267" customWidth="1"/>
    <col min="16129" max="16129" width="12.42578125" style="267" customWidth="1"/>
    <col min="16130" max="16130" width="6.42578125" style="267" customWidth="1"/>
    <col min="16131" max="16131" width="5.42578125" style="267" customWidth="1"/>
    <col min="16132" max="16132" width="1.7109375" style="267" customWidth="1"/>
    <col min="16133" max="16133" width="13.42578125" style="267" customWidth="1"/>
    <col min="16134" max="16384" width="11.42578125" style="267" customWidth="1"/>
  </cols>
  <sheetData>
    <row r="1" spans="1:6">
      <c r="A1" s="1023" t="s">
        <v>1001</v>
      </c>
      <c r="B1" s="1024"/>
      <c r="C1" s="1024"/>
      <c r="D1" s="1024"/>
      <c r="E1" s="1024"/>
      <c r="F1" s="1024"/>
    </row>
    <row r="2" spans="1:6" ht="15">
      <c r="A2" s="420"/>
      <c r="B2" s="394"/>
      <c r="C2" s="394"/>
      <c r="D2" s="394"/>
      <c r="E2" s="394"/>
      <c r="F2" s="394"/>
    </row>
    <row r="3" spans="1:6" s="443" customFormat="1" ht="38.25">
      <c r="A3" s="397" t="s">
        <v>375</v>
      </c>
      <c r="B3" s="397" t="s">
        <v>920</v>
      </c>
      <c r="C3" s="397" t="s">
        <v>753</v>
      </c>
      <c r="D3" s="397" t="s">
        <v>921</v>
      </c>
      <c r="E3" s="397" t="s">
        <v>754</v>
      </c>
      <c r="F3" s="397" t="s">
        <v>755</v>
      </c>
    </row>
    <row r="4" spans="1:6">
      <c r="A4" s="425">
        <v>1</v>
      </c>
      <c r="B4" s="438"/>
      <c r="C4" s="438"/>
      <c r="D4" s="438"/>
      <c r="E4" s="438"/>
      <c r="F4" s="438"/>
    </row>
    <row r="5" spans="1:6">
      <c r="A5" s="425">
        <v>2</v>
      </c>
      <c r="B5" s="438"/>
      <c r="C5" s="438"/>
      <c r="D5" s="438"/>
      <c r="E5" s="438"/>
      <c r="F5" s="438"/>
    </row>
    <row r="6" spans="1:6">
      <c r="A6" s="425">
        <v>3</v>
      </c>
      <c r="B6" s="438" t="s">
        <v>114</v>
      </c>
      <c r="C6" s="438"/>
      <c r="D6" s="438"/>
      <c r="E6" s="438"/>
      <c r="F6" s="438"/>
    </row>
    <row r="7" spans="1:6" ht="15">
      <c r="A7" s="433"/>
      <c r="B7" s="394"/>
      <c r="C7" s="394"/>
      <c r="D7" s="394"/>
      <c r="E7" s="394"/>
      <c r="F7" s="394"/>
    </row>
    <row r="8" spans="1:6">
      <c r="A8" s="1023" t="s">
        <v>968</v>
      </c>
      <c r="B8" s="1024"/>
      <c r="C8" s="1024"/>
      <c r="D8" s="1024"/>
      <c r="E8" s="1024"/>
      <c r="F8" s="1024"/>
    </row>
    <row r="9" spans="1:6" ht="15">
      <c r="A9" s="420"/>
      <c r="B9" s="394"/>
      <c r="C9" s="394"/>
      <c r="D9" s="394"/>
      <c r="E9" s="394"/>
      <c r="F9" s="394"/>
    </row>
    <row r="10" spans="1:6" s="286" customFormat="1" ht="15.75" customHeight="1">
      <c r="A10" s="1027" t="s">
        <v>375</v>
      </c>
      <c r="B10" s="1027" t="s">
        <v>756</v>
      </c>
      <c r="C10" s="1027" t="s">
        <v>700</v>
      </c>
      <c r="D10" s="1027"/>
      <c r="E10" s="1027" t="s">
        <v>713</v>
      </c>
      <c r="F10" s="1027"/>
    </row>
    <row r="11" spans="1:6" s="342" customFormat="1" ht="15.75" customHeight="1">
      <c r="A11" s="1027"/>
      <c r="B11" s="1027"/>
      <c r="C11" s="444" t="s">
        <v>666</v>
      </c>
      <c r="D11" s="444" t="s">
        <v>757</v>
      </c>
      <c r="E11" s="444" t="s">
        <v>666</v>
      </c>
      <c r="F11" s="444" t="s">
        <v>757</v>
      </c>
    </row>
    <row r="12" spans="1:6">
      <c r="A12" s="425">
        <v>1</v>
      </c>
      <c r="B12" s="441"/>
      <c r="C12" s="442"/>
      <c r="D12" s="442"/>
      <c r="E12" s="442"/>
      <c r="F12" s="442"/>
    </row>
    <row r="13" spans="1:6">
      <c r="A13" s="425">
        <v>2</v>
      </c>
      <c r="B13" s="438" t="s">
        <v>114</v>
      </c>
      <c r="C13" s="442"/>
      <c r="D13" s="442"/>
      <c r="E13" s="442"/>
      <c r="F13" s="442"/>
    </row>
    <row r="14" spans="1:6" ht="15">
      <c r="A14" s="420" t="s">
        <v>373</v>
      </c>
      <c r="B14" s="394"/>
      <c r="C14" s="394"/>
      <c r="D14" s="394"/>
      <c r="E14" s="394"/>
      <c r="F14" s="394"/>
    </row>
    <row r="15" spans="1:6" ht="15">
      <c r="A15" s="420" t="s">
        <v>758</v>
      </c>
      <c r="B15" s="394"/>
      <c r="C15" s="394"/>
      <c r="D15" s="394"/>
      <c r="E15" s="394"/>
      <c r="F15" s="394"/>
    </row>
    <row r="16" spans="1:6" ht="15">
      <c r="A16" s="434"/>
      <c r="B16" s="394"/>
      <c r="C16" s="394"/>
      <c r="D16" s="394"/>
      <c r="E16" s="394"/>
      <c r="F16" s="394"/>
    </row>
    <row r="17" spans="1:6" ht="15">
      <c r="A17" s="435"/>
      <c r="B17" s="435"/>
      <c r="C17" s="394"/>
      <c r="D17" s="394"/>
      <c r="E17" s="394"/>
      <c r="F17" s="394"/>
    </row>
    <row r="18" spans="1:6" ht="15">
      <c r="A18" s="420"/>
      <c r="B18" s="394"/>
      <c r="C18" s="394"/>
      <c r="D18" s="394"/>
      <c r="E18" s="394"/>
      <c r="F18" s="394"/>
    </row>
    <row r="19" spans="1:6" ht="13.5" thickBot="1">
      <c r="A19" s="1025" t="s">
        <v>969</v>
      </c>
      <c r="B19" s="1026"/>
      <c r="C19" s="1026"/>
      <c r="D19" s="1026"/>
      <c r="E19" s="1026"/>
      <c r="F19" s="1026"/>
    </row>
    <row r="20" spans="1:6" ht="15">
      <c r="A20" s="420"/>
      <c r="B20" s="394"/>
      <c r="C20" s="394"/>
      <c r="D20" s="394"/>
      <c r="E20" s="394"/>
      <c r="F20" s="394"/>
    </row>
    <row r="21" spans="1:6" s="342" customFormat="1">
      <c r="A21" s="1004" t="s">
        <v>759</v>
      </c>
      <c r="B21" s="1004" t="s">
        <v>760</v>
      </c>
      <c r="C21" s="1004" t="s">
        <v>700</v>
      </c>
      <c r="D21" s="1004"/>
      <c r="E21" s="1004" t="s">
        <v>713</v>
      </c>
      <c r="F21" s="1004"/>
    </row>
    <row r="22" spans="1:6" s="342" customFormat="1" ht="25.5">
      <c r="A22" s="1004"/>
      <c r="B22" s="1004"/>
      <c r="C22" s="397" t="s">
        <v>761</v>
      </c>
      <c r="D22" s="397" t="s">
        <v>762</v>
      </c>
      <c r="E22" s="397" t="s">
        <v>761</v>
      </c>
      <c r="F22" s="397" t="s">
        <v>762</v>
      </c>
    </row>
    <row r="23" spans="1:6">
      <c r="A23" s="425">
        <v>1</v>
      </c>
      <c r="B23" s="440"/>
      <c r="C23" s="440"/>
      <c r="D23" s="440"/>
      <c r="E23" s="440"/>
      <c r="F23" s="440"/>
    </row>
    <row r="24" spans="1:6">
      <c r="A24" s="425">
        <v>2</v>
      </c>
      <c r="B24" s="438"/>
      <c r="C24" s="440"/>
      <c r="D24" s="440"/>
      <c r="E24" s="440"/>
      <c r="F24" s="440"/>
    </row>
    <row r="25" spans="1:6">
      <c r="A25" s="425">
        <v>3</v>
      </c>
      <c r="B25" s="438"/>
      <c r="C25" s="440"/>
      <c r="D25" s="440"/>
      <c r="E25" s="440"/>
      <c r="F25" s="440"/>
    </row>
    <row r="26" spans="1:6">
      <c r="A26" s="425">
        <v>4</v>
      </c>
      <c r="B26" s="438" t="s">
        <v>114</v>
      </c>
      <c r="C26" s="440"/>
      <c r="D26" s="440"/>
      <c r="E26" s="440"/>
      <c r="F26" s="440"/>
    </row>
    <row r="27" spans="1:6" ht="15">
      <c r="A27" s="257"/>
      <c r="B27" s="394"/>
      <c r="C27" s="394"/>
      <c r="D27" s="394"/>
      <c r="E27" s="394"/>
      <c r="F27" s="394"/>
    </row>
    <row r="28" spans="1:6">
      <c r="A28" s="420" t="s">
        <v>971</v>
      </c>
      <c r="B28" s="420"/>
      <c r="C28" s="420"/>
      <c r="D28" s="420"/>
      <c r="E28" s="420"/>
      <c r="F28" s="420"/>
    </row>
    <row r="29" spans="1:6">
      <c r="A29" s="420" t="s">
        <v>972</v>
      </c>
      <c r="B29" s="420"/>
      <c r="C29" s="420"/>
      <c r="D29" s="420"/>
      <c r="E29" s="420"/>
      <c r="F29" s="420"/>
    </row>
    <row r="30" spans="1:6">
      <c r="A30" s="420" t="s">
        <v>973</v>
      </c>
      <c r="B30" s="420"/>
      <c r="C30" s="420"/>
      <c r="D30" s="420"/>
      <c r="E30" s="420"/>
      <c r="F30" s="420"/>
    </row>
    <row r="31" spans="1:6">
      <c r="A31" s="435"/>
      <c r="B31" s="435"/>
      <c r="C31" s="435"/>
      <c r="D31" s="435"/>
      <c r="E31" s="435"/>
      <c r="F31" s="435"/>
    </row>
    <row r="32" spans="1:6" ht="15">
      <c r="A32" s="436"/>
      <c r="B32" s="436"/>
      <c r="C32" s="394"/>
      <c r="D32" s="394"/>
      <c r="E32" s="394"/>
      <c r="F32" s="394"/>
    </row>
    <row r="33" spans="1:6" ht="15.75" customHeight="1">
      <c r="A33" s="1023" t="s">
        <v>970</v>
      </c>
      <c r="B33" s="1024"/>
      <c r="C33" s="1024"/>
      <c r="D33" s="1024"/>
      <c r="E33" s="1024"/>
      <c r="F33" s="1024"/>
    </row>
    <row r="34" spans="1:6" ht="15">
      <c r="A34" s="437"/>
      <c r="B34" s="394"/>
      <c r="C34" s="394"/>
      <c r="D34" s="394"/>
      <c r="E34" s="394"/>
      <c r="F34" s="394"/>
    </row>
    <row r="35" spans="1:6" ht="15">
      <c r="A35" s="395" t="s">
        <v>974</v>
      </c>
      <c r="B35" s="394"/>
      <c r="C35" s="394"/>
      <c r="D35" s="394"/>
      <c r="E35" s="394"/>
      <c r="F35" s="394"/>
    </row>
    <row r="36" spans="1:6" ht="15">
      <c r="A36" s="395" t="s">
        <v>975</v>
      </c>
      <c r="B36" s="394"/>
      <c r="C36" s="394"/>
      <c r="D36" s="394"/>
      <c r="E36" s="394"/>
      <c r="F36" s="394"/>
    </row>
    <row r="37" spans="1:6" ht="15">
      <c r="A37" s="395" t="s">
        <v>976</v>
      </c>
      <c r="B37" s="394"/>
      <c r="C37" s="394"/>
      <c r="D37" s="394"/>
      <c r="E37" s="394"/>
      <c r="F37" s="394"/>
    </row>
    <row r="38" spans="1:6" ht="15">
      <c r="A38" s="395" t="s">
        <v>977</v>
      </c>
      <c r="B38" s="394"/>
      <c r="C38" s="394"/>
      <c r="D38" s="394"/>
      <c r="E38" s="394"/>
      <c r="F38" s="394"/>
    </row>
    <row r="39" spans="1:6" ht="15">
      <c r="A39" s="395" t="s">
        <v>978</v>
      </c>
      <c r="B39" s="394"/>
      <c r="C39" s="394"/>
      <c r="D39" s="394"/>
      <c r="E39" s="394"/>
      <c r="F39" s="394"/>
    </row>
    <row r="40" spans="1:6">
      <c r="A40" s="435"/>
      <c r="B40" s="435"/>
      <c r="C40" s="435"/>
      <c r="D40" s="435"/>
      <c r="E40" s="435"/>
      <c r="F40" s="435"/>
    </row>
    <row r="41" spans="1:6">
      <c r="A41" s="436"/>
      <c r="B41" s="436"/>
      <c r="C41" s="436"/>
      <c r="D41" s="436"/>
      <c r="E41" s="436"/>
      <c r="F41" s="436"/>
    </row>
    <row r="42" spans="1:6">
      <c r="A42" s="436"/>
      <c r="B42" s="436"/>
      <c r="C42" s="436"/>
      <c r="D42" s="436"/>
      <c r="E42" s="436"/>
      <c r="F42" s="436"/>
    </row>
    <row r="43" spans="1:6">
      <c r="A43" s="436"/>
      <c r="B43" s="436"/>
      <c r="C43" s="436"/>
      <c r="D43" s="436"/>
      <c r="E43" s="436"/>
      <c r="F43" s="436"/>
    </row>
    <row r="44" spans="1:6">
      <c r="A44" s="436"/>
      <c r="B44" s="436"/>
      <c r="C44" s="436"/>
      <c r="D44" s="436"/>
      <c r="E44" s="436"/>
      <c r="F44" s="436"/>
    </row>
    <row r="45" spans="1:6">
      <c r="A45" s="436"/>
      <c r="B45" s="436"/>
      <c r="C45" s="436"/>
      <c r="D45" s="436"/>
      <c r="E45" s="436"/>
      <c r="F45" s="436"/>
    </row>
  </sheetData>
  <mergeCells count="12">
    <mergeCell ref="A1:F1"/>
    <mergeCell ref="A8:F8"/>
    <mergeCell ref="A19:F19"/>
    <mergeCell ref="A33:F33"/>
    <mergeCell ref="B10:B11"/>
    <mergeCell ref="A10:A11"/>
    <mergeCell ref="C10:D10"/>
    <mergeCell ref="E10:F10"/>
    <mergeCell ref="A21:A22"/>
    <mergeCell ref="B21:B22"/>
    <mergeCell ref="C21:D21"/>
    <mergeCell ref="E21:F21"/>
  </mergeCells>
  <printOptions horizontalCentered="1"/>
  <pageMargins left="0.35" right="0.5" top="0.6" bottom="0.6" header="0.4" footer="0.3"/>
  <pageSetup paperSize="9" scale="90" orientation="portrait" horizontalDpi="300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2"/>
  <sheetViews>
    <sheetView topLeftCell="A28" workbookViewId="0">
      <selection activeCell="G41" sqref="G41"/>
    </sheetView>
  </sheetViews>
  <sheetFormatPr defaultRowHeight="15"/>
  <cols>
    <col min="1" max="1" width="4.85546875" style="240" customWidth="1"/>
    <col min="2" max="2" width="29.42578125" style="240" bestFit="1" customWidth="1"/>
    <col min="3" max="4" width="11" style="240" customWidth="1"/>
    <col min="5" max="5" width="11.5703125" style="240" bestFit="1" customWidth="1"/>
    <col min="6" max="6" width="11" style="240" customWidth="1"/>
    <col min="7" max="7" width="18.42578125" style="240" customWidth="1"/>
    <col min="8" max="16384" width="9.140625" style="240"/>
  </cols>
  <sheetData>
    <row r="1" spans="1:7" ht="15" customHeight="1">
      <c r="A1" s="1002" t="s">
        <v>984</v>
      </c>
      <c r="B1" s="1003"/>
      <c r="C1" s="1003"/>
      <c r="D1" s="1003"/>
      <c r="E1" s="1003"/>
      <c r="F1" s="1003"/>
      <c r="G1" s="1003"/>
    </row>
    <row r="2" spans="1:7">
      <c r="A2" s="257"/>
    </row>
    <row r="3" spans="1:7">
      <c r="A3" s="396" t="s">
        <v>375</v>
      </c>
      <c r="B3" s="401" t="s">
        <v>694</v>
      </c>
      <c r="C3" s="1001" t="s">
        <v>700</v>
      </c>
      <c r="D3" s="1001"/>
      <c r="E3" s="1001" t="s">
        <v>713</v>
      </c>
      <c r="F3" s="1001"/>
    </row>
    <row r="4" spans="1:7">
      <c r="A4" s="425">
        <v>1</v>
      </c>
      <c r="B4" s="402"/>
      <c r="C4" s="1001"/>
      <c r="D4" s="1001"/>
      <c r="E4" s="1001"/>
      <c r="F4" s="1001"/>
    </row>
    <row r="5" spans="1:7">
      <c r="A5" s="425">
        <v>2</v>
      </c>
      <c r="B5" s="402"/>
      <c r="C5" s="1001"/>
      <c r="D5" s="1001"/>
      <c r="E5" s="1001"/>
      <c r="F5" s="1001"/>
    </row>
    <row r="6" spans="1:7">
      <c r="A6" s="425">
        <v>3</v>
      </c>
      <c r="B6" s="399" t="s">
        <v>114</v>
      </c>
      <c r="C6" s="1001"/>
      <c r="D6" s="1001"/>
      <c r="E6" s="1001"/>
      <c r="F6" s="1001"/>
    </row>
    <row r="7" spans="1:7">
      <c r="A7" s="258"/>
    </row>
    <row r="8" spans="1:7">
      <c r="A8" s="258" t="s">
        <v>763</v>
      </c>
    </row>
    <row r="9" spans="1:7">
      <c r="A9" s="260"/>
      <c r="B9" s="260"/>
      <c r="C9" s="260"/>
      <c r="D9" s="260"/>
      <c r="E9" s="260"/>
      <c r="F9" s="260"/>
      <c r="G9" s="260"/>
    </row>
    <row r="10" spans="1:7">
      <c r="A10" s="261"/>
      <c r="B10" s="261"/>
      <c r="C10" s="261"/>
      <c r="D10" s="261"/>
      <c r="E10" s="261"/>
      <c r="F10" s="261"/>
      <c r="G10" s="261"/>
    </row>
    <row r="11" spans="1:7">
      <c r="A11" s="257"/>
    </row>
    <row r="12" spans="1:7" ht="15" customHeight="1">
      <c r="A12" s="1002" t="s">
        <v>983</v>
      </c>
      <c r="B12" s="1003"/>
      <c r="C12" s="1003"/>
      <c r="D12" s="1003"/>
      <c r="E12" s="1003"/>
      <c r="F12" s="1003"/>
      <c r="G12" s="1003"/>
    </row>
    <row r="13" spans="1:7">
      <c r="A13" s="258" t="s">
        <v>764</v>
      </c>
    </row>
    <row r="14" spans="1:7">
      <c r="A14" s="258"/>
    </row>
    <row r="15" spans="1:7">
      <c r="A15" s="401" t="s">
        <v>375</v>
      </c>
      <c r="B15" s="401" t="s">
        <v>765</v>
      </c>
      <c r="C15" s="1001" t="s">
        <v>700</v>
      </c>
      <c r="D15" s="1001"/>
      <c r="E15" s="1001" t="s">
        <v>713</v>
      </c>
      <c r="F15" s="1001"/>
    </row>
    <row r="16" spans="1:7">
      <c r="A16" s="425">
        <v>1</v>
      </c>
      <c r="B16" s="446" t="s">
        <v>776</v>
      </c>
      <c r="C16" s="1010">
        <v>4815549.0199999996</v>
      </c>
      <c r="D16" s="1010"/>
      <c r="E16" s="1010">
        <v>70124212.349999994</v>
      </c>
      <c r="F16" s="1010"/>
    </row>
    <row r="17" spans="1:6">
      <c r="A17" s="425">
        <v>2</v>
      </c>
      <c r="B17" s="446" t="s">
        <v>766</v>
      </c>
      <c r="C17" s="1010"/>
      <c r="D17" s="1010"/>
      <c r="E17" s="1010"/>
      <c r="F17" s="1010"/>
    </row>
    <row r="18" spans="1:6">
      <c r="A18" s="425">
        <v>3</v>
      </c>
      <c r="B18" s="401"/>
      <c r="C18" s="1010"/>
      <c r="D18" s="1010"/>
      <c r="E18" s="1010"/>
      <c r="F18" s="1010"/>
    </row>
    <row r="19" spans="1:6">
      <c r="A19" s="425">
        <v>4</v>
      </c>
      <c r="B19" s="399" t="s">
        <v>114</v>
      </c>
      <c r="C19" s="1010">
        <f>SUM(C16:D18)</f>
        <v>4815549.0199999996</v>
      </c>
      <c r="D19" s="1010"/>
      <c r="E19" s="1010">
        <f>SUM(E16:F18)</f>
        <v>70124212.349999994</v>
      </c>
      <c r="F19" s="1010"/>
    </row>
    <row r="20" spans="1:6">
      <c r="A20" s="445"/>
      <c r="B20" s="445"/>
      <c r="C20" s="445"/>
      <c r="D20" s="445"/>
    </row>
    <row r="21" spans="1:6">
      <c r="A21" s="258" t="s">
        <v>773</v>
      </c>
    </row>
    <row r="22" spans="1:6">
      <c r="A22" s="258"/>
    </row>
    <row r="23" spans="1:6">
      <c r="A23" s="401" t="s">
        <v>375</v>
      </c>
      <c r="B23" s="401" t="s">
        <v>767</v>
      </c>
      <c r="C23" s="1029" t="s">
        <v>700</v>
      </c>
      <c r="D23" s="1001"/>
      <c r="E23" s="1001" t="s">
        <v>713</v>
      </c>
      <c r="F23" s="1001"/>
    </row>
    <row r="24" spans="1:6">
      <c r="A24" s="425">
        <v>1</v>
      </c>
      <c r="B24" s="399" t="s">
        <v>768</v>
      </c>
      <c r="C24" s="1010">
        <v>9210394.8599999994</v>
      </c>
      <c r="D24" s="1010"/>
      <c r="E24" s="1010"/>
      <c r="F24" s="1010"/>
    </row>
    <row r="25" spans="1:6">
      <c r="A25" s="425">
        <v>2</v>
      </c>
      <c r="B25" s="399" t="s">
        <v>769</v>
      </c>
      <c r="C25" s="1010">
        <v>136271.89000000001</v>
      </c>
      <c r="D25" s="1010"/>
      <c r="E25" s="1010">
        <v>37353.96</v>
      </c>
      <c r="F25" s="1010"/>
    </row>
    <row r="26" spans="1:6">
      <c r="A26" s="425">
        <v>3</v>
      </c>
      <c r="B26" s="399" t="s">
        <v>770</v>
      </c>
      <c r="C26" s="1010"/>
      <c r="D26" s="1010"/>
      <c r="E26" s="1010">
        <v>4579702.5599999996</v>
      </c>
      <c r="F26" s="1010"/>
    </row>
    <row r="27" spans="1:6">
      <c r="A27" s="425">
        <v>4</v>
      </c>
      <c r="B27" s="399" t="s">
        <v>771</v>
      </c>
      <c r="C27" s="1010"/>
      <c r="D27" s="1010"/>
      <c r="E27" s="1010"/>
      <c r="F27" s="1010"/>
    </row>
    <row r="28" spans="1:6">
      <c r="A28" s="425">
        <v>5</v>
      </c>
      <c r="B28" s="399" t="s">
        <v>772</v>
      </c>
      <c r="C28" s="1010"/>
      <c r="D28" s="1010"/>
      <c r="E28" s="1010"/>
      <c r="F28" s="1010"/>
    </row>
    <row r="29" spans="1:6">
      <c r="A29" s="425">
        <v>6</v>
      </c>
      <c r="B29" s="399"/>
      <c r="C29" s="1010"/>
      <c r="D29" s="1010"/>
      <c r="E29" s="1010"/>
      <c r="F29" s="1010"/>
    </row>
    <row r="30" spans="1:6">
      <c r="A30" s="425">
        <v>7</v>
      </c>
      <c r="B30" s="399" t="s">
        <v>114</v>
      </c>
      <c r="C30" s="1010">
        <f>SUM(C24:D29)</f>
        <v>9346666.75</v>
      </c>
      <c r="D30" s="1010"/>
      <c r="E30" s="1010">
        <f>SUM(E24:F29)</f>
        <v>4617056.5199999996</v>
      </c>
      <c r="F30" s="1010"/>
    </row>
    <row r="31" spans="1:6">
      <c r="A31" s="258"/>
    </row>
    <row r="32" spans="1:6">
      <c r="A32" s="258" t="s">
        <v>777</v>
      </c>
    </row>
    <row r="33" spans="1:7">
      <c r="A33" s="258"/>
    </row>
    <row r="34" spans="1:7">
      <c r="A34" s="1028" t="s">
        <v>375</v>
      </c>
      <c r="B34" s="1028" t="s">
        <v>105</v>
      </c>
      <c r="C34" s="1001" t="s">
        <v>700</v>
      </c>
      <c r="D34" s="1001"/>
      <c r="E34" s="1028" t="s">
        <v>713</v>
      </c>
      <c r="F34" s="1028"/>
    </row>
    <row r="35" spans="1:7">
      <c r="A35" s="1028"/>
      <c r="B35" s="1028"/>
      <c r="C35" s="396" t="s">
        <v>774</v>
      </c>
      <c r="D35" s="396" t="s">
        <v>775</v>
      </c>
      <c r="E35" s="401" t="s">
        <v>774</v>
      </c>
      <c r="F35" s="401" t="s">
        <v>775</v>
      </c>
    </row>
    <row r="36" spans="1:7">
      <c r="A36" s="425">
        <v>1</v>
      </c>
      <c r="B36" s="446" t="s">
        <v>776</v>
      </c>
      <c r="C36" s="399"/>
      <c r="D36" s="399"/>
      <c r="E36" s="399">
        <v>741705038.48000002</v>
      </c>
      <c r="F36" s="684">
        <v>301160.88</v>
      </c>
    </row>
    <row r="37" spans="1:7">
      <c r="A37" s="425">
        <v>2</v>
      </c>
      <c r="B37" s="446" t="s">
        <v>766</v>
      </c>
      <c r="C37" s="399"/>
      <c r="D37" s="399"/>
      <c r="E37" s="399"/>
      <c r="F37" s="399"/>
    </row>
    <row r="38" spans="1:7">
      <c r="A38" s="425">
        <v>3</v>
      </c>
      <c r="B38" s="241"/>
      <c r="C38" s="399"/>
      <c r="D38" s="399"/>
      <c r="E38" s="399"/>
      <c r="F38" s="399"/>
    </row>
    <row r="39" spans="1:7">
      <c r="A39" s="425">
        <v>4</v>
      </c>
      <c r="B39" s="399" t="s">
        <v>114</v>
      </c>
      <c r="C39" s="399"/>
      <c r="D39" s="399"/>
      <c r="E39" s="399"/>
      <c r="F39" s="399"/>
    </row>
    <row r="40" spans="1:7">
      <c r="A40" s="445"/>
      <c r="B40" s="445"/>
      <c r="C40" s="445"/>
      <c r="D40" s="445"/>
      <c r="E40" s="445"/>
      <c r="F40" s="445"/>
    </row>
    <row r="41" spans="1:7">
      <c r="A41" s="262" t="s">
        <v>778</v>
      </c>
    </row>
    <row r="42" spans="1:7">
      <c r="A42" s="258"/>
    </row>
    <row r="43" spans="1:7" ht="51">
      <c r="A43" s="397" t="s">
        <v>375</v>
      </c>
      <c r="B43" s="397" t="s">
        <v>779</v>
      </c>
      <c r="C43" s="397" t="s">
        <v>700</v>
      </c>
      <c r="D43" s="397" t="s">
        <v>709</v>
      </c>
      <c r="E43" s="397" t="s">
        <v>780</v>
      </c>
      <c r="F43" s="397" t="s">
        <v>985</v>
      </c>
      <c r="G43" s="397" t="s">
        <v>713</v>
      </c>
    </row>
    <row r="44" spans="1:7">
      <c r="A44" s="425">
        <v>1</v>
      </c>
      <c r="B44" s="399" t="s">
        <v>781</v>
      </c>
      <c r="C44" s="399"/>
      <c r="D44" s="399"/>
      <c r="E44" s="399"/>
      <c r="F44" s="399"/>
      <c r="G44" s="399"/>
    </row>
    <row r="45" spans="1:7">
      <c r="A45" s="425">
        <v>2</v>
      </c>
      <c r="B45" s="399" t="s">
        <v>782</v>
      </c>
      <c r="C45" s="399"/>
      <c r="D45" s="399"/>
      <c r="E45" s="399"/>
      <c r="F45" s="399"/>
      <c r="G45" s="399"/>
    </row>
    <row r="46" spans="1:7">
      <c r="A46" s="425">
        <v>3</v>
      </c>
      <c r="B46" s="399"/>
      <c r="C46" s="399"/>
      <c r="D46" s="399"/>
      <c r="E46" s="399"/>
      <c r="F46" s="399"/>
      <c r="G46" s="399"/>
    </row>
    <row r="47" spans="1:7">
      <c r="A47" s="425">
        <v>4</v>
      </c>
      <c r="B47" s="399" t="s">
        <v>114</v>
      </c>
      <c r="C47" s="399"/>
      <c r="D47" s="399"/>
      <c r="E47" s="399"/>
      <c r="F47" s="399"/>
      <c r="G47" s="399"/>
    </row>
    <row r="48" spans="1:7">
      <c r="A48" s="258"/>
    </row>
    <row r="49" spans="1:7">
      <c r="A49" s="258" t="s">
        <v>783</v>
      </c>
    </row>
    <row r="50" spans="1:7">
      <c r="A50" s="258"/>
    </row>
    <row r="51" spans="1:7">
      <c r="A51" s="260"/>
      <c r="B51" s="260"/>
      <c r="C51" s="260"/>
      <c r="D51" s="260"/>
      <c r="E51" s="260"/>
      <c r="F51" s="260"/>
      <c r="G51" s="260"/>
    </row>
    <row r="52" spans="1:7">
      <c r="A52" s="258"/>
    </row>
  </sheetData>
  <mergeCells count="40">
    <mergeCell ref="C25:D25"/>
    <mergeCell ref="E25:F25"/>
    <mergeCell ref="C26:D26"/>
    <mergeCell ref="E26:F26"/>
    <mergeCell ref="C30:D30"/>
    <mergeCell ref="E30:F30"/>
    <mergeCell ref="C27:D27"/>
    <mergeCell ref="E27:F27"/>
    <mergeCell ref="C28:D28"/>
    <mergeCell ref="E28:F28"/>
    <mergeCell ref="C29:D29"/>
    <mergeCell ref="E29:F29"/>
    <mergeCell ref="C19:D19"/>
    <mergeCell ref="E19:F19"/>
    <mergeCell ref="C23:D23"/>
    <mergeCell ref="E23:F23"/>
    <mergeCell ref="C24:D24"/>
    <mergeCell ref="E24:F24"/>
    <mergeCell ref="C16:D16"/>
    <mergeCell ref="E16:F16"/>
    <mergeCell ref="C17:D17"/>
    <mergeCell ref="E17:F17"/>
    <mergeCell ref="C18:D18"/>
    <mergeCell ref="E18:F18"/>
    <mergeCell ref="A34:A35"/>
    <mergeCell ref="B34:B35"/>
    <mergeCell ref="C34:D34"/>
    <mergeCell ref="E34:F34"/>
    <mergeCell ref="A1:G1"/>
    <mergeCell ref="A12:G12"/>
    <mergeCell ref="C3:D3"/>
    <mergeCell ref="C4:D4"/>
    <mergeCell ref="C5:D5"/>
    <mergeCell ref="C6:D6"/>
    <mergeCell ref="E3:F3"/>
    <mergeCell ref="E4:F4"/>
    <mergeCell ref="E5:F5"/>
    <mergeCell ref="E6:F6"/>
    <mergeCell ref="C15:D15"/>
    <mergeCell ref="E15:F15"/>
  </mergeCells>
  <pageMargins left="0.51" right="0.18" top="0.75" bottom="0.75" header="0.3" footer="0.3"/>
  <pageSetup paperSize="9" scale="9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6"/>
  <sheetViews>
    <sheetView showGridLines="0" showZeros="0" zoomScale="85" zoomScaleNormal="85" zoomScaleSheetLayoutView="98" workbookViewId="0">
      <pane xSplit="1" ySplit="9" topLeftCell="B10" activePane="bottomRight" state="frozen"/>
      <selection activeCell="C11" sqref="C11"/>
      <selection pane="topRight" activeCell="C11" sqref="C11"/>
      <selection pane="bottomLeft" activeCell="C11" sqref="C11"/>
      <selection pane="bottomRight" activeCell="D41" sqref="D41"/>
    </sheetView>
  </sheetViews>
  <sheetFormatPr defaultColWidth="9.140625" defaultRowHeight="12.75"/>
  <cols>
    <col min="1" max="1" width="7.85546875" style="107" customWidth="1"/>
    <col min="2" max="2" width="45.140625" style="108" customWidth="1"/>
    <col min="3" max="3" width="21.28515625" style="109" bestFit="1" customWidth="1"/>
    <col min="4" max="4" width="19.5703125" style="687" bestFit="1" customWidth="1"/>
    <col min="5" max="5" width="9.28515625" style="110" bestFit="1" customWidth="1"/>
    <col min="6" max="6" width="14" style="111" customWidth="1"/>
    <col min="7" max="8" width="13.7109375" style="111" customWidth="1"/>
    <col min="9" max="9" width="14" style="111" customWidth="1"/>
    <col min="10" max="10" width="18" style="112" customWidth="1"/>
    <col min="11" max="18" width="12.7109375" style="112" customWidth="1"/>
    <col min="19" max="16384" width="9.140625" style="112"/>
  </cols>
  <sheetData>
    <row r="1" spans="1:5">
      <c r="D1" s="685"/>
    </row>
    <row r="2" spans="1:5" ht="18.75">
      <c r="B2" s="732" t="s">
        <v>409</v>
      </c>
      <c r="C2" s="732"/>
      <c r="D2" s="732"/>
    </row>
    <row r="4" spans="1:5">
      <c r="A4" s="113"/>
      <c r="B4" s="114" t="s">
        <v>1004</v>
      </c>
      <c r="D4" s="686" t="s">
        <v>1783</v>
      </c>
    </row>
    <row r="5" spans="1:5">
      <c r="B5" s="522" t="s">
        <v>410</v>
      </c>
    </row>
    <row r="6" spans="1:5">
      <c r="D6" s="688" t="s">
        <v>201</v>
      </c>
    </row>
    <row r="8" spans="1:5" ht="25.5">
      <c r="A8" s="102" t="s">
        <v>200</v>
      </c>
      <c r="B8" s="103" t="s">
        <v>411</v>
      </c>
      <c r="C8" s="104" t="s">
        <v>412</v>
      </c>
      <c r="D8" s="689" t="s">
        <v>412</v>
      </c>
    </row>
    <row r="9" spans="1:5" ht="16.5" customHeight="1">
      <c r="A9" s="102"/>
      <c r="B9" s="103"/>
      <c r="C9" s="104" t="s">
        <v>1773</v>
      </c>
      <c r="D9" s="690" t="s">
        <v>1784</v>
      </c>
    </row>
    <row r="10" spans="1:5" s="120" customFormat="1" ht="16.5" customHeight="1">
      <c r="A10" s="116" t="s">
        <v>55</v>
      </c>
      <c r="B10" s="117" t="s">
        <v>77</v>
      </c>
      <c r="C10" s="118">
        <v>1</v>
      </c>
      <c r="D10" s="691">
        <v>2</v>
      </c>
      <c r="E10" s="119"/>
    </row>
    <row r="11" spans="1:5" ht="16.5" customHeight="1">
      <c r="A11" s="116">
        <v>1</v>
      </c>
      <c r="B11" s="121" t="s">
        <v>413</v>
      </c>
      <c r="C11" s="610"/>
      <c r="D11" s="692"/>
    </row>
    <row r="12" spans="1:5" ht="16.5" customHeight="1">
      <c r="A12" s="116">
        <v>1.1000000000000001</v>
      </c>
      <c r="B12" s="121" t="s">
        <v>414</v>
      </c>
      <c r="C12" s="610"/>
      <c r="D12" s="692"/>
    </row>
    <row r="13" spans="1:5" ht="16.5" customHeight="1">
      <c r="A13" s="116" t="s">
        <v>197</v>
      </c>
      <c r="B13" s="116" t="s">
        <v>415</v>
      </c>
      <c r="C13" s="585">
        <v>265935128.21000001</v>
      </c>
      <c r="D13" s="692">
        <v>97442048.340000004</v>
      </c>
    </row>
    <row r="14" spans="1:5" ht="16.5" customHeight="1">
      <c r="A14" s="116" t="s">
        <v>196</v>
      </c>
      <c r="B14" s="116" t="s">
        <v>416</v>
      </c>
      <c r="C14" s="585">
        <v>1856610</v>
      </c>
      <c r="D14" s="692">
        <v>1398194.61</v>
      </c>
    </row>
    <row r="15" spans="1:5" ht="16.5" customHeight="1">
      <c r="A15" s="116" t="s">
        <v>195</v>
      </c>
      <c r="B15" s="116" t="s">
        <v>417</v>
      </c>
      <c r="C15" s="585">
        <v>1381251.76</v>
      </c>
      <c r="D15" s="692">
        <v>2407398.88</v>
      </c>
    </row>
    <row r="16" spans="1:5" ht="16.5" customHeight="1">
      <c r="A16" s="116" t="s">
        <v>194</v>
      </c>
      <c r="B16" s="116" t="s">
        <v>418</v>
      </c>
      <c r="C16" s="585">
        <v>850000000</v>
      </c>
      <c r="D16" s="692">
        <v>1077990408</v>
      </c>
    </row>
    <row r="17" spans="1:4" ht="16.5" customHeight="1">
      <c r="A17" s="116" t="s">
        <v>193</v>
      </c>
      <c r="B17" s="116" t="s">
        <v>419</v>
      </c>
      <c r="C17" s="585"/>
      <c r="D17" s="692"/>
    </row>
    <row r="18" spans="1:4" ht="16.5" customHeight="1">
      <c r="A18" s="116" t="s">
        <v>192</v>
      </c>
      <c r="B18" s="116" t="s">
        <v>420</v>
      </c>
      <c r="C18" s="585">
        <v>1028629110.45</v>
      </c>
      <c r="D18" s="692">
        <v>1813728620.8099999</v>
      </c>
    </row>
    <row r="19" spans="1:4" ht="16.5" customHeight="1">
      <c r="A19" s="116" t="s">
        <v>191</v>
      </c>
      <c r="B19" s="116" t="s">
        <v>421</v>
      </c>
      <c r="C19" s="585">
        <v>54194328.939999998</v>
      </c>
      <c r="D19" s="692">
        <v>4860172.47</v>
      </c>
    </row>
    <row r="20" spans="1:4" ht="16.5" customHeight="1">
      <c r="A20" s="116" t="s">
        <v>238</v>
      </c>
      <c r="B20" s="116" t="s">
        <v>649</v>
      </c>
      <c r="C20" s="585">
        <v>16806079.489999998</v>
      </c>
      <c r="D20" s="692">
        <v>14893643.560000001</v>
      </c>
    </row>
    <row r="21" spans="1:4" ht="25.5">
      <c r="A21" s="116" t="s">
        <v>190</v>
      </c>
      <c r="B21" s="122" t="s">
        <v>423</v>
      </c>
      <c r="C21" s="585"/>
      <c r="D21" s="692"/>
    </row>
    <row r="22" spans="1:4" ht="16.5" customHeight="1">
      <c r="A22" s="116" t="s">
        <v>424</v>
      </c>
      <c r="B22" s="116"/>
      <c r="C22" s="586"/>
      <c r="D22" s="692"/>
    </row>
    <row r="23" spans="1:4" ht="16.5" customHeight="1">
      <c r="A23" s="116"/>
      <c r="B23" s="123" t="s">
        <v>425</v>
      </c>
      <c r="C23" s="586">
        <f>SUM(C13:C22)</f>
        <v>2218802508.8499999</v>
      </c>
      <c r="D23" s="693">
        <f>SUM(D13:D22)</f>
        <v>3012720486.6699996</v>
      </c>
    </row>
    <row r="24" spans="1:4" ht="16.5" customHeight="1">
      <c r="A24" s="124">
        <v>1.2</v>
      </c>
      <c r="B24" s="123" t="s">
        <v>426</v>
      </c>
      <c r="C24" s="585"/>
      <c r="D24" s="692"/>
    </row>
    <row r="25" spans="1:4" ht="16.5" customHeight="1">
      <c r="A25" s="116" t="s">
        <v>189</v>
      </c>
      <c r="B25" s="116" t="s">
        <v>427</v>
      </c>
      <c r="C25" s="585">
        <v>221078751.03999999</v>
      </c>
      <c r="D25" s="692">
        <v>279709929.61000001</v>
      </c>
    </row>
    <row r="26" spans="1:4" ht="16.5" customHeight="1">
      <c r="A26" s="116" t="s">
        <v>188</v>
      </c>
      <c r="B26" s="116" t="s">
        <v>428</v>
      </c>
      <c r="C26" s="585">
        <v>11356102.58</v>
      </c>
      <c r="D26" s="692">
        <v>12593760.140000001</v>
      </c>
    </row>
    <row r="27" spans="1:4" ht="16.5" customHeight="1">
      <c r="A27" s="116" t="s">
        <v>187</v>
      </c>
      <c r="B27" s="116" t="s">
        <v>429</v>
      </c>
      <c r="C27" s="585"/>
      <c r="D27" s="692"/>
    </row>
    <row r="28" spans="1:4" ht="16.5" customHeight="1">
      <c r="A28" s="116" t="s">
        <v>186</v>
      </c>
      <c r="B28" s="116" t="s">
        <v>430</v>
      </c>
      <c r="C28" s="585"/>
      <c r="D28" s="692"/>
    </row>
    <row r="29" spans="1:4" ht="16.5" customHeight="1">
      <c r="A29" s="116" t="s">
        <v>185</v>
      </c>
      <c r="B29" s="116" t="s">
        <v>431</v>
      </c>
      <c r="C29" s="585"/>
      <c r="D29" s="692"/>
    </row>
    <row r="30" spans="1:4" ht="16.5" customHeight="1">
      <c r="A30" s="116" t="s">
        <v>184</v>
      </c>
      <c r="B30" s="116" t="s">
        <v>432</v>
      </c>
      <c r="C30" s="585">
        <v>35498.01</v>
      </c>
      <c r="D30" s="692">
        <v>1107606.92</v>
      </c>
    </row>
    <row r="31" spans="1:4" ht="26.25" customHeight="1">
      <c r="A31" s="116" t="s">
        <v>183</v>
      </c>
      <c r="B31" s="122" t="s">
        <v>433</v>
      </c>
      <c r="C31" s="585"/>
      <c r="D31" s="692"/>
    </row>
    <row r="32" spans="1:4" ht="16.5" customHeight="1">
      <c r="A32" s="116" t="s">
        <v>182</v>
      </c>
      <c r="B32" s="116" t="s">
        <v>434</v>
      </c>
      <c r="C32" s="586"/>
      <c r="D32" s="692"/>
    </row>
    <row r="33" spans="1:4" ht="16.5" customHeight="1">
      <c r="A33" s="116" t="s">
        <v>236</v>
      </c>
      <c r="B33" s="116"/>
      <c r="C33" s="586">
        <f>+C32+C22</f>
        <v>0</v>
      </c>
      <c r="D33" s="692"/>
    </row>
    <row r="34" spans="1:4" ht="16.5" customHeight="1" thickBot="1">
      <c r="A34" s="116" t="s">
        <v>435</v>
      </c>
      <c r="B34" s="121" t="s">
        <v>436</v>
      </c>
      <c r="C34" s="586">
        <f>SUM(C25:C33)</f>
        <v>232470351.63</v>
      </c>
      <c r="D34" s="693">
        <f>SUM(D25:D33)</f>
        <v>293411296.67000002</v>
      </c>
    </row>
    <row r="35" spans="1:4" ht="16.5" customHeight="1" thickBot="1">
      <c r="A35" s="116">
        <v>1.3</v>
      </c>
      <c r="B35" s="123" t="s">
        <v>437</v>
      </c>
      <c r="C35" s="611">
        <f>+C23+C34</f>
        <v>2451272860.48</v>
      </c>
      <c r="D35" s="694">
        <f>+D23+D34</f>
        <v>3306131783.3399997</v>
      </c>
    </row>
    <row r="36" spans="1:4" ht="16.5" customHeight="1">
      <c r="B36" s="125"/>
      <c r="C36" s="585"/>
      <c r="D36" s="695"/>
    </row>
    <row r="37" spans="1:4" ht="16.5" customHeight="1">
      <c r="A37" s="105">
        <v>2</v>
      </c>
      <c r="B37" s="106" t="s">
        <v>438</v>
      </c>
      <c r="C37" s="585"/>
      <c r="D37" s="696"/>
    </row>
    <row r="38" spans="1:4" ht="16.5" customHeight="1">
      <c r="A38" s="105">
        <v>2.1</v>
      </c>
      <c r="B38" s="126" t="s">
        <v>439</v>
      </c>
      <c r="C38" s="585"/>
      <c r="D38" s="696"/>
    </row>
    <row r="39" spans="1:4" ht="16.5" customHeight="1">
      <c r="A39" s="116" t="s">
        <v>179</v>
      </c>
      <c r="B39" s="124" t="s">
        <v>440</v>
      </c>
      <c r="C39" s="585"/>
      <c r="D39" s="696"/>
    </row>
    <row r="40" spans="1:4" ht="16.5" customHeight="1">
      <c r="A40" s="116" t="s">
        <v>178</v>
      </c>
      <c r="B40" s="116" t="s">
        <v>441</v>
      </c>
      <c r="C40" s="585">
        <v>4815549.0199999996</v>
      </c>
      <c r="D40" s="692">
        <v>809879250.83000004</v>
      </c>
    </row>
    <row r="41" spans="1:4" ht="16.5" customHeight="1">
      <c r="A41" s="116" t="s">
        <v>177</v>
      </c>
      <c r="B41" s="116" t="s">
        <v>442</v>
      </c>
      <c r="C41" s="585">
        <v>25499628.57</v>
      </c>
      <c r="D41" s="692">
        <v>25349212.390000001</v>
      </c>
    </row>
    <row r="42" spans="1:4" ht="16.5" customHeight="1">
      <c r="A42" s="116" t="s">
        <v>176</v>
      </c>
      <c r="B42" s="116" t="s">
        <v>443</v>
      </c>
      <c r="C42" s="585">
        <v>9346666.75</v>
      </c>
      <c r="D42" s="692">
        <v>4617056.5199999996</v>
      </c>
    </row>
    <row r="43" spans="1:4" ht="16.5" customHeight="1">
      <c r="A43" s="116" t="s">
        <v>175</v>
      </c>
      <c r="B43" s="116" t="s">
        <v>444</v>
      </c>
      <c r="C43" s="585"/>
      <c r="D43" s="692"/>
    </row>
    <row r="44" spans="1:4" ht="16.5" customHeight="1">
      <c r="A44" s="116" t="s">
        <v>174</v>
      </c>
      <c r="B44" s="116" t="s">
        <v>445</v>
      </c>
      <c r="C44" s="585"/>
      <c r="D44" s="692"/>
    </row>
    <row r="45" spans="1:4" ht="16.5" customHeight="1">
      <c r="A45" s="116" t="s">
        <v>173</v>
      </c>
      <c r="B45" s="116" t="s">
        <v>446</v>
      </c>
      <c r="C45" s="585"/>
      <c r="D45" s="692"/>
    </row>
    <row r="46" spans="1:4" ht="16.5" customHeight="1">
      <c r="A46" s="116" t="s">
        <v>172</v>
      </c>
      <c r="B46" s="116" t="s">
        <v>447</v>
      </c>
      <c r="C46" s="585">
        <v>832203934.75</v>
      </c>
      <c r="D46" s="692">
        <v>958551408.89999998</v>
      </c>
    </row>
    <row r="47" spans="1:4" ht="16.5" customHeight="1">
      <c r="A47" s="116" t="s">
        <v>171</v>
      </c>
      <c r="B47" s="116" t="s">
        <v>448</v>
      </c>
      <c r="C47" s="585"/>
      <c r="D47" s="692"/>
    </row>
    <row r="48" spans="1:4" ht="16.5" customHeight="1">
      <c r="A48" s="116" t="s">
        <v>170</v>
      </c>
      <c r="B48" s="116" t="s">
        <v>449</v>
      </c>
      <c r="C48" s="585"/>
      <c r="D48" s="692"/>
    </row>
    <row r="49" spans="1:4" ht="16.5" customHeight="1">
      <c r="A49" s="116" t="s">
        <v>169</v>
      </c>
      <c r="B49" s="116" t="s">
        <v>450</v>
      </c>
      <c r="C49" s="585"/>
      <c r="D49" s="692">
        <v>6490000</v>
      </c>
    </row>
    <row r="50" spans="1:4" ht="38.25">
      <c r="A50" s="116" t="s">
        <v>168</v>
      </c>
      <c r="B50" s="122" t="s">
        <v>451</v>
      </c>
      <c r="C50" s="585"/>
      <c r="D50" s="692"/>
    </row>
    <row r="51" spans="1:4" ht="16.5" customHeight="1">
      <c r="A51" s="116" t="s">
        <v>452</v>
      </c>
      <c r="B51" s="122"/>
      <c r="C51" s="586"/>
      <c r="D51" s="692"/>
    </row>
    <row r="52" spans="1:4" ht="16.5" customHeight="1">
      <c r="A52" s="124" t="s">
        <v>453</v>
      </c>
      <c r="B52" s="124" t="s">
        <v>454</v>
      </c>
      <c r="C52" s="586">
        <f>SUM(C40:C51)</f>
        <v>871865779.09000003</v>
      </c>
      <c r="D52" s="693">
        <f>SUM(D40:D51)</f>
        <v>1804886928.6399999</v>
      </c>
    </row>
    <row r="53" spans="1:4" ht="16.5" customHeight="1">
      <c r="A53" s="116" t="s">
        <v>167</v>
      </c>
      <c r="B53" s="124" t="s">
        <v>455</v>
      </c>
      <c r="C53" s="585">
        <v>0</v>
      </c>
      <c r="D53" s="692"/>
    </row>
    <row r="54" spans="1:4" ht="16.5" customHeight="1">
      <c r="A54" s="116" t="s">
        <v>166</v>
      </c>
      <c r="B54" s="116" t="s">
        <v>456</v>
      </c>
      <c r="C54" s="586"/>
      <c r="D54" s="692"/>
    </row>
    <row r="55" spans="1:4" ht="16.5" customHeight="1">
      <c r="A55" s="116" t="s">
        <v>165</v>
      </c>
      <c r="B55" s="116" t="s">
        <v>449</v>
      </c>
      <c r="C55" s="586"/>
      <c r="D55" s="692"/>
    </row>
    <row r="56" spans="1:4" ht="16.5" customHeight="1">
      <c r="A56" s="116" t="s">
        <v>164</v>
      </c>
      <c r="B56" s="116" t="s">
        <v>457</v>
      </c>
      <c r="C56" s="585"/>
      <c r="D56" s="692"/>
    </row>
    <row r="57" spans="1:4" ht="16.5" customHeight="1">
      <c r="A57" s="116" t="s">
        <v>163</v>
      </c>
      <c r="B57" s="116" t="s">
        <v>458</v>
      </c>
      <c r="C57" s="585"/>
      <c r="D57" s="692"/>
    </row>
    <row r="58" spans="1:4" ht="16.5" customHeight="1">
      <c r="A58" s="116" t="s">
        <v>459</v>
      </c>
      <c r="B58" s="116"/>
      <c r="C58" s="585"/>
      <c r="D58" s="692"/>
    </row>
    <row r="59" spans="1:4" ht="16.5" customHeight="1" thickBot="1">
      <c r="A59" s="124" t="s">
        <v>460</v>
      </c>
      <c r="B59" s="124" t="s">
        <v>461</v>
      </c>
      <c r="C59" s="585">
        <f>SUM(C54:C58)</f>
        <v>0</v>
      </c>
      <c r="D59" s="693">
        <f>SUM(D54:D58)</f>
        <v>0</v>
      </c>
    </row>
    <row r="60" spans="1:4" ht="16.5" customHeight="1" thickBot="1">
      <c r="A60" s="124" t="s">
        <v>462</v>
      </c>
      <c r="B60" s="121" t="s">
        <v>463</v>
      </c>
      <c r="C60" s="612">
        <f>+C52+C59</f>
        <v>871865779.09000003</v>
      </c>
      <c r="D60" s="694">
        <f>+D52+D59</f>
        <v>1804886928.6399999</v>
      </c>
    </row>
    <row r="61" spans="1:4" ht="16.5" customHeight="1">
      <c r="A61" s="116">
        <v>2.2999999999999998</v>
      </c>
      <c r="B61" s="121" t="s">
        <v>464</v>
      </c>
      <c r="C61" s="585"/>
      <c r="D61" s="697"/>
    </row>
    <row r="62" spans="1:4" ht="16.5" customHeight="1">
      <c r="A62" s="116" t="s">
        <v>162</v>
      </c>
      <c r="B62" s="116" t="s">
        <v>465</v>
      </c>
      <c r="C62" s="585"/>
      <c r="D62" s="692"/>
    </row>
    <row r="63" spans="1:4" ht="16.5" customHeight="1">
      <c r="A63" s="116" t="s">
        <v>161</v>
      </c>
      <c r="B63" s="116" t="s">
        <v>466</v>
      </c>
      <c r="C63" s="585"/>
      <c r="D63" s="698"/>
    </row>
    <row r="64" spans="1:4" ht="16.5" customHeight="1">
      <c r="A64" s="116" t="s">
        <v>160</v>
      </c>
      <c r="B64" s="116" t="s">
        <v>467</v>
      </c>
      <c r="C64" s="585">
        <v>13072400</v>
      </c>
      <c r="D64" s="698">
        <v>13072400</v>
      </c>
    </row>
    <row r="65" spans="1:4" ht="16.5" customHeight="1">
      <c r="A65" s="116" t="s">
        <v>159</v>
      </c>
      <c r="B65" s="116" t="s">
        <v>231</v>
      </c>
      <c r="C65" s="585"/>
      <c r="D65" s="692"/>
    </row>
    <row r="66" spans="1:4" ht="16.5" customHeight="1">
      <c r="A66" s="116" t="s">
        <v>158</v>
      </c>
      <c r="B66" s="116" t="s">
        <v>230</v>
      </c>
      <c r="C66" s="586"/>
      <c r="D66" s="692"/>
    </row>
    <row r="67" spans="1:4" ht="16.5" customHeight="1">
      <c r="A67" s="116" t="s">
        <v>157</v>
      </c>
      <c r="B67" s="116" t="s">
        <v>229</v>
      </c>
      <c r="C67" s="585"/>
      <c r="D67" s="692"/>
    </row>
    <row r="68" spans="1:4" ht="16.5" customHeight="1">
      <c r="A68" s="116" t="s">
        <v>156</v>
      </c>
      <c r="B68" s="116" t="s">
        <v>228</v>
      </c>
      <c r="C68" s="610"/>
      <c r="D68" s="692"/>
    </row>
    <row r="69" spans="1:4" ht="16.5" customHeight="1">
      <c r="A69" s="116" t="s">
        <v>155</v>
      </c>
      <c r="B69" s="116" t="s">
        <v>468</v>
      </c>
      <c r="C69" s="585"/>
      <c r="D69" s="692"/>
    </row>
    <row r="70" spans="1:4" ht="16.5" customHeight="1">
      <c r="A70" s="116" t="s">
        <v>239</v>
      </c>
      <c r="B70" s="116" t="s">
        <v>469</v>
      </c>
      <c r="C70" s="585">
        <v>1566334681.3900001</v>
      </c>
      <c r="D70" s="692">
        <v>1488172454.7</v>
      </c>
    </row>
    <row r="71" spans="1:4" ht="16.5" customHeight="1">
      <c r="A71" s="116" t="s">
        <v>470</v>
      </c>
      <c r="B71" s="116"/>
      <c r="C71" s="586"/>
      <c r="D71" s="692"/>
    </row>
    <row r="72" spans="1:4" ht="16.5" customHeight="1">
      <c r="A72" s="116" t="s">
        <v>471</v>
      </c>
      <c r="B72" s="121" t="s">
        <v>472</v>
      </c>
      <c r="C72" s="683">
        <f>SUM(C62:C71)</f>
        <v>1579407081.3900001</v>
      </c>
      <c r="D72" s="693">
        <f>SUM(D62:D71)</f>
        <v>1501244854.7</v>
      </c>
    </row>
    <row r="73" spans="1:4" ht="16.5" customHeight="1">
      <c r="A73" s="116">
        <v>2.4</v>
      </c>
      <c r="B73" s="121" t="s">
        <v>473</v>
      </c>
      <c r="C73" s="586">
        <f>+C60+C72</f>
        <v>2451272860.48</v>
      </c>
      <c r="D73" s="693">
        <f>+D60+D72</f>
        <v>3306131783.3400002</v>
      </c>
    </row>
    <row r="74" spans="1:4">
      <c r="A74" s="127"/>
      <c r="B74" s="127"/>
      <c r="C74" s="587">
        <f>+C35-C73</f>
        <v>0</v>
      </c>
      <c r="D74" s="699">
        <f>+D35-D73</f>
        <v>0</v>
      </c>
    </row>
    <row r="75" spans="1:4">
      <c r="A75" s="127"/>
      <c r="B75" s="127"/>
      <c r="C75" s="128"/>
      <c r="D75" s="699"/>
    </row>
    <row r="76" spans="1:4">
      <c r="A76" s="127"/>
      <c r="B76" s="127"/>
      <c r="C76" s="128"/>
      <c r="D76" s="699"/>
    </row>
    <row r="77" spans="1:4">
      <c r="A77" s="127"/>
      <c r="B77" s="127"/>
      <c r="C77" s="128"/>
      <c r="D77" s="699"/>
    </row>
    <row r="78" spans="1:4">
      <c r="A78" s="127"/>
      <c r="B78" s="125"/>
      <c r="C78" s="129"/>
      <c r="D78" s="699"/>
    </row>
    <row r="79" spans="1:4">
      <c r="A79" s="127"/>
      <c r="B79" s="88" t="s">
        <v>1775</v>
      </c>
      <c r="C79" s="128"/>
      <c r="D79" s="699"/>
    </row>
    <row r="80" spans="1:4">
      <c r="A80" s="127"/>
      <c r="B80" s="88"/>
      <c r="C80" s="128"/>
      <c r="D80" s="699"/>
    </row>
    <row r="81" spans="1:4">
      <c r="A81" s="127"/>
      <c r="B81" s="88" t="s">
        <v>1774</v>
      </c>
      <c r="C81" s="128"/>
      <c r="D81" s="699"/>
    </row>
    <row r="82" spans="1:4">
      <c r="A82" s="127"/>
      <c r="B82" s="127"/>
      <c r="C82" s="128"/>
      <c r="D82" s="699"/>
    </row>
    <row r="83" spans="1:4">
      <c r="A83" s="127"/>
      <c r="B83" s="127"/>
      <c r="C83" s="128"/>
      <c r="D83" s="699"/>
    </row>
    <row r="84" spans="1:4">
      <c r="B84" s="107"/>
      <c r="C84" s="129"/>
      <c r="D84" s="700"/>
    </row>
    <row r="85" spans="1:4">
      <c r="B85" s="107"/>
      <c r="C85" s="129"/>
      <c r="D85" s="700"/>
    </row>
    <row r="86" spans="1:4">
      <c r="B86" s="107"/>
      <c r="C86" s="129"/>
      <c r="D86" s="700"/>
    </row>
    <row r="87" spans="1:4">
      <c r="B87" s="125"/>
    </row>
    <row r="88" spans="1:4">
      <c r="B88" s="125"/>
    </row>
    <row r="89" spans="1:4">
      <c r="B89" s="125"/>
    </row>
    <row r="90" spans="1:4">
      <c r="B90" s="125"/>
    </row>
    <row r="91" spans="1:4">
      <c r="B91" s="125"/>
    </row>
    <row r="92" spans="1:4">
      <c r="B92" s="125"/>
    </row>
    <row r="93" spans="1:4">
      <c r="B93" s="125"/>
    </row>
    <row r="94" spans="1:4">
      <c r="B94" s="125"/>
    </row>
    <row r="95" spans="1:4">
      <c r="B95" s="125"/>
    </row>
    <row r="96" spans="1:4">
      <c r="B96" s="125"/>
    </row>
    <row r="97" spans="1:4">
      <c r="B97" s="125"/>
    </row>
    <row r="98" spans="1:4">
      <c r="B98" s="125"/>
    </row>
    <row r="99" spans="1:4">
      <c r="B99" s="125"/>
    </row>
    <row r="100" spans="1:4">
      <c r="B100" s="125"/>
    </row>
    <row r="101" spans="1:4">
      <c r="B101" s="125"/>
    </row>
    <row r="102" spans="1:4">
      <c r="B102" s="125"/>
    </row>
    <row r="103" spans="1:4">
      <c r="A103" s="127"/>
      <c r="B103" s="225"/>
      <c r="C103" s="137"/>
      <c r="D103" s="701"/>
    </row>
    <row r="104" spans="1:4">
      <c r="A104" s="127"/>
      <c r="B104" s="225"/>
      <c r="C104" s="137"/>
      <c r="D104" s="701"/>
    </row>
    <row r="105" spans="1:4">
      <c r="B105" s="125"/>
      <c r="D105" s="702"/>
    </row>
    <row r="106" spans="1:4">
      <c r="B106" s="132"/>
      <c r="C106" s="133"/>
      <c r="D106" s="702"/>
    </row>
  </sheetData>
  <mergeCells count="1">
    <mergeCell ref="B2:D2"/>
  </mergeCells>
  <dataValidations count="1">
    <dataValidation allowBlank="1" showInputMessage="1" showErrorMessage="1" prompt="D баганад өмнөх улирлын мөнгөн гүйлгээг оруулна уу." sqref="D6" xr:uid="{00000000-0002-0000-0100-000000000000}"/>
  </dataValidations>
  <pageMargins left="0.59055118110236204" right="0.23622047244094499" top="0.39370078740157499" bottom="0.31496062992126" header="0.511811023622047" footer="0.511811023622047"/>
  <pageSetup paperSize="9" scale="90" orientation="portrait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48"/>
  <sheetViews>
    <sheetView workbookViewId="0">
      <selection activeCell="E50" sqref="E50"/>
    </sheetView>
  </sheetViews>
  <sheetFormatPr defaultRowHeight="15"/>
  <cols>
    <col min="1" max="1" width="4.28515625" customWidth="1"/>
    <col min="2" max="2" width="41" customWidth="1"/>
    <col min="3" max="3" width="12.140625" customWidth="1"/>
    <col min="4" max="4" width="13.140625" customWidth="1"/>
    <col min="5" max="5" width="11.7109375" customWidth="1"/>
    <col min="6" max="6" width="14" customWidth="1"/>
    <col min="7" max="7" width="13.85546875" customWidth="1"/>
  </cols>
  <sheetData>
    <row r="1" spans="1:6">
      <c r="A1" s="258" t="s">
        <v>784</v>
      </c>
    </row>
    <row r="2" spans="1:6">
      <c r="A2" s="257"/>
    </row>
    <row r="3" spans="1:6">
      <c r="A3" s="401" t="s">
        <v>375</v>
      </c>
      <c r="B3" s="401" t="s">
        <v>694</v>
      </c>
      <c r="C3" s="1001" t="s">
        <v>700</v>
      </c>
      <c r="D3" s="1001"/>
      <c r="E3" s="1001" t="s">
        <v>713</v>
      </c>
      <c r="F3" s="1001"/>
    </row>
    <row r="4" spans="1:6">
      <c r="A4" s="425">
        <v>1</v>
      </c>
      <c r="B4" s="399"/>
      <c r="C4" s="1001"/>
      <c r="D4" s="1001"/>
      <c r="E4" s="1001"/>
      <c r="F4" s="1001"/>
    </row>
    <row r="5" spans="1:6">
      <c r="A5" s="425">
        <v>2</v>
      </c>
      <c r="B5" s="399" t="s">
        <v>114</v>
      </c>
      <c r="C5" s="1001"/>
      <c r="D5" s="1001"/>
      <c r="E5" s="1001"/>
      <c r="F5" s="1001"/>
    </row>
    <row r="6" spans="1:6">
      <c r="A6" s="258" t="s">
        <v>785</v>
      </c>
    </row>
    <row r="7" spans="1:6">
      <c r="A7" s="258"/>
    </row>
    <row r="8" spans="1:6">
      <c r="A8" s="260"/>
      <c r="B8" s="260"/>
      <c r="C8" s="260"/>
      <c r="D8" s="260"/>
      <c r="E8" s="260"/>
      <c r="F8" s="260"/>
    </row>
    <row r="9" spans="1:6">
      <c r="A9" s="258"/>
    </row>
    <row r="10" spans="1:6">
      <c r="A10" s="258" t="s">
        <v>786</v>
      </c>
    </row>
    <row r="11" spans="1:6">
      <c r="A11" s="257"/>
    </row>
    <row r="12" spans="1:6">
      <c r="A12" s="1030" t="s">
        <v>375</v>
      </c>
      <c r="B12" s="1030" t="s">
        <v>694</v>
      </c>
      <c r="C12" s="1001" t="s">
        <v>700</v>
      </c>
      <c r="D12" s="1001"/>
      <c r="E12" s="1028" t="s">
        <v>713</v>
      </c>
      <c r="F12" s="1028"/>
    </row>
    <row r="13" spans="1:6">
      <c r="A13" s="1030"/>
      <c r="B13" s="1030"/>
      <c r="C13" s="396" t="s">
        <v>774</v>
      </c>
      <c r="D13" s="396" t="s">
        <v>775</v>
      </c>
      <c r="E13" s="401" t="s">
        <v>774</v>
      </c>
      <c r="F13" s="401" t="s">
        <v>775</v>
      </c>
    </row>
    <row r="14" spans="1:6">
      <c r="A14" s="425">
        <v>1</v>
      </c>
      <c r="B14" s="399" t="s">
        <v>787</v>
      </c>
      <c r="C14" s="399"/>
      <c r="D14" s="399"/>
      <c r="E14" s="399"/>
      <c r="F14" s="399"/>
    </row>
    <row r="15" spans="1:6">
      <c r="A15" s="1030"/>
      <c r="B15" s="399" t="s">
        <v>788</v>
      </c>
      <c r="C15" s="399"/>
      <c r="D15" s="399"/>
      <c r="E15" s="399"/>
      <c r="F15" s="399"/>
    </row>
    <row r="16" spans="1:6">
      <c r="A16" s="1030"/>
      <c r="B16" s="399" t="s">
        <v>789</v>
      </c>
      <c r="C16" s="399"/>
      <c r="D16" s="399"/>
      <c r="E16" s="399"/>
      <c r="F16" s="399"/>
    </row>
    <row r="17" spans="1:7">
      <c r="A17" s="1030"/>
      <c r="B17" s="399" t="s">
        <v>790</v>
      </c>
      <c r="C17" s="399"/>
      <c r="D17" s="399"/>
      <c r="E17" s="399"/>
      <c r="F17" s="399"/>
    </row>
    <row r="18" spans="1:7" ht="25.5">
      <c r="A18" s="425">
        <v>2</v>
      </c>
      <c r="B18" s="399" t="s">
        <v>791</v>
      </c>
      <c r="C18" s="399"/>
      <c r="D18" s="452"/>
      <c r="E18" s="399"/>
      <c r="F18" s="452"/>
    </row>
    <row r="19" spans="1:7">
      <c r="A19" s="425">
        <v>3</v>
      </c>
      <c r="B19" s="399"/>
      <c r="C19" s="399"/>
      <c r="D19" s="399"/>
      <c r="E19" s="399"/>
      <c r="F19" s="399"/>
    </row>
    <row r="20" spans="1:7">
      <c r="A20" s="258" t="s">
        <v>792</v>
      </c>
    </row>
    <row r="21" spans="1:7">
      <c r="A21" s="258"/>
    </row>
    <row r="22" spans="1:7">
      <c r="A22" s="260"/>
      <c r="B22" s="260"/>
      <c r="C22" s="260"/>
      <c r="D22" s="260"/>
      <c r="E22" s="260"/>
      <c r="F22" s="260"/>
    </row>
    <row r="23" spans="1:7">
      <c r="A23" s="261"/>
      <c r="B23" s="261"/>
      <c r="C23" s="261"/>
      <c r="D23" s="261"/>
      <c r="E23" s="261"/>
      <c r="F23" s="261"/>
    </row>
    <row r="24" spans="1:7">
      <c r="A24" s="257"/>
    </row>
    <row r="25" spans="1:7">
      <c r="A25" s="1002" t="s">
        <v>987</v>
      </c>
      <c r="B25" s="1003"/>
      <c r="C25" s="1003"/>
      <c r="D25" s="1003"/>
      <c r="E25" s="1003"/>
      <c r="F25" s="1003"/>
      <c r="G25" s="1003"/>
    </row>
    <row r="26" spans="1:7">
      <c r="A26" s="257"/>
    </row>
    <row r="27" spans="1:7">
      <c r="A27" s="1033" t="s">
        <v>793</v>
      </c>
      <c r="B27" s="1033"/>
    </row>
    <row r="28" spans="1:7">
      <c r="A28" s="257"/>
    </row>
    <row r="29" spans="1:7" ht="25.5">
      <c r="A29" s="1004" t="s">
        <v>375</v>
      </c>
      <c r="B29" s="1004" t="s">
        <v>105</v>
      </c>
      <c r="C29" s="1004" t="s">
        <v>794</v>
      </c>
      <c r="D29" s="1004"/>
      <c r="E29" s="1004" t="s">
        <v>795</v>
      </c>
      <c r="F29" s="1004"/>
      <c r="G29" s="397" t="s">
        <v>796</v>
      </c>
    </row>
    <row r="30" spans="1:7" ht="25.5">
      <c r="A30" s="1004"/>
      <c r="B30" s="1004"/>
      <c r="C30" s="397" t="s">
        <v>798</v>
      </c>
      <c r="D30" s="397" t="s">
        <v>797</v>
      </c>
      <c r="E30" s="397" t="s">
        <v>798</v>
      </c>
      <c r="F30" s="397" t="s">
        <v>797</v>
      </c>
      <c r="G30" s="397"/>
    </row>
    <row r="31" spans="1:7">
      <c r="A31" s="425">
        <v>1</v>
      </c>
      <c r="B31" s="447" t="s">
        <v>700</v>
      </c>
      <c r="C31" s="452">
        <v>65362</v>
      </c>
      <c r="D31" s="452">
        <f>+C31*200</f>
        <v>13072400</v>
      </c>
      <c r="E31" s="451"/>
      <c r="F31" s="451"/>
      <c r="G31" s="452">
        <f>+D31</f>
        <v>13072400</v>
      </c>
    </row>
    <row r="32" spans="1:7">
      <c r="A32" s="425">
        <v>2</v>
      </c>
      <c r="B32" s="447" t="s">
        <v>709</v>
      </c>
      <c r="C32" s="452"/>
      <c r="D32" s="452"/>
      <c r="E32" s="451"/>
      <c r="F32" s="451"/>
      <c r="G32" s="452"/>
    </row>
    <row r="33" spans="1:8">
      <c r="A33" s="425">
        <v>3</v>
      </c>
      <c r="B33" s="447" t="s">
        <v>799</v>
      </c>
      <c r="C33" s="452"/>
      <c r="D33" s="452"/>
      <c r="E33" s="451"/>
      <c r="F33" s="451"/>
      <c r="G33" s="452"/>
    </row>
    <row r="34" spans="1:8">
      <c r="A34" s="425">
        <v>4</v>
      </c>
      <c r="B34" s="447" t="s">
        <v>713</v>
      </c>
      <c r="C34" s="452">
        <f>SUM(C31:C33)</f>
        <v>65362</v>
      </c>
      <c r="D34" s="452">
        <f>SUM(D31:D33)</f>
        <v>13072400</v>
      </c>
      <c r="E34" s="451"/>
      <c r="F34" s="451"/>
      <c r="G34" s="452">
        <f>SUM(G31:G33)</f>
        <v>13072400</v>
      </c>
    </row>
    <row r="35" spans="1:8">
      <c r="A35" s="448"/>
      <c r="B35" s="449"/>
      <c r="C35" s="449"/>
      <c r="D35" s="449"/>
      <c r="E35" s="449"/>
      <c r="F35" s="449"/>
      <c r="G35" s="449"/>
    </row>
    <row r="36" spans="1:8">
      <c r="A36" s="258" t="s">
        <v>986</v>
      </c>
    </row>
    <row r="37" spans="1:8">
      <c r="A37" s="258"/>
    </row>
    <row r="38" spans="1:8" ht="30" customHeight="1">
      <c r="A38" s="397" t="s">
        <v>375</v>
      </c>
      <c r="B38" s="397" t="s">
        <v>105</v>
      </c>
      <c r="C38" s="1004" t="s">
        <v>800</v>
      </c>
      <c r="D38" s="1004"/>
      <c r="E38" s="1004" t="s">
        <v>801</v>
      </c>
      <c r="F38" s="1004"/>
      <c r="G38" s="397" t="s">
        <v>114</v>
      </c>
    </row>
    <row r="39" spans="1:8">
      <c r="A39" s="425">
        <v>1</v>
      </c>
      <c r="B39" s="399" t="s">
        <v>700</v>
      </c>
      <c r="C39" s="1007"/>
      <c r="D39" s="1008"/>
      <c r="E39" s="1007"/>
      <c r="F39" s="1008"/>
      <c r="G39" s="403">
        <f>SUM(C39:F39)</f>
        <v>0</v>
      </c>
      <c r="H39" s="460"/>
    </row>
    <row r="40" spans="1:8">
      <c r="A40" s="425">
        <v>2</v>
      </c>
      <c r="B40" s="399" t="s">
        <v>726</v>
      </c>
      <c r="C40" s="1007"/>
      <c r="D40" s="1008"/>
      <c r="E40" s="1007"/>
      <c r="F40" s="1008"/>
      <c r="G40" s="403">
        <f t="shared" ref="G40:G47" si="0">SUM(C40:F40)</f>
        <v>0</v>
      </c>
    </row>
    <row r="41" spans="1:8">
      <c r="A41" s="1031"/>
      <c r="B41" s="399" t="s">
        <v>802</v>
      </c>
      <c r="C41" s="1007"/>
      <c r="D41" s="1008"/>
      <c r="E41" s="1007"/>
      <c r="F41" s="1008"/>
      <c r="G41" s="403">
        <f t="shared" si="0"/>
        <v>0</v>
      </c>
    </row>
    <row r="42" spans="1:8" ht="30">
      <c r="A42" s="1031"/>
      <c r="B42" s="450" t="s">
        <v>979</v>
      </c>
      <c r="C42" s="1007"/>
      <c r="D42" s="1008"/>
      <c r="E42" s="1007"/>
      <c r="F42" s="1008"/>
      <c r="G42" s="403">
        <f t="shared" si="0"/>
        <v>0</v>
      </c>
    </row>
    <row r="43" spans="1:8">
      <c r="A43" s="425">
        <v>3</v>
      </c>
      <c r="B43" s="399" t="s">
        <v>727</v>
      </c>
      <c r="C43" s="1007"/>
      <c r="D43" s="1008"/>
      <c r="E43" s="1007"/>
      <c r="F43" s="1008"/>
      <c r="G43" s="403">
        <f t="shared" si="0"/>
        <v>0</v>
      </c>
    </row>
    <row r="44" spans="1:8">
      <c r="A44" s="1032"/>
      <c r="B44" s="399" t="s">
        <v>803</v>
      </c>
      <c r="C44" s="1007"/>
      <c r="D44" s="1008"/>
      <c r="E44" s="1007"/>
      <c r="F44" s="1008"/>
      <c r="G44" s="403">
        <f t="shared" si="0"/>
        <v>0</v>
      </c>
    </row>
    <row r="45" spans="1:8">
      <c r="A45" s="1032"/>
      <c r="B45" s="399" t="s">
        <v>507</v>
      </c>
      <c r="C45" s="1007"/>
      <c r="D45" s="1008"/>
      <c r="E45" s="1007"/>
      <c r="F45" s="1008"/>
      <c r="G45" s="403">
        <f t="shared" si="0"/>
        <v>0</v>
      </c>
    </row>
    <row r="46" spans="1:8" ht="30">
      <c r="A46" s="1032"/>
      <c r="B46" s="450" t="s">
        <v>980</v>
      </c>
      <c r="C46" s="1007"/>
      <c r="D46" s="1008"/>
      <c r="E46" s="1007"/>
      <c r="F46" s="1008"/>
      <c r="G46" s="403">
        <f t="shared" si="0"/>
        <v>0</v>
      </c>
    </row>
    <row r="47" spans="1:8">
      <c r="A47" s="425">
        <v>4</v>
      </c>
      <c r="B47" s="399" t="s">
        <v>713</v>
      </c>
      <c r="C47" s="1007">
        <f>C39-C43</f>
        <v>0</v>
      </c>
      <c r="D47" s="1008"/>
      <c r="E47" s="1007"/>
      <c r="F47" s="1008"/>
      <c r="G47" s="403">
        <f t="shared" si="0"/>
        <v>0</v>
      </c>
    </row>
    <row r="48" spans="1:8">
      <c r="A48" s="257"/>
    </row>
  </sheetData>
  <mergeCells count="39">
    <mergeCell ref="C43:D43"/>
    <mergeCell ref="C44:D44"/>
    <mergeCell ref="C45:D45"/>
    <mergeCell ref="C46:D46"/>
    <mergeCell ref="C47:D47"/>
    <mergeCell ref="E43:F43"/>
    <mergeCell ref="E44:F44"/>
    <mergeCell ref="E45:F45"/>
    <mergeCell ref="E46:F46"/>
    <mergeCell ref="E47:F47"/>
    <mergeCell ref="A44:A46"/>
    <mergeCell ref="A25:G25"/>
    <mergeCell ref="C3:D3"/>
    <mergeCell ref="C4:D4"/>
    <mergeCell ref="C5:D5"/>
    <mergeCell ref="E3:F3"/>
    <mergeCell ref="E4:F4"/>
    <mergeCell ref="E5:F5"/>
    <mergeCell ref="A27:B27"/>
    <mergeCell ref="A29:A30"/>
    <mergeCell ref="B29:B30"/>
    <mergeCell ref="A12:A13"/>
    <mergeCell ref="B12:B13"/>
    <mergeCell ref="C12:D12"/>
    <mergeCell ref="E38:F38"/>
    <mergeCell ref="C38:D38"/>
    <mergeCell ref="E12:F12"/>
    <mergeCell ref="A15:A17"/>
    <mergeCell ref="C29:D29"/>
    <mergeCell ref="E29:F29"/>
    <mergeCell ref="C42:D42"/>
    <mergeCell ref="A41:A42"/>
    <mergeCell ref="C39:D39"/>
    <mergeCell ref="C40:D40"/>
    <mergeCell ref="C41:D41"/>
    <mergeCell ref="E39:F39"/>
    <mergeCell ref="E40:F40"/>
    <mergeCell ref="E41:F41"/>
    <mergeCell ref="E42:F42"/>
  </mergeCells>
  <hyperlinks>
    <hyperlink ref="B42" location="_ftn1" display="_ftn1" xr:uid="{00000000-0004-0000-1300-000000000000}"/>
    <hyperlink ref="B46" location="_ftn2" display="_ftn2" xr:uid="{00000000-0004-0000-1300-000001000000}"/>
  </hyperlinks>
  <pageMargins left="0.39" right="0.37" top="0.75" bottom="0.75" header="0.3" footer="0.3"/>
  <pageSetup paperSize="9" scale="88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5"/>
  <sheetViews>
    <sheetView topLeftCell="A10" workbookViewId="0">
      <selection activeCell="E34" sqref="E34:F34"/>
    </sheetView>
  </sheetViews>
  <sheetFormatPr defaultRowHeight="15"/>
  <cols>
    <col min="1" max="1" width="4.5703125" customWidth="1"/>
    <col min="2" max="2" width="30.85546875" customWidth="1"/>
    <col min="3" max="6" width="13.85546875" customWidth="1"/>
  </cols>
  <sheetData>
    <row r="1" spans="1:6">
      <c r="A1" s="395" t="s">
        <v>804</v>
      </c>
      <c r="B1" s="394"/>
      <c r="C1" s="394"/>
      <c r="D1" s="394"/>
      <c r="E1" s="394"/>
      <c r="F1" s="394"/>
    </row>
    <row r="2" spans="1:6">
      <c r="A2" s="257"/>
    </row>
    <row r="3" spans="1:6" ht="25.5">
      <c r="A3" s="397" t="s">
        <v>375</v>
      </c>
      <c r="B3" s="397" t="s">
        <v>105</v>
      </c>
      <c r="C3" s="397" t="s">
        <v>700</v>
      </c>
      <c r="D3" s="397" t="s">
        <v>709</v>
      </c>
      <c r="E3" s="397" t="s">
        <v>799</v>
      </c>
      <c r="F3" s="397" t="s">
        <v>713</v>
      </c>
    </row>
    <row r="4" spans="1:6" ht="26.25">
      <c r="A4" s="425">
        <v>1</v>
      </c>
      <c r="B4" s="241" t="s">
        <v>805</v>
      </c>
      <c r="C4" s="396"/>
      <c r="D4" s="396"/>
      <c r="E4" s="396"/>
      <c r="F4" s="396"/>
    </row>
    <row r="5" spans="1:6" ht="38.25">
      <c r="A5" s="425">
        <v>2</v>
      </c>
      <c r="B5" s="399" t="s">
        <v>806</v>
      </c>
      <c r="C5" s="399"/>
      <c r="D5" s="399"/>
      <c r="E5" s="399"/>
      <c r="F5" s="399"/>
    </row>
    <row r="6" spans="1:6">
      <c r="A6" s="425">
        <v>3</v>
      </c>
      <c r="B6" s="399" t="s">
        <v>70</v>
      </c>
      <c r="C6" s="399"/>
      <c r="D6" s="399"/>
      <c r="E6" s="399"/>
      <c r="F6" s="399"/>
    </row>
    <row r="7" spans="1:6">
      <c r="A7" s="425">
        <v>4</v>
      </c>
      <c r="B7" s="399" t="s">
        <v>114</v>
      </c>
      <c r="C7" s="399"/>
      <c r="D7" s="399"/>
      <c r="E7" s="399"/>
      <c r="F7" s="399"/>
    </row>
    <row r="8" spans="1:6">
      <c r="A8" s="257"/>
    </row>
    <row r="9" spans="1:6">
      <c r="A9" s="257"/>
    </row>
    <row r="10" spans="1:6">
      <c r="A10" s="395" t="s">
        <v>807</v>
      </c>
    </row>
    <row r="11" spans="1:6">
      <c r="A11" s="257"/>
    </row>
    <row r="12" spans="1:6">
      <c r="A12" s="395" t="s">
        <v>808</v>
      </c>
    </row>
    <row r="13" spans="1:6">
      <c r="A13" s="257"/>
    </row>
    <row r="14" spans="1:6">
      <c r="A14" s="260"/>
      <c r="B14" s="260"/>
      <c r="C14" s="260"/>
      <c r="D14" s="260"/>
      <c r="E14" s="260"/>
      <c r="F14" s="260"/>
    </row>
    <row r="15" spans="1:6">
      <c r="A15" s="261"/>
      <c r="B15" s="261"/>
      <c r="C15" s="261"/>
      <c r="D15" s="261"/>
      <c r="E15" s="261"/>
      <c r="F15" s="261"/>
    </row>
    <row r="16" spans="1:6">
      <c r="A16" s="261"/>
      <c r="B16" s="261"/>
      <c r="C16" s="261"/>
      <c r="D16" s="261"/>
      <c r="E16" s="261"/>
      <c r="F16" s="261"/>
    </row>
    <row r="17" spans="1:6">
      <c r="A17" s="259"/>
    </row>
    <row r="18" spans="1:6">
      <c r="A18" s="1002" t="s">
        <v>988</v>
      </c>
      <c r="B18" s="1003"/>
      <c r="C18" s="1003"/>
      <c r="D18" s="1003"/>
      <c r="E18" s="1003"/>
      <c r="F18" s="1003"/>
    </row>
    <row r="19" spans="1:6">
      <c r="A19" s="257"/>
    </row>
    <row r="20" spans="1:6">
      <c r="A20" s="402" t="s">
        <v>375</v>
      </c>
      <c r="B20" s="399" t="s">
        <v>105</v>
      </c>
      <c r="C20" s="1001" t="s">
        <v>809</v>
      </c>
      <c r="D20" s="1001"/>
      <c r="E20" s="1001" t="s">
        <v>810</v>
      </c>
      <c r="F20" s="1001"/>
    </row>
    <row r="21" spans="1:6">
      <c r="A21" s="425">
        <v>1</v>
      </c>
      <c r="B21" s="453" t="s">
        <v>811</v>
      </c>
      <c r="C21" s="1001"/>
      <c r="D21" s="1001"/>
      <c r="E21" s="1001"/>
      <c r="F21" s="1001"/>
    </row>
    <row r="22" spans="1:6" ht="25.5">
      <c r="A22" s="1000">
        <v>1.1000000000000001</v>
      </c>
      <c r="B22" s="402" t="s">
        <v>812</v>
      </c>
      <c r="C22" s="1009">
        <f>OUDT!D10</f>
        <v>3958876589.3499999</v>
      </c>
      <c r="D22" s="1009"/>
      <c r="E22" s="1009">
        <f>OUDT!E10</f>
        <v>2496473628.3699999</v>
      </c>
      <c r="F22" s="1009"/>
    </row>
    <row r="23" spans="1:6">
      <c r="A23" s="1000"/>
      <c r="B23" s="402"/>
      <c r="C23" s="1001"/>
      <c r="D23" s="1001"/>
      <c r="E23" s="1001"/>
      <c r="F23" s="1001"/>
    </row>
    <row r="24" spans="1:6" ht="25.5">
      <c r="A24" s="1000">
        <v>1.2</v>
      </c>
      <c r="B24" s="402" t="s">
        <v>813</v>
      </c>
      <c r="C24" s="1001"/>
      <c r="D24" s="1001"/>
      <c r="E24" s="1001"/>
      <c r="F24" s="1001"/>
    </row>
    <row r="25" spans="1:6">
      <c r="A25" s="1000"/>
      <c r="B25" s="402"/>
      <c r="C25" s="1001"/>
      <c r="D25" s="1001"/>
      <c r="E25" s="1001"/>
      <c r="F25" s="1001"/>
    </row>
    <row r="26" spans="1:6">
      <c r="A26" s="400">
        <v>1.3</v>
      </c>
      <c r="B26" s="402" t="s">
        <v>814</v>
      </c>
      <c r="C26" s="1009">
        <f>SUM(C22:D25)</f>
        <v>3958876589.3499999</v>
      </c>
      <c r="D26" s="1009"/>
      <c r="E26" s="1009">
        <f>SUM(E22:F25)</f>
        <v>2496473628.3699999</v>
      </c>
      <c r="F26" s="1009"/>
    </row>
    <row r="27" spans="1:6" ht="25.5">
      <c r="A27" s="455">
        <v>2</v>
      </c>
      <c r="B27" s="454" t="s">
        <v>815</v>
      </c>
      <c r="C27" s="1001"/>
      <c r="D27" s="1001"/>
      <c r="E27" s="1001"/>
      <c r="F27" s="1001"/>
    </row>
    <row r="28" spans="1:6">
      <c r="A28" s="455">
        <v>3</v>
      </c>
      <c r="B28" s="454" t="s">
        <v>816</v>
      </c>
      <c r="C28" s="1001"/>
      <c r="D28" s="1001"/>
      <c r="E28" s="1001"/>
      <c r="F28" s="1001"/>
    </row>
    <row r="29" spans="1:6">
      <c r="A29" s="455">
        <v>4</v>
      </c>
      <c r="B29" s="454" t="s">
        <v>817</v>
      </c>
      <c r="C29" s="1001"/>
      <c r="D29" s="1001"/>
      <c r="E29" s="1001"/>
      <c r="F29" s="1001"/>
    </row>
    <row r="30" spans="1:6" ht="25.5">
      <c r="A30" s="1000">
        <v>4.0999999999999996</v>
      </c>
      <c r="B30" s="399" t="s">
        <v>818</v>
      </c>
      <c r="C30" s="1009">
        <f>OUDT!D11</f>
        <v>2121947633.3199999</v>
      </c>
      <c r="D30" s="1009"/>
      <c r="E30" s="1009">
        <f>OUDT!E11</f>
        <v>1453564397</v>
      </c>
      <c r="F30" s="1009"/>
    </row>
    <row r="31" spans="1:6">
      <c r="A31" s="1000"/>
      <c r="B31" s="399"/>
      <c r="C31" s="1001"/>
      <c r="D31" s="1001"/>
      <c r="E31" s="1001"/>
      <c r="F31" s="1001"/>
    </row>
    <row r="32" spans="1:6" ht="25.5">
      <c r="A32" s="1000">
        <v>4.2</v>
      </c>
      <c r="B32" s="399" t="s">
        <v>819</v>
      </c>
      <c r="C32" s="1001"/>
      <c r="D32" s="1001"/>
      <c r="E32" s="1001"/>
      <c r="F32" s="1001"/>
    </row>
    <row r="33" spans="1:6">
      <c r="A33" s="1000"/>
      <c r="B33" s="399"/>
      <c r="C33" s="1001"/>
      <c r="D33" s="1001"/>
      <c r="E33" s="1001"/>
      <c r="F33" s="1001"/>
    </row>
    <row r="34" spans="1:6">
      <c r="A34" s="455">
        <v>4.3</v>
      </c>
      <c r="B34" s="399" t="s">
        <v>820</v>
      </c>
      <c r="C34" s="1009">
        <f>SUM(C30:D33)</f>
        <v>2121947633.3199999</v>
      </c>
      <c r="D34" s="1009"/>
      <c r="E34" s="1009">
        <f>SUM(E30:F33)</f>
        <v>1453564397</v>
      </c>
      <c r="F34" s="1009"/>
    </row>
    <row r="35" spans="1:6">
      <c r="A35" s="264"/>
    </row>
  </sheetData>
  <mergeCells count="35">
    <mergeCell ref="C28:D28"/>
    <mergeCell ref="C29:D29"/>
    <mergeCell ref="C30:D30"/>
    <mergeCell ref="E32:F32"/>
    <mergeCell ref="E33:F33"/>
    <mergeCell ref="E24:F24"/>
    <mergeCell ref="E25:F25"/>
    <mergeCell ref="C25:D25"/>
    <mergeCell ref="C26:D26"/>
    <mergeCell ref="C27:D27"/>
    <mergeCell ref="E34:F34"/>
    <mergeCell ref="A22:A23"/>
    <mergeCell ref="A24:A25"/>
    <mergeCell ref="A30:A31"/>
    <mergeCell ref="A32:A33"/>
    <mergeCell ref="C24:D24"/>
    <mergeCell ref="C31:D31"/>
    <mergeCell ref="C32:D32"/>
    <mergeCell ref="C33:D33"/>
    <mergeCell ref="E26:F26"/>
    <mergeCell ref="E27:F27"/>
    <mergeCell ref="E28:F28"/>
    <mergeCell ref="E29:F29"/>
    <mergeCell ref="E30:F30"/>
    <mergeCell ref="E31:F31"/>
    <mergeCell ref="C34:D34"/>
    <mergeCell ref="A18:F18"/>
    <mergeCell ref="C20:D20"/>
    <mergeCell ref="C21:D21"/>
    <mergeCell ref="C22:D22"/>
    <mergeCell ref="C23:D23"/>
    <mergeCell ref="E20:F20"/>
    <mergeCell ref="E21:F21"/>
    <mergeCell ref="E22:F22"/>
    <mergeCell ref="E23:F23"/>
  </mergeCells>
  <pageMargins left="0.7" right="0.7" top="0.75" bottom="0.75" header="0.3" footer="0.3"/>
  <pageSetup paperSize="9" scale="90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58"/>
  <sheetViews>
    <sheetView topLeftCell="A28" workbookViewId="0">
      <selection activeCell="G45" sqref="G45"/>
    </sheetView>
  </sheetViews>
  <sheetFormatPr defaultRowHeight="15"/>
  <cols>
    <col min="1" max="1" width="3.85546875" customWidth="1"/>
    <col min="2" max="2" width="37.42578125" customWidth="1"/>
    <col min="3" max="4" width="12.140625" customWidth="1"/>
    <col min="5" max="5" width="14.7109375" style="2" customWidth="1"/>
    <col min="6" max="6" width="12.140625" style="2" customWidth="1"/>
    <col min="7" max="7" width="14.28515625" bestFit="1" customWidth="1"/>
    <col min="8" max="9" width="13.7109375" bestFit="1" customWidth="1"/>
  </cols>
  <sheetData>
    <row r="1" spans="1:6">
      <c r="A1" s="1002" t="s">
        <v>989</v>
      </c>
      <c r="B1" s="1003"/>
      <c r="C1" s="1003"/>
      <c r="D1" s="1003"/>
      <c r="E1" s="1003"/>
      <c r="F1" s="1003"/>
    </row>
    <row r="2" spans="1:6">
      <c r="A2" s="395" t="s">
        <v>821</v>
      </c>
    </row>
    <row r="3" spans="1:6">
      <c r="A3" s="257"/>
    </row>
    <row r="4" spans="1:6">
      <c r="A4" s="402" t="s">
        <v>375</v>
      </c>
      <c r="B4" s="399" t="s">
        <v>374</v>
      </c>
      <c r="C4" s="1001" t="s">
        <v>809</v>
      </c>
      <c r="D4" s="1001"/>
      <c r="E4" s="1034" t="s">
        <v>810</v>
      </c>
      <c r="F4" s="1034"/>
    </row>
    <row r="5" spans="1:6">
      <c r="A5" s="425">
        <v>1</v>
      </c>
      <c r="B5" s="402" t="s">
        <v>480</v>
      </c>
      <c r="C5" s="1005"/>
      <c r="D5" s="1006"/>
      <c r="E5" s="1036">
        <v>39217874.299999997</v>
      </c>
      <c r="F5" s="1037"/>
    </row>
    <row r="6" spans="1:6">
      <c r="A6" s="425">
        <v>2</v>
      </c>
      <c r="B6" s="402"/>
      <c r="C6" s="1035"/>
      <c r="D6" s="1029"/>
      <c r="E6" s="1038"/>
      <c r="F6" s="1039"/>
    </row>
    <row r="7" spans="1:6">
      <c r="A7" s="425">
        <v>3</v>
      </c>
      <c r="B7" s="402" t="s">
        <v>114</v>
      </c>
      <c r="C7" s="1005">
        <f>SUM(C5:D6)</f>
        <v>0</v>
      </c>
      <c r="D7" s="1006"/>
      <c r="E7" s="1036">
        <f>SUM(E5:F6)</f>
        <v>39217874.299999997</v>
      </c>
      <c r="F7" s="1037"/>
    </row>
    <row r="8" spans="1:6">
      <c r="A8" s="448"/>
      <c r="B8" s="456"/>
      <c r="C8" s="456"/>
      <c r="E8" s="675"/>
    </row>
    <row r="9" spans="1:6">
      <c r="A9" s="395" t="s">
        <v>822</v>
      </c>
    </row>
    <row r="10" spans="1:6">
      <c r="A10" s="257"/>
    </row>
    <row r="11" spans="1:6">
      <c r="A11" s="402" t="s">
        <v>375</v>
      </c>
      <c r="B11" s="399" t="s">
        <v>694</v>
      </c>
      <c r="C11" s="1001" t="s">
        <v>809</v>
      </c>
      <c r="D11" s="1001"/>
      <c r="E11" s="1034" t="s">
        <v>810</v>
      </c>
      <c r="F11" s="1034"/>
    </row>
    <row r="12" spans="1:6" ht="25.5">
      <c r="A12" s="425">
        <v>1</v>
      </c>
      <c r="B12" s="447" t="s">
        <v>823</v>
      </c>
      <c r="C12" s="1040">
        <f>OUDT!D22</f>
        <v>-18710151.800000001</v>
      </c>
      <c r="D12" s="1041"/>
      <c r="E12" s="1042">
        <f>OUDT!E22</f>
        <v>-12433294.869999999</v>
      </c>
      <c r="F12" s="1043"/>
    </row>
    <row r="13" spans="1:6" ht="25.5">
      <c r="A13" s="425">
        <v>2</v>
      </c>
      <c r="B13" s="447" t="s">
        <v>824</v>
      </c>
      <c r="C13" s="1004"/>
      <c r="D13" s="1004"/>
      <c r="E13" s="1044"/>
      <c r="F13" s="1044"/>
    </row>
    <row r="14" spans="1:6" ht="25.5">
      <c r="A14" s="425">
        <v>3</v>
      </c>
      <c r="B14" s="447" t="s">
        <v>825</v>
      </c>
      <c r="C14" s="1004"/>
      <c r="D14" s="1004"/>
      <c r="E14" s="1044"/>
      <c r="F14" s="1044"/>
    </row>
    <row r="15" spans="1:6">
      <c r="A15" s="425">
        <v>4</v>
      </c>
      <c r="B15" s="447" t="s">
        <v>826</v>
      </c>
      <c r="C15" s="1004"/>
      <c r="D15" s="1004"/>
      <c r="E15" s="1044"/>
      <c r="F15" s="1044"/>
    </row>
    <row r="16" spans="1:6">
      <c r="A16" s="425">
        <v>5</v>
      </c>
      <c r="B16" s="447" t="s">
        <v>114</v>
      </c>
      <c r="C16" s="1005">
        <f>SUM(C12:D15)</f>
        <v>-18710151.800000001</v>
      </c>
      <c r="D16" s="1006"/>
      <c r="E16" s="1036">
        <f>SUM(E12:F15)</f>
        <v>-12433294.869999999</v>
      </c>
      <c r="F16" s="1037"/>
    </row>
    <row r="17" spans="1:6">
      <c r="A17" s="448"/>
      <c r="B17" s="456"/>
      <c r="C17" s="456"/>
      <c r="E17" s="675"/>
    </row>
    <row r="18" spans="1:6">
      <c r="A18" s="258" t="s">
        <v>827</v>
      </c>
    </row>
    <row r="19" spans="1:6">
      <c r="A19" s="257"/>
    </row>
    <row r="20" spans="1:6">
      <c r="A20" s="396" t="s">
        <v>375</v>
      </c>
      <c r="B20" s="396" t="s">
        <v>828</v>
      </c>
      <c r="C20" s="1001" t="s">
        <v>809</v>
      </c>
      <c r="D20" s="1001"/>
      <c r="E20" s="1034" t="s">
        <v>829</v>
      </c>
      <c r="F20" s="1034"/>
    </row>
    <row r="21" spans="1:6">
      <c r="A21" s="425">
        <v>1</v>
      </c>
      <c r="B21" s="241" t="s">
        <v>830</v>
      </c>
      <c r="C21" s="1001"/>
      <c r="D21" s="1001"/>
      <c r="E21" s="1034"/>
      <c r="F21" s="1034"/>
    </row>
    <row r="22" spans="1:6" ht="30">
      <c r="A22" s="425">
        <v>2</v>
      </c>
      <c r="B22" s="450" t="s">
        <v>981</v>
      </c>
      <c r="C22" s="1001"/>
      <c r="D22" s="1001"/>
      <c r="E22" s="1034"/>
      <c r="F22" s="1034"/>
    </row>
    <row r="23" spans="1:6">
      <c r="A23" s="425">
        <v>3</v>
      </c>
      <c r="B23" s="399" t="s">
        <v>831</v>
      </c>
      <c r="C23" s="1001"/>
      <c r="D23" s="1001"/>
      <c r="E23" s="1034"/>
      <c r="F23" s="1034"/>
    </row>
    <row r="24" spans="1:6">
      <c r="A24" s="425">
        <v>4</v>
      </c>
      <c r="B24" s="399" t="s">
        <v>832</v>
      </c>
      <c r="C24" s="1001"/>
      <c r="D24" s="1001"/>
      <c r="E24" s="1034"/>
      <c r="F24" s="1034"/>
    </row>
    <row r="25" spans="1:6" ht="25.5">
      <c r="A25" s="425">
        <v>5</v>
      </c>
      <c r="B25" s="399" t="s">
        <v>833</v>
      </c>
      <c r="C25" s="1001"/>
      <c r="D25" s="1001"/>
      <c r="E25" s="1034"/>
      <c r="F25" s="1034"/>
    </row>
    <row r="26" spans="1:6">
      <c r="A26" s="425">
        <v>6</v>
      </c>
      <c r="B26" s="399"/>
      <c r="C26" s="1001"/>
      <c r="D26" s="1001"/>
      <c r="E26" s="1034"/>
      <c r="F26" s="1034"/>
    </row>
    <row r="27" spans="1:6">
      <c r="A27" s="425">
        <v>7</v>
      </c>
      <c r="B27" s="399" t="s">
        <v>114</v>
      </c>
      <c r="C27" s="1001"/>
      <c r="D27" s="1001"/>
      <c r="E27" s="1034"/>
      <c r="F27" s="1034"/>
    </row>
    <row r="28" spans="1:6">
      <c r="A28" s="257"/>
    </row>
    <row r="29" spans="1:6">
      <c r="A29" s="1002" t="s">
        <v>990</v>
      </c>
      <c r="B29" s="1003"/>
      <c r="C29" s="1003"/>
      <c r="D29" s="1003"/>
      <c r="E29" s="1003"/>
      <c r="F29" s="1003"/>
    </row>
    <row r="30" spans="1:6">
      <c r="A30" s="257"/>
    </row>
    <row r="31" spans="1:6">
      <c r="A31" s="258" t="s">
        <v>834</v>
      </c>
    </row>
    <row r="32" spans="1:6">
      <c r="A32" s="1001" t="s">
        <v>375</v>
      </c>
      <c r="B32" s="1001" t="s">
        <v>370</v>
      </c>
      <c r="C32" s="1028" t="s">
        <v>809</v>
      </c>
      <c r="D32" s="1028"/>
      <c r="E32" s="1034" t="s">
        <v>810</v>
      </c>
      <c r="F32" s="1034"/>
    </row>
    <row r="33" spans="1:6">
      <c r="A33" s="1001"/>
      <c r="B33" s="1001"/>
      <c r="C33" s="1045" t="s">
        <v>835</v>
      </c>
      <c r="D33" s="1046"/>
      <c r="E33" s="1047" t="s">
        <v>835</v>
      </c>
      <c r="F33" s="1048"/>
    </row>
    <row r="34" spans="1:6">
      <c r="A34" s="425">
        <v>1</v>
      </c>
      <c r="B34" s="241" t="s">
        <v>836</v>
      </c>
      <c r="C34" s="1040">
        <v>249529521.22</v>
      </c>
      <c r="D34" s="1049"/>
      <c r="E34" s="1042">
        <f>32949510.43+135451294.24</f>
        <v>168400804.67000002</v>
      </c>
      <c r="F34" s="1050"/>
    </row>
    <row r="35" spans="1:6">
      <c r="A35" s="425">
        <v>2</v>
      </c>
      <c r="B35" s="241" t="s">
        <v>837</v>
      </c>
      <c r="C35" s="1040">
        <v>27452016.739999998</v>
      </c>
      <c r="D35" s="1041"/>
      <c r="E35" s="1042">
        <v>20183867.899999999</v>
      </c>
      <c r="F35" s="1043"/>
    </row>
    <row r="36" spans="1:6">
      <c r="A36" s="425">
        <v>3</v>
      </c>
      <c r="B36" s="241" t="s">
        <v>838</v>
      </c>
      <c r="C36" s="1040">
        <v>36267704.75</v>
      </c>
      <c r="D36" s="1041"/>
      <c r="E36" s="1042">
        <v>17389605.390000001</v>
      </c>
      <c r="F36" s="1043"/>
    </row>
    <row r="37" spans="1:6">
      <c r="A37" s="425">
        <v>4</v>
      </c>
      <c r="B37" s="241" t="s">
        <v>839</v>
      </c>
      <c r="C37" s="1040">
        <v>12815669.17</v>
      </c>
      <c r="D37" s="1041"/>
      <c r="E37" s="1042">
        <v>3426581.48</v>
      </c>
      <c r="F37" s="1043"/>
    </row>
    <row r="38" spans="1:6">
      <c r="A38" s="425">
        <v>5</v>
      </c>
      <c r="B38" s="241" t="s">
        <v>840</v>
      </c>
      <c r="C38" s="1040">
        <v>3612171.31</v>
      </c>
      <c r="D38" s="1041"/>
      <c r="E38" s="1042">
        <v>1632154.87</v>
      </c>
      <c r="F38" s="1043"/>
    </row>
    <row r="39" spans="1:6">
      <c r="A39" s="425">
        <v>6</v>
      </c>
      <c r="B39" s="241" t="s">
        <v>841</v>
      </c>
      <c r="C39" s="1040">
        <v>8501119.0899999999</v>
      </c>
      <c r="D39" s="1041"/>
      <c r="E39" s="1042">
        <v>4596851.7699999996</v>
      </c>
      <c r="F39" s="1043"/>
    </row>
    <row r="40" spans="1:6">
      <c r="A40" s="425">
        <v>7</v>
      </c>
      <c r="B40" s="241" t="s">
        <v>842</v>
      </c>
      <c r="C40" s="1040">
        <v>62700000</v>
      </c>
      <c r="D40" s="1041"/>
      <c r="E40" s="1042">
        <f>52800000+1540017.6</f>
        <v>54340017.600000001</v>
      </c>
      <c r="F40" s="1043"/>
    </row>
    <row r="41" spans="1:6">
      <c r="A41" s="425">
        <v>8</v>
      </c>
      <c r="B41" s="241" t="s">
        <v>843</v>
      </c>
      <c r="C41" s="1040"/>
      <c r="D41" s="1041"/>
      <c r="E41" s="1042">
        <v>977063</v>
      </c>
      <c r="F41" s="1043"/>
    </row>
    <row r="42" spans="1:6">
      <c r="A42" s="425">
        <v>9</v>
      </c>
      <c r="B42" s="241" t="s">
        <v>844</v>
      </c>
      <c r="C42" s="1040"/>
      <c r="D42" s="1041"/>
      <c r="E42" s="1042">
        <v>47460</v>
      </c>
      <c r="F42" s="1043"/>
    </row>
    <row r="43" spans="1:6">
      <c r="A43" s="425">
        <v>10</v>
      </c>
      <c r="B43" s="241" t="s">
        <v>845</v>
      </c>
      <c r="C43" s="1040">
        <v>196900</v>
      </c>
      <c r="D43" s="1041"/>
      <c r="E43" s="1042">
        <v>3269930</v>
      </c>
      <c r="F43" s="1043"/>
    </row>
    <row r="44" spans="1:6">
      <c r="A44" s="425">
        <v>11</v>
      </c>
      <c r="B44" s="241" t="s">
        <v>846</v>
      </c>
      <c r="C44" s="1040">
        <v>1974882.31</v>
      </c>
      <c r="D44" s="1041"/>
      <c r="E44" s="1042">
        <v>1467149.41</v>
      </c>
      <c r="F44" s="1043"/>
    </row>
    <row r="45" spans="1:6">
      <c r="A45" s="425">
        <v>12</v>
      </c>
      <c r="B45" s="241" t="s">
        <v>847</v>
      </c>
      <c r="C45" s="1040">
        <v>48892284.75</v>
      </c>
      <c r="D45" s="1041"/>
      <c r="E45" s="1042">
        <v>29491230.25</v>
      </c>
      <c r="F45" s="1043"/>
    </row>
    <row r="46" spans="1:6">
      <c r="A46" s="425">
        <v>13</v>
      </c>
      <c r="B46" s="241" t="s">
        <v>848</v>
      </c>
      <c r="C46" s="1040">
        <v>27169265.780000001</v>
      </c>
      <c r="D46" s="1041"/>
      <c r="E46" s="1042">
        <v>17769432.59</v>
      </c>
      <c r="F46" s="1043"/>
    </row>
    <row r="47" spans="1:6">
      <c r="A47" s="425">
        <v>14</v>
      </c>
      <c r="B47" s="241" t="s">
        <v>849</v>
      </c>
      <c r="C47" s="1040">
        <v>108019108.22</v>
      </c>
      <c r="D47" s="1041"/>
      <c r="E47" s="1042">
        <v>80338138.069999993</v>
      </c>
      <c r="F47" s="1043"/>
    </row>
    <row r="48" spans="1:6">
      <c r="A48" s="425">
        <v>15</v>
      </c>
      <c r="B48" s="399" t="s">
        <v>850</v>
      </c>
      <c r="C48" s="1040">
        <v>1428000</v>
      </c>
      <c r="D48" s="1041"/>
      <c r="E48" s="1042">
        <v>714000</v>
      </c>
      <c r="F48" s="1043"/>
    </row>
    <row r="49" spans="1:6">
      <c r="A49" s="425">
        <v>16</v>
      </c>
      <c r="B49" s="399" t="s">
        <v>851</v>
      </c>
      <c r="C49" s="1040">
        <v>282026</v>
      </c>
      <c r="D49" s="1041"/>
      <c r="E49" s="1042">
        <v>1700240</v>
      </c>
      <c r="F49" s="1043"/>
    </row>
    <row r="50" spans="1:6">
      <c r="A50" s="425">
        <v>17</v>
      </c>
      <c r="B50" s="399" t="s">
        <v>852</v>
      </c>
      <c r="C50" s="1040">
        <v>28886177.420000002</v>
      </c>
      <c r="D50" s="1041"/>
      <c r="E50" s="1042">
        <v>3000000</v>
      </c>
      <c r="F50" s="1043"/>
    </row>
    <row r="51" spans="1:6">
      <c r="A51" s="425">
        <v>18</v>
      </c>
      <c r="B51" s="399" t="s">
        <v>853</v>
      </c>
      <c r="C51" s="1040"/>
      <c r="D51" s="1041"/>
      <c r="E51" s="1042">
        <v>2015031.73</v>
      </c>
      <c r="F51" s="1043"/>
    </row>
    <row r="52" spans="1:6">
      <c r="A52" s="425">
        <v>19</v>
      </c>
      <c r="B52" s="399" t="s">
        <v>854</v>
      </c>
      <c r="C52" s="1040"/>
      <c r="D52" s="1041"/>
      <c r="E52" s="1042">
        <v>186523</v>
      </c>
      <c r="F52" s="1043"/>
    </row>
    <row r="53" spans="1:6">
      <c r="A53" s="425">
        <v>20</v>
      </c>
      <c r="B53" s="399" t="s">
        <v>379</v>
      </c>
      <c r="C53" s="1040">
        <v>3169200</v>
      </c>
      <c r="D53" s="1041"/>
      <c r="E53" s="1042">
        <v>7013804.9299999997</v>
      </c>
      <c r="F53" s="1043"/>
    </row>
    <row r="54" spans="1:6">
      <c r="A54" s="425">
        <v>21</v>
      </c>
      <c r="B54" s="399" t="s">
        <v>991</v>
      </c>
      <c r="C54" s="1040">
        <v>5761225.0599999996</v>
      </c>
      <c r="D54" s="1041"/>
      <c r="E54" s="1042">
        <v>2182168.46</v>
      </c>
      <c r="F54" s="1043"/>
    </row>
    <row r="55" spans="1:6">
      <c r="A55" s="425">
        <v>22</v>
      </c>
      <c r="B55" s="399" t="s">
        <v>649</v>
      </c>
      <c r="C55" s="1040">
        <v>27135317.32</v>
      </c>
      <c r="D55" s="1041"/>
      <c r="E55" s="1042">
        <f>-47460+1866298</f>
        <v>1818838</v>
      </c>
      <c r="F55" s="1043"/>
    </row>
    <row r="56" spans="1:6">
      <c r="A56" s="425">
        <v>23</v>
      </c>
      <c r="B56" s="399" t="s">
        <v>114</v>
      </c>
      <c r="C56" s="1040">
        <v>653792589.13999999</v>
      </c>
      <c r="D56" s="1041"/>
      <c r="E56" s="1042">
        <f>SUM(E34:E55)</f>
        <v>421960893.12000006</v>
      </c>
      <c r="F56" s="1043"/>
    </row>
    <row r="57" spans="1:6">
      <c r="A57" s="258"/>
      <c r="E57" s="676"/>
    </row>
    <row r="58" spans="1:6">
      <c r="E58" s="676"/>
    </row>
  </sheetData>
  <mergeCells count="90">
    <mergeCell ref="E54:F54"/>
    <mergeCell ref="E55:F55"/>
    <mergeCell ref="E56:F56"/>
    <mergeCell ref="E34:F34"/>
    <mergeCell ref="E48:F48"/>
    <mergeCell ref="E49:F49"/>
    <mergeCell ref="E50:F50"/>
    <mergeCell ref="E51:F51"/>
    <mergeCell ref="E52:F52"/>
    <mergeCell ref="E53:F53"/>
    <mergeCell ref="E42:F42"/>
    <mergeCell ref="E43:F43"/>
    <mergeCell ref="E44:F44"/>
    <mergeCell ref="E45:F45"/>
    <mergeCell ref="E46:F46"/>
    <mergeCell ref="E47:F47"/>
    <mergeCell ref="C54:D54"/>
    <mergeCell ref="C55:D55"/>
    <mergeCell ref="C56:D56"/>
    <mergeCell ref="E35:F35"/>
    <mergeCell ref="E36:F36"/>
    <mergeCell ref="E37:F37"/>
    <mergeCell ref="E38:F38"/>
    <mergeCell ref="E39:F39"/>
    <mergeCell ref="E40:F40"/>
    <mergeCell ref="E41:F41"/>
    <mergeCell ref="C48:D48"/>
    <mergeCell ref="C49:D49"/>
    <mergeCell ref="C50:D50"/>
    <mergeCell ref="C51:D51"/>
    <mergeCell ref="C52:D52"/>
    <mergeCell ref="C53:D53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E24:F24"/>
    <mergeCell ref="C25:D25"/>
    <mergeCell ref="E25:F25"/>
    <mergeCell ref="C26:D26"/>
    <mergeCell ref="E26:F26"/>
    <mergeCell ref="C27:D27"/>
    <mergeCell ref="E27:F27"/>
    <mergeCell ref="C33:D33"/>
    <mergeCell ref="E33:F33"/>
    <mergeCell ref="C34:D34"/>
    <mergeCell ref="C21:D21"/>
    <mergeCell ref="E21:F21"/>
    <mergeCell ref="C22:D22"/>
    <mergeCell ref="E22:F22"/>
    <mergeCell ref="C23:D23"/>
    <mergeCell ref="E23:F23"/>
    <mergeCell ref="C15:D15"/>
    <mergeCell ref="E15:F15"/>
    <mergeCell ref="C16:D16"/>
    <mergeCell ref="E16:F16"/>
    <mergeCell ref="C20:D20"/>
    <mergeCell ref="E20:F20"/>
    <mergeCell ref="C12:D12"/>
    <mergeCell ref="E12:F12"/>
    <mergeCell ref="C13:D13"/>
    <mergeCell ref="E13:F13"/>
    <mergeCell ref="C14:D14"/>
    <mergeCell ref="E14:F14"/>
    <mergeCell ref="A32:A33"/>
    <mergeCell ref="B32:B33"/>
    <mergeCell ref="C32:D32"/>
    <mergeCell ref="E32:F32"/>
    <mergeCell ref="A1:F1"/>
    <mergeCell ref="A29:F29"/>
    <mergeCell ref="C4:D4"/>
    <mergeCell ref="C5:D5"/>
    <mergeCell ref="C6:D6"/>
    <mergeCell ref="C7:D7"/>
    <mergeCell ref="E4:F4"/>
    <mergeCell ref="E5:F5"/>
    <mergeCell ref="E6:F6"/>
    <mergeCell ref="E7:F7"/>
    <mergeCell ref="C11:D11"/>
    <mergeCell ref="E11:F11"/>
  </mergeCells>
  <hyperlinks>
    <hyperlink ref="B22" location="_ftn1" display="_ftn1" xr:uid="{00000000-0004-0000-1500-000000000000}"/>
  </hyperlinks>
  <pageMargins left="0.7" right="0.7" top="0.37" bottom="0.46" header="0.3" footer="0.3"/>
  <pageSetup paperSize="9" scale="90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45"/>
  <sheetViews>
    <sheetView workbookViewId="0">
      <selection activeCell="G20" sqref="G20"/>
    </sheetView>
  </sheetViews>
  <sheetFormatPr defaultRowHeight="15"/>
  <cols>
    <col min="1" max="1" width="4.5703125" customWidth="1"/>
    <col min="2" max="2" width="37.85546875" customWidth="1"/>
    <col min="3" max="3" width="12" customWidth="1"/>
    <col min="4" max="5" width="16.85546875" customWidth="1"/>
    <col min="6" max="6" width="12.5703125" bestFit="1" customWidth="1"/>
  </cols>
  <sheetData>
    <row r="1" spans="1:5">
      <c r="A1" s="258" t="s">
        <v>855</v>
      </c>
    </row>
    <row r="2" spans="1:5">
      <c r="A2" s="258"/>
    </row>
    <row r="3" spans="1:5">
      <c r="A3" s="241" t="s">
        <v>375</v>
      </c>
      <c r="B3" s="1057" t="s">
        <v>370</v>
      </c>
      <c r="C3" s="1057"/>
      <c r="D3" s="396" t="s">
        <v>856</v>
      </c>
      <c r="E3" s="396" t="s">
        <v>810</v>
      </c>
    </row>
    <row r="4" spans="1:5">
      <c r="A4" s="425">
        <v>1</v>
      </c>
      <c r="B4" s="1057" t="s">
        <v>857</v>
      </c>
      <c r="C4" s="1057"/>
      <c r="D4" s="401">
        <v>1064750</v>
      </c>
      <c r="E4" s="396"/>
    </row>
    <row r="5" spans="1:5">
      <c r="A5" s="425">
        <v>2</v>
      </c>
      <c r="B5" s="1057" t="s">
        <v>858</v>
      </c>
      <c r="C5" s="1057"/>
      <c r="D5" s="401">
        <v>500000</v>
      </c>
      <c r="E5" s="396">
        <v>420000</v>
      </c>
    </row>
    <row r="6" spans="1:5">
      <c r="A6" s="425">
        <v>3</v>
      </c>
      <c r="B6" s="1057" t="s">
        <v>106</v>
      </c>
      <c r="C6" s="1057"/>
      <c r="D6" s="401"/>
      <c r="E6" s="396"/>
    </row>
    <row r="7" spans="1:5">
      <c r="A7" s="425">
        <v>4</v>
      </c>
      <c r="B7" s="1057" t="s">
        <v>361</v>
      </c>
      <c r="C7" s="1057"/>
      <c r="D7" s="429">
        <v>41442733.309999987</v>
      </c>
      <c r="E7" s="429">
        <v>735500</v>
      </c>
    </row>
    <row r="8" spans="1:5">
      <c r="A8" s="425">
        <v>5</v>
      </c>
      <c r="B8" s="1057" t="s">
        <v>114</v>
      </c>
      <c r="C8" s="1057"/>
      <c r="D8" s="429">
        <f>SUM(D7)</f>
        <v>41442733.309999987</v>
      </c>
      <c r="E8" s="429">
        <f>SUM(E4:E7)</f>
        <v>1155500</v>
      </c>
    </row>
    <row r="9" spans="1:5">
      <c r="A9" s="258"/>
    </row>
    <row r="10" spans="1:5">
      <c r="A10" s="395" t="s">
        <v>859</v>
      </c>
    </row>
    <row r="11" spans="1:5">
      <c r="B11" s="257"/>
    </row>
    <row r="12" spans="1:5" s="457" customFormat="1" ht="33.75" customHeight="1">
      <c r="A12" s="1051"/>
      <c r="B12" s="1053" t="s">
        <v>765</v>
      </c>
      <c r="C12" s="1053" t="s">
        <v>860</v>
      </c>
      <c r="D12" s="1055" t="s">
        <v>861</v>
      </c>
      <c r="E12" s="1056"/>
    </row>
    <row r="13" spans="1:5" ht="33.75" customHeight="1">
      <c r="A13" s="1052"/>
      <c r="B13" s="1054"/>
      <c r="C13" s="1054"/>
      <c r="D13" s="397" t="s">
        <v>809</v>
      </c>
      <c r="E13" s="397" t="s">
        <v>810</v>
      </c>
    </row>
    <row r="14" spans="1:5">
      <c r="A14" s="18"/>
      <c r="B14" s="241" t="s">
        <v>862</v>
      </c>
      <c r="C14" s="396"/>
      <c r="D14" s="401"/>
      <c r="E14" s="396"/>
    </row>
    <row r="15" spans="1:5">
      <c r="A15" s="18"/>
      <c r="B15" s="241"/>
      <c r="C15" s="396"/>
      <c r="D15" s="401"/>
      <c r="E15" s="396"/>
    </row>
    <row r="16" spans="1:5">
      <c r="A16" s="18"/>
      <c r="B16" s="241" t="s">
        <v>863</v>
      </c>
      <c r="C16" s="396"/>
      <c r="D16" s="401"/>
      <c r="E16" s="459">
        <f>+OUDT!E18</f>
        <v>291964606.44</v>
      </c>
    </row>
    <row r="17" spans="1:5">
      <c r="A17" s="18"/>
      <c r="B17" s="241"/>
      <c r="C17" s="396"/>
      <c r="D17" s="401"/>
      <c r="E17" s="396"/>
    </row>
    <row r="18" spans="1:5">
      <c r="A18" s="18"/>
      <c r="B18" s="399" t="s">
        <v>864</v>
      </c>
      <c r="C18" s="425">
        <v>15</v>
      </c>
      <c r="D18" s="458">
        <f>+OUDT!D19</f>
        <v>653792589.13999999</v>
      </c>
      <c r="E18" s="459">
        <f>+OUDT!E19</f>
        <v>129996286.68000001</v>
      </c>
    </row>
    <row r="19" spans="1:5">
      <c r="A19" s="18"/>
      <c r="B19" s="399"/>
      <c r="C19" s="399"/>
      <c r="D19" s="399"/>
      <c r="E19" s="399"/>
    </row>
    <row r="20" spans="1:5">
      <c r="A20" s="18"/>
      <c r="B20" s="399" t="s">
        <v>114</v>
      </c>
      <c r="C20" s="399"/>
      <c r="D20" s="458">
        <f>SUM(D18:D19)</f>
        <v>653792589.13999999</v>
      </c>
      <c r="E20" s="459">
        <f>SUM(E18:E19)</f>
        <v>129996286.68000001</v>
      </c>
    </row>
    <row r="21" spans="1:5">
      <c r="A21" s="258"/>
    </row>
    <row r="22" spans="1:5">
      <c r="A22" s="258"/>
    </row>
    <row r="23" spans="1:5">
      <c r="A23" s="1002" t="s">
        <v>992</v>
      </c>
      <c r="B23" s="1003"/>
      <c r="C23" s="1003"/>
      <c r="D23" s="1003"/>
      <c r="E23" s="1003"/>
    </row>
    <row r="24" spans="1:5">
      <c r="B24" s="257"/>
    </row>
    <row r="25" spans="1:5">
      <c r="A25" s="399" t="s">
        <v>375</v>
      </c>
      <c r="B25" s="1057" t="s">
        <v>105</v>
      </c>
      <c r="C25" s="1057"/>
      <c r="D25" s="396" t="s">
        <v>809</v>
      </c>
      <c r="E25" s="241" t="s">
        <v>810</v>
      </c>
    </row>
    <row r="26" spans="1:5">
      <c r="A26" s="425">
        <v>1</v>
      </c>
      <c r="B26" s="1057" t="s">
        <v>865</v>
      </c>
      <c r="C26" s="1057"/>
      <c r="D26" s="459"/>
      <c r="E26" s="459">
        <f>61771568.25+3921787.42</f>
        <v>65693355.670000002</v>
      </c>
    </row>
    <row r="27" spans="1:5">
      <c r="A27" s="425">
        <v>2</v>
      </c>
      <c r="B27" s="1057" t="s">
        <v>866</v>
      </c>
      <c r="C27" s="1057"/>
      <c r="D27" s="459"/>
      <c r="E27" s="459">
        <f>+OUDT!E28-E26</f>
        <v>-1072108.9100000039</v>
      </c>
    </row>
    <row r="28" spans="1:5">
      <c r="A28" s="425">
        <v>3</v>
      </c>
      <c r="B28" s="1057" t="s">
        <v>867</v>
      </c>
      <c r="C28" s="1057"/>
      <c r="D28" s="459"/>
      <c r="E28" s="459">
        <f>SUM(E26:E27)</f>
        <v>64621246.759999998</v>
      </c>
    </row>
    <row r="29" spans="1:5">
      <c r="A29" s="258" t="s">
        <v>868</v>
      </c>
    </row>
    <row r="30" spans="1:5">
      <c r="A30" s="258"/>
    </row>
    <row r="31" spans="1:5">
      <c r="A31" s="260"/>
      <c r="B31" s="260"/>
      <c r="C31" s="260"/>
      <c r="D31" s="260"/>
      <c r="E31" s="260"/>
    </row>
    <row r="32" spans="1:5">
      <c r="A32" s="261"/>
      <c r="B32" s="261"/>
      <c r="C32" s="261"/>
      <c r="D32" s="261"/>
      <c r="E32" s="261"/>
    </row>
    <row r="33" spans="1:5">
      <c r="A33" s="261"/>
      <c r="B33" s="261"/>
      <c r="C33" s="261"/>
      <c r="D33" s="261"/>
      <c r="E33" s="261"/>
    </row>
    <row r="34" spans="1:5">
      <c r="A34" s="261"/>
      <c r="B34" s="261"/>
      <c r="C34" s="261"/>
      <c r="D34" s="261"/>
      <c r="E34" s="261"/>
    </row>
    <row r="35" spans="1:5">
      <c r="A35" s="261"/>
      <c r="B35" s="261"/>
      <c r="C35" s="261"/>
      <c r="D35" s="261"/>
      <c r="E35" s="261"/>
    </row>
    <row r="36" spans="1:5">
      <c r="A36" s="265"/>
    </row>
    <row r="37" spans="1:5">
      <c r="A37" s="1002" t="s">
        <v>993</v>
      </c>
      <c r="B37" s="1003"/>
      <c r="C37" s="1003"/>
      <c r="D37" s="1003"/>
      <c r="E37" s="1003"/>
    </row>
    <row r="38" spans="1:5">
      <c r="A38" s="264"/>
    </row>
    <row r="39" spans="1:5" s="462" customFormat="1">
      <c r="A39" s="461" t="s">
        <v>982</v>
      </c>
    </row>
    <row r="40" spans="1:5">
      <c r="A40" s="257"/>
    </row>
    <row r="41" spans="1:5" ht="51">
      <c r="A41" s="397" t="s">
        <v>105</v>
      </c>
      <c r="B41" s="397" t="s">
        <v>869</v>
      </c>
      <c r="C41" s="397" t="s">
        <v>870</v>
      </c>
      <c r="D41" s="397" t="s">
        <v>871</v>
      </c>
      <c r="E41" s="397" t="s">
        <v>872</v>
      </c>
    </row>
    <row r="42" spans="1:5">
      <c r="A42" s="399" t="s">
        <v>376</v>
      </c>
      <c r="B42" s="399"/>
      <c r="C42" s="399"/>
      <c r="D42" s="399"/>
      <c r="E42" s="399"/>
    </row>
    <row r="43" spans="1:5">
      <c r="A43" s="438" t="s">
        <v>873</v>
      </c>
      <c r="B43" s="399"/>
      <c r="C43" s="399"/>
      <c r="D43" s="399"/>
      <c r="E43" s="399"/>
    </row>
    <row r="44" spans="1:5">
      <c r="A44" s="438" t="s">
        <v>378</v>
      </c>
      <c r="B44" s="399"/>
      <c r="C44" s="399"/>
      <c r="D44" s="399"/>
      <c r="E44" s="399"/>
    </row>
    <row r="45" spans="1:5">
      <c r="A45" s="257"/>
    </row>
  </sheetData>
  <mergeCells count="16">
    <mergeCell ref="B8:C8"/>
    <mergeCell ref="B12:B13"/>
    <mergeCell ref="A23:E23"/>
    <mergeCell ref="B3:C3"/>
    <mergeCell ref="B4:C4"/>
    <mergeCell ref="B5:C5"/>
    <mergeCell ref="B6:C6"/>
    <mergeCell ref="B7:C7"/>
    <mergeCell ref="A37:E37"/>
    <mergeCell ref="A12:A13"/>
    <mergeCell ref="C12:C13"/>
    <mergeCell ref="D12:E12"/>
    <mergeCell ref="B25:C25"/>
    <mergeCell ref="B26:C26"/>
    <mergeCell ref="B27:C27"/>
    <mergeCell ref="B28:C28"/>
  </mergeCells>
  <hyperlinks>
    <hyperlink ref="A39" location="_ftn1" display="_ftn1" xr:uid="{00000000-0004-0000-1600-000000000000}"/>
  </hyperlinks>
  <pageMargins left="0.7" right="0.7" top="0.75" bottom="0.75" header="0.3" footer="0.3"/>
  <pageSetup paperSize="9" scale="95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E31"/>
  <sheetViews>
    <sheetView workbookViewId="0">
      <selection activeCell="H17" sqref="H17"/>
    </sheetView>
  </sheetViews>
  <sheetFormatPr defaultRowHeight="15"/>
  <cols>
    <col min="1" max="1" width="5.28515625" style="463" customWidth="1"/>
    <col min="2" max="2" width="36.28515625" style="466" customWidth="1"/>
    <col min="3" max="3" width="15" style="463" customWidth="1"/>
    <col min="4" max="4" width="17" style="463" customWidth="1"/>
    <col min="5" max="16384" width="9.140625" style="463"/>
  </cols>
  <sheetData>
    <row r="1" spans="1:5">
      <c r="A1" s="395" t="s">
        <v>874</v>
      </c>
    </row>
    <row r="2" spans="1:5">
      <c r="A2" s="395"/>
    </row>
    <row r="3" spans="1:5">
      <c r="A3" s="439" t="s">
        <v>375</v>
      </c>
      <c r="B3" s="396" t="s">
        <v>875</v>
      </c>
      <c r="C3" s="439" t="s">
        <v>809</v>
      </c>
      <c r="D3" s="439" t="s">
        <v>810</v>
      </c>
    </row>
    <row r="4" spans="1:5">
      <c r="A4" s="425">
        <v>1</v>
      </c>
      <c r="B4" s="423" t="s">
        <v>876</v>
      </c>
      <c r="C4" s="467"/>
      <c r="D4" s="467"/>
    </row>
    <row r="5" spans="1:5" ht="25.5">
      <c r="A5" s="425">
        <v>2</v>
      </c>
      <c r="B5" s="423" t="s">
        <v>877</v>
      </c>
      <c r="C5" s="467"/>
      <c r="D5" s="467"/>
    </row>
    <row r="6" spans="1:5">
      <c r="A6" s="425">
        <v>3</v>
      </c>
      <c r="B6" s="423" t="s">
        <v>878</v>
      </c>
      <c r="C6" s="467"/>
      <c r="D6" s="467"/>
    </row>
    <row r="7" spans="1:5">
      <c r="A7" s="425"/>
      <c r="B7" s="423"/>
      <c r="C7" s="467"/>
      <c r="D7" s="467"/>
    </row>
    <row r="8" spans="1:5">
      <c r="A8" s="425"/>
      <c r="B8" s="423"/>
      <c r="C8" s="467"/>
      <c r="D8" s="467"/>
    </row>
    <row r="9" spans="1:5">
      <c r="A9" s="425">
        <v>6</v>
      </c>
      <c r="B9" s="423" t="s">
        <v>114</v>
      </c>
      <c r="C9" s="467"/>
      <c r="D9" s="467"/>
    </row>
    <row r="10" spans="1:5">
      <c r="A10" s="395"/>
    </row>
    <row r="11" spans="1:5">
      <c r="A11" s="395" t="s">
        <v>879</v>
      </c>
    </row>
    <row r="12" spans="1:5" ht="25.5">
      <c r="A12" s="444" t="s">
        <v>375</v>
      </c>
      <c r="B12" s="397" t="s">
        <v>880</v>
      </c>
      <c r="C12" s="397" t="s">
        <v>881</v>
      </c>
      <c r="D12" s="397" t="s">
        <v>58</v>
      </c>
      <c r="E12" s="397" t="s">
        <v>872</v>
      </c>
    </row>
    <row r="13" spans="1:5">
      <c r="A13" s="425">
        <v>1</v>
      </c>
      <c r="B13" s="468"/>
      <c r="C13" s="467"/>
      <c r="D13" s="467"/>
      <c r="E13" s="467"/>
    </row>
    <row r="14" spans="1:5">
      <c r="A14" s="425">
        <v>2</v>
      </c>
      <c r="B14" s="423"/>
      <c r="C14" s="467"/>
      <c r="D14" s="467"/>
      <c r="E14" s="467"/>
    </row>
    <row r="15" spans="1:5">
      <c r="A15" s="395"/>
    </row>
    <row r="16" spans="1:5">
      <c r="A16" s="1023" t="s">
        <v>998</v>
      </c>
      <c r="B16" s="1024"/>
      <c r="C16" s="1024"/>
      <c r="D16" s="1024"/>
      <c r="E16" s="1024"/>
    </row>
    <row r="17" spans="1:5">
      <c r="A17" s="395"/>
    </row>
    <row r="18" spans="1:5">
      <c r="A18" s="420" t="s">
        <v>994</v>
      </c>
    </row>
    <row r="19" spans="1:5">
      <c r="A19" s="420" t="s">
        <v>995</v>
      </c>
    </row>
    <row r="20" spans="1:5">
      <c r="A20" s="464"/>
      <c r="B20" s="418"/>
      <c r="C20" s="418"/>
      <c r="D20" s="418"/>
      <c r="E20" s="418"/>
    </row>
    <row r="21" spans="1:5">
      <c r="A21" s="465"/>
      <c r="B21" s="419"/>
      <c r="C21" s="419"/>
      <c r="D21" s="419"/>
      <c r="E21" s="419"/>
    </row>
    <row r="22" spans="1:5">
      <c r="A22" s="465"/>
      <c r="B22" s="419"/>
      <c r="C22" s="419"/>
      <c r="D22" s="419"/>
      <c r="E22" s="419"/>
    </row>
    <row r="23" spans="1:5">
      <c r="A23" s="395"/>
    </row>
    <row r="24" spans="1:5">
      <c r="A24" s="1023" t="s">
        <v>999</v>
      </c>
      <c r="B24" s="1024"/>
      <c r="C24" s="1024"/>
      <c r="D24" s="1024"/>
      <c r="E24" s="1024"/>
    </row>
    <row r="25" spans="1:5">
      <c r="A25" s="395"/>
    </row>
    <row r="26" spans="1:5">
      <c r="A26" s="395" t="s">
        <v>996</v>
      </c>
    </row>
    <row r="27" spans="1:5">
      <c r="A27" s="395" t="s">
        <v>997</v>
      </c>
    </row>
    <row r="28" spans="1:5">
      <c r="A28" s="464"/>
      <c r="B28" s="418"/>
      <c r="C28" s="418"/>
      <c r="D28" s="418"/>
      <c r="E28" s="418"/>
    </row>
    <row r="29" spans="1:5">
      <c r="A29" s="465"/>
      <c r="B29" s="419"/>
      <c r="C29" s="419"/>
      <c r="D29" s="419"/>
      <c r="E29" s="419"/>
    </row>
    <row r="30" spans="1:5">
      <c r="A30" s="465"/>
      <c r="B30" s="419"/>
      <c r="C30" s="419"/>
      <c r="D30" s="419"/>
      <c r="E30" s="419"/>
    </row>
    <row r="31" spans="1:5">
      <c r="A31" s="395"/>
    </row>
  </sheetData>
  <mergeCells count="2">
    <mergeCell ref="A16:E16"/>
    <mergeCell ref="A24:E24"/>
  </mergeCells>
  <pageMargins left="0.7" right="0.7" top="0.75" bottom="0.75" header="0.3" footer="0.3"/>
  <pageSetup paperSize="9" scale="95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N34"/>
  <sheetViews>
    <sheetView workbookViewId="0">
      <selection activeCell="G38" sqref="G38"/>
    </sheetView>
  </sheetViews>
  <sheetFormatPr defaultRowHeight="15"/>
  <cols>
    <col min="1" max="1" width="4.85546875" customWidth="1"/>
    <col min="2" max="2" width="32.5703125" customWidth="1"/>
  </cols>
  <sheetData>
    <row r="1" spans="1:14">
      <c r="A1" s="1002" t="s">
        <v>1000</v>
      </c>
      <c r="B1" s="1003"/>
      <c r="C1" s="1003"/>
      <c r="D1" s="1003"/>
      <c r="E1" s="1003"/>
      <c r="F1" s="1003"/>
      <c r="G1" s="1003"/>
      <c r="H1" s="1003"/>
      <c r="I1" s="1003"/>
      <c r="J1" s="1003"/>
      <c r="K1" s="1003"/>
      <c r="L1" s="1003"/>
      <c r="M1" s="1003"/>
      <c r="N1" s="1003"/>
    </row>
    <row r="2" spans="1:14">
      <c r="A2" s="263" t="s">
        <v>882</v>
      </c>
    </row>
    <row r="3" spans="1:14">
      <c r="A3" s="1058" t="s">
        <v>375</v>
      </c>
      <c r="B3" s="1058" t="s">
        <v>105</v>
      </c>
      <c r="C3" s="1058" t="s">
        <v>700</v>
      </c>
      <c r="D3" s="1058" t="s">
        <v>883</v>
      </c>
      <c r="E3" s="1058"/>
      <c r="F3" s="1058"/>
      <c r="G3" s="1058"/>
      <c r="H3" s="1058"/>
      <c r="I3" s="1058"/>
      <c r="J3" s="1058"/>
      <c r="K3" s="1058"/>
      <c r="L3" s="1058"/>
      <c r="M3" s="1058"/>
      <c r="N3" s="1058" t="s">
        <v>713</v>
      </c>
    </row>
    <row r="4" spans="1:14" ht="45">
      <c r="A4" s="1058"/>
      <c r="B4" s="1058"/>
      <c r="C4" s="1058"/>
      <c r="D4" s="474" t="s">
        <v>884</v>
      </c>
      <c r="E4" s="474" t="s">
        <v>885</v>
      </c>
      <c r="F4" s="474" t="s">
        <v>886</v>
      </c>
      <c r="G4" s="474" t="s">
        <v>887</v>
      </c>
      <c r="H4" s="474" t="s">
        <v>888</v>
      </c>
      <c r="I4" s="474" t="s">
        <v>889</v>
      </c>
      <c r="J4" s="474" t="s">
        <v>890</v>
      </c>
      <c r="K4" s="474" t="s">
        <v>891</v>
      </c>
      <c r="L4" s="474" t="s">
        <v>892</v>
      </c>
      <c r="M4" s="474" t="s">
        <v>58</v>
      </c>
      <c r="N4" s="1058"/>
    </row>
    <row r="5" spans="1:14">
      <c r="A5" s="475">
        <v>1</v>
      </c>
      <c r="B5" s="469" t="s">
        <v>893</v>
      </c>
      <c r="C5" s="470"/>
      <c r="D5" s="470"/>
      <c r="E5" s="470"/>
      <c r="F5" s="471"/>
      <c r="G5" s="470"/>
      <c r="H5" s="470"/>
      <c r="I5" s="470"/>
      <c r="J5" s="470"/>
      <c r="K5" s="470"/>
      <c r="L5" s="470"/>
      <c r="M5" s="470"/>
      <c r="N5" s="472"/>
    </row>
    <row r="6" spans="1:14">
      <c r="A6" s="476">
        <v>1.1000000000000001</v>
      </c>
      <c r="B6" s="470" t="s">
        <v>738</v>
      </c>
      <c r="C6" s="470"/>
      <c r="D6" s="470"/>
      <c r="E6" s="470"/>
      <c r="F6" s="471"/>
      <c r="G6" s="470"/>
      <c r="H6" s="470"/>
      <c r="I6" s="470"/>
      <c r="J6" s="470"/>
      <c r="K6" s="470"/>
      <c r="L6" s="470"/>
      <c r="M6" s="470"/>
      <c r="N6" s="472"/>
    </row>
    <row r="7" spans="1:14">
      <c r="A7" s="476">
        <v>1.2</v>
      </c>
      <c r="B7" s="470" t="s">
        <v>739</v>
      </c>
      <c r="C7" s="470"/>
      <c r="D7" s="470"/>
      <c r="E7" s="470"/>
      <c r="F7" s="471"/>
      <c r="G7" s="470"/>
      <c r="H7" s="470"/>
      <c r="I7" s="470"/>
      <c r="J7" s="470"/>
      <c r="K7" s="470"/>
      <c r="L7" s="470"/>
      <c r="M7" s="470"/>
      <c r="N7" s="472"/>
    </row>
    <row r="8" spans="1:14">
      <c r="A8" s="476" t="s">
        <v>189</v>
      </c>
      <c r="B8" s="473" t="s">
        <v>894</v>
      </c>
      <c r="C8" s="470"/>
      <c r="D8" s="470"/>
      <c r="E8" s="470"/>
      <c r="F8" s="471"/>
      <c r="G8" s="470"/>
      <c r="H8" s="470"/>
      <c r="I8" s="470"/>
      <c r="J8" s="470"/>
      <c r="K8" s="470"/>
      <c r="L8" s="470"/>
      <c r="M8" s="470"/>
      <c r="N8" s="472"/>
    </row>
    <row r="9" spans="1:14">
      <c r="A9" s="476" t="s">
        <v>188</v>
      </c>
      <c r="B9" s="470" t="s">
        <v>895</v>
      </c>
      <c r="C9" s="470"/>
      <c r="D9" s="470"/>
      <c r="E9" s="470"/>
      <c r="F9" s="471"/>
      <c r="G9" s="470"/>
      <c r="H9" s="470"/>
      <c r="I9" s="470"/>
      <c r="J9" s="470"/>
      <c r="K9" s="470"/>
      <c r="L9" s="470"/>
      <c r="M9" s="470"/>
      <c r="N9" s="472"/>
    </row>
    <row r="10" spans="1:14">
      <c r="A10" s="476">
        <v>1.3</v>
      </c>
      <c r="B10" s="470" t="s">
        <v>896</v>
      </c>
      <c r="C10" s="470"/>
      <c r="D10" s="470"/>
      <c r="E10" s="470"/>
      <c r="F10" s="471"/>
      <c r="G10" s="470"/>
      <c r="H10" s="470"/>
      <c r="I10" s="470"/>
      <c r="J10" s="470"/>
      <c r="K10" s="470"/>
      <c r="L10" s="470"/>
      <c r="M10" s="470"/>
      <c r="N10" s="472"/>
    </row>
    <row r="11" spans="1:14">
      <c r="A11" s="476">
        <v>1.4</v>
      </c>
      <c r="B11" s="470" t="s">
        <v>740</v>
      </c>
      <c r="C11" s="470"/>
      <c r="D11" s="470"/>
      <c r="E11" s="470"/>
      <c r="F11" s="471"/>
      <c r="G11" s="470"/>
      <c r="H11" s="470"/>
      <c r="I11" s="470"/>
      <c r="J11" s="470"/>
      <c r="K11" s="470"/>
      <c r="L11" s="470"/>
      <c r="M11" s="470"/>
      <c r="N11" s="472"/>
    </row>
    <row r="12" spans="1:14">
      <c r="A12" s="476">
        <v>1.5</v>
      </c>
      <c r="B12" s="470" t="s">
        <v>897</v>
      </c>
      <c r="C12" s="470"/>
      <c r="D12" s="470"/>
      <c r="E12" s="470"/>
      <c r="F12" s="471"/>
      <c r="G12" s="470"/>
      <c r="H12" s="470"/>
      <c r="I12" s="470"/>
      <c r="J12" s="470"/>
      <c r="K12" s="470"/>
      <c r="L12" s="470"/>
      <c r="M12" s="470"/>
      <c r="N12" s="472"/>
    </row>
    <row r="13" spans="1:14">
      <c r="A13" s="476">
        <v>1.6</v>
      </c>
      <c r="B13" s="470" t="s">
        <v>741</v>
      </c>
      <c r="C13" s="470"/>
      <c r="D13" s="470"/>
      <c r="E13" s="470"/>
      <c r="F13" s="471"/>
      <c r="G13" s="470"/>
      <c r="H13" s="470"/>
      <c r="I13" s="470"/>
      <c r="J13" s="470"/>
      <c r="K13" s="470"/>
      <c r="L13" s="470"/>
      <c r="M13" s="470"/>
      <c r="N13" s="472"/>
    </row>
    <row r="14" spans="1:14">
      <c r="A14" s="476">
        <v>1.7</v>
      </c>
      <c r="B14" s="470" t="s">
        <v>429</v>
      </c>
      <c r="C14" s="470"/>
      <c r="D14" s="470"/>
      <c r="E14" s="470"/>
      <c r="F14" s="471"/>
      <c r="G14" s="470"/>
      <c r="H14" s="470"/>
      <c r="I14" s="470"/>
      <c r="J14" s="470"/>
      <c r="K14" s="470"/>
      <c r="L14" s="470"/>
      <c r="M14" s="470"/>
      <c r="N14" s="472"/>
    </row>
    <row r="15" spans="1:14">
      <c r="A15" s="476">
        <v>1.8</v>
      </c>
      <c r="B15" s="470" t="s">
        <v>898</v>
      </c>
      <c r="C15" s="470"/>
      <c r="D15" s="470"/>
      <c r="E15" s="470"/>
      <c r="F15" s="471"/>
      <c r="G15" s="470"/>
      <c r="H15" s="470"/>
      <c r="I15" s="470"/>
      <c r="J15" s="470"/>
      <c r="K15" s="470"/>
      <c r="L15" s="470"/>
      <c r="M15" s="470"/>
      <c r="N15" s="472"/>
    </row>
    <row r="16" spans="1:14">
      <c r="A16" s="476">
        <v>1.9</v>
      </c>
      <c r="B16" s="470" t="s">
        <v>899</v>
      </c>
      <c r="C16" s="470"/>
      <c r="D16" s="470"/>
      <c r="E16" s="470"/>
      <c r="F16" s="471"/>
      <c r="G16" s="470"/>
      <c r="H16" s="470"/>
      <c r="I16" s="470"/>
      <c r="J16" s="470"/>
      <c r="K16" s="470"/>
      <c r="L16" s="470"/>
      <c r="M16" s="470"/>
      <c r="N16" s="472"/>
    </row>
    <row r="17" spans="1:14">
      <c r="A17" s="475">
        <v>1.1000000000000001</v>
      </c>
      <c r="B17" s="469" t="s">
        <v>900</v>
      </c>
      <c r="C17" s="470"/>
      <c r="D17" s="470"/>
      <c r="E17" s="470"/>
      <c r="F17" s="471"/>
      <c r="G17" s="470"/>
      <c r="H17" s="470"/>
      <c r="I17" s="470"/>
      <c r="J17" s="470"/>
      <c r="K17" s="470"/>
      <c r="L17" s="470"/>
      <c r="M17" s="470"/>
      <c r="N17" s="472"/>
    </row>
    <row r="18" spans="1:14">
      <c r="A18" s="475">
        <v>2</v>
      </c>
      <c r="B18" s="469" t="s">
        <v>901</v>
      </c>
      <c r="C18" s="470"/>
      <c r="D18" s="470"/>
      <c r="E18" s="470"/>
      <c r="F18" s="471"/>
      <c r="G18" s="470"/>
      <c r="H18" s="470"/>
      <c r="I18" s="470"/>
      <c r="J18" s="470"/>
      <c r="K18" s="470"/>
      <c r="L18" s="470"/>
      <c r="M18" s="470"/>
      <c r="N18" s="472"/>
    </row>
    <row r="19" spans="1:14">
      <c r="A19" s="476">
        <v>2.1</v>
      </c>
      <c r="B19" s="470" t="s">
        <v>902</v>
      </c>
      <c r="C19" s="470"/>
      <c r="D19" s="470"/>
      <c r="E19" s="470"/>
      <c r="F19" s="471"/>
      <c r="G19" s="470"/>
      <c r="H19" s="470"/>
      <c r="I19" s="470"/>
      <c r="J19" s="470"/>
      <c r="K19" s="470"/>
      <c r="L19" s="470"/>
      <c r="M19" s="470"/>
      <c r="N19" s="472"/>
    </row>
    <row r="20" spans="1:14">
      <c r="A20" s="476">
        <v>2.2000000000000002</v>
      </c>
      <c r="B20" s="470" t="s">
        <v>746</v>
      </c>
      <c r="C20" s="470"/>
      <c r="D20" s="470"/>
      <c r="E20" s="470"/>
      <c r="F20" s="471"/>
      <c r="G20" s="470"/>
      <c r="H20" s="470"/>
      <c r="I20" s="470"/>
      <c r="J20" s="470"/>
      <c r="K20" s="470"/>
      <c r="L20" s="470"/>
      <c r="M20" s="470"/>
      <c r="N20" s="472"/>
    </row>
    <row r="21" spans="1:14">
      <c r="A21" s="476" t="s">
        <v>235</v>
      </c>
      <c r="B21" s="470" t="s">
        <v>903</v>
      </c>
      <c r="C21" s="470"/>
      <c r="D21" s="470"/>
      <c r="E21" s="470"/>
      <c r="F21" s="471"/>
      <c r="G21" s="470"/>
      <c r="H21" s="470"/>
      <c r="I21" s="470"/>
      <c r="J21" s="470"/>
      <c r="K21" s="470"/>
      <c r="L21" s="470"/>
      <c r="M21" s="470"/>
      <c r="N21" s="472"/>
    </row>
    <row r="22" spans="1:14">
      <c r="A22" s="476" t="s">
        <v>234</v>
      </c>
      <c r="B22" s="470" t="s">
        <v>904</v>
      </c>
      <c r="C22" s="470"/>
      <c r="D22" s="470"/>
      <c r="E22" s="470"/>
      <c r="F22" s="471"/>
      <c r="G22" s="470"/>
      <c r="H22" s="470"/>
      <c r="I22" s="470"/>
      <c r="J22" s="470"/>
      <c r="K22" s="470"/>
      <c r="L22" s="470"/>
      <c r="M22" s="470"/>
      <c r="N22" s="472"/>
    </row>
    <row r="23" spans="1:14">
      <c r="A23" s="476">
        <v>2.2999999999999998</v>
      </c>
      <c r="B23" s="470" t="s">
        <v>747</v>
      </c>
      <c r="C23" s="470"/>
      <c r="D23" s="470"/>
      <c r="E23" s="470"/>
      <c r="F23" s="471"/>
      <c r="G23" s="470"/>
      <c r="H23" s="470"/>
      <c r="I23" s="470"/>
      <c r="J23" s="470"/>
      <c r="K23" s="470"/>
      <c r="L23" s="470"/>
      <c r="M23" s="470"/>
      <c r="N23" s="472"/>
    </row>
    <row r="24" spans="1:14">
      <c r="A24" s="476">
        <v>2.4</v>
      </c>
      <c r="B24" s="470" t="s">
        <v>748</v>
      </c>
      <c r="C24" s="470"/>
      <c r="D24" s="470"/>
      <c r="E24" s="470"/>
      <c r="F24" s="471"/>
      <c r="G24" s="470"/>
      <c r="H24" s="470"/>
      <c r="I24" s="470"/>
      <c r="J24" s="470"/>
      <c r="K24" s="470"/>
      <c r="L24" s="470"/>
      <c r="M24" s="470"/>
      <c r="N24" s="472"/>
    </row>
    <row r="25" spans="1:14">
      <c r="A25" s="476">
        <v>2.5</v>
      </c>
      <c r="B25" s="470" t="s">
        <v>749</v>
      </c>
      <c r="C25" s="470"/>
      <c r="D25" s="470"/>
      <c r="E25" s="470"/>
      <c r="F25" s="471"/>
      <c r="G25" s="470"/>
      <c r="H25" s="470"/>
      <c r="I25" s="470"/>
      <c r="J25" s="470"/>
      <c r="K25" s="470"/>
      <c r="L25" s="470"/>
      <c r="M25" s="470"/>
      <c r="N25" s="472"/>
    </row>
    <row r="26" spans="1:14">
      <c r="A26" s="476">
        <v>2.6</v>
      </c>
      <c r="B26" s="470" t="s">
        <v>905</v>
      </c>
      <c r="C26" s="470"/>
      <c r="D26" s="470"/>
      <c r="E26" s="470"/>
      <c r="F26" s="471"/>
      <c r="G26" s="470"/>
      <c r="H26" s="470"/>
      <c r="I26" s="470"/>
      <c r="J26" s="470"/>
      <c r="K26" s="470"/>
      <c r="L26" s="470"/>
      <c r="M26" s="470"/>
      <c r="N26" s="472"/>
    </row>
    <row r="27" spans="1:14">
      <c r="A27" s="476">
        <v>2.7</v>
      </c>
      <c r="B27" s="470" t="s">
        <v>750</v>
      </c>
      <c r="C27" s="470"/>
      <c r="D27" s="470"/>
      <c r="E27" s="470"/>
      <c r="F27" s="471"/>
      <c r="G27" s="470"/>
      <c r="H27" s="470"/>
      <c r="I27" s="470"/>
      <c r="J27" s="470"/>
      <c r="K27" s="470"/>
      <c r="L27" s="470"/>
      <c r="M27" s="470"/>
      <c r="N27" s="472"/>
    </row>
    <row r="28" spans="1:14" ht="23.25">
      <c r="A28" s="476" t="s">
        <v>906</v>
      </c>
      <c r="B28" s="473" t="s">
        <v>907</v>
      </c>
      <c r="C28" s="470"/>
      <c r="D28" s="470"/>
      <c r="E28" s="470"/>
      <c r="F28" s="471"/>
      <c r="G28" s="470"/>
      <c r="H28" s="470"/>
      <c r="I28" s="470"/>
      <c r="J28" s="470"/>
      <c r="K28" s="470"/>
      <c r="L28" s="470"/>
      <c r="M28" s="470"/>
      <c r="N28" s="472"/>
    </row>
    <row r="29" spans="1:14">
      <c r="A29" s="475">
        <v>2.8</v>
      </c>
      <c r="B29" s="469" t="s">
        <v>908</v>
      </c>
      <c r="C29" s="470"/>
      <c r="D29" s="470"/>
      <c r="E29" s="470"/>
      <c r="F29" s="471"/>
      <c r="G29" s="470"/>
      <c r="H29" s="470"/>
      <c r="I29" s="470"/>
      <c r="J29" s="470"/>
      <c r="K29" s="470"/>
      <c r="L29" s="470"/>
      <c r="M29" s="470"/>
      <c r="N29" s="472"/>
    </row>
    <row r="30" spans="1:14">
      <c r="A30" s="475">
        <v>3</v>
      </c>
      <c r="B30" s="469" t="s">
        <v>909</v>
      </c>
      <c r="C30" s="470"/>
      <c r="D30" s="470"/>
      <c r="E30" s="470"/>
      <c r="F30" s="471"/>
      <c r="G30" s="470"/>
      <c r="H30" s="470"/>
      <c r="I30" s="470"/>
      <c r="J30" s="470"/>
      <c r="K30" s="470"/>
      <c r="L30" s="470"/>
      <c r="M30" s="470"/>
      <c r="N30" s="472"/>
    </row>
    <row r="31" spans="1:14">
      <c r="A31" s="476">
        <v>3.1</v>
      </c>
      <c r="B31" s="470" t="s">
        <v>910</v>
      </c>
      <c r="C31" s="470"/>
      <c r="D31" s="470"/>
      <c r="E31" s="470"/>
      <c r="F31" s="471"/>
      <c r="G31" s="470"/>
      <c r="H31" s="470"/>
      <c r="I31" s="470"/>
      <c r="J31" s="470"/>
      <c r="K31" s="470"/>
      <c r="L31" s="470"/>
      <c r="M31" s="470"/>
      <c r="N31" s="472"/>
    </row>
    <row r="32" spans="1:14">
      <c r="A32" s="476">
        <v>3.2</v>
      </c>
      <c r="B32" s="470" t="s">
        <v>911</v>
      </c>
      <c r="C32" s="470"/>
      <c r="D32" s="470"/>
      <c r="E32" s="470"/>
      <c r="F32" s="471"/>
      <c r="G32" s="470"/>
      <c r="H32" s="470"/>
      <c r="I32" s="470"/>
      <c r="J32" s="470"/>
      <c r="K32" s="470"/>
      <c r="L32" s="470"/>
      <c r="M32" s="470"/>
      <c r="N32" s="472"/>
    </row>
    <row r="33" spans="1:14">
      <c r="A33" s="475">
        <v>4</v>
      </c>
      <c r="B33" s="469" t="s">
        <v>114</v>
      </c>
      <c r="C33" s="470"/>
      <c r="D33" s="470"/>
      <c r="E33" s="470"/>
      <c r="F33" s="471"/>
      <c r="G33" s="470"/>
      <c r="H33" s="470"/>
      <c r="I33" s="470"/>
      <c r="J33" s="470"/>
      <c r="K33" s="470"/>
      <c r="L33" s="470"/>
      <c r="M33" s="470"/>
      <c r="N33" s="472"/>
    </row>
    <row r="34" spans="1:14">
      <c r="A34" s="266" t="s">
        <v>912</v>
      </c>
    </row>
  </sheetData>
  <mergeCells count="6">
    <mergeCell ref="A1:N1"/>
    <mergeCell ref="A3:A4"/>
    <mergeCell ref="B3:B4"/>
    <mergeCell ref="C3:C4"/>
    <mergeCell ref="D3:M3"/>
    <mergeCell ref="N3:N4"/>
  </mergeCells>
  <pageMargins left="0.42" right="0.36" top="0.49" bottom="0.75" header="0.3" footer="0.3"/>
  <pageSetup paperSize="9" scale="95" orientation="landscape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11"/>
  <sheetViews>
    <sheetView workbookViewId="0">
      <selection activeCell="C13" sqref="C13"/>
    </sheetView>
  </sheetViews>
  <sheetFormatPr defaultRowHeight="12"/>
  <cols>
    <col min="1" max="1" width="12" style="527" bestFit="1" customWidth="1"/>
    <col min="2" max="2" width="12.7109375" style="527" customWidth="1"/>
    <col min="3" max="3" width="11.7109375" style="527" bestFit="1" customWidth="1"/>
    <col min="4" max="4" width="15" style="527" bestFit="1" customWidth="1"/>
    <col min="5" max="5" width="12.85546875" style="527" bestFit="1" customWidth="1"/>
    <col min="6" max="6" width="15" style="527" bestFit="1" customWidth="1"/>
    <col min="7" max="7" width="15.5703125" style="527" customWidth="1"/>
    <col min="8" max="8" width="12.85546875" style="527" bestFit="1" customWidth="1"/>
    <col min="9" max="9" width="11.7109375" style="527" bestFit="1" customWidth="1"/>
    <col min="10" max="16384" width="9.140625" style="527"/>
  </cols>
  <sheetData>
    <row r="1" spans="1:8" s="531" customFormat="1" ht="36">
      <c r="A1" s="578" t="s">
        <v>1036</v>
      </c>
      <c r="B1" s="579" t="s">
        <v>1032</v>
      </c>
      <c r="C1" s="579" t="s">
        <v>1033</v>
      </c>
      <c r="D1" s="579" t="s">
        <v>1034</v>
      </c>
      <c r="E1" s="580" t="s">
        <v>1035</v>
      </c>
      <c r="F1" s="578" t="s">
        <v>1031</v>
      </c>
      <c r="G1" s="581" t="s">
        <v>1037</v>
      </c>
      <c r="H1" s="532"/>
    </row>
    <row r="2" spans="1:8" ht="13.5" customHeight="1">
      <c r="A2" s="528" t="s">
        <v>372</v>
      </c>
      <c r="B2" s="528">
        <f>+OZND!I23</f>
        <v>1711283.54</v>
      </c>
      <c r="C2" s="528">
        <v>0</v>
      </c>
      <c r="D2" s="528">
        <v>100000000</v>
      </c>
      <c r="E2" s="529">
        <v>1500000</v>
      </c>
      <c r="F2" s="530">
        <f>SUM(B2:E2)</f>
        <v>103211283.54000001</v>
      </c>
      <c r="G2" s="582"/>
      <c r="H2" s="530">
        <f>SUM(F2:G2)</f>
        <v>103211283.54000001</v>
      </c>
    </row>
    <row r="3" spans="1:8" ht="13.5" customHeight="1">
      <c r="A3" s="528" t="s">
        <v>361</v>
      </c>
      <c r="B3" s="528"/>
      <c r="C3" s="528">
        <v>3903.6</v>
      </c>
      <c r="D3" s="528">
        <v>120065107.08</v>
      </c>
      <c r="E3" s="528">
        <v>1127380</v>
      </c>
      <c r="F3" s="530">
        <f>SUM(B3:E3)</f>
        <v>121196390.67999999</v>
      </c>
      <c r="G3" s="582"/>
      <c r="H3" s="530">
        <f>SUM(F3:G3)</f>
        <v>121196390.67999999</v>
      </c>
    </row>
    <row r="4" spans="1:8" ht="13.5" customHeight="1">
      <c r="A4" s="530"/>
      <c r="B4" s="530">
        <f>+B2-B3</f>
        <v>1711283.54</v>
      </c>
      <c r="C4" s="528">
        <f>+C2-C3</f>
        <v>-3903.6</v>
      </c>
      <c r="D4" s="528">
        <f>+D2-D3</f>
        <v>-20065107.079999998</v>
      </c>
      <c r="E4" s="528">
        <f>+E2-E3</f>
        <v>372620</v>
      </c>
      <c r="F4" s="530">
        <f>SUM(B4:E4)</f>
        <v>-17985107.139999997</v>
      </c>
      <c r="G4" s="582"/>
      <c r="H4" s="530"/>
    </row>
    <row r="5" spans="1:8">
      <c r="D5" s="527">
        <f>+D4-C3</f>
        <v>-20069010.68</v>
      </c>
      <c r="E5" s="527">
        <f>+E4+D4+C4</f>
        <v>-19696390.68</v>
      </c>
    </row>
    <row r="6" spans="1:8" ht="13.5" customHeight="1">
      <c r="E6" s="527">
        <f>+OUDT!E23</f>
        <v>18971.09</v>
      </c>
    </row>
    <row r="7" spans="1:8" ht="13.5" customHeight="1">
      <c r="E7" s="527">
        <f>+E6-E5</f>
        <v>19715361.77</v>
      </c>
    </row>
    <row r="8" spans="1:8" ht="13.5" customHeight="1"/>
    <row r="9" spans="1:8" ht="13.5" customHeight="1"/>
    <row r="10" spans="1:8" ht="13.5" customHeight="1"/>
    <row r="11" spans="1:8" ht="13.5" customHeight="1"/>
  </sheetData>
  <pageMargins left="0.7" right="0.7" top="0.75" bottom="0.75" header="0.3" footer="0.3"/>
  <pageSetup paperSize="9" orientation="portrait" horizontalDpi="300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R494"/>
  <sheetViews>
    <sheetView showGridLines="0" topLeftCell="A250" zoomScale="85" zoomScaleNormal="85" workbookViewId="0">
      <selection activeCell="A313" sqref="A313"/>
    </sheetView>
  </sheetViews>
  <sheetFormatPr defaultRowHeight="15"/>
  <cols>
    <col min="1" max="1" width="5.7109375" style="535" bestFit="1" customWidth="1"/>
    <col min="2" max="2" width="13.42578125" style="535" bestFit="1" customWidth="1"/>
    <col min="3" max="3" width="19.140625" style="535" customWidth="1"/>
    <col min="4" max="4" width="17.85546875" style="535" customWidth="1"/>
    <col min="5" max="6" width="15.42578125" style="535" bestFit="1" customWidth="1"/>
    <col min="7" max="7" width="12.7109375" style="548" bestFit="1" customWidth="1"/>
    <col min="8" max="9" width="16.28515625" style="548" bestFit="1" customWidth="1"/>
    <col min="10" max="10" width="10.28515625" style="548" bestFit="1" customWidth="1"/>
    <col min="11" max="12" width="12.7109375" style="548" bestFit="1" customWidth="1"/>
    <col min="13" max="13" width="10.28515625" style="535" customWidth="1"/>
    <col min="14" max="14" width="8.140625" style="535" bestFit="1" customWidth="1"/>
    <col min="15" max="15" width="13.85546875" style="535" bestFit="1" customWidth="1"/>
    <col min="16" max="16" width="17.5703125" style="535" bestFit="1" customWidth="1"/>
    <col min="17" max="17" width="12.7109375" style="535" bestFit="1" customWidth="1"/>
    <col min="18" max="18" width="13.5703125" style="535" bestFit="1" customWidth="1"/>
    <col min="19" max="16384" width="9.140625" style="535"/>
  </cols>
  <sheetData>
    <row r="1" spans="1:18" ht="7.5" customHeight="1"/>
    <row r="2" spans="1:18" ht="11.25" customHeight="1">
      <c r="A2" s="1059"/>
      <c r="B2" s="1059"/>
      <c r="C2" s="1060"/>
      <c r="D2" s="1060"/>
      <c r="E2" s="1060"/>
      <c r="F2" s="1060"/>
    </row>
    <row r="3" spans="1:18" ht="6" customHeight="1"/>
    <row r="4" spans="1:18" ht="23.25" customHeight="1">
      <c r="E4" s="1061"/>
      <c r="F4" s="1061"/>
    </row>
    <row r="5" spans="1:18" ht="6.75" customHeight="1"/>
    <row r="6" spans="1:18" ht="24" customHeight="1">
      <c r="A6" s="1062" t="s">
        <v>1042</v>
      </c>
      <c r="B6" s="1062"/>
      <c r="C6" s="1062"/>
      <c r="D6" s="1062"/>
      <c r="E6" s="1062"/>
      <c r="F6" s="1062"/>
    </row>
    <row r="7" spans="1:18" ht="12" customHeight="1">
      <c r="O7" s="547"/>
    </row>
    <row r="8" spans="1:18" ht="14.25" customHeight="1">
      <c r="A8" s="1059" t="s">
        <v>1043</v>
      </c>
      <c r="B8" s="1059"/>
      <c r="C8" s="1059"/>
      <c r="D8" s="1059"/>
      <c r="E8" s="1060" t="s">
        <v>1044</v>
      </c>
      <c r="F8" s="1060"/>
    </row>
    <row r="9" spans="1:18" ht="6.75" customHeight="1"/>
    <row r="10" spans="1:18" ht="14.25" customHeight="1">
      <c r="A10" s="536" t="s">
        <v>1045</v>
      </c>
      <c r="B10" s="1066" t="s">
        <v>1046</v>
      </c>
      <c r="C10" s="1066"/>
      <c r="D10" s="1066"/>
      <c r="E10" s="1066" t="s">
        <v>1047</v>
      </c>
      <c r="F10" s="1066"/>
      <c r="G10" s="1073" t="s">
        <v>1467</v>
      </c>
      <c r="H10" s="1074"/>
      <c r="I10" s="1073" t="s">
        <v>1461</v>
      </c>
      <c r="J10" s="1074"/>
      <c r="K10" s="1073" t="s">
        <v>1464</v>
      </c>
      <c r="L10" s="1074"/>
      <c r="M10" s="1073" t="s">
        <v>1734</v>
      </c>
      <c r="N10" s="1074"/>
      <c r="O10" s="1063" t="s">
        <v>1735</v>
      </c>
      <c r="P10" s="1064"/>
      <c r="Q10" s="1063" t="s">
        <v>1738</v>
      </c>
      <c r="R10" s="1064"/>
    </row>
    <row r="11" spans="1:18" ht="14.25" customHeight="1">
      <c r="A11" s="537"/>
      <c r="B11" s="538" t="s">
        <v>1048</v>
      </c>
      <c r="C11" s="1067" t="s">
        <v>1049</v>
      </c>
      <c r="D11" s="1067"/>
      <c r="E11" s="538" t="s">
        <v>7</v>
      </c>
      <c r="F11" s="539" t="s">
        <v>8</v>
      </c>
      <c r="G11" s="549" t="s">
        <v>1469</v>
      </c>
      <c r="H11" s="550" t="s">
        <v>1468</v>
      </c>
      <c r="I11" s="549" t="s">
        <v>1462</v>
      </c>
      <c r="J11" s="550" t="s">
        <v>1463</v>
      </c>
      <c r="K11" s="549" t="s">
        <v>1465</v>
      </c>
      <c r="L11" s="550" t="s">
        <v>1466</v>
      </c>
      <c r="M11" s="549" t="s">
        <v>1462</v>
      </c>
      <c r="N11" s="550" t="s">
        <v>1463</v>
      </c>
      <c r="O11" s="549" t="s">
        <v>1469</v>
      </c>
      <c r="P11" s="549" t="s">
        <v>1468</v>
      </c>
      <c r="Q11" s="574" t="s">
        <v>1736</v>
      </c>
      <c r="R11" s="574" t="s">
        <v>1737</v>
      </c>
    </row>
    <row r="12" spans="1:18" ht="14.25" customHeight="1">
      <c r="A12" s="540" t="s">
        <v>1050</v>
      </c>
      <c r="B12" s="541" t="s">
        <v>1051</v>
      </c>
      <c r="C12" s="1065" t="s">
        <v>1052</v>
      </c>
      <c r="D12" s="1065"/>
      <c r="E12" s="542" t="s">
        <v>700</v>
      </c>
      <c r="F12" s="543">
        <v>0</v>
      </c>
    </row>
    <row r="13" spans="1:18" ht="15" customHeight="1">
      <c r="A13" s="540">
        <v>1</v>
      </c>
      <c r="B13" s="544" t="s">
        <v>1053</v>
      </c>
      <c r="C13" s="1065" t="s">
        <v>1054</v>
      </c>
      <c r="D13" s="1065"/>
      <c r="E13" s="545">
        <v>0</v>
      </c>
      <c r="F13" s="545">
        <v>191748225.37</v>
      </c>
      <c r="G13" s="545"/>
      <c r="H13" s="545"/>
      <c r="I13" s="545"/>
      <c r="J13" s="545"/>
      <c r="K13" s="545"/>
      <c r="L13" s="545"/>
    </row>
    <row r="14" spans="1:18" ht="14.25" customHeight="1">
      <c r="A14" s="540">
        <v>3</v>
      </c>
      <c r="B14" s="544" t="s">
        <v>1055</v>
      </c>
      <c r="C14" s="1065" t="s">
        <v>362</v>
      </c>
      <c r="D14" s="1065"/>
      <c r="E14" s="545">
        <v>123803109.42</v>
      </c>
      <c r="F14" s="545">
        <v>0</v>
      </c>
      <c r="G14" s="545"/>
      <c r="H14" s="545"/>
      <c r="I14" s="545"/>
      <c r="J14" s="545"/>
      <c r="K14" s="545"/>
      <c r="L14" s="545"/>
    </row>
    <row r="15" spans="1:18" ht="14.25" customHeight="1">
      <c r="A15" s="540">
        <v>5</v>
      </c>
      <c r="B15" s="544" t="s">
        <v>1056</v>
      </c>
      <c r="C15" s="1065" t="s">
        <v>1057</v>
      </c>
      <c r="D15" s="1065"/>
      <c r="E15" s="545">
        <v>9262954.0399999991</v>
      </c>
      <c r="F15" s="545">
        <v>0</v>
      </c>
      <c r="G15" s="545">
        <f>+E15</f>
        <v>9262954.0399999991</v>
      </c>
      <c r="H15" s="545"/>
      <c r="I15" s="545"/>
      <c r="J15" s="545"/>
      <c r="K15" s="545"/>
      <c r="L15" s="545"/>
    </row>
    <row r="16" spans="1:18" ht="14.25" customHeight="1">
      <c r="A16" s="540">
        <v>7</v>
      </c>
      <c r="B16" s="544" t="s">
        <v>1058</v>
      </c>
      <c r="C16" s="1065" t="s">
        <v>1059</v>
      </c>
      <c r="D16" s="1065"/>
      <c r="E16" s="545">
        <v>464717.99</v>
      </c>
      <c r="F16" s="545">
        <v>0</v>
      </c>
      <c r="G16" s="545"/>
      <c r="H16" s="545"/>
      <c r="I16" s="545"/>
      <c r="J16" s="545"/>
      <c r="K16" s="545"/>
      <c r="L16" s="545"/>
      <c r="O16" s="547">
        <f>+E16</f>
        <v>464717.99</v>
      </c>
      <c r="P16" s="547"/>
    </row>
    <row r="17" spans="1:18" ht="14.25" customHeight="1">
      <c r="A17" s="540">
        <v>9</v>
      </c>
      <c r="B17" s="544" t="s">
        <v>1060</v>
      </c>
      <c r="C17" s="1065" t="s">
        <v>1061</v>
      </c>
      <c r="D17" s="1065"/>
      <c r="E17" s="545">
        <v>20069010.68</v>
      </c>
      <c r="F17" s="545">
        <v>0</v>
      </c>
      <c r="G17" s="545"/>
      <c r="H17" s="545"/>
      <c r="I17" s="545"/>
      <c r="J17" s="545"/>
      <c r="K17" s="545"/>
      <c r="L17" s="545"/>
      <c r="P17" s="547">
        <f>+E17</f>
        <v>20069010.68</v>
      </c>
    </row>
    <row r="18" spans="1:18" ht="15" customHeight="1">
      <c r="A18" s="540">
        <v>11</v>
      </c>
      <c r="B18" s="544" t="s">
        <v>1062</v>
      </c>
      <c r="C18" s="1065" t="s">
        <v>1063</v>
      </c>
      <c r="D18" s="1065"/>
      <c r="E18" s="545">
        <v>157850.63</v>
      </c>
      <c r="F18" s="545">
        <v>0</v>
      </c>
      <c r="G18" s="545">
        <f>+E18-O18</f>
        <v>82992.86</v>
      </c>
      <c r="H18" s="545"/>
      <c r="I18" s="545"/>
      <c r="J18" s="545"/>
      <c r="K18" s="545"/>
      <c r="L18" s="545"/>
      <c r="O18" s="535">
        <v>74857.77</v>
      </c>
    </row>
    <row r="19" spans="1:18" ht="14.25" customHeight="1">
      <c r="A19" s="540">
        <v>13</v>
      </c>
      <c r="B19" s="544" t="s">
        <v>1064</v>
      </c>
      <c r="C19" s="1065" t="s">
        <v>1065</v>
      </c>
      <c r="D19" s="1065"/>
      <c r="E19" s="545">
        <v>500000</v>
      </c>
      <c r="F19" s="545">
        <v>0</v>
      </c>
      <c r="G19" s="545">
        <f>+E19</f>
        <v>500000</v>
      </c>
      <c r="H19" s="545"/>
      <c r="I19" s="545"/>
      <c r="J19" s="545"/>
      <c r="K19" s="545"/>
      <c r="L19" s="545"/>
    </row>
    <row r="20" spans="1:18" ht="14.25" customHeight="1">
      <c r="A20" s="540">
        <v>15</v>
      </c>
      <c r="B20" s="544" t="s">
        <v>1066</v>
      </c>
      <c r="C20" s="1065" t="s">
        <v>1067</v>
      </c>
      <c r="D20" s="1065"/>
      <c r="E20" s="545">
        <v>1064750</v>
      </c>
      <c r="F20" s="545">
        <v>0</v>
      </c>
      <c r="G20" s="545">
        <f>+E20</f>
        <v>1064750</v>
      </c>
      <c r="H20" s="545"/>
      <c r="I20" s="545"/>
      <c r="J20" s="545"/>
      <c r="K20" s="545"/>
      <c r="L20" s="545"/>
    </row>
    <row r="21" spans="1:18" ht="14.25" customHeight="1">
      <c r="A21" s="540">
        <v>17</v>
      </c>
      <c r="B21" s="544" t="s">
        <v>1068</v>
      </c>
      <c r="C21" s="1065" t="s">
        <v>1069</v>
      </c>
      <c r="D21" s="1065"/>
      <c r="E21" s="545">
        <v>24007553.77</v>
      </c>
      <c r="F21" s="545">
        <v>0</v>
      </c>
      <c r="G21" s="545"/>
      <c r="H21" s="545"/>
      <c r="I21" s="545"/>
      <c r="J21" s="545"/>
      <c r="K21" s="545">
        <f>+E21</f>
        <v>24007553.77</v>
      </c>
      <c r="L21" s="545"/>
    </row>
    <row r="22" spans="1:18" ht="14.25" customHeight="1">
      <c r="A22" s="540">
        <v>19</v>
      </c>
      <c r="B22" s="544" t="s">
        <v>1070</v>
      </c>
      <c r="C22" s="1065" t="s">
        <v>1071</v>
      </c>
      <c r="D22" s="1065"/>
      <c r="E22" s="545">
        <v>29789042.34</v>
      </c>
      <c r="F22" s="545">
        <v>0</v>
      </c>
      <c r="G22" s="545"/>
      <c r="H22" s="545"/>
      <c r="I22" s="545"/>
      <c r="J22" s="545"/>
      <c r="K22" s="545"/>
      <c r="L22" s="545"/>
      <c r="R22" s="547">
        <f>+E22</f>
        <v>29789042.34</v>
      </c>
    </row>
    <row r="23" spans="1:18" ht="15" customHeight="1">
      <c r="A23" s="540">
        <v>21</v>
      </c>
      <c r="B23" s="544" t="s">
        <v>1072</v>
      </c>
      <c r="C23" s="1065" t="s">
        <v>1073</v>
      </c>
      <c r="D23" s="1065"/>
      <c r="E23" s="545">
        <v>0</v>
      </c>
      <c r="F23" s="545">
        <v>1711283.54</v>
      </c>
      <c r="G23" s="545"/>
      <c r="H23" s="545"/>
      <c r="I23" s="545">
        <f>+F23</f>
        <v>1711283.54</v>
      </c>
      <c r="J23" s="545"/>
      <c r="K23" s="545"/>
      <c r="L23" s="545"/>
    </row>
    <row r="24" spans="1:18" ht="14.25" customHeight="1">
      <c r="A24" s="540">
        <v>23</v>
      </c>
      <c r="B24" s="544" t="s">
        <v>1074</v>
      </c>
      <c r="C24" s="1065" t="s">
        <v>1075</v>
      </c>
      <c r="D24" s="1065"/>
      <c r="E24" s="545">
        <v>0</v>
      </c>
      <c r="F24" s="545">
        <v>372620</v>
      </c>
      <c r="G24" s="545"/>
      <c r="H24" s="545"/>
      <c r="I24" s="545"/>
      <c r="J24" s="545"/>
      <c r="K24" s="545"/>
      <c r="L24" s="545"/>
      <c r="M24" s="547">
        <f>+F24</f>
        <v>372620</v>
      </c>
    </row>
    <row r="25" spans="1:18" ht="14.25" customHeight="1">
      <c r="A25" s="540">
        <v>25</v>
      </c>
      <c r="B25" s="544" t="s">
        <v>1076</v>
      </c>
      <c r="C25" s="1065" t="s">
        <v>1077</v>
      </c>
      <c r="D25" s="1065"/>
      <c r="E25" s="545">
        <v>0</v>
      </c>
      <c r="F25" s="545">
        <v>86017189.129999995</v>
      </c>
      <c r="G25" s="545"/>
      <c r="H25" s="545"/>
      <c r="I25" s="545">
        <f>+F25</f>
        <v>86017189.129999995</v>
      </c>
      <c r="J25" s="545"/>
      <c r="K25" s="545"/>
      <c r="L25" s="545"/>
    </row>
    <row r="26" spans="1:18" ht="14.25" customHeight="1">
      <c r="A26" s="540">
        <v>27</v>
      </c>
      <c r="B26" s="544" t="s">
        <v>1078</v>
      </c>
      <c r="C26" s="1065" t="s">
        <v>1079</v>
      </c>
      <c r="D26" s="1065"/>
      <c r="E26" s="545">
        <v>0</v>
      </c>
      <c r="F26" s="545">
        <v>5572798.0099999998</v>
      </c>
      <c r="G26" s="545"/>
      <c r="H26" s="545"/>
      <c r="I26" s="545">
        <f>+F26</f>
        <v>5572798.0099999998</v>
      </c>
      <c r="J26" s="545"/>
      <c r="K26" s="545"/>
      <c r="L26" s="545"/>
    </row>
    <row r="27" spans="1:18" ht="24" customHeight="1">
      <c r="A27" s="540">
        <v>29</v>
      </c>
      <c r="B27" s="544" t="s">
        <v>1080</v>
      </c>
      <c r="C27" s="1065" t="s">
        <v>1081</v>
      </c>
      <c r="D27" s="1065"/>
      <c r="E27" s="545">
        <v>0</v>
      </c>
      <c r="F27" s="545">
        <v>1483804.19</v>
      </c>
      <c r="G27" s="545"/>
      <c r="H27" s="545"/>
      <c r="I27" s="545"/>
      <c r="J27" s="545"/>
      <c r="K27" s="545"/>
      <c r="L27" s="545">
        <f>+F27</f>
        <v>1483804.19</v>
      </c>
    </row>
    <row r="28" spans="1:18" ht="24" customHeight="1">
      <c r="A28" s="540">
        <v>31</v>
      </c>
      <c r="B28" s="544" t="s">
        <v>1082</v>
      </c>
      <c r="C28" s="1065" t="s">
        <v>1083</v>
      </c>
      <c r="D28" s="1065"/>
      <c r="E28" s="545">
        <v>0</v>
      </c>
      <c r="F28" s="545">
        <v>31966.65</v>
      </c>
      <c r="G28" s="545"/>
      <c r="H28" s="545"/>
      <c r="I28" s="545"/>
      <c r="J28" s="545"/>
      <c r="K28" s="545"/>
      <c r="L28" s="545">
        <f>+F28</f>
        <v>31966.65</v>
      </c>
    </row>
    <row r="29" spans="1:18" ht="14.25" customHeight="1">
      <c r="A29" s="540">
        <v>33</v>
      </c>
      <c r="B29" s="544" t="s">
        <v>1084</v>
      </c>
      <c r="C29" s="1065" t="s">
        <v>1085</v>
      </c>
      <c r="D29" s="1065"/>
      <c r="E29" s="545">
        <v>0</v>
      </c>
      <c r="F29" s="545">
        <v>21219313.23</v>
      </c>
      <c r="G29" s="545"/>
      <c r="H29" s="545"/>
      <c r="I29" s="545"/>
      <c r="J29" s="545"/>
      <c r="K29" s="545"/>
      <c r="L29" s="545">
        <f>+F29</f>
        <v>21219313.23</v>
      </c>
    </row>
    <row r="30" spans="1:18" ht="23.25" customHeight="1">
      <c r="A30" s="540">
        <v>35</v>
      </c>
      <c r="B30" s="544" t="s">
        <v>1086</v>
      </c>
      <c r="C30" s="1065" t="s">
        <v>1087</v>
      </c>
      <c r="D30" s="1065"/>
      <c r="E30" s="545">
        <v>0</v>
      </c>
      <c r="F30" s="545">
        <v>1179733.25</v>
      </c>
      <c r="G30" s="545"/>
      <c r="H30" s="545"/>
      <c r="I30" s="545"/>
      <c r="J30" s="545"/>
      <c r="K30" s="545"/>
      <c r="L30" s="545"/>
      <c r="Q30" s="547">
        <f>+F30</f>
        <v>1179733.25</v>
      </c>
    </row>
    <row r="31" spans="1:18" ht="15" customHeight="1">
      <c r="A31" s="540">
        <v>37</v>
      </c>
      <c r="B31" s="544" t="s">
        <v>1088</v>
      </c>
      <c r="C31" s="1065" t="s">
        <v>1089</v>
      </c>
      <c r="D31" s="1065"/>
      <c r="E31" s="545">
        <v>0</v>
      </c>
      <c r="F31" s="545">
        <v>5165801.92</v>
      </c>
      <c r="G31" s="545"/>
      <c r="H31" s="545"/>
      <c r="I31" s="545"/>
      <c r="J31" s="545"/>
      <c r="K31" s="545"/>
      <c r="L31" s="545"/>
      <c r="Q31" s="547">
        <f>+F31</f>
        <v>5165801.92</v>
      </c>
    </row>
    <row r="32" spans="1:18" ht="14.25" customHeight="1">
      <c r="A32" s="540">
        <v>39</v>
      </c>
      <c r="B32" s="544" t="s">
        <v>1090</v>
      </c>
      <c r="C32" s="1065" t="s">
        <v>1091</v>
      </c>
      <c r="D32" s="1065"/>
      <c r="E32" s="545">
        <v>30000</v>
      </c>
      <c r="F32" s="545">
        <v>0</v>
      </c>
      <c r="G32" s="545">
        <f t="shared" ref="G32:G37" si="0">+E32</f>
        <v>30000</v>
      </c>
      <c r="H32" s="545"/>
      <c r="I32" s="545"/>
      <c r="J32" s="545"/>
      <c r="K32" s="545"/>
      <c r="L32" s="545"/>
    </row>
    <row r="33" spans="1:12" ht="14.25" customHeight="1">
      <c r="A33" s="540">
        <v>41</v>
      </c>
      <c r="B33" s="544" t="s">
        <v>1092</v>
      </c>
      <c r="C33" s="1065" t="s">
        <v>1093</v>
      </c>
      <c r="D33" s="1065"/>
      <c r="E33" s="545">
        <v>60000</v>
      </c>
      <c r="F33" s="545">
        <v>0</v>
      </c>
      <c r="G33" s="545">
        <f t="shared" si="0"/>
        <v>60000</v>
      </c>
      <c r="H33" s="545"/>
      <c r="I33" s="545"/>
      <c r="J33" s="545"/>
      <c r="K33" s="545"/>
      <c r="L33" s="545"/>
    </row>
    <row r="34" spans="1:12" ht="24" customHeight="1">
      <c r="A34" s="540">
        <v>43</v>
      </c>
      <c r="B34" s="544" t="s">
        <v>1094</v>
      </c>
      <c r="C34" s="1065" t="s">
        <v>1095</v>
      </c>
      <c r="D34" s="1065"/>
      <c r="E34" s="545">
        <v>176538</v>
      </c>
      <c r="F34" s="545">
        <v>0</v>
      </c>
      <c r="G34" s="545">
        <f t="shared" si="0"/>
        <v>176538</v>
      </c>
      <c r="H34" s="545"/>
      <c r="I34" s="545"/>
      <c r="J34" s="545"/>
      <c r="K34" s="545"/>
      <c r="L34" s="545"/>
    </row>
    <row r="35" spans="1:12" ht="14.25" customHeight="1">
      <c r="A35" s="540">
        <v>45</v>
      </c>
      <c r="B35" s="544" t="s">
        <v>1096</v>
      </c>
      <c r="C35" s="1065" t="s">
        <v>1097</v>
      </c>
      <c r="D35" s="1065"/>
      <c r="E35" s="545">
        <v>88000</v>
      </c>
      <c r="F35" s="545">
        <v>0</v>
      </c>
      <c r="G35" s="545">
        <f t="shared" si="0"/>
        <v>88000</v>
      </c>
      <c r="H35" s="545"/>
      <c r="I35" s="545"/>
      <c r="J35" s="545"/>
      <c r="K35" s="545"/>
      <c r="L35" s="545"/>
    </row>
    <row r="36" spans="1:12" ht="14.25" customHeight="1">
      <c r="A36" s="540">
        <v>47</v>
      </c>
      <c r="B36" s="544" t="s">
        <v>1098</v>
      </c>
      <c r="C36" s="1065" t="s">
        <v>1099</v>
      </c>
      <c r="D36" s="1065"/>
      <c r="E36" s="545">
        <v>142479</v>
      </c>
      <c r="F36" s="545">
        <v>0</v>
      </c>
      <c r="G36" s="545">
        <f t="shared" si="0"/>
        <v>142479</v>
      </c>
      <c r="H36" s="545"/>
      <c r="I36" s="545"/>
      <c r="J36" s="545"/>
      <c r="K36" s="545"/>
      <c r="L36" s="545"/>
    </row>
    <row r="37" spans="1:12" ht="14.25" customHeight="1">
      <c r="A37" s="540">
        <v>49</v>
      </c>
      <c r="B37" s="544" t="s">
        <v>1100</v>
      </c>
      <c r="C37" s="1065" t="s">
        <v>1101</v>
      </c>
      <c r="D37" s="1065"/>
      <c r="E37" s="545">
        <v>241979</v>
      </c>
      <c r="F37" s="545">
        <v>0</v>
      </c>
      <c r="G37" s="545">
        <f t="shared" si="0"/>
        <v>241979</v>
      </c>
      <c r="H37" s="545"/>
      <c r="I37" s="545"/>
      <c r="J37" s="545"/>
      <c r="K37" s="545"/>
      <c r="L37" s="545"/>
    </row>
    <row r="38" spans="1:12" ht="24" customHeight="1">
      <c r="A38" s="540">
        <v>51</v>
      </c>
      <c r="B38" s="544" t="s">
        <v>1102</v>
      </c>
      <c r="C38" s="1065" t="s">
        <v>1103</v>
      </c>
      <c r="D38" s="1065"/>
      <c r="E38" s="545">
        <v>130000</v>
      </c>
      <c r="F38" s="545">
        <v>0</v>
      </c>
      <c r="G38" s="545"/>
      <c r="H38" s="545">
        <f>+E38</f>
        <v>130000</v>
      </c>
      <c r="I38" s="545"/>
      <c r="J38" s="545"/>
      <c r="K38" s="545"/>
      <c r="L38" s="545"/>
    </row>
    <row r="39" spans="1:12" ht="24" customHeight="1">
      <c r="A39" s="540">
        <v>53</v>
      </c>
      <c r="B39" s="544" t="s">
        <v>1104</v>
      </c>
      <c r="C39" s="1065" t="s">
        <v>1105</v>
      </c>
      <c r="D39" s="1065"/>
      <c r="E39" s="545">
        <v>150000</v>
      </c>
      <c r="F39" s="545">
        <v>0</v>
      </c>
      <c r="G39" s="545"/>
      <c r="H39" s="545">
        <f t="shared" ref="H39:H47" si="1">+E39</f>
        <v>150000</v>
      </c>
      <c r="I39" s="545"/>
      <c r="J39" s="545"/>
      <c r="K39" s="545"/>
      <c r="L39" s="545"/>
    </row>
    <row r="40" spans="1:12" ht="23.25" customHeight="1">
      <c r="A40" s="540">
        <v>55</v>
      </c>
      <c r="B40" s="544" t="s">
        <v>1106</v>
      </c>
      <c r="C40" s="1065" t="s">
        <v>1107</v>
      </c>
      <c r="D40" s="1065"/>
      <c r="E40" s="545">
        <v>1433200</v>
      </c>
      <c r="F40" s="545">
        <v>0</v>
      </c>
      <c r="G40" s="545"/>
      <c r="H40" s="545">
        <f t="shared" si="1"/>
        <v>1433200</v>
      </c>
      <c r="I40" s="545"/>
      <c r="J40" s="545"/>
      <c r="K40" s="545"/>
      <c r="L40" s="545"/>
    </row>
    <row r="41" spans="1:12" ht="24" customHeight="1">
      <c r="A41" s="540">
        <v>57</v>
      </c>
      <c r="B41" s="544" t="s">
        <v>1108</v>
      </c>
      <c r="C41" s="1065" t="s">
        <v>1109</v>
      </c>
      <c r="D41" s="1065"/>
      <c r="E41" s="545">
        <v>5177995</v>
      </c>
      <c r="F41" s="545">
        <v>0</v>
      </c>
      <c r="G41" s="545"/>
      <c r="H41" s="545">
        <f t="shared" si="1"/>
        <v>5177995</v>
      </c>
      <c r="I41" s="545"/>
      <c r="J41" s="545"/>
      <c r="K41" s="545"/>
      <c r="L41" s="545"/>
    </row>
    <row r="42" spans="1:12" ht="14.25" customHeight="1">
      <c r="A42" s="540">
        <v>59</v>
      </c>
      <c r="B42" s="544" t="s">
        <v>1110</v>
      </c>
      <c r="C42" s="1065" t="s">
        <v>1111</v>
      </c>
      <c r="D42" s="1065"/>
      <c r="E42" s="545">
        <v>1159750</v>
      </c>
      <c r="F42" s="545">
        <v>0</v>
      </c>
      <c r="G42" s="545"/>
      <c r="H42" s="545">
        <f t="shared" si="1"/>
        <v>1159750</v>
      </c>
      <c r="I42" s="545"/>
      <c r="J42" s="545"/>
      <c r="K42" s="545"/>
      <c r="L42" s="545"/>
    </row>
    <row r="43" spans="1:12" ht="14.25" customHeight="1">
      <c r="A43" s="540">
        <v>61</v>
      </c>
      <c r="B43" s="544" t="s">
        <v>1112</v>
      </c>
      <c r="C43" s="1065" t="s">
        <v>1113</v>
      </c>
      <c r="D43" s="1065"/>
      <c r="E43" s="545">
        <v>304009.15000000002</v>
      </c>
      <c r="F43" s="545">
        <v>0</v>
      </c>
      <c r="G43" s="545"/>
      <c r="H43" s="545">
        <f t="shared" si="1"/>
        <v>304009.15000000002</v>
      </c>
      <c r="I43" s="545"/>
      <c r="J43" s="545"/>
      <c r="K43" s="545"/>
      <c r="L43" s="545"/>
    </row>
    <row r="44" spans="1:12" ht="15" customHeight="1">
      <c r="A44" s="540">
        <v>63</v>
      </c>
      <c r="B44" s="544" t="s">
        <v>1114</v>
      </c>
      <c r="C44" s="1065" t="s">
        <v>1115</v>
      </c>
      <c r="D44" s="1065"/>
      <c r="E44" s="545">
        <v>942603.25</v>
      </c>
      <c r="F44" s="545">
        <v>0</v>
      </c>
      <c r="G44" s="545"/>
      <c r="H44" s="545">
        <f t="shared" si="1"/>
        <v>942603.25</v>
      </c>
      <c r="I44" s="545"/>
      <c r="J44" s="545"/>
      <c r="K44" s="545"/>
      <c r="L44" s="545"/>
    </row>
    <row r="45" spans="1:12" ht="14.25" customHeight="1">
      <c r="A45" s="540">
        <v>65</v>
      </c>
      <c r="B45" s="544" t="s">
        <v>1116</v>
      </c>
      <c r="C45" s="1065" t="s">
        <v>1117</v>
      </c>
      <c r="D45" s="1065"/>
      <c r="E45" s="545">
        <v>104463.5</v>
      </c>
      <c r="F45" s="545">
        <v>0</v>
      </c>
      <c r="G45" s="545"/>
      <c r="H45" s="545">
        <f t="shared" si="1"/>
        <v>104463.5</v>
      </c>
      <c r="I45" s="545"/>
      <c r="J45" s="545"/>
      <c r="K45" s="545"/>
      <c r="L45" s="545"/>
    </row>
    <row r="46" spans="1:12" ht="24" customHeight="1">
      <c r="A46" s="540">
        <v>67</v>
      </c>
      <c r="B46" s="544" t="s">
        <v>1118</v>
      </c>
      <c r="C46" s="1065" t="s">
        <v>1119</v>
      </c>
      <c r="D46" s="1065"/>
      <c r="E46" s="545">
        <v>700</v>
      </c>
      <c r="F46" s="545">
        <v>0</v>
      </c>
      <c r="G46" s="545"/>
      <c r="H46" s="545">
        <f t="shared" si="1"/>
        <v>700</v>
      </c>
      <c r="I46" s="545"/>
      <c r="J46" s="545"/>
      <c r="K46" s="545"/>
      <c r="L46" s="545"/>
    </row>
    <row r="47" spans="1:12" ht="14.25" customHeight="1">
      <c r="A47" s="540">
        <v>69</v>
      </c>
      <c r="B47" s="544" t="s">
        <v>1120</v>
      </c>
      <c r="C47" s="1065" t="s">
        <v>1121</v>
      </c>
      <c r="D47" s="1065"/>
      <c r="E47" s="545">
        <v>1829901.75</v>
      </c>
      <c r="F47" s="545">
        <v>0</v>
      </c>
      <c r="G47" s="545"/>
      <c r="H47" s="545">
        <f t="shared" si="1"/>
        <v>1829901.75</v>
      </c>
      <c r="I47" s="545"/>
      <c r="J47" s="545"/>
      <c r="K47" s="545"/>
      <c r="L47" s="545"/>
    </row>
    <row r="48" spans="1:12" ht="23.25" customHeight="1">
      <c r="A48" s="540">
        <v>71</v>
      </c>
      <c r="B48" s="544" t="s">
        <v>1122</v>
      </c>
      <c r="C48" s="1065" t="s">
        <v>1123</v>
      </c>
      <c r="D48" s="1065"/>
      <c r="E48" s="545">
        <v>1200000</v>
      </c>
      <c r="F48" s="545">
        <v>0</v>
      </c>
      <c r="G48" s="545"/>
      <c r="H48" s="545">
        <f>+E48</f>
        <v>1200000</v>
      </c>
      <c r="I48" s="545"/>
      <c r="J48" s="545"/>
      <c r="K48" s="545"/>
      <c r="L48" s="545"/>
    </row>
    <row r="49" spans="1:12" ht="15" customHeight="1">
      <c r="A49" s="540">
        <v>73</v>
      </c>
      <c r="B49" s="544" t="s">
        <v>1124</v>
      </c>
      <c r="C49" s="1065" t="s">
        <v>1125</v>
      </c>
      <c r="D49" s="1065"/>
      <c r="E49" s="545">
        <v>8500</v>
      </c>
      <c r="F49" s="545">
        <v>0</v>
      </c>
      <c r="G49" s="545"/>
      <c r="H49" s="545">
        <f>+E49</f>
        <v>8500</v>
      </c>
      <c r="I49" s="545"/>
      <c r="J49" s="545"/>
      <c r="K49" s="545"/>
      <c r="L49" s="545"/>
    </row>
    <row r="50" spans="1:12" ht="14.25" customHeight="1">
      <c r="A50" s="540">
        <v>75</v>
      </c>
      <c r="B50" s="544" t="s">
        <v>1126</v>
      </c>
      <c r="C50" s="1065" t="s">
        <v>1127</v>
      </c>
      <c r="D50" s="1065"/>
      <c r="E50" s="545">
        <v>102500</v>
      </c>
      <c r="F50" s="545">
        <v>0</v>
      </c>
      <c r="G50" s="545"/>
      <c r="H50" s="545">
        <f t="shared" ref="H50:H55" si="2">+E50</f>
        <v>102500</v>
      </c>
      <c r="I50" s="545"/>
      <c r="J50" s="545"/>
      <c r="K50" s="545"/>
      <c r="L50" s="545"/>
    </row>
    <row r="51" spans="1:12" ht="14.25" customHeight="1">
      <c r="A51" s="540">
        <v>77</v>
      </c>
      <c r="B51" s="544" t="s">
        <v>1128</v>
      </c>
      <c r="C51" s="1065" t="s">
        <v>1129</v>
      </c>
      <c r="D51" s="1065"/>
      <c r="E51" s="545">
        <v>16400</v>
      </c>
      <c r="F51" s="545">
        <v>0</v>
      </c>
      <c r="G51" s="545"/>
      <c r="H51" s="545">
        <f t="shared" si="2"/>
        <v>16400</v>
      </c>
      <c r="I51" s="545"/>
      <c r="J51" s="545"/>
      <c r="K51" s="545"/>
      <c r="L51" s="545"/>
    </row>
    <row r="52" spans="1:12" ht="24" customHeight="1">
      <c r="A52" s="540">
        <v>79</v>
      </c>
      <c r="B52" s="544" t="s">
        <v>1130</v>
      </c>
      <c r="C52" s="1065" t="s">
        <v>1131</v>
      </c>
      <c r="D52" s="1065"/>
      <c r="E52" s="545">
        <v>1271557.6599999999</v>
      </c>
      <c r="F52" s="545">
        <v>0</v>
      </c>
      <c r="G52" s="545"/>
      <c r="H52" s="545">
        <f t="shared" si="2"/>
        <v>1271557.6599999999</v>
      </c>
      <c r="I52" s="545"/>
      <c r="J52" s="545"/>
      <c r="K52" s="545"/>
      <c r="L52" s="545"/>
    </row>
    <row r="53" spans="1:12" ht="23.25" customHeight="1">
      <c r="A53" s="540">
        <v>81</v>
      </c>
      <c r="B53" s="544" t="s">
        <v>1132</v>
      </c>
      <c r="C53" s="1065" t="s">
        <v>1133</v>
      </c>
      <c r="D53" s="1065"/>
      <c r="E53" s="545">
        <v>2184963.5499999998</v>
      </c>
      <c r="F53" s="545">
        <v>0</v>
      </c>
      <c r="G53" s="545"/>
      <c r="H53" s="545">
        <f t="shared" si="2"/>
        <v>2184963.5499999998</v>
      </c>
      <c r="I53" s="545"/>
      <c r="J53" s="545"/>
      <c r="K53" s="545"/>
      <c r="L53" s="545"/>
    </row>
    <row r="54" spans="1:12" ht="24" customHeight="1">
      <c r="A54" s="540">
        <v>83</v>
      </c>
      <c r="B54" s="544" t="s">
        <v>1134</v>
      </c>
      <c r="C54" s="1065" t="s">
        <v>1135</v>
      </c>
      <c r="D54" s="1065"/>
      <c r="E54" s="545">
        <v>1664478.99</v>
      </c>
      <c r="F54" s="545">
        <v>0</v>
      </c>
      <c r="G54" s="545"/>
      <c r="H54" s="545">
        <f t="shared" si="2"/>
        <v>1664478.99</v>
      </c>
      <c r="I54" s="545"/>
      <c r="J54" s="545"/>
      <c r="K54" s="545"/>
      <c r="L54" s="545"/>
    </row>
    <row r="55" spans="1:12" ht="14.25" customHeight="1">
      <c r="A55" s="540">
        <v>85</v>
      </c>
      <c r="B55" s="544" t="s">
        <v>1136</v>
      </c>
      <c r="C55" s="1065" t="s">
        <v>1137</v>
      </c>
      <c r="D55" s="1065"/>
      <c r="E55" s="545">
        <v>305189.61</v>
      </c>
      <c r="F55" s="545">
        <v>0</v>
      </c>
      <c r="G55" s="545"/>
      <c r="H55" s="545">
        <f t="shared" si="2"/>
        <v>305189.61</v>
      </c>
      <c r="I55" s="545"/>
      <c r="J55" s="545"/>
      <c r="K55" s="545"/>
      <c r="L55" s="545"/>
    </row>
    <row r="56" spans="1:12" ht="14.25" customHeight="1">
      <c r="A56" s="540">
        <v>87</v>
      </c>
      <c r="B56" s="544" t="s">
        <v>1138</v>
      </c>
      <c r="C56" s="1065" t="s">
        <v>1139</v>
      </c>
      <c r="D56" s="1065"/>
      <c r="E56" s="545">
        <v>60000</v>
      </c>
      <c r="F56" s="545">
        <v>0</v>
      </c>
      <c r="G56" s="545">
        <f>+E56</f>
        <v>60000</v>
      </c>
      <c r="H56" s="545"/>
      <c r="I56" s="545"/>
      <c r="J56" s="545"/>
      <c r="K56" s="545"/>
      <c r="L56" s="545"/>
    </row>
    <row r="57" spans="1:12" ht="15" customHeight="1">
      <c r="A57" s="540">
        <v>89</v>
      </c>
      <c r="B57" s="544" t="s">
        <v>1140</v>
      </c>
      <c r="C57" s="1065" t="s">
        <v>1141</v>
      </c>
      <c r="D57" s="1065"/>
      <c r="E57" s="545">
        <v>123700</v>
      </c>
      <c r="F57" s="545">
        <v>0</v>
      </c>
      <c r="G57" s="545">
        <f t="shared" ref="G57:G60" si="3">+E57</f>
        <v>123700</v>
      </c>
      <c r="H57" s="545"/>
      <c r="I57" s="545"/>
      <c r="J57" s="545"/>
      <c r="K57" s="545"/>
      <c r="L57" s="545"/>
    </row>
    <row r="58" spans="1:12" ht="23.25" customHeight="1">
      <c r="A58" s="540">
        <v>91</v>
      </c>
      <c r="B58" s="544" t="s">
        <v>1142</v>
      </c>
      <c r="C58" s="1065" t="s">
        <v>1143</v>
      </c>
      <c r="D58" s="1065"/>
      <c r="E58" s="545">
        <v>179801.82</v>
      </c>
      <c r="F58" s="545">
        <v>0</v>
      </c>
      <c r="G58" s="545">
        <f t="shared" si="3"/>
        <v>179801.82</v>
      </c>
      <c r="H58" s="545"/>
      <c r="I58" s="545"/>
      <c r="J58" s="545"/>
      <c r="K58" s="545"/>
      <c r="L58" s="545"/>
    </row>
    <row r="59" spans="1:12" ht="15" customHeight="1">
      <c r="A59" s="540">
        <v>93</v>
      </c>
      <c r="B59" s="544" t="s">
        <v>1144</v>
      </c>
      <c r="C59" s="1065" t="s">
        <v>1145</v>
      </c>
      <c r="D59" s="1065"/>
      <c r="E59" s="545">
        <v>206035.82</v>
      </c>
      <c r="F59" s="545">
        <v>0</v>
      </c>
      <c r="G59" s="545">
        <f t="shared" si="3"/>
        <v>206035.82</v>
      </c>
      <c r="H59" s="545"/>
      <c r="I59" s="545"/>
      <c r="J59" s="545"/>
      <c r="K59" s="545"/>
      <c r="L59" s="545"/>
    </row>
    <row r="60" spans="1:12" ht="14.25" customHeight="1">
      <c r="A60" s="540">
        <v>95</v>
      </c>
      <c r="B60" s="544" t="s">
        <v>1146</v>
      </c>
      <c r="C60" s="1065" t="s">
        <v>1147</v>
      </c>
      <c r="D60" s="1065"/>
      <c r="E60" s="545">
        <v>18166.66</v>
      </c>
      <c r="F60" s="545">
        <v>0</v>
      </c>
      <c r="G60" s="545">
        <f t="shared" si="3"/>
        <v>18166.66</v>
      </c>
      <c r="H60" s="545"/>
      <c r="I60" s="545"/>
      <c r="J60" s="545"/>
      <c r="K60" s="545"/>
      <c r="L60" s="545"/>
    </row>
    <row r="61" spans="1:12" ht="14.25" customHeight="1">
      <c r="A61" s="540">
        <v>97</v>
      </c>
      <c r="B61" s="544" t="s">
        <v>1148</v>
      </c>
      <c r="C61" s="1065" t="s">
        <v>1149</v>
      </c>
      <c r="D61" s="1065"/>
      <c r="E61" s="545">
        <v>717106.5</v>
      </c>
      <c r="F61" s="545">
        <v>0</v>
      </c>
      <c r="G61" s="545"/>
      <c r="H61" s="545">
        <f>+E61</f>
        <v>717106.5</v>
      </c>
      <c r="I61" s="545"/>
      <c r="J61" s="545"/>
      <c r="K61" s="545"/>
      <c r="L61" s="545"/>
    </row>
    <row r="62" spans="1:12" ht="14.25" customHeight="1">
      <c r="A62" s="540">
        <v>99</v>
      </c>
      <c r="B62" s="544" t="s">
        <v>1150</v>
      </c>
      <c r="C62" s="1065" t="s">
        <v>1151</v>
      </c>
      <c r="D62" s="1065"/>
      <c r="E62" s="545">
        <v>144620</v>
      </c>
      <c r="F62" s="545">
        <v>0</v>
      </c>
      <c r="G62" s="545"/>
      <c r="H62" s="545">
        <f t="shared" ref="H62:H75" si="4">+E62</f>
        <v>144620</v>
      </c>
      <c r="I62" s="545"/>
      <c r="J62" s="545"/>
      <c r="K62" s="545"/>
      <c r="L62" s="545"/>
    </row>
    <row r="63" spans="1:12" ht="14.25" customHeight="1">
      <c r="A63" s="540">
        <v>101</v>
      </c>
      <c r="B63" s="544" t="s">
        <v>1152</v>
      </c>
      <c r="C63" s="1065" t="s">
        <v>1153</v>
      </c>
      <c r="D63" s="1065"/>
      <c r="E63" s="545">
        <v>197404.5</v>
      </c>
      <c r="F63" s="545">
        <v>0</v>
      </c>
      <c r="G63" s="545"/>
      <c r="H63" s="545">
        <f t="shared" si="4"/>
        <v>197404.5</v>
      </c>
      <c r="I63" s="545"/>
      <c r="J63" s="545"/>
      <c r="K63" s="545"/>
      <c r="L63" s="545"/>
    </row>
    <row r="64" spans="1:12" ht="15" customHeight="1">
      <c r="A64" s="540">
        <v>103</v>
      </c>
      <c r="B64" s="544" t="s">
        <v>1154</v>
      </c>
      <c r="C64" s="1065" t="s">
        <v>1155</v>
      </c>
      <c r="D64" s="1065"/>
      <c r="E64" s="545">
        <v>197404.5</v>
      </c>
      <c r="F64" s="545">
        <v>0</v>
      </c>
      <c r="G64" s="545"/>
      <c r="H64" s="545">
        <f t="shared" si="4"/>
        <v>197404.5</v>
      </c>
      <c r="I64" s="545"/>
      <c r="J64" s="545"/>
      <c r="K64" s="545"/>
      <c r="L64" s="545"/>
    </row>
    <row r="65" spans="1:12" ht="23.25" customHeight="1">
      <c r="A65" s="540">
        <v>105</v>
      </c>
      <c r="B65" s="544" t="s">
        <v>1156</v>
      </c>
      <c r="C65" s="1065" t="s">
        <v>1157</v>
      </c>
      <c r="D65" s="1065"/>
      <c r="E65" s="545">
        <v>481370.98</v>
      </c>
      <c r="F65" s="545">
        <v>0</v>
      </c>
      <c r="G65" s="545"/>
      <c r="H65" s="545">
        <f t="shared" si="4"/>
        <v>481370.98</v>
      </c>
      <c r="I65" s="545"/>
      <c r="J65" s="545"/>
      <c r="K65" s="545"/>
      <c r="L65" s="545"/>
    </row>
    <row r="66" spans="1:12" ht="14.25" customHeight="1">
      <c r="A66" s="540">
        <v>107</v>
      </c>
      <c r="B66" s="544" t="s">
        <v>1158</v>
      </c>
      <c r="C66" s="1065" t="s">
        <v>1159</v>
      </c>
      <c r="D66" s="1065"/>
      <c r="E66" s="545">
        <v>488384.13</v>
      </c>
      <c r="F66" s="545">
        <v>0</v>
      </c>
      <c r="G66" s="545"/>
      <c r="H66" s="545">
        <f t="shared" si="4"/>
        <v>488384.13</v>
      </c>
      <c r="I66" s="545"/>
      <c r="J66" s="545"/>
      <c r="K66" s="545"/>
      <c r="L66" s="545"/>
    </row>
    <row r="67" spans="1:12" ht="15" customHeight="1">
      <c r="A67" s="540">
        <v>109</v>
      </c>
      <c r="B67" s="544" t="s">
        <v>1160</v>
      </c>
      <c r="C67" s="1065" t="s">
        <v>1161</v>
      </c>
      <c r="D67" s="1065"/>
      <c r="E67" s="545">
        <v>443218.5</v>
      </c>
      <c r="F67" s="545">
        <v>0</v>
      </c>
      <c r="G67" s="545"/>
      <c r="H67" s="545">
        <f t="shared" si="4"/>
        <v>443218.5</v>
      </c>
      <c r="I67" s="545"/>
      <c r="J67" s="545"/>
      <c r="K67" s="545"/>
      <c r="L67" s="545"/>
    </row>
    <row r="68" spans="1:12" ht="14.25" customHeight="1">
      <c r="A68" s="540">
        <v>111</v>
      </c>
      <c r="B68" s="544" t="s">
        <v>1162</v>
      </c>
      <c r="C68" s="1065" t="s">
        <v>1163</v>
      </c>
      <c r="D68" s="1065"/>
      <c r="E68" s="545">
        <v>1320000</v>
      </c>
      <c r="F68" s="545">
        <v>0</v>
      </c>
      <c r="G68" s="545"/>
      <c r="H68" s="545">
        <f t="shared" si="4"/>
        <v>1320000</v>
      </c>
      <c r="I68" s="545"/>
      <c r="J68" s="545"/>
      <c r="K68" s="545"/>
      <c r="L68" s="545"/>
    </row>
    <row r="69" spans="1:12" ht="14.25" customHeight="1">
      <c r="A69" s="540">
        <v>113</v>
      </c>
      <c r="B69" s="544" t="s">
        <v>1164</v>
      </c>
      <c r="C69" s="1065" t="s">
        <v>1165</v>
      </c>
      <c r="D69" s="1065"/>
      <c r="E69" s="545">
        <v>4800714.3</v>
      </c>
      <c r="F69" s="545">
        <v>0</v>
      </c>
      <c r="G69" s="545"/>
      <c r="H69" s="545">
        <f t="shared" si="4"/>
        <v>4800714.3</v>
      </c>
      <c r="I69" s="545"/>
      <c r="J69" s="545"/>
      <c r="K69" s="545"/>
      <c r="L69" s="545"/>
    </row>
    <row r="70" spans="1:12" ht="14.25" customHeight="1">
      <c r="A70" s="540">
        <v>115</v>
      </c>
      <c r="B70" s="544" t="s">
        <v>1166</v>
      </c>
      <c r="C70" s="1065" t="s">
        <v>1167</v>
      </c>
      <c r="D70" s="1065"/>
      <c r="E70" s="545">
        <v>4800714.28</v>
      </c>
      <c r="F70" s="545">
        <v>0</v>
      </c>
      <c r="G70" s="545"/>
      <c r="H70" s="545">
        <f t="shared" si="4"/>
        <v>4800714.28</v>
      </c>
      <c r="I70" s="545"/>
      <c r="J70" s="545"/>
      <c r="K70" s="545"/>
      <c r="L70" s="545"/>
    </row>
    <row r="71" spans="1:12" ht="24" customHeight="1">
      <c r="A71" s="540">
        <v>117</v>
      </c>
      <c r="B71" s="544" t="s">
        <v>1168</v>
      </c>
      <c r="C71" s="1065" t="s">
        <v>1169</v>
      </c>
      <c r="D71" s="1065"/>
      <c r="E71" s="545">
        <v>9431190.4600000009</v>
      </c>
      <c r="F71" s="545">
        <v>0</v>
      </c>
      <c r="G71" s="545"/>
      <c r="H71" s="545">
        <f t="shared" si="4"/>
        <v>9431190.4600000009</v>
      </c>
      <c r="I71" s="545"/>
      <c r="J71" s="545"/>
      <c r="K71" s="545"/>
      <c r="L71" s="545"/>
    </row>
    <row r="72" spans="1:12" ht="14.25" customHeight="1">
      <c r="A72" s="540">
        <v>119</v>
      </c>
      <c r="B72" s="544" t="s">
        <v>1170</v>
      </c>
      <c r="C72" s="1065" t="s">
        <v>1171</v>
      </c>
      <c r="D72" s="1065"/>
      <c r="E72" s="545">
        <v>8193690.46</v>
      </c>
      <c r="F72" s="545">
        <v>0</v>
      </c>
      <c r="G72" s="545"/>
      <c r="H72" s="545">
        <f t="shared" si="4"/>
        <v>8193690.46</v>
      </c>
      <c r="I72" s="545"/>
      <c r="J72" s="545"/>
      <c r="K72" s="545"/>
      <c r="L72" s="545"/>
    </row>
    <row r="73" spans="1:12" ht="14.25" customHeight="1">
      <c r="A73" s="540">
        <v>121</v>
      </c>
      <c r="B73" s="544" t="s">
        <v>1172</v>
      </c>
      <c r="C73" s="1065" t="s">
        <v>1173</v>
      </c>
      <c r="D73" s="1065"/>
      <c r="E73" s="545">
        <v>5187023.78</v>
      </c>
      <c r="F73" s="545">
        <v>0</v>
      </c>
      <c r="G73" s="545"/>
      <c r="H73" s="545">
        <f t="shared" si="4"/>
        <v>5187023.78</v>
      </c>
      <c r="I73" s="545"/>
      <c r="J73" s="545"/>
      <c r="K73" s="545"/>
      <c r="L73" s="545"/>
    </row>
    <row r="74" spans="1:12" ht="14.25" customHeight="1">
      <c r="A74" s="540">
        <v>123</v>
      </c>
      <c r="B74" s="544" t="s">
        <v>1174</v>
      </c>
      <c r="C74" s="1065" t="s">
        <v>1175</v>
      </c>
      <c r="D74" s="1065"/>
      <c r="E74" s="545">
        <v>714000</v>
      </c>
      <c r="F74" s="545">
        <v>0</v>
      </c>
      <c r="G74" s="545"/>
      <c r="H74" s="545">
        <f t="shared" si="4"/>
        <v>714000</v>
      </c>
      <c r="I74" s="545"/>
      <c r="J74" s="545"/>
      <c r="K74" s="545"/>
      <c r="L74" s="545"/>
    </row>
    <row r="75" spans="1:12" ht="15" customHeight="1">
      <c r="A75" s="540">
        <v>125</v>
      </c>
      <c r="B75" s="544" t="s">
        <v>1176</v>
      </c>
      <c r="C75" s="1065" t="s">
        <v>1177</v>
      </c>
      <c r="D75" s="1065"/>
      <c r="E75" s="545">
        <v>1100000</v>
      </c>
      <c r="F75" s="545">
        <v>0</v>
      </c>
      <c r="G75" s="545"/>
      <c r="H75" s="545">
        <f t="shared" si="4"/>
        <v>1100000</v>
      </c>
      <c r="I75" s="545"/>
      <c r="J75" s="545"/>
      <c r="K75" s="545"/>
      <c r="L75" s="545"/>
    </row>
    <row r="76" spans="1:12" ht="14.25" customHeight="1">
      <c r="A76" s="540">
        <v>127</v>
      </c>
      <c r="B76" s="544" t="s">
        <v>1178</v>
      </c>
      <c r="C76" s="1065" t="s">
        <v>1179</v>
      </c>
      <c r="D76" s="1065"/>
      <c r="E76" s="545">
        <v>20000</v>
      </c>
      <c r="F76" s="545">
        <v>0</v>
      </c>
      <c r="G76" s="545"/>
      <c r="H76" s="545">
        <f>+E76</f>
        <v>20000</v>
      </c>
      <c r="I76" s="545"/>
      <c r="J76" s="545"/>
      <c r="K76" s="545"/>
      <c r="L76" s="545"/>
    </row>
    <row r="77" spans="1:12" ht="24" customHeight="1">
      <c r="A77" s="540">
        <v>129</v>
      </c>
      <c r="B77" s="544" t="s">
        <v>1180</v>
      </c>
      <c r="C77" s="1065" t="s">
        <v>1181</v>
      </c>
      <c r="D77" s="1065"/>
      <c r="E77" s="545">
        <v>43128</v>
      </c>
      <c r="F77" s="545">
        <v>0</v>
      </c>
      <c r="G77" s="545"/>
      <c r="H77" s="545">
        <f t="shared" ref="H77:H101" si="5">+E77</f>
        <v>43128</v>
      </c>
      <c r="I77" s="545"/>
      <c r="J77" s="545"/>
      <c r="K77" s="545"/>
      <c r="L77" s="545"/>
    </row>
    <row r="78" spans="1:12" ht="14.25" customHeight="1">
      <c r="A78" s="540">
        <v>131</v>
      </c>
      <c r="B78" s="544" t="s">
        <v>1182</v>
      </c>
      <c r="C78" s="1065" t="s">
        <v>1183</v>
      </c>
      <c r="D78" s="1065"/>
      <c r="E78" s="545">
        <v>47500</v>
      </c>
      <c r="F78" s="545">
        <v>0</v>
      </c>
      <c r="G78" s="545"/>
      <c r="H78" s="545">
        <f t="shared" si="5"/>
        <v>47500</v>
      </c>
      <c r="I78" s="545"/>
      <c r="J78" s="545"/>
      <c r="K78" s="545"/>
      <c r="L78" s="545"/>
    </row>
    <row r="79" spans="1:12" ht="14.25" customHeight="1">
      <c r="A79" s="540">
        <v>133</v>
      </c>
      <c r="B79" s="544" t="s">
        <v>1184</v>
      </c>
      <c r="C79" s="1065" t="s">
        <v>1185</v>
      </c>
      <c r="D79" s="1065"/>
      <c r="E79" s="545">
        <v>181500</v>
      </c>
      <c r="F79" s="545">
        <v>0</v>
      </c>
      <c r="G79" s="545"/>
      <c r="H79" s="545">
        <f t="shared" si="5"/>
        <v>181500</v>
      </c>
      <c r="I79" s="545"/>
      <c r="J79" s="545"/>
      <c r="K79" s="545"/>
      <c r="L79" s="545"/>
    </row>
    <row r="80" spans="1:12" ht="14.25" customHeight="1">
      <c r="A80" s="540">
        <v>135</v>
      </c>
      <c r="B80" s="544" t="s">
        <v>1186</v>
      </c>
      <c r="C80" s="1065" t="s">
        <v>1187</v>
      </c>
      <c r="D80" s="1065"/>
      <c r="E80" s="545">
        <v>196900</v>
      </c>
      <c r="F80" s="545">
        <v>0</v>
      </c>
      <c r="G80" s="545"/>
      <c r="H80" s="545">
        <f t="shared" si="5"/>
        <v>196900</v>
      </c>
      <c r="I80" s="545"/>
      <c r="J80" s="545"/>
      <c r="K80" s="545"/>
      <c r="L80" s="545"/>
    </row>
    <row r="81" spans="1:12" ht="24" customHeight="1">
      <c r="A81" s="540">
        <v>137</v>
      </c>
      <c r="B81" s="544" t="s">
        <v>1188</v>
      </c>
      <c r="C81" s="1065" t="s">
        <v>1189</v>
      </c>
      <c r="D81" s="1065"/>
      <c r="E81" s="545">
        <v>1338290</v>
      </c>
      <c r="F81" s="545">
        <v>0</v>
      </c>
      <c r="G81" s="545"/>
      <c r="H81" s="545">
        <f t="shared" si="5"/>
        <v>1338290</v>
      </c>
      <c r="I81" s="545"/>
      <c r="J81" s="545"/>
      <c r="K81" s="545"/>
      <c r="L81" s="545"/>
    </row>
    <row r="82" spans="1:12" ht="24" customHeight="1">
      <c r="A82" s="540">
        <v>139</v>
      </c>
      <c r="B82" s="544" t="s">
        <v>1190</v>
      </c>
      <c r="C82" s="1065" t="s">
        <v>1191</v>
      </c>
      <c r="D82" s="1065"/>
      <c r="E82" s="545">
        <v>4574800</v>
      </c>
      <c r="F82" s="545">
        <v>0</v>
      </c>
      <c r="G82" s="545"/>
      <c r="H82" s="545">
        <f t="shared" si="5"/>
        <v>4574800</v>
      </c>
      <c r="I82" s="545"/>
      <c r="J82" s="545"/>
      <c r="K82" s="545"/>
      <c r="L82" s="545"/>
    </row>
    <row r="83" spans="1:12" ht="23.25" customHeight="1">
      <c r="A83" s="540">
        <v>141</v>
      </c>
      <c r="B83" s="544" t="s">
        <v>1192</v>
      </c>
      <c r="C83" s="1065" t="s">
        <v>1193</v>
      </c>
      <c r="D83" s="1065"/>
      <c r="E83" s="545">
        <v>5435225.0599999996</v>
      </c>
      <c r="F83" s="545">
        <v>0</v>
      </c>
      <c r="G83" s="545"/>
      <c r="H83" s="545">
        <f t="shared" si="5"/>
        <v>5435225.0599999996</v>
      </c>
      <c r="I83" s="545"/>
      <c r="J83" s="545"/>
      <c r="K83" s="545"/>
      <c r="L83" s="545"/>
    </row>
    <row r="84" spans="1:12" ht="24" customHeight="1">
      <c r="A84" s="540">
        <v>143</v>
      </c>
      <c r="B84" s="544" t="s">
        <v>1194</v>
      </c>
      <c r="C84" s="1065" t="s">
        <v>1195</v>
      </c>
      <c r="D84" s="1065"/>
      <c r="E84" s="545">
        <v>20000000</v>
      </c>
      <c r="F84" s="545">
        <v>0</v>
      </c>
      <c r="G84" s="545">
        <f>+E84</f>
        <v>20000000</v>
      </c>
      <c r="H84" s="545"/>
      <c r="I84" s="545"/>
      <c r="J84" s="545"/>
      <c r="K84" s="545"/>
      <c r="L84" s="545"/>
    </row>
    <row r="85" spans="1:12" ht="14.25" customHeight="1">
      <c r="A85" s="540">
        <v>145</v>
      </c>
      <c r="B85" s="544" t="s">
        <v>1196</v>
      </c>
      <c r="C85" s="1065" t="s">
        <v>1197</v>
      </c>
      <c r="D85" s="1065"/>
      <c r="E85" s="545">
        <v>8205754</v>
      </c>
      <c r="F85" s="545">
        <v>0</v>
      </c>
      <c r="G85" s="545"/>
      <c r="H85" s="545">
        <f t="shared" si="5"/>
        <v>8205754</v>
      </c>
      <c r="I85" s="545"/>
      <c r="J85" s="545"/>
      <c r="K85" s="545"/>
      <c r="L85" s="545"/>
    </row>
    <row r="86" spans="1:12" ht="14.25" customHeight="1">
      <c r="A86" s="540">
        <v>147</v>
      </c>
      <c r="B86" s="544" t="s">
        <v>1198</v>
      </c>
      <c r="C86" s="1065" t="s">
        <v>1199</v>
      </c>
      <c r="D86" s="1065"/>
      <c r="E86" s="545">
        <v>9000</v>
      </c>
      <c r="F86" s="545">
        <v>0</v>
      </c>
      <c r="G86" s="545"/>
      <c r="H86" s="545">
        <f t="shared" si="5"/>
        <v>9000</v>
      </c>
      <c r="I86" s="545"/>
      <c r="J86" s="545"/>
      <c r="K86" s="545"/>
      <c r="L86" s="545"/>
    </row>
    <row r="87" spans="1:12" ht="14.25" customHeight="1">
      <c r="A87" s="540">
        <v>149</v>
      </c>
      <c r="B87" s="544" t="s">
        <v>1200</v>
      </c>
      <c r="C87" s="1065" t="s">
        <v>1201</v>
      </c>
      <c r="D87" s="1065"/>
      <c r="E87" s="545">
        <v>8129.55</v>
      </c>
      <c r="F87" s="545">
        <v>0</v>
      </c>
      <c r="G87" s="545"/>
      <c r="H87" s="545">
        <f t="shared" si="5"/>
        <v>8129.55</v>
      </c>
      <c r="I87" s="545"/>
      <c r="J87" s="545"/>
      <c r="K87" s="545"/>
      <c r="L87" s="545"/>
    </row>
    <row r="88" spans="1:12" ht="15" customHeight="1">
      <c r="A88" s="540">
        <v>151</v>
      </c>
      <c r="B88" s="544" t="s">
        <v>1202</v>
      </c>
      <c r="C88" s="1065" t="s">
        <v>1203</v>
      </c>
      <c r="D88" s="1065"/>
      <c r="E88" s="545">
        <v>691267.58</v>
      </c>
      <c r="F88" s="545">
        <v>0</v>
      </c>
      <c r="G88" s="545"/>
      <c r="H88" s="545">
        <f t="shared" si="5"/>
        <v>691267.58</v>
      </c>
      <c r="I88" s="545"/>
      <c r="J88" s="545"/>
      <c r="K88" s="545"/>
      <c r="L88" s="545"/>
    </row>
    <row r="89" spans="1:12" ht="14.25" customHeight="1">
      <c r="A89" s="540">
        <v>153</v>
      </c>
      <c r="B89" s="544" t="s">
        <v>1204</v>
      </c>
      <c r="C89" s="1065" t="s">
        <v>1205</v>
      </c>
      <c r="D89" s="1065"/>
      <c r="E89" s="545">
        <v>853341.89</v>
      </c>
      <c r="F89" s="545">
        <v>0</v>
      </c>
      <c r="G89" s="545"/>
      <c r="H89" s="545">
        <f t="shared" si="5"/>
        <v>853341.89</v>
      </c>
      <c r="I89" s="545"/>
      <c r="J89" s="545"/>
      <c r="K89" s="545"/>
      <c r="L89" s="545"/>
    </row>
    <row r="90" spans="1:12" ht="14.25" customHeight="1">
      <c r="A90" s="540">
        <v>155</v>
      </c>
      <c r="B90" s="544" t="s">
        <v>1206</v>
      </c>
      <c r="C90" s="1065" t="s">
        <v>1207</v>
      </c>
      <c r="D90" s="1065"/>
      <c r="E90" s="545">
        <v>660854.04</v>
      </c>
      <c r="F90" s="545">
        <v>0</v>
      </c>
      <c r="G90" s="545"/>
      <c r="H90" s="545">
        <f t="shared" si="5"/>
        <v>660854.04</v>
      </c>
      <c r="I90" s="545"/>
      <c r="J90" s="545"/>
      <c r="K90" s="545"/>
      <c r="L90" s="545"/>
    </row>
    <row r="91" spans="1:12" ht="14.25" customHeight="1">
      <c r="A91" s="540">
        <v>157</v>
      </c>
      <c r="B91" s="544" t="s">
        <v>1208</v>
      </c>
      <c r="C91" s="1065" t="s">
        <v>1209</v>
      </c>
      <c r="D91" s="1065"/>
      <c r="E91" s="545">
        <v>1807428.19</v>
      </c>
      <c r="F91" s="545">
        <v>0</v>
      </c>
      <c r="G91" s="545"/>
      <c r="H91" s="545">
        <f t="shared" si="5"/>
        <v>1807428.19</v>
      </c>
      <c r="I91" s="545"/>
      <c r="J91" s="545"/>
      <c r="K91" s="545"/>
      <c r="L91" s="545"/>
    </row>
    <row r="92" spans="1:12" ht="14.25" customHeight="1">
      <c r="A92" s="540">
        <v>159</v>
      </c>
      <c r="B92" s="544" t="s">
        <v>1210</v>
      </c>
      <c r="C92" s="1065" t="s">
        <v>1211</v>
      </c>
      <c r="D92" s="1065"/>
      <c r="E92" s="545">
        <v>19059836.41</v>
      </c>
      <c r="F92" s="545">
        <v>0</v>
      </c>
      <c r="G92" s="545"/>
      <c r="H92" s="545">
        <f t="shared" si="5"/>
        <v>19059836.41</v>
      </c>
      <c r="I92" s="545"/>
      <c r="J92" s="545"/>
      <c r="K92" s="545"/>
      <c r="L92" s="545"/>
    </row>
    <row r="93" spans="1:12" ht="15" customHeight="1">
      <c r="A93" s="540">
        <v>161</v>
      </c>
      <c r="B93" s="544" t="s">
        <v>1212</v>
      </c>
      <c r="C93" s="1065" t="s">
        <v>1213</v>
      </c>
      <c r="D93" s="1065"/>
      <c r="E93" s="545">
        <v>106651.6</v>
      </c>
      <c r="F93" s="545">
        <v>0</v>
      </c>
      <c r="G93" s="545"/>
      <c r="H93" s="545">
        <f t="shared" si="5"/>
        <v>106651.6</v>
      </c>
      <c r="I93" s="545"/>
      <c r="J93" s="545"/>
      <c r="K93" s="545"/>
      <c r="L93" s="545"/>
    </row>
    <row r="94" spans="1:12" ht="14.25" customHeight="1">
      <c r="A94" s="540">
        <v>163</v>
      </c>
      <c r="B94" s="544" t="s">
        <v>1214</v>
      </c>
      <c r="C94" s="1065" t="s">
        <v>1215</v>
      </c>
      <c r="D94" s="1065"/>
      <c r="E94" s="545">
        <v>364685.45</v>
      </c>
      <c r="F94" s="545">
        <v>0</v>
      </c>
      <c r="G94" s="545"/>
      <c r="H94" s="545">
        <f t="shared" si="5"/>
        <v>364685.45</v>
      </c>
      <c r="I94" s="545"/>
      <c r="J94" s="545"/>
      <c r="K94" s="545"/>
      <c r="L94" s="545"/>
    </row>
    <row r="95" spans="1:12" ht="14.25" customHeight="1">
      <c r="A95" s="540">
        <v>165</v>
      </c>
      <c r="B95" s="544" t="s">
        <v>1216</v>
      </c>
      <c r="C95" s="1065" t="s">
        <v>1217</v>
      </c>
      <c r="D95" s="1065"/>
      <c r="E95" s="545">
        <v>249369.68</v>
      </c>
      <c r="F95" s="545">
        <v>0</v>
      </c>
      <c r="G95" s="545"/>
      <c r="H95" s="545">
        <f t="shared" si="5"/>
        <v>249369.68</v>
      </c>
      <c r="I95" s="545"/>
      <c r="J95" s="545"/>
      <c r="K95" s="545"/>
      <c r="L95" s="545"/>
    </row>
    <row r="96" spans="1:12" ht="14.25" customHeight="1">
      <c r="A96" s="540">
        <v>167</v>
      </c>
      <c r="B96" s="544" t="s">
        <v>1218</v>
      </c>
      <c r="C96" s="1065" t="s">
        <v>1219</v>
      </c>
      <c r="D96" s="1065"/>
      <c r="E96" s="545">
        <v>8773913.7200000007</v>
      </c>
      <c r="F96" s="545">
        <v>0</v>
      </c>
      <c r="G96" s="545"/>
      <c r="H96" s="545">
        <f t="shared" si="5"/>
        <v>8773913.7200000007</v>
      </c>
      <c r="I96" s="545"/>
      <c r="J96" s="545"/>
      <c r="K96" s="545"/>
      <c r="L96" s="545"/>
    </row>
    <row r="97" spans="1:12" ht="14.25" customHeight="1">
      <c r="A97" s="540">
        <v>169</v>
      </c>
      <c r="B97" s="544" t="s">
        <v>1220</v>
      </c>
      <c r="C97" s="1065" t="s">
        <v>1221</v>
      </c>
      <c r="D97" s="1065"/>
      <c r="E97" s="545">
        <v>3339000</v>
      </c>
      <c r="F97" s="545">
        <v>0</v>
      </c>
      <c r="G97" s="545"/>
      <c r="H97" s="545">
        <f t="shared" si="5"/>
        <v>3339000</v>
      </c>
      <c r="I97" s="545"/>
      <c r="J97" s="545"/>
      <c r="K97" s="545"/>
      <c r="L97" s="545"/>
    </row>
    <row r="98" spans="1:12" ht="15" customHeight="1">
      <c r="A98" s="540">
        <v>171</v>
      </c>
      <c r="B98" s="544" t="s">
        <v>1222</v>
      </c>
      <c r="C98" s="1065" t="s">
        <v>1223</v>
      </c>
      <c r="D98" s="1065"/>
      <c r="E98" s="545">
        <v>10131000</v>
      </c>
      <c r="F98" s="545">
        <v>0</v>
      </c>
      <c r="G98" s="545"/>
      <c r="H98" s="545">
        <f t="shared" si="5"/>
        <v>10131000</v>
      </c>
      <c r="I98" s="545"/>
      <c r="J98" s="545"/>
      <c r="K98" s="545"/>
      <c r="L98" s="545"/>
    </row>
    <row r="99" spans="1:12" ht="14.25" customHeight="1">
      <c r="A99" s="540">
        <v>173</v>
      </c>
      <c r="B99" s="544" t="s">
        <v>1224</v>
      </c>
      <c r="C99" s="1065" t="s">
        <v>1225</v>
      </c>
      <c r="D99" s="1065"/>
      <c r="E99" s="545">
        <v>305000</v>
      </c>
      <c r="F99" s="545">
        <v>0</v>
      </c>
      <c r="G99" s="545"/>
      <c r="H99" s="545">
        <f t="shared" si="5"/>
        <v>305000</v>
      </c>
      <c r="I99" s="545"/>
      <c r="J99" s="545"/>
      <c r="K99" s="545"/>
      <c r="L99" s="545"/>
    </row>
    <row r="100" spans="1:12" ht="14.25" customHeight="1">
      <c r="A100" s="540">
        <v>175</v>
      </c>
      <c r="B100" s="544" t="s">
        <v>1226</v>
      </c>
      <c r="C100" s="1065" t="s">
        <v>1227</v>
      </c>
      <c r="D100" s="1065"/>
      <c r="E100" s="545">
        <v>1021200</v>
      </c>
      <c r="F100" s="545">
        <v>0</v>
      </c>
      <c r="G100" s="545"/>
      <c r="H100" s="545">
        <f t="shared" si="5"/>
        <v>1021200</v>
      </c>
      <c r="I100" s="545"/>
      <c r="J100" s="545"/>
      <c r="K100" s="545"/>
      <c r="L100" s="545"/>
    </row>
    <row r="101" spans="1:12" ht="14.25" customHeight="1">
      <c r="A101" s="540">
        <v>177</v>
      </c>
      <c r="B101" s="544" t="s">
        <v>1228</v>
      </c>
      <c r="C101" s="1065" t="s">
        <v>1229</v>
      </c>
      <c r="D101" s="1065"/>
      <c r="E101" s="545">
        <v>9388900</v>
      </c>
      <c r="F101" s="545">
        <v>0</v>
      </c>
      <c r="G101" s="545"/>
      <c r="H101" s="545">
        <f t="shared" si="5"/>
        <v>9388900</v>
      </c>
      <c r="I101" s="545"/>
      <c r="J101" s="545"/>
      <c r="K101" s="545"/>
      <c r="L101" s="545"/>
    </row>
    <row r="102" spans="1:12" ht="14.25" customHeight="1">
      <c r="A102" s="540">
        <v>179</v>
      </c>
      <c r="B102" s="544" t="s">
        <v>1230</v>
      </c>
      <c r="C102" s="1065" t="s">
        <v>1231</v>
      </c>
      <c r="D102" s="1065"/>
      <c r="E102" s="545">
        <v>436610.22</v>
      </c>
      <c r="F102" s="545">
        <v>0</v>
      </c>
      <c r="G102" s="545">
        <f>+E102</f>
        <v>436610.22</v>
      </c>
      <c r="H102" s="545"/>
      <c r="I102" s="545"/>
      <c r="J102" s="545"/>
      <c r="K102" s="545"/>
      <c r="L102" s="545"/>
    </row>
    <row r="103" spans="1:12" ht="15" customHeight="1">
      <c r="A103" s="540">
        <v>181</v>
      </c>
      <c r="B103" s="544" t="s">
        <v>1232</v>
      </c>
      <c r="C103" s="1065" t="s">
        <v>1233</v>
      </c>
      <c r="D103" s="1065"/>
      <c r="E103" s="545">
        <v>13280</v>
      </c>
      <c r="F103" s="545">
        <v>0</v>
      </c>
      <c r="G103" s="545">
        <f t="shared" ref="G103:G109" si="6">+E103</f>
        <v>13280</v>
      </c>
      <c r="H103" s="545"/>
      <c r="I103" s="545"/>
      <c r="J103" s="545"/>
      <c r="K103" s="545"/>
      <c r="L103" s="545"/>
    </row>
    <row r="104" spans="1:12" ht="23.25" customHeight="1">
      <c r="A104" s="540">
        <v>183</v>
      </c>
      <c r="B104" s="544" t="s">
        <v>1234</v>
      </c>
      <c r="C104" s="1065" t="s">
        <v>1235</v>
      </c>
      <c r="D104" s="1065"/>
      <c r="E104" s="545">
        <v>80000</v>
      </c>
      <c r="F104" s="545">
        <v>0</v>
      </c>
      <c r="G104" s="545">
        <f t="shared" si="6"/>
        <v>80000</v>
      </c>
      <c r="H104" s="545"/>
      <c r="I104" s="545"/>
      <c r="J104" s="545"/>
      <c r="K104" s="545"/>
      <c r="L104" s="545"/>
    </row>
    <row r="105" spans="1:12" ht="15" customHeight="1">
      <c r="A105" s="540">
        <v>185</v>
      </c>
      <c r="B105" s="544" t="s">
        <v>1236</v>
      </c>
      <c r="C105" s="1065" t="s">
        <v>1237</v>
      </c>
      <c r="D105" s="1065"/>
      <c r="E105" s="545">
        <v>435680.87</v>
      </c>
      <c r="F105" s="545">
        <v>0</v>
      </c>
      <c r="G105" s="545">
        <f t="shared" si="6"/>
        <v>435680.87</v>
      </c>
      <c r="H105" s="545"/>
      <c r="I105" s="545"/>
      <c r="J105" s="545"/>
      <c r="K105" s="545"/>
      <c r="L105" s="545"/>
    </row>
    <row r="106" spans="1:12" ht="14.25" customHeight="1">
      <c r="A106" s="540">
        <v>187</v>
      </c>
      <c r="B106" s="544" t="s">
        <v>1238</v>
      </c>
      <c r="C106" s="1065" t="s">
        <v>1239</v>
      </c>
      <c r="D106" s="1065"/>
      <c r="E106" s="545">
        <v>20000</v>
      </c>
      <c r="F106" s="545">
        <v>0</v>
      </c>
      <c r="G106" s="545">
        <f t="shared" si="6"/>
        <v>20000</v>
      </c>
      <c r="H106" s="545"/>
      <c r="I106" s="545"/>
      <c r="J106" s="545"/>
      <c r="K106" s="545"/>
      <c r="L106" s="545"/>
    </row>
    <row r="107" spans="1:12" ht="14.25" customHeight="1">
      <c r="A107" s="540">
        <v>189</v>
      </c>
      <c r="B107" s="544" t="s">
        <v>1240</v>
      </c>
      <c r="C107" s="1065" t="s">
        <v>1241</v>
      </c>
      <c r="D107" s="1065"/>
      <c r="E107" s="545">
        <v>2994975.63</v>
      </c>
      <c r="F107" s="545">
        <v>0</v>
      </c>
      <c r="G107" s="545">
        <f t="shared" si="6"/>
        <v>2994975.63</v>
      </c>
      <c r="H107" s="545"/>
      <c r="I107" s="545"/>
      <c r="J107" s="545"/>
      <c r="K107" s="545"/>
      <c r="L107" s="545"/>
    </row>
    <row r="108" spans="1:12" ht="14.25" customHeight="1">
      <c r="A108" s="540">
        <v>191</v>
      </c>
      <c r="B108" s="544" t="s">
        <v>1242</v>
      </c>
      <c r="C108" s="1065" t="s">
        <v>1243</v>
      </c>
      <c r="D108" s="1065"/>
      <c r="E108" s="545">
        <v>329474.43</v>
      </c>
      <c r="F108" s="545">
        <v>0</v>
      </c>
      <c r="G108" s="545">
        <f t="shared" si="6"/>
        <v>329474.43</v>
      </c>
      <c r="H108" s="545"/>
      <c r="I108" s="545"/>
      <c r="J108" s="545"/>
      <c r="K108" s="545"/>
      <c r="L108" s="545"/>
    </row>
    <row r="109" spans="1:12" ht="14.25" customHeight="1">
      <c r="A109" s="540">
        <v>193</v>
      </c>
      <c r="B109" s="544" t="s">
        <v>1244</v>
      </c>
      <c r="C109" s="1065" t="s">
        <v>1245</v>
      </c>
      <c r="D109" s="1065"/>
      <c r="E109" s="545">
        <v>64600</v>
      </c>
      <c r="F109" s="545">
        <v>0</v>
      </c>
      <c r="G109" s="545">
        <f t="shared" si="6"/>
        <v>64600</v>
      </c>
      <c r="H109" s="545"/>
      <c r="I109" s="545"/>
      <c r="J109" s="545"/>
      <c r="K109" s="545"/>
      <c r="L109" s="545"/>
    </row>
    <row r="110" spans="1:12" ht="15" customHeight="1">
      <c r="A110" s="540">
        <v>195</v>
      </c>
      <c r="B110" s="544" t="s">
        <v>1246</v>
      </c>
      <c r="C110" s="1065" t="s">
        <v>1247</v>
      </c>
      <c r="D110" s="1065"/>
      <c r="E110" s="545">
        <v>963180</v>
      </c>
      <c r="F110" s="545">
        <v>0</v>
      </c>
      <c r="G110" s="545"/>
      <c r="H110" s="545">
        <f>+E110</f>
        <v>963180</v>
      </c>
      <c r="I110" s="545"/>
      <c r="J110" s="545"/>
      <c r="K110" s="545"/>
      <c r="L110" s="545"/>
    </row>
    <row r="111" spans="1:12" ht="14.25" customHeight="1">
      <c r="A111" s="540">
        <v>197</v>
      </c>
      <c r="B111" s="544" t="s">
        <v>1248</v>
      </c>
      <c r="C111" s="1065" t="s">
        <v>1249</v>
      </c>
      <c r="D111" s="1065"/>
      <c r="E111" s="545">
        <v>130000</v>
      </c>
      <c r="F111" s="545">
        <v>0</v>
      </c>
      <c r="G111" s="545"/>
      <c r="H111" s="545">
        <f>+E111</f>
        <v>130000</v>
      </c>
      <c r="I111" s="545"/>
      <c r="J111" s="545"/>
      <c r="K111" s="545"/>
      <c r="L111" s="545"/>
    </row>
    <row r="112" spans="1:12" ht="14.25" customHeight="1">
      <c r="A112" s="540">
        <v>199</v>
      </c>
      <c r="B112" s="544" t="s">
        <v>1250</v>
      </c>
      <c r="C112" s="1065" t="s">
        <v>1251</v>
      </c>
      <c r="D112" s="1065"/>
      <c r="E112" s="545">
        <v>300000</v>
      </c>
      <c r="F112" s="545">
        <v>0</v>
      </c>
      <c r="G112" s="545"/>
      <c r="H112" s="545">
        <f>+E112</f>
        <v>300000</v>
      </c>
      <c r="I112" s="545"/>
      <c r="J112" s="545"/>
      <c r="K112" s="545"/>
      <c r="L112" s="545"/>
    </row>
    <row r="113" spans="1:12" ht="14.25" customHeight="1">
      <c r="A113" s="540">
        <v>201</v>
      </c>
      <c r="B113" s="544" t="s">
        <v>1252</v>
      </c>
      <c r="C113" s="1065" t="s">
        <v>1253</v>
      </c>
      <c r="D113" s="1065"/>
      <c r="E113" s="545">
        <v>602303.4</v>
      </c>
      <c r="F113" s="545">
        <v>0</v>
      </c>
      <c r="G113" s="545">
        <f>+E113</f>
        <v>602303.4</v>
      </c>
      <c r="H113" s="545"/>
      <c r="I113" s="545"/>
      <c r="J113" s="545"/>
      <c r="K113" s="545"/>
      <c r="L113" s="545"/>
    </row>
    <row r="114" spans="1:12" ht="14.25" customHeight="1">
      <c r="A114" s="540">
        <v>203</v>
      </c>
      <c r="B114" s="544" t="s">
        <v>1254</v>
      </c>
      <c r="C114" s="1065" t="s">
        <v>1255</v>
      </c>
      <c r="D114" s="1065"/>
      <c r="E114" s="545">
        <v>115581.4</v>
      </c>
      <c r="F114" s="545">
        <v>0</v>
      </c>
      <c r="G114" s="545">
        <f t="shared" ref="G114:G115" si="7">+E114</f>
        <v>115581.4</v>
      </c>
      <c r="H114" s="545"/>
      <c r="I114" s="545"/>
      <c r="J114" s="545"/>
      <c r="K114" s="545"/>
      <c r="L114" s="545"/>
    </row>
    <row r="115" spans="1:12" ht="15" customHeight="1">
      <c r="A115" s="540">
        <v>205</v>
      </c>
      <c r="B115" s="544" t="s">
        <v>1256</v>
      </c>
      <c r="C115" s="1065" t="s">
        <v>1257</v>
      </c>
      <c r="D115" s="1065"/>
      <c r="E115" s="545">
        <v>435581.4</v>
      </c>
      <c r="F115" s="545">
        <v>0</v>
      </c>
      <c r="G115" s="545">
        <f t="shared" si="7"/>
        <v>435581.4</v>
      </c>
      <c r="H115" s="545"/>
      <c r="I115" s="545"/>
      <c r="J115" s="545"/>
      <c r="K115" s="545"/>
      <c r="L115" s="545"/>
    </row>
    <row r="116" spans="1:12" ht="14.25" customHeight="1">
      <c r="A116" s="540">
        <v>207</v>
      </c>
      <c r="B116" s="544" t="s">
        <v>1258</v>
      </c>
      <c r="C116" s="1065" t="s">
        <v>1259</v>
      </c>
      <c r="D116" s="1065"/>
      <c r="E116" s="545">
        <v>216200</v>
      </c>
      <c r="F116" s="545">
        <v>0</v>
      </c>
      <c r="G116" s="545"/>
      <c r="H116" s="545">
        <f>+E116</f>
        <v>216200</v>
      </c>
      <c r="I116" s="545"/>
      <c r="J116" s="545"/>
      <c r="K116" s="545"/>
      <c r="L116" s="545"/>
    </row>
    <row r="117" spans="1:12" ht="14.25" customHeight="1">
      <c r="A117" s="540">
        <v>209</v>
      </c>
      <c r="B117" s="544" t="s">
        <v>1260</v>
      </c>
      <c r="C117" s="1065" t="s">
        <v>1261</v>
      </c>
      <c r="D117" s="1065"/>
      <c r="E117" s="545">
        <v>107400</v>
      </c>
      <c r="F117" s="545">
        <v>0</v>
      </c>
      <c r="G117" s="545"/>
      <c r="H117" s="545">
        <f t="shared" ref="H117:H154" si="8">+E117</f>
        <v>107400</v>
      </c>
      <c r="I117" s="545"/>
      <c r="J117" s="545"/>
      <c r="K117" s="545"/>
      <c r="L117" s="545"/>
    </row>
    <row r="118" spans="1:12" ht="14.25" customHeight="1">
      <c r="A118" s="540">
        <v>211</v>
      </c>
      <c r="B118" s="544" t="s">
        <v>1262</v>
      </c>
      <c r="C118" s="1065" t="s">
        <v>1263</v>
      </c>
      <c r="D118" s="1065"/>
      <c r="E118" s="545">
        <v>118530.15</v>
      </c>
      <c r="F118" s="545">
        <v>0</v>
      </c>
      <c r="G118" s="545"/>
      <c r="H118" s="545">
        <f t="shared" si="8"/>
        <v>118530.15</v>
      </c>
      <c r="I118" s="545"/>
      <c r="J118" s="545"/>
      <c r="K118" s="545"/>
      <c r="L118" s="545"/>
    </row>
    <row r="119" spans="1:12" ht="14.25" customHeight="1">
      <c r="A119" s="540">
        <v>213</v>
      </c>
      <c r="B119" s="544" t="s">
        <v>1264</v>
      </c>
      <c r="C119" s="1065" t="s">
        <v>1265</v>
      </c>
      <c r="D119" s="1065"/>
      <c r="E119" s="545">
        <v>489438.8</v>
      </c>
      <c r="F119" s="545">
        <v>0</v>
      </c>
      <c r="G119" s="545"/>
      <c r="H119" s="545">
        <f t="shared" si="8"/>
        <v>489438.8</v>
      </c>
      <c r="I119" s="545"/>
      <c r="J119" s="545"/>
      <c r="K119" s="545"/>
      <c r="L119" s="545"/>
    </row>
    <row r="120" spans="1:12" ht="15" customHeight="1">
      <c r="A120" s="540">
        <v>215</v>
      </c>
      <c r="B120" s="544" t="s">
        <v>1266</v>
      </c>
      <c r="C120" s="1065" t="s">
        <v>1267</v>
      </c>
      <c r="D120" s="1065"/>
      <c r="E120" s="545">
        <v>1418052.55</v>
      </c>
      <c r="F120" s="545">
        <v>0</v>
      </c>
      <c r="G120" s="545"/>
      <c r="H120" s="545">
        <f t="shared" si="8"/>
        <v>1418052.55</v>
      </c>
      <c r="I120" s="545"/>
      <c r="J120" s="545"/>
      <c r="K120" s="545"/>
      <c r="L120" s="545"/>
    </row>
    <row r="121" spans="1:12" ht="14.25" customHeight="1">
      <c r="A121" s="540">
        <v>217</v>
      </c>
      <c r="B121" s="544" t="s">
        <v>1268</v>
      </c>
      <c r="C121" s="1065" t="s">
        <v>1269</v>
      </c>
      <c r="D121" s="1065"/>
      <c r="E121" s="545">
        <v>624279.88</v>
      </c>
      <c r="F121" s="545">
        <v>0</v>
      </c>
      <c r="G121" s="545"/>
      <c r="H121" s="545">
        <f t="shared" si="8"/>
        <v>624279.88</v>
      </c>
      <c r="I121" s="545"/>
      <c r="J121" s="545"/>
      <c r="K121" s="545"/>
      <c r="L121" s="545"/>
    </row>
    <row r="122" spans="1:12" ht="14.25" customHeight="1">
      <c r="A122" s="540">
        <v>219</v>
      </c>
      <c r="B122" s="544" t="s">
        <v>1270</v>
      </c>
      <c r="C122" s="1065" t="s">
        <v>1271</v>
      </c>
      <c r="D122" s="1065"/>
      <c r="E122" s="545">
        <v>48266.66</v>
      </c>
      <c r="F122" s="545">
        <v>0</v>
      </c>
      <c r="G122" s="545"/>
      <c r="H122" s="545">
        <f t="shared" si="8"/>
        <v>48266.66</v>
      </c>
      <c r="I122" s="545"/>
      <c r="J122" s="545"/>
      <c r="K122" s="545"/>
      <c r="L122" s="545"/>
    </row>
    <row r="123" spans="1:12" ht="14.25" customHeight="1">
      <c r="A123" s="540">
        <v>221</v>
      </c>
      <c r="B123" s="544" t="s">
        <v>1272</v>
      </c>
      <c r="C123" s="1065" t="s">
        <v>1273</v>
      </c>
      <c r="D123" s="1065"/>
      <c r="E123" s="545">
        <v>805287.34</v>
      </c>
      <c r="F123" s="545">
        <v>0</v>
      </c>
      <c r="G123" s="545"/>
      <c r="H123" s="545">
        <f t="shared" si="8"/>
        <v>805287.34</v>
      </c>
      <c r="I123" s="545"/>
      <c r="J123" s="545"/>
      <c r="K123" s="545"/>
      <c r="L123" s="545"/>
    </row>
    <row r="124" spans="1:12" ht="14.25" customHeight="1">
      <c r="A124" s="540">
        <v>223</v>
      </c>
      <c r="B124" s="544" t="s">
        <v>1274</v>
      </c>
      <c r="C124" s="1065" t="s">
        <v>1275</v>
      </c>
      <c r="D124" s="1065"/>
      <c r="E124" s="545">
        <v>837804.66</v>
      </c>
      <c r="F124" s="545">
        <v>0</v>
      </c>
      <c r="G124" s="545"/>
      <c r="H124" s="545">
        <f t="shared" si="8"/>
        <v>837804.66</v>
      </c>
      <c r="I124" s="545"/>
      <c r="J124" s="545"/>
      <c r="K124" s="545"/>
      <c r="L124" s="545"/>
    </row>
    <row r="125" spans="1:12" ht="15" customHeight="1">
      <c r="A125" s="540">
        <v>225</v>
      </c>
      <c r="B125" s="544" t="s">
        <v>1276</v>
      </c>
      <c r="C125" s="1065" t="s">
        <v>1277</v>
      </c>
      <c r="D125" s="1065"/>
      <c r="E125" s="545">
        <v>13169391.91</v>
      </c>
      <c r="F125" s="545">
        <v>0</v>
      </c>
      <c r="G125" s="545">
        <f>2047508.4-2427</f>
        <v>2045081.4</v>
      </c>
      <c r="H125" s="545">
        <f>+E125-G125</f>
        <v>11124310.51</v>
      </c>
      <c r="I125" s="545"/>
      <c r="J125" s="545"/>
      <c r="K125" s="545"/>
      <c r="L125" s="545"/>
    </row>
    <row r="126" spans="1:12" ht="14.25" customHeight="1">
      <c r="A126" s="540">
        <v>227</v>
      </c>
      <c r="B126" s="544" t="s">
        <v>1278</v>
      </c>
      <c r="C126" s="1065" t="s">
        <v>1279</v>
      </c>
      <c r="D126" s="1065"/>
      <c r="E126" s="545">
        <v>1320000</v>
      </c>
      <c r="F126" s="545">
        <v>0</v>
      </c>
      <c r="G126" s="545"/>
      <c r="H126" s="545">
        <f t="shared" si="8"/>
        <v>1320000</v>
      </c>
      <c r="I126" s="545"/>
      <c r="J126" s="545"/>
      <c r="K126" s="545"/>
      <c r="L126" s="545"/>
    </row>
    <row r="127" spans="1:12" ht="14.25" customHeight="1">
      <c r="A127" s="540">
        <v>229</v>
      </c>
      <c r="B127" s="544" t="s">
        <v>1280</v>
      </c>
      <c r="C127" s="1065" t="s">
        <v>1281</v>
      </c>
      <c r="D127" s="1065"/>
      <c r="E127" s="545">
        <v>296122.07</v>
      </c>
      <c r="F127" s="545">
        <v>0</v>
      </c>
      <c r="G127" s="545"/>
      <c r="H127" s="545">
        <f t="shared" si="8"/>
        <v>296122.07</v>
      </c>
      <c r="I127" s="545"/>
      <c r="J127" s="545"/>
      <c r="K127" s="545"/>
      <c r="L127" s="545"/>
    </row>
    <row r="128" spans="1:12" ht="14.25" customHeight="1">
      <c r="A128" s="540">
        <v>231</v>
      </c>
      <c r="B128" s="544" t="s">
        <v>1282</v>
      </c>
      <c r="C128" s="1065" t="s">
        <v>1283</v>
      </c>
      <c r="D128" s="1065"/>
      <c r="E128" s="545">
        <v>858000</v>
      </c>
      <c r="F128" s="545">
        <v>0</v>
      </c>
      <c r="G128" s="545"/>
      <c r="H128" s="545">
        <f t="shared" si="8"/>
        <v>858000</v>
      </c>
      <c r="I128" s="545"/>
      <c r="J128" s="545"/>
      <c r="K128" s="545"/>
      <c r="L128" s="545"/>
    </row>
    <row r="129" spans="1:12" ht="14.25" customHeight="1">
      <c r="A129" s="540">
        <v>233</v>
      </c>
      <c r="B129" s="544" t="s">
        <v>1284</v>
      </c>
      <c r="C129" s="1065" t="s">
        <v>1285</v>
      </c>
      <c r="D129" s="1065"/>
      <c r="E129" s="545">
        <v>360000</v>
      </c>
      <c r="F129" s="545">
        <v>0</v>
      </c>
      <c r="G129" s="545"/>
      <c r="H129" s="545">
        <f t="shared" si="8"/>
        <v>360000</v>
      </c>
      <c r="I129" s="545"/>
      <c r="J129" s="545"/>
      <c r="K129" s="545"/>
      <c r="L129" s="545"/>
    </row>
    <row r="130" spans="1:12" ht="15" customHeight="1">
      <c r="A130" s="540">
        <v>235</v>
      </c>
      <c r="B130" s="544" t="s">
        <v>1286</v>
      </c>
      <c r="C130" s="1065" t="s">
        <v>1287</v>
      </c>
      <c r="D130" s="1065"/>
      <c r="E130" s="545">
        <v>496595.84</v>
      </c>
      <c r="F130" s="545">
        <v>0</v>
      </c>
      <c r="G130" s="545"/>
      <c r="H130" s="545">
        <f t="shared" si="8"/>
        <v>496595.84</v>
      </c>
      <c r="I130" s="545"/>
      <c r="J130" s="545"/>
      <c r="K130" s="545"/>
      <c r="L130" s="545"/>
    </row>
    <row r="131" spans="1:12" ht="14.25" customHeight="1">
      <c r="A131" s="540">
        <v>237</v>
      </c>
      <c r="B131" s="544" t="s">
        <v>1288</v>
      </c>
      <c r="C131" s="1065" t="s">
        <v>1289</v>
      </c>
      <c r="D131" s="1065"/>
      <c r="E131" s="545">
        <v>462662</v>
      </c>
      <c r="F131" s="545">
        <v>0</v>
      </c>
      <c r="G131" s="545"/>
      <c r="H131" s="545">
        <f t="shared" si="8"/>
        <v>462662</v>
      </c>
      <c r="I131" s="545"/>
      <c r="J131" s="545"/>
      <c r="K131" s="545"/>
      <c r="L131" s="545"/>
    </row>
    <row r="132" spans="1:12" ht="14.25" customHeight="1">
      <c r="A132" s="540">
        <v>239</v>
      </c>
      <c r="B132" s="544" t="s">
        <v>1290</v>
      </c>
      <c r="C132" s="1065" t="s">
        <v>1291</v>
      </c>
      <c r="D132" s="1065"/>
      <c r="E132" s="545">
        <v>1346.93</v>
      </c>
      <c r="F132" s="545">
        <v>0</v>
      </c>
      <c r="G132" s="545"/>
      <c r="H132" s="545">
        <f t="shared" si="8"/>
        <v>1346.93</v>
      </c>
      <c r="I132" s="545"/>
      <c r="J132" s="545"/>
      <c r="K132" s="545"/>
      <c r="L132" s="545"/>
    </row>
    <row r="133" spans="1:12" ht="14.25" customHeight="1">
      <c r="A133" s="540">
        <v>241</v>
      </c>
      <c r="B133" s="544" t="s">
        <v>1292</v>
      </c>
      <c r="C133" s="1065" t="s">
        <v>1293</v>
      </c>
      <c r="D133" s="1065"/>
      <c r="E133" s="545">
        <v>600000</v>
      </c>
      <c r="F133" s="545">
        <v>0</v>
      </c>
      <c r="G133" s="545"/>
      <c r="H133" s="545">
        <f t="shared" si="8"/>
        <v>600000</v>
      </c>
      <c r="I133" s="545"/>
      <c r="J133" s="545"/>
      <c r="K133" s="545"/>
      <c r="L133" s="545"/>
    </row>
    <row r="134" spans="1:12" ht="14.25" customHeight="1">
      <c r="A134" s="540">
        <v>243</v>
      </c>
      <c r="B134" s="544" t="s">
        <v>1294</v>
      </c>
      <c r="C134" s="1065" t="s">
        <v>1295</v>
      </c>
      <c r="D134" s="1065"/>
      <c r="E134" s="545">
        <v>57845.1</v>
      </c>
      <c r="F134" s="545">
        <v>0</v>
      </c>
      <c r="G134" s="545"/>
      <c r="H134" s="545">
        <f t="shared" si="8"/>
        <v>57845.1</v>
      </c>
      <c r="I134" s="545"/>
      <c r="J134" s="545"/>
      <c r="K134" s="545"/>
      <c r="L134" s="545"/>
    </row>
    <row r="135" spans="1:12" ht="15" customHeight="1">
      <c r="A135" s="540">
        <v>245</v>
      </c>
      <c r="B135" s="544" t="s">
        <v>1296</v>
      </c>
      <c r="C135" s="1065" t="s">
        <v>1297</v>
      </c>
      <c r="D135" s="1065"/>
      <c r="E135" s="545">
        <v>154000</v>
      </c>
      <c r="F135" s="545">
        <v>0</v>
      </c>
      <c r="G135" s="545"/>
      <c r="H135" s="545">
        <f t="shared" si="8"/>
        <v>154000</v>
      </c>
      <c r="I135" s="545"/>
      <c r="J135" s="545"/>
      <c r="K135" s="545"/>
      <c r="L135" s="545"/>
    </row>
    <row r="136" spans="1:12" ht="14.25" customHeight="1">
      <c r="A136" s="540">
        <v>247</v>
      </c>
      <c r="B136" s="544" t="s">
        <v>1298</v>
      </c>
      <c r="C136" s="1065" t="s">
        <v>1299</v>
      </c>
      <c r="D136" s="1065"/>
      <c r="E136" s="545">
        <v>1095110.55</v>
      </c>
      <c r="F136" s="545">
        <v>0</v>
      </c>
      <c r="G136" s="545"/>
      <c r="H136" s="545">
        <f t="shared" si="8"/>
        <v>1095110.55</v>
      </c>
      <c r="I136" s="545"/>
      <c r="J136" s="545"/>
      <c r="K136" s="545"/>
      <c r="L136" s="545"/>
    </row>
    <row r="137" spans="1:12" ht="14.25" customHeight="1">
      <c r="A137" s="540">
        <v>249</v>
      </c>
      <c r="B137" s="544" t="s">
        <v>1300</v>
      </c>
      <c r="C137" s="1065" t="s">
        <v>1301</v>
      </c>
      <c r="D137" s="1065"/>
      <c r="E137" s="545">
        <v>360000</v>
      </c>
      <c r="F137" s="545">
        <v>0</v>
      </c>
      <c r="G137" s="545"/>
      <c r="H137" s="545">
        <f t="shared" si="8"/>
        <v>360000</v>
      </c>
      <c r="I137" s="545"/>
      <c r="J137" s="545"/>
      <c r="K137" s="545"/>
      <c r="L137" s="545"/>
    </row>
    <row r="138" spans="1:12" ht="14.25" customHeight="1">
      <c r="A138" s="540">
        <v>251</v>
      </c>
      <c r="B138" s="544" t="s">
        <v>1302</v>
      </c>
      <c r="C138" s="1065" t="s">
        <v>1303</v>
      </c>
      <c r="D138" s="1065"/>
      <c r="E138" s="545">
        <v>88833</v>
      </c>
      <c r="F138" s="545">
        <v>0</v>
      </c>
      <c r="G138" s="545"/>
      <c r="H138" s="545">
        <f t="shared" si="8"/>
        <v>88833</v>
      </c>
      <c r="I138" s="545"/>
      <c r="J138" s="545"/>
      <c r="K138" s="545"/>
      <c r="L138" s="545"/>
    </row>
    <row r="139" spans="1:12" ht="24" customHeight="1">
      <c r="A139" s="540">
        <v>253</v>
      </c>
      <c r="B139" s="544" t="s">
        <v>1304</v>
      </c>
      <c r="C139" s="1065" t="s">
        <v>1305</v>
      </c>
      <c r="D139" s="1065"/>
      <c r="E139" s="545">
        <v>1692300</v>
      </c>
      <c r="F139" s="545">
        <v>0</v>
      </c>
      <c r="G139" s="545"/>
      <c r="H139" s="545">
        <f t="shared" si="8"/>
        <v>1692300</v>
      </c>
      <c r="I139" s="545"/>
      <c r="J139" s="545"/>
      <c r="K139" s="545"/>
      <c r="L139" s="545"/>
    </row>
    <row r="140" spans="1:12" ht="24" customHeight="1">
      <c r="A140" s="540">
        <v>255</v>
      </c>
      <c r="B140" s="544" t="s">
        <v>1306</v>
      </c>
      <c r="C140" s="1065" t="s">
        <v>1307</v>
      </c>
      <c r="D140" s="1065"/>
      <c r="E140" s="545">
        <v>206400</v>
      </c>
      <c r="F140" s="545">
        <v>0</v>
      </c>
      <c r="G140" s="545"/>
      <c r="H140" s="545">
        <f t="shared" si="8"/>
        <v>206400</v>
      </c>
      <c r="I140" s="545"/>
      <c r="J140" s="545"/>
      <c r="K140" s="545"/>
      <c r="L140" s="545"/>
    </row>
    <row r="141" spans="1:12" ht="23.25" customHeight="1">
      <c r="A141" s="540">
        <v>257</v>
      </c>
      <c r="B141" s="544" t="s">
        <v>1308</v>
      </c>
      <c r="C141" s="1065" t="s">
        <v>1309</v>
      </c>
      <c r="D141" s="1065"/>
      <c r="E141" s="545">
        <v>781622.22</v>
      </c>
      <c r="F141" s="545">
        <v>0</v>
      </c>
      <c r="G141" s="545"/>
      <c r="H141" s="545">
        <f t="shared" si="8"/>
        <v>781622.22</v>
      </c>
      <c r="I141" s="545"/>
      <c r="J141" s="545"/>
      <c r="K141" s="545"/>
      <c r="L141" s="545"/>
    </row>
    <row r="142" spans="1:12" ht="14.25" customHeight="1">
      <c r="A142" s="540">
        <v>259</v>
      </c>
      <c r="B142" s="544" t="s">
        <v>1310</v>
      </c>
      <c r="C142" s="1065" t="s">
        <v>1311</v>
      </c>
      <c r="D142" s="1065"/>
      <c r="E142" s="545">
        <v>15000</v>
      </c>
      <c r="F142" s="545">
        <v>0</v>
      </c>
      <c r="G142" s="545"/>
      <c r="H142" s="545">
        <f t="shared" si="8"/>
        <v>15000</v>
      </c>
      <c r="I142" s="545"/>
      <c r="J142" s="545"/>
      <c r="K142" s="545"/>
      <c r="L142" s="545"/>
    </row>
    <row r="143" spans="1:12" ht="15" customHeight="1">
      <c r="A143" s="540">
        <v>261</v>
      </c>
      <c r="B143" s="544" t="s">
        <v>1312</v>
      </c>
      <c r="C143" s="1065" t="s">
        <v>1313</v>
      </c>
      <c r="D143" s="1065"/>
      <c r="E143" s="545">
        <v>241260</v>
      </c>
      <c r="F143" s="545">
        <v>0</v>
      </c>
      <c r="G143" s="545"/>
      <c r="H143" s="545">
        <f t="shared" si="8"/>
        <v>241260</v>
      </c>
      <c r="I143" s="545"/>
      <c r="J143" s="545"/>
      <c r="K143" s="545"/>
      <c r="L143" s="545"/>
    </row>
    <row r="144" spans="1:12" ht="14.25" customHeight="1">
      <c r="A144" s="540">
        <v>263</v>
      </c>
      <c r="B144" s="544" t="s">
        <v>1314</v>
      </c>
      <c r="C144" s="1065" t="s">
        <v>1315</v>
      </c>
      <c r="D144" s="1065"/>
      <c r="E144" s="545">
        <v>347400.01</v>
      </c>
      <c r="F144" s="545">
        <v>0</v>
      </c>
      <c r="G144" s="545"/>
      <c r="H144" s="545">
        <f t="shared" si="8"/>
        <v>347400.01</v>
      </c>
      <c r="I144" s="545"/>
      <c r="J144" s="545"/>
      <c r="K144" s="545"/>
      <c r="L144" s="545"/>
    </row>
    <row r="145" spans="1:12" ht="14.25" customHeight="1">
      <c r="A145" s="540">
        <v>265</v>
      </c>
      <c r="B145" s="544" t="s">
        <v>1316</v>
      </c>
      <c r="C145" s="1065" t="s">
        <v>1317</v>
      </c>
      <c r="D145" s="1065"/>
      <c r="E145" s="545">
        <v>950671</v>
      </c>
      <c r="F145" s="545">
        <v>0</v>
      </c>
      <c r="G145" s="545"/>
      <c r="H145" s="545">
        <f t="shared" si="8"/>
        <v>950671</v>
      </c>
      <c r="I145" s="545"/>
      <c r="J145" s="545"/>
      <c r="K145" s="545"/>
      <c r="L145" s="545"/>
    </row>
    <row r="146" spans="1:12" ht="14.25" customHeight="1">
      <c r="A146" s="540">
        <v>267</v>
      </c>
      <c r="B146" s="544" t="s">
        <v>1318</v>
      </c>
      <c r="C146" s="1065" t="s">
        <v>1319</v>
      </c>
      <c r="D146" s="1065"/>
      <c r="E146" s="545">
        <v>11134475</v>
      </c>
      <c r="F146" s="545">
        <v>0</v>
      </c>
      <c r="G146" s="545"/>
      <c r="H146" s="545">
        <f t="shared" si="8"/>
        <v>11134475</v>
      </c>
      <c r="I146" s="545"/>
      <c r="J146" s="545"/>
      <c r="K146" s="545"/>
      <c r="L146" s="545"/>
    </row>
    <row r="147" spans="1:12" ht="14.25" customHeight="1">
      <c r="A147" s="540">
        <v>269</v>
      </c>
      <c r="B147" s="544" t="s">
        <v>1320</v>
      </c>
      <c r="C147" s="1065" t="s">
        <v>1321</v>
      </c>
      <c r="D147" s="1065"/>
      <c r="E147" s="545">
        <v>4514877</v>
      </c>
      <c r="F147" s="545">
        <v>0</v>
      </c>
      <c r="G147" s="545"/>
      <c r="H147" s="545">
        <f t="shared" si="8"/>
        <v>4514877</v>
      </c>
      <c r="I147" s="545"/>
      <c r="J147" s="545"/>
      <c r="K147" s="545"/>
      <c r="L147" s="545"/>
    </row>
    <row r="148" spans="1:12" ht="15" customHeight="1">
      <c r="A148" s="540">
        <v>271</v>
      </c>
      <c r="B148" s="544" t="s">
        <v>1322</v>
      </c>
      <c r="C148" s="1065" t="s">
        <v>1323</v>
      </c>
      <c r="D148" s="1065"/>
      <c r="E148" s="545">
        <v>5216588.6399999997</v>
      </c>
      <c r="F148" s="545">
        <v>0</v>
      </c>
      <c r="G148" s="545"/>
      <c r="H148" s="545">
        <f t="shared" si="8"/>
        <v>5216588.6399999997</v>
      </c>
      <c r="I148" s="545"/>
      <c r="J148" s="545"/>
      <c r="K148" s="545"/>
      <c r="L148" s="545"/>
    </row>
    <row r="149" spans="1:12" ht="14.25" customHeight="1">
      <c r="A149" s="540">
        <v>273</v>
      </c>
      <c r="B149" s="544" t="s">
        <v>1324</v>
      </c>
      <c r="C149" s="1065" t="s">
        <v>1325</v>
      </c>
      <c r="D149" s="1065"/>
      <c r="E149" s="545">
        <v>604382.6</v>
      </c>
      <c r="F149" s="545">
        <v>0</v>
      </c>
      <c r="G149" s="545"/>
      <c r="H149" s="545">
        <f t="shared" si="8"/>
        <v>604382.6</v>
      </c>
      <c r="I149" s="545"/>
      <c r="J149" s="545"/>
      <c r="K149" s="545"/>
      <c r="L149" s="545"/>
    </row>
    <row r="150" spans="1:12" ht="14.25" customHeight="1">
      <c r="A150" s="540">
        <v>275</v>
      </c>
      <c r="B150" s="544" t="s">
        <v>1326</v>
      </c>
      <c r="C150" s="1065" t="s">
        <v>1327</v>
      </c>
      <c r="D150" s="1065"/>
      <c r="E150" s="545">
        <v>1425044.65</v>
      </c>
      <c r="F150" s="545">
        <v>0</v>
      </c>
      <c r="G150" s="545"/>
      <c r="H150" s="545">
        <f t="shared" si="8"/>
        <v>1425044.65</v>
      </c>
      <c r="I150" s="545"/>
      <c r="J150" s="545"/>
      <c r="K150" s="545"/>
      <c r="L150" s="545"/>
    </row>
    <row r="151" spans="1:12" ht="14.25" customHeight="1">
      <c r="A151" s="540">
        <v>277</v>
      </c>
      <c r="B151" s="544" t="s">
        <v>1328</v>
      </c>
      <c r="C151" s="1065" t="s">
        <v>1329</v>
      </c>
      <c r="D151" s="1065"/>
      <c r="E151" s="545">
        <v>1222734.26</v>
      </c>
      <c r="F151" s="545">
        <v>0</v>
      </c>
      <c r="G151" s="545"/>
      <c r="H151" s="545">
        <f t="shared" si="8"/>
        <v>1222734.26</v>
      </c>
      <c r="I151" s="545"/>
      <c r="J151" s="545"/>
      <c r="K151" s="545"/>
      <c r="L151" s="545"/>
    </row>
    <row r="152" spans="1:12" ht="14.25" customHeight="1">
      <c r="A152" s="540">
        <v>279</v>
      </c>
      <c r="B152" s="544" t="s">
        <v>1330</v>
      </c>
      <c r="C152" s="1065" t="s">
        <v>1331</v>
      </c>
      <c r="D152" s="1065"/>
      <c r="E152" s="545">
        <v>3002336.5</v>
      </c>
      <c r="F152" s="545">
        <v>0</v>
      </c>
      <c r="G152" s="545"/>
      <c r="H152" s="545">
        <f t="shared" si="8"/>
        <v>3002336.5</v>
      </c>
      <c r="I152" s="545"/>
      <c r="J152" s="545"/>
      <c r="K152" s="545"/>
      <c r="L152" s="545"/>
    </row>
    <row r="153" spans="1:12" ht="15" customHeight="1">
      <c r="A153" s="540">
        <v>281</v>
      </c>
      <c r="B153" s="544" t="s">
        <v>1332</v>
      </c>
      <c r="C153" s="1065" t="s">
        <v>1333</v>
      </c>
      <c r="D153" s="1065"/>
      <c r="E153" s="545">
        <v>3874071.11</v>
      </c>
      <c r="F153" s="545">
        <v>0</v>
      </c>
      <c r="G153" s="545"/>
      <c r="H153" s="545">
        <f t="shared" si="8"/>
        <v>3874071.11</v>
      </c>
      <c r="I153" s="545"/>
      <c r="J153" s="545"/>
      <c r="K153" s="545"/>
      <c r="L153" s="545"/>
    </row>
    <row r="154" spans="1:12" ht="14.25" customHeight="1">
      <c r="A154" s="540">
        <v>283</v>
      </c>
      <c r="B154" s="544" t="s">
        <v>1334</v>
      </c>
      <c r="C154" s="1065" t="s">
        <v>1335</v>
      </c>
      <c r="D154" s="1065"/>
      <c r="E154" s="545">
        <v>7385978.1900000004</v>
      </c>
      <c r="F154" s="545">
        <v>0</v>
      </c>
      <c r="G154" s="545"/>
      <c r="H154" s="545">
        <f t="shared" si="8"/>
        <v>7385978.1900000004</v>
      </c>
      <c r="I154" s="545"/>
      <c r="J154" s="545"/>
      <c r="K154" s="545"/>
      <c r="L154" s="545"/>
    </row>
    <row r="155" spans="1:12" ht="14.25" customHeight="1">
      <c r="A155" s="540">
        <v>285</v>
      </c>
      <c r="B155" s="544" t="s">
        <v>1336</v>
      </c>
      <c r="C155" s="1065" t="s">
        <v>1337</v>
      </c>
      <c r="D155" s="1065"/>
      <c r="E155" s="545">
        <v>394387.68</v>
      </c>
      <c r="F155" s="545">
        <v>0</v>
      </c>
      <c r="G155" s="545"/>
      <c r="H155" s="545">
        <f>+E155</f>
        <v>394387.68</v>
      </c>
      <c r="I155" s="545"/>
      <c r="J155" s="545"/>
      <c r="K155" s="545"/>
      <c r="L155" s="545"/>
    </row>
    <row r="156" spans="1:12" ht="14.25" customHeight="1">
      <c r="A156" s="540">
        <v>287</v>
      </c>
      <c r="B156" s="544" t="s">
        <v>1338</v>
      </c>
      <c r="C156" s="1065" t="s">
        <v>1339</v>
      </c>
      <c r="D156" s="1065"/>
      <c r="E156" s="545">
        <v>396250</v>
      </c>
      <c r="F156" s="545">
        <v>0</v>
      </c>
      <c r="G156" s="545"/>
      <c r="H156" s="545">
        <f t="shared" ref="H156:H178" si="9">+E156</f>
        <v>396250</v>
      </c>
      <c r="I156" s="545"/>
      <c r="J156" s="545"/>
      <c r="K156" s="545"/>
      <c r="L156" s="545"/>
    </row>
    <row r="157" spans="1:12" ht="14.25" customHeight="1">
      <c r="A157" s="540">
        <v>289</v>
      </c>
      <c r="B157" s="544" t="s">
        <v>1340</v>
      </c>
      <c r="C157" s="1065" t="s">
        <v>1341</v>
      </c>
      <c r="D157" s="1065"/>
      <c r="E157" s="545">
        <v>1014400</v>
      </c>
      <c r="F157" s="545">
        <v>0</v>
      </c>
      <c r="G157" s="545"/>
      <c r="H157" s="545">
        <f t="shared" si="9"/>
        <v>1014400</v>
      </c>
      <c r="I157" s="545"/>
      <c r="J157" s="545"/>
      <c r="K157" s="545"/>
      <c r="L157" s="545"/>
    </row>
    <row r="158" spans="1:12" ht="15" customHeight="1">
      <c r="A158" s="540">
        <v>291</v>
      </c>
      <c r="B158" s="544" t="s">
        <v>1342</v>
      </c>
      <c r="C158" s="1065" t="s">
        <v>1343</v>
      </c>
      <c r="D158" s="1065"/>
      <c r="E158" s="545">
        <v>351250</v>
      </c>
      <c r="F158" s="545">
        <v>0</v>
      </c>
      <c r="G158" s="545"/>
      <c r="H158" s="545">
        <f t="shared" si="9"/>
        <v>351250</v>
      </c>
      <c r="I158" s="545"/>
      <c r="J158" s="545"/>
      <c r="K158" s="545"/>
      <c r="L158" s="545"/>
    </row>
    <row r="159" spans="1:12" ht="14.25" customHeight="1">
      <c r="A159" s="540">
        <v>293</v>
      </c>
      <c r="B159" s="544" t="s">
        <v>1344</v>
      </c>
      <c r="C159" s="1065" t="s">
        <v>1345</v>
      </c>
      <c r="D159" s="1065"/>
      <c r="E159" s="545">
        <v>899200</v>
      </c>
      <c r="F159" s="545">
        <v>0</v>
      </c>
      <c r="G159" s="545"/>
      <c r="H159" s="545">
        <f t="shared" si="9"/>
        <v>899200</v>
      </c>
      <c r="I159" s="545"/>
      <c r="J159" s="545"/>
      <c r="K159" s="545"/>
      <c r="L159" s="545"/>
    </row>
    <row r="160" spans="1:12" ht="23.25" customHeight="1">
      <c r="A160" s="540">
        <v>295</v>
      </c>
      <c r="B160" s="544" t="s">
        <v>1346</v>
      </c>
      <c r="C160" s="1065" t="s">
        <v>1347</v>
      </c>
      <c r="D160" s="1065"/>
      <c r="E160" s="545">
        <v>482500</v>
      </c>
      <c r="F160" s="545">
        <v>0</v>
      </c>
      <c r="G160" s="545"/>
      <c r="H160" s="545">
        <f t="shared" si="9"/>
        <v>482500</v>
      </c>
      <c r="I160" s="545"/>
      <c r="J160" s="545"/>
      <c r="K160" s="545"/>
      <c r="L160" s="545"/>
    </row>
    <row r="161" spans="1:12" ht="24" customHeight="1">
      <c r="A161" s="540">
        <v>297</v>
      </c>
      <c r="B161" s="544" t="s">
        <v>1348</v>
      </c>
      <c r="C161" s="1065" t="s">
        <v>1349</v>
      </c>
      <c r="D161" s="1065"/>
      <c r="E161" s="545">
        <v>1510400</v>
      </c>
      <c r="F161" s="545">
        <v>0</v>
      </c>
      <c r="G161" s="545"/>
      <c r="H161" s="545">
        <f t="shared" si="9"/>
        <v>1510400</v>
      </c>
      <c r="I161" s="545"/>
      <c r="J161" s="545"/>
      <c r="K161" s="545"/>
      <c r="L161" s="545"/>
    </row>
    <row r="162" spans="1:12" ht="14.25" customHeight="1">
      <c r="A162" s="540">
        <v>299</v>
      </c>
      <c r="B162" s="544" t="s">
        <v>1350</v>
      </c>
      <c r="C162" s="1065" t="s">
        <v>1351</v>
      </c>
      <c r="D162" s="1065"/>
      <c r="E162" s="545">
        <v>461250</v>
      </c>
      <c r="F162" s="545">
        <v>0</v>
      </c>
      <c r="G162" s="545"/>
      <c r="H162" s="545">
        <f t="shared" si="9"/>
        <v>461250</v>
      </c>
      <c r="I162" s="545"/>
      <c r="J162" s="545"/>
      <c r="K162" s="545"/>
      <c r="L162" s="545"/>
    </row>
    <row r="163" spans="1:12" ht="15" customHeight="1">
      <c r="A163" s="540">
        <v>301</v>
      </c>
      <c r="B163" s="544" t="s">
        <v>1352</v>
      </c>
      <c r="C163" s="1065" t="s">
        <v>1353</v>
      </c>
      <c r="D163" s="1065"/>
      <c r="E163" s="545">
        <v>1226238</v>
      </c>
      <c r="F163" s="545">
        <v>0</v>
      </c>
      <c r="G163" s="545"/>
      <c r="H163" s="545">
        <f t="shared" si="9"/>
        <v>1226238</v>
      </c>
      <c r="I163" s="545"/>
      <c r="J163" s="545"/>
      <c r="K163" s="545"/>
      <c r="L163" s="545"/>
    </row>
    <row r="164" spans="1:12" ht="14.25" customHeight="1">
      <c r="A164" s="540">
        <v>303</v>
      </c>
      <c r="B164" s="544" t="s">
        <v>1354</v>
      </c>
      <c r="C164" s="1065" t="s">
        <v>1355</v>
      </c>
      <c r="D164" s="1065"/>
      <c r="E164" s="545">
        <v>68750</v>
      </c>
      <c r="F164" s="545">
        <v>0</v>
      </c>
      <c r="G164" s="545"/>
      <c r="H164" s="545">
        <f t="shared" si="9"/>
        <v>68750</v>
      </c>
      <c r="I164" s="545"/>
      <c r="J164" s="545"/>
      <c r="K164" s="545"/>
      <c r="L164" s="545"/>
    </row>
    <row r="165" spans="1:12" ht="14.25" customHeight="1">
      <c r="A165" s="540">
        <v>305</v>
      </c>
      <c r="B165" s="544" t="s">
        <v>1356</v>
      </c>
      <c r="C165" s="1065" t="s">
        <v>1357</v>
      </c>
      <c r="D165" s="1065"/>
      <c r="E165" s="545">
        <v>750133.33</v>
      </c>
      <c r="F165" s="545">
        <v>0</v>
      </c>
      <c r="G165" s="545"/>
      <c r="H165" s="545">
        <f t="shared" si="9"/>
        <v>750133.33</v>
      </c>
      <c r="I165" s="545"/>
      <c r="J165" s="545"/>
      <c r="K165" s="545"/>
      <c r="L165" s="545"/>
    </row>
    <row r="166" spans="1:12" ht="14.25" customHeight="1">
      <c r="A166" s="540">
        <v>307</v>
      </c>
      <c r="B166" s="544" t="s">
        <v>1358</v>
      </c>
      <c r="C166" s="1065" t="s">
        <v>1359</v>
      </c>
      <c r="D166" s="1065"/>
      <c r="E166" s="545">
        <v>5100000</v>
      </c>
      <c r="F166" s="545">
        <v>0</v>
      </c>
      <c r="G166" s="545"/>
      <c r="H166" s="545">
        <f t="shared" si="9"/>
        <v>5100000</v>
      </c>
      <c r="I166" s="545"/>
      <c r="J166" s="545"/>
      <c r="K166" s="545"/>
      <c r="L166" s="545"/>
    </row>
    <row r="167" spans="1:12" ht="14.25" customHeight="1">
      <c r="A167" s="540">
        <v>309</v>
      </c>
      <c r="B167" s="544" t="s">
        <v>1360</v>
      </c>
      <c r="C167" s="1065" t="s">
        <v>1361</v>
      </c>
      <c r="D167" s="1065"/>
      <c r="E167" s="545">
        <v>967956.4</v>
      </c>
      <c r="F167" s="545">
        <v>0</v>
      </c>
      <c r="G167" s="545"/>
      <c r="H167" s="545">
        <f t="shared" si="9"/>
        <v>967956.4</v>
      </c>
      <c r="I167" s="545"/>
      <c r="J167" s="545"/>
      <c r="K167" s="545"/>
      <c r="L167" s="545"/>
    </row>
    <row r="168" spans="1:12" ht="15" customHeight="1">
      <c r="A168" s="540">
        <v>311</v>
      </c>
      <c r="B168" s="544" t="s">
        <v>1362</v>
      </c>
      <c r="C168" s="1065" t="s">
        <v>1363</v>
      </c>
      <c r="D168" s="1065"/>
      <c r="E168" s="545">
        <v>10096344.859999999</v>
      </c>
      <c r="F168" s="545">
        <v>0</v>
      </c>
      <c r="G168" s="545"/>
      <c r="H168" s="545">
        <f t="shared" si="9"/>
        <v>10096344.859999999</v>
      </c>
      <c r="I168" s="545"/>
      <c r="J168" s="545"/>
      <c r="K168" s="545"/>
      <c r="L168" s="545"/>
    </row>
    <row r="169" spans="1:12" ht="14.25" customHeight="1">
      <c r="A169" s="540">
        <v>313</v>
      </c>
      <c r="B169" s="544" t="s">
        <v>1364</v>
      </c>
      <c r="C169" s="1065" t="s">
        <v>1365</v>
      </c>
      <c r="D169" s="1065"/>
      <c r="E169" s="545">
        <v>9865316.1400000006</v>
      </c>
      <c r="F169" s="545">
        <v>0</v>
      </c>
      <c r="G169" s="545"/>
      <c r="H169" s="545">
        <f t="shared" si="9"/>
        <v>9865316.1400000006</v>
      </c>
      <c r="I169" s="545"/>
      <c r="J169" s="545"/>
      <c r="K169" s="545"/>
      <c r="L169" s="545"/>
    </row>
    <row r="170" spans="1:12" ht="14.25" customHeight="1">
      <c r="A170" s="540">
        <v>315</v>
      </c>
      <c r="B170" s="544" t="s">
        <v>1366</v>
      </c>
      <c r="C170" s="1065" t="s">
        <v>1367</v>
      </c>
      <c r="D170" s="1065"/>
      <c r="E170" s="545">
        <v>1022978.07</v>
      </c>
      <c r="F170" s="545">
        <v>0</v>
      </c>
      <c r="G170" s="545"/>
      <c r="H170" s="545">
        <f t="shared" si="9"/>
        <v>1022978.07</v>
      </c>
      <c r="I170" s="545"/>
      <c r="J170" s="545"/>
      <c r="K170" s="545"/>
      <c r="L170" s="545"/>
    </row>
    <row r="171" spans="1:12" ht="14.25" customHeight="1">
      <c r="A171" s="540">
        <v>317</v>
      </c>
      <c r="B171" s="544" t="s">
        <v>1368</v>
      </c>
      <c r="C171" s="1065" t="s">
        <v>1369</v>
      </c>
      <c r="D171" s="1065"/>
      <c r="E171" s="545">
        <v>24278094.640000001</v>
      </c>
      <c r="F171" s="545">
        <v>0</v>
      </c>
      <c r="G171" s="545"/>
      <c r="H171" s="545">
        <f t="shared" si="9"/>
        <v>24278094.640000001</v>
      </c>
      <c r="I171" s="545"/>
      <c r="J171" s="545"/>
      <c r="K171" s="545"/>
      <c r="L171" s="545"/>
    </row>
    <row r="172" spans="1:12" ht="14.25" customHeight="1">
      <c r="A172" s="540">
        <v>319</v>
      </c>
      <c r="B172" s="544" t="s">
        <v>1370</v>
      </c>
      <c r="C172" s="1065" t="s">
        <v>1371</v>
      </c>
      <c r="D172" s="1065"/>
      <c r="E172" s="545">
        <v>1577016.62</v>
      </c>
      <c r="F172" s="545">
        <v>0</v>
      </c>
      <c r="G172" s="545"/>
      <c r="H172" s="545">
        <f t="shared" si="9"/>
        <v>1577016.62</v>
      </c>
      <c r="I172" s="545"/>
      <c r="J172" s="545"/>
      <c r="K172" s="545"/>
      <c r="L172" s="545"/>
    </row>
    <row r="173" spans="1:12" ht="15" customHeight="1">
      <c r="A173" s="540">
        <v>321</v>
      </c>
      <c r="B173" s="544" t="s">
        <v>1372</v>
      </c>
      <c r="C173" s="1065" t="s">
        <v>1373</v>
      </c>
      <c r="D173" s="1065"/>
      <c r="E173" s="545">
        <v>30675447.77</v>
      </c>
      <c r="F173" s="545">
        <v>0</v>
      </c>
      <c r="G173" s="545"/>
      <c r="H173" s="545">
        <f t="shared" si="9"/>
        <v>30675447.77</v>
      </c>
      <c r="I173" s="545"/>
      <c r="J173" s="545"/>
      <c r="K173" s="545"/>
      <c r="L173" s="545"/>
    </row>
    <row r="174" spans="1:12" ht="14.25" customHeight="1">
      <c r="A174" s="540">
        <v>323</v>
      </c>
      <c r="B174" s="544" t="s">
        <v>1374</v>
      </c>
      <c r="C174" s="1065" t="s">
        <v>1375</v>
      </c>
      <c r="D174" s="1065"/>
      <c r="E174" s="545">
        <v>3673768.65</v>
      </c>
      <c r="F174" s="545">
        <v>0</v>
      </c>
      <c r="G174" s="545"/>
      <c r="H174" s="545">
        <f t="shared" si="9"/>
        <v>3673768.65</v>
      </c>
      <c r="I174" s="545"/>
      <c r="J174" s="545"/>
      <c r="K174" s="545"/>
      <c r="L174" s="545"/>
    </row>
    <row r="175" spans="1:12" ht="14.25" customHeight="1">
      <c r="A175" s="540">
        <v>325</v>
      </c>
      <c r="B175" s="544" t="s">
        <v>1376</v>
      </c>
      <c r="C175" s="1065" t="s">
        <v>1377</v>
      </c>
      <c r="D175" s="1065"/>
      <c r="E175" s="545">
        <v>62708267.030000001</v>
      </c>
      <c r="F175" s="545">
        <v>0</v>
      </c>
      <c r="G175" s="545"/>
      <c r="H175" s="545">
        <f t="shared" si="9"/>
        <v>62708267.030000001</v>
      </c>
      <c r="I175" s="545"/>
      <c r="J175" s="545"/>
      <c r="K175" s="545"/>
      <c r="L175" s="545"/>
    </row>
    <row r="176" spans="1:12" ht="14.25" customHeight="1">
      <c r="A176" s="540">
        <v>327</v>
      </c>
      <c r="B176" s="544" t="s">
        <v>1378</v>
      </c>
      <c r="C176" s="1065" t="s">
        <v>1379</v>
      </c>
      <c r="D176" s="1065"/>
      <c r="E176" s="545">
        <v>24934491.100000001</v>
      </c>
      <c r="F176" s="545">
        <v>0</v>
      </c>
      <c r="G176" s="545"/>
      <c r="H176" s="545">
        <f t="shared" si="9"/>
        <v>24934491.100000001</v>
      </c>
      <c r="I176" s="545"/>
      <c r="J176" s="545"/>
      <c r="K176" s="545"/>
      <c r="L176" s="545"/>
    </row>
    <row r="177" spans="1:18" ht="14.25" customHeight="1">
      <c r="A177" s="540">
        <v>329</v>
      </c>
      <c r="B177" s="544" t="s">
        <v>1380</v>
      </c>
      <c r="C177" s="1065" t="s">
        <v>1381</v>
      </c>
      <c r="D177" s="1065"/>
      <c r="E177" s="545">
        <v>224815110.40000001</v>
      </c>
      <c r="F177" s="545">
        <v>0</v>
      </c>
      <c r="G177" s="545"/>
      <c r="H177" s="545">
        <f t="shared" si="9"/>
        <v>224815110.40000001</v>
      </c>
      <c r="I177" s="545"/>
      <c r="J177" s="545"/>
      <c r="K177" s="545"/>
      <c r="L177" s="545"/>
    </row>
    <row r="178" spans="1:18" ht="15" customHeight="1">
      <c r="A178" s="540">
        <v>331</v>
      </c>
      <c r="B178" s="544" t="s">
        <v>1382</v>
      </c>
      <c r="C178" s="1065" t="s">
        <v>1383</v>
      </c>
      <c r="D178" s="1065"/>
      <c r="E178" s="545">
        <v>484442732.14999998</v>
      </c>
      <c r="F178" s="545">
        <v>0</v>
      </c>
      <c r="G178" s="545"/>
      <c r="H178" s="545">
        <f t="shared" si="9"/>
        <v>484442732.14999998</v>
      </c>
      <c r="I178" s="545"/>
      <c r="J178" s="545"/>
      <c r="K178" s="545"/>
      <c r="L178" s="545"/>
    </row>
    <row r="179" spans="1:18" ht="23.25" customHeight="1">
      <c r="A179" s="540">
        <v>333</v>
      </c>
      <c r="B179" s="544" t="s">
        <v>1384</v>
      </c>
      <c r="C179" s="1065" t="s">
        <v>1385</v>
      </c>
      <c r="D179" s="1065"/>
      <c r="E179" s="545">
        <v>0</v>
      </c>
      <c r="F179" s="545">
        <v>42211846.299999997</v>
      </c>
      <c r="G179" s="545"/>
      <c r="H179" s="545"/>
      <c r="I179" s="545">
        <f>+F179</f>
        <v>42211846.299999997</v>
      </c>
      <c r="J179" s="545"/>
      <c r="K179" s="545"/>
      <c r="L179" s="545"/>
    </row>
    <row r="180" spans="1:18" ht="24" customHeight="1">
      <c r="A180" s="540">
        <v>335</v>
      </c>
      <c r="B180" s="544" t="s">
        <v>1386</v>
      </c>
      <c r="C180" s="1065" t="s">
        <v>1387</v>
      </c>
      <c r="D180" s="1065"/>
      <c r="E180" s="545">
        <v>0</v>
      </c>
      <c r="F180" s="545">
        <v>460246639.07999998</v>
      </c>
      <c r="G180" s="545"/>
      <c r="H180" s="545"/>
      <c r="I180" s="545">
        <f>+F180</f>
        <v>460246639.07999998</v>
      </c>
      <c r="J180" s="545"/>
      <c r="K180" s="545"/>
      <c r="L180" s="545"/>
    </row>
    <row r="181" spans="1:18" ht="24" customHeight="1">
      <c r="A181" s="540">
        <v>337</v>
      </c>
      <c r="B181" s="544" t="s">
        <v>1388</v>
      </c>
      <c r="C181" s="1065" t="s">
        <v>1389</v>
      </c>
      <c r="D181" s="1065"/>
      <c r="E181" s="545">
        <v>0</v>
      </c>
      <c r="F181" s="545">
        <v>911977481.30999994</v>
      </c>
      <c r="G181" s="545"/>
      <c r="H181" s="545"/>
      <c r="I181" s="545">
        <f>+F181</f>
        <v>911977481.30999994</v>
      </c>
      <c r="J181" s="545"/>
      <c r="K181" s="545"/>
      <c r="L181" s="545"/>
    </row>
    <row r="182" spans="1:18" ht="14.25" customHeight="1">
      <c r="A182" s="540">
        <v>339</v>
      </c>
      <c r="B182" s="544" t="s">
        <v>1390</v>
      </c>
      <c r="C182" s="1065" t="s">
        <v>1391</v>
      </c>
      <c r="D182" s="1065"/>
      <c r="E182" s="545">
        <v>400243423.98000002</v>
      </c>
      <c r="F182" s="545">
        <v>0</v>
      </c>
      <c r="G182" s="545"/>
      <c r="H182" s="545"/>
      <c r="I182" s="545"/>
      <c r="J182" s="545"/>
      <c r="K182" s="545"/>
      <c r="L182" s="545"/>
    </row>
    <row r="183" spans="1:18" ht="14.25" customHeight="1">
      <c r="A183" s="1068" t="s">
        <v>1392</v>
      </c>
      <c r="B183" s="1068"/>
      <c r="C183" s="1068"/>
      <c r="D183" s="1068"/>
      <c r="E183" s="546">
        <v>1728938701.98</v>
      </c>
      <c r="F183" s="546">
        <v>1728938701.98</v>
      </c>
      <c r="G183" s="545"/>
      <c r="H183" s="545"/>
      <c r="I183" s="545"/>
      <c r="J183" s="545"/>
      <c r="K183" s="545"/>
      <c r="L183" s="545"/>
    </row>
    <row r="184" spans="1:18" ht="14.25" customHeight="1">
      <c r="A184" s="1069" t="s">
        <v>713</v>
      </c>
      <c r="B184" s="1069"/>
      <c r="C184" s="1069"/>
      <c r="D184" s="1069"/>
      <c r="E184" s="1069"/>
      <c r="F184" s="543">
        <v>0</v>
      </c>
      <c r="G184" s="545"/>
      <c r="H184" s="545"/>
      <c r="I184" s="545"/>
      <c r="J184" s="545"/>
      <c r="K184" s="545"/>
      <c r="L184" s="545"/>
    </row>
    <row r="185" spans="1:18" ht="14.25" customHeight="1">
      <c r="A185" s="540" t="s">
        <v>1050</v>
      </c>
      <c r="B185" s="541" t="s">
        <v>1053</v>
      </c>
      <c r="C185" s="1065" t="s">
        <v>1054</v>
      </c>
      <c r="D185" s="1065"/>
      <c r="E185" s="542" t="s">
        <v>700</v>
      </c>
      <c r="F185" s="543">
        <v>0</v>
      </c>
      <c r="G185" s="545"/>
      <c r="H185" s="545"/>
      <c r="I185" s="545"/>
      <c r="J185" s="545"/>
      <c r="K185" s="545"/>
      <c r="L185" s="545"/>
    </row>
    <row r="186" spans="1:18" ht="15" customHeight="1">
      <c r="A186" s="540">
        <v>341</v>
      </c>
      <c r="B186" s="544" t="s">
        <v>1051</v>
      </c>
      <c r="C186" s="1065" t="s">
        <v>1052</v>
      </c>
      <c r="D186" s="1065"/>
      <c r="E186" s="545">
        <v>191748225.37</v>
      </c>
      <c r="F186" s="545">
        <v>0</v>
      </c>
      <c r="G186" s="545"/>
      <c r="H186" s="545"/>
      <c r="I186" s="545"/>
      <c r="J186" s="545"/>
      <c r="K186" s="545"/>
      <c r="L186" s="545"/>
    </row>
    <row r="187" spans="1:18" ht="14.25" customHeight="1">
      <c r="A187" s="540">
        <v>343</v>
      </c>
      <c r="B187" s="544" t="s">
        <v>1393</v>
      </c>
      <c r="C187" s="1065" t="s">
        <v>1394</v>
      </c>
      <c r="D187" s="1065"/>
      <c r="E187" s="545">
        <v>5005622.4000000004</v>
      </c>
      <c r="F187" s="545">
        <v>0</v>
      </c>
      <c r="G187" s="545"/>
      <c r="H187" s="545"/>
      <c r="I187" s="545"/>
      <c r="J187" s="545"/>
      <c r="K187" s="545"/>
      <c r="L187" s="545"/>
      <c r="R187" s="547">
        <f>+E187</f>
        <v>5005622.4000000004</v>
      </c>
    </row>
    <row r="188" spans="1:18" ht="14.25" customHeight="1">
      <c r="A188" s="540">
        <v>345</v>
      </c>
      <c r="B188" s="544" t="s">
        <v>1395</v>
      </c>
      <c r="C188" s="1065" t="s">
        <v>1396</v>
      </c>
      <c r="D188" s="1065"/>
      <c r="E188" s="545">
        <v>0</v>
      </c>
      <c r="F188" s="545">
        <v>1012348.05</v>
      </c>
      <c r="G188" s="545"/>
      <c r="H188" s="545"/>
      <c r="I188" s="545"/>
      <c r="J188" s="545"/>
      <c r="K188" s="545"/>
      <c r="L188" s="545"/>
      <c r="Q188" s="547">
        <f>+F188</f>
        <v>1012348.05</v>
      </c>
    </row>
    <row r="189" spans="1:18" ht="14.25" customHeight="1">
      <c r="A189" s="540">
        <v>347</v>
      </c>
      <c r="B189" s="544" t="s">
        <v>1092</v>
      </c>
      <c r="C189" s="1065" t="s">
        <v>1093</v>
      </c>
      <c r="D189" s="1065"/>
      <c r="E189" s="545">
        <v>60000</v>
      </c>
      <c r="F189" s="545">
        <v>0</v>
      </c>
      <c r="G189" s="545">
        <f>+E189</f>
        <v>60000</v>
      </c>
      <c r="H189" s="545"/>
      <c r="I189" s="545"/>
      <c r="J189" s="545"/>
      <c r="K189" s="545"/>
      <c r="L189" s="545"/>
    </row>
    <row r="190" spans="1:18" ht="24" customHeight="1">
      <c r="A190" s="540">
        <v>349</v>
      </c>
      <c r="B190" s="544" t="s">
        <v>1104</v>
      </c>
      <c r="C190" s="1065" t="s">
        <v>1105</v>
      </c>
      <c r="D190" s="1065"/>
      <c r="E190" s="545">
        <v>491666</v>
      </c>
      <c r="F190" s="545">
        <v>0</v>
      </c>
      <c r="G190" s="545"/>
      <c r="H190" s="545">
        <f>+E190</f>
        <v>491666</v>
      </c>
      <c r="I190" s="545"/>
      <c r="J190" s="545"/>
      <c r="K190" s="545"/>
      <c r="L190" s="545"/>
    </row>
    <row r="191" spans="1:18" ht="14.25" customHeight="1">
      <c r="A191" s="540">
        <v>351</v>
      </c>
      <c r="B191" s="544" t="s">
        <v>1397</v>
      </c>
      <c r="C191" s="1065" t="s">
        <v>1398</v>
      </c>
      <c r="D191" s="1065"/>
      <c r="E191" s="545">
        <v>3000</v>
      </c>
      <c r="F191" s="545">
        <v>0</v>
      </c>
      <c r="G191" s="545"/>
      <c r="H191" s="545">
        <f>+E191</f>
        <v>3000</v>
      </c>
      <c r="I191" s="545"/>
      <c r="J191" s="545"/>
      <c r="K191" s="545"/>
      <c r="L191" s="545"/>
    </row>
    <row r="192" spans="1:18" ht="14.25" customHeight="1">
      <c r="A192" s="540">
        <v>353</v>
      </c>
      <c r="B192" s="544" t="s">
        <v>1128</v>
      </c>
      <c r="C192" s="1065" t="s">
        <v>1129</v>
      </c>
      <c r="D192" s="1065"/>
      <c r="E192" s="545">
        <v>64246</v>
      </c>
      <c r="F192" s="545">
        <v>0</v>
      </c>
      <c r="G192" s="545"/>
      <c r="H192" s="545">
        <f t="shared" ref="H192:H193" si="10">+E192</f>
        <v>64246</v>
      </c>
      <c r="I192" s="545"/>
      <c r="J192" s="545"/>
      <c r="K192" s="545"/>
      <c r="L192" s="545"/>
    </row>
    <row r="193" spans="1:12" ht="24" customHeight="1">
      <c r="A193" s="540">
        <v>355</v>
      </c>
      <c r="B193" s="544" t="s">
        <v>1134</v>
      </c>
      <c r="C193" s="1065" t="s">
        <v>1135</v>
      </c>
      <c r="D193" s="1065"/>
      <c r="E193" s="545">
        <v>2654839.9900000002</v>
      </c>
      <c r="F193" s="545">
        <v>0</v>
      </c>
      <c r="G193" s="545"/>
      <c r="H193" s="545">
        <f t="shared" si="10"/>
        <v>2654839.9900000002</v>
      </c>
      <c r="I193" s="545"/>
      <c r="J193" s="545"/>
      <c r="K193" s="545"/>
      <c r="L193" s="545"/>
    </row>
    <row r="194" spans="1:12" ht="14.25" customHeight="1">
      <c r="A194" s="540">
        <v>357</v>
      </c>
      <c r="B194" s="544" t="s">
        <v>1140</v>
      </c>
      <c r="C194" s="1065" t="s">
        <v>1141</v>
      </c>
      <c r="D194" s="1065"/>
      <c r="E194" s="545">
        <v>121244.9</v>
      </c>
      <c r="F194" s="545">
        <v>0</v>
      </c>
      <c r="G194" s="545">
        <f>+E194</f>
        <v>121244.9</v>
      </c>
      <c r="H194" s="545"/>
      <c r="I194" s="545"/>
      <c r="J194" s="545"/>
      <c r="K194" s="545"/>
      <c r="L194" s="545"/>
    </row>
    <row r="195" spans="1:12" ht="14.25" customHeight="1">
      <c r="A195" s="540">
        <v>359</v>
      </c>
      <c r="B195" s="544" t="s">
        <v>1154</v>
      </c>
      <c r="C195" s="1065" t="s">
        <v>1155</v>
      </c>
      <c r="D195" s="1065"/>
      <c r="E195" s="545">
        <v>283966.48</v>
      </c>
      <c r="F195" s="545">
        <v>0</v>
      </c>
      <c r="G195" s="545"/>
      <c r="H195" s="545">
        <f>+E195</f>
        <v>283966.48</v>
      </c>
      <c r="I195" s="545"/>
      <c r="J195" s="545"/>
      <c r="K195" s="545"/>
      <c r="L195" s="545"/>
    </row>
    <row r="196" spans="1:12" ht="15" customHeight="1">
      <c r="A196" s="540">
        <v>361</v>
      </c>
      <c r="B196" s="544" t="s">
        <v>1166</v>
      </c>
      <c r="C196" s="1065" t="s">
        <v>1167</v>
      </c>
      <c r="D196" s="1065"/>
      <c r="E196" s="545">
        <v>5573333.3200000003</v>
      </c>
      <c r="F196" s="545">
        <v>0</v>
      </c>
      <c r="G196" s="545"/>
      <c r="H196" s="545">
        <f t="shared" ref="H196:H202" si="11">+E196</f>
        <v>5573333.3200000003</v>
      </c>
      <c r="I196" s="545"/>
      <c r="J196" s="545"/>
      <c r="K196" s="545"/>
      <c r="L196" s="545"/>
    </row>
    <row r="197" spans="1:12" ht="14.25" customHeight="1">
      <c r="A197" s="540">
        <v>363</v>
      </c>
      <c r="B197" s="544" t="s">
        <v>1174</v>
      </c>
      <c r="C197" s="1065" t="s">
        <v>1175</v>
      </c>
      <c r="D197" s="1065"/>
      <c r="E197" s="545">
        <v>714000</v>
      </c>
      <c r="F197" s="545">
        <v>0</v>
      </c>
      <c r="G197" s="545"/>
      <c r="H197" s="545">
        <f t="shared" si="11"/>
        <v>714000</v>
      </c>
      <c r="I197" s="545"/>
      <c r="J197" s="545"/>
      <c r="K197" s="545"/>
      <c r="L197" s="545"/>
    </row>
    <row r="198" spans="1:12" ht="23.25" customHeight="1">
      <c r="A198" s="540">
        <v>365</v>
      </c>
      <c r="B198" s="544" t="s">
        <v>1190</v>
      </c>
      <c r="C198" s="1065" t="s">
        <v>1191</v>
      </c>
      <c r="D198" s="1065"/>
      <c r="E198" s="545">
        <v>3047305</v>
      </c>
      <c r="F198" s="545">
        <v>0</v>
      </c>
      <c r="G198" s="545"/>
      <c r="H198" s="545">
        <f t="shared" si="11"/>
        <v>3047305</v>
      </c>
      <c r="I198" s="545"/>
      <c r="J198" s="545"/>
      <c r="K198" s="545"/>
      <c r="L198" s="545"/>
    </row>
    <row r="199" spans="1:12" ht="15" customHeight="1">
      <c r="A199" s="540">
        <v>367</v>
      </c>
      <c r="B199" s="544" t="s">
        <v>1198</v>
      </c>
      <c r="C199" s="1065" t="s">
        <v>1199</v>
      </c>
      <c r="D199" s="1065"/>
      <c r="E199" s="545">
        <v>3680000</v>
      </c>
      <c r="F199" s="545">
        <v>0</v>
      </c>
      <c r="G199" s="545"/>
      <c r="H199" s="545">
        <f t="shared" si="11"/>
        <v>3680000</v>
      </c>
      <c r="I199" s="545"/>
      <c r="J199" s="545"/>
      <c r="K199" s="545"/>
      <c r="L199" s="545"/>
    </row>
    <row r="200" spans="1:12" ht="14.25" customHeight="1">
      <c r="A200" s="540">
        <v>369</v>
      </c>
      <c r="B200" s="544" t="s">
        <v>1204</v>
      </c>
      <c r="C200" s="1065" t="s">
        <v>1205</v>
      </c>
      <c r="D200" s="1065"/>
      <c r="E200" s="545">
        <v>1030095.6</v>
      </c>
      <c r="F200" s="545">
        <v>0</v>
      </c>
      <c r="G200" s="545"/>
      <c r="H200" s="545">
        <f t="shared" si="11"/>
        <v>1030095.6</v>
      </c>
      <c r="I200" s="545"/>
      <c r="J200" s="545"/>
      <c r="K200" s="545"/>
      <c r="L200" s="545"/>
    </row>
    <row r="201" spans="1:12" ht="14.25" customHeight="1">
      <c r="A201" s="540">
        <v>371</v>
      </c>
      <c r="B201" s="544" t="s">
        <v>1216</v>
      </c>
      <c r="C201" s="1065" t="s">
        <v>1217</v>
      </c>
      <c r="D201" s="1065"/>
      <c r="E201" s="545">
        <v>231227.08</v>
      </c>
      <c r="F201" s="545">
        <v>0</v>
      </c>
      <c r="G201" s="545"/>
      <c r="H201" s="545">
        <f t="shared" si="11"/>
        <v>231227.08</v>
      </c>
      <c r="I201" s="545"/>
      <c r="J201" s="545"/>
      <c r="K201" s="545"/>
      <c r="L201" s="545"/>
    </row>
    <row r="202" spans="1:12" ht="14.25" customHeight="1">
      <c r="A202" s="540">
        <v>373</v>
      </c>
      <c r="B202" s="544" t="s">
        <v>1222</v>
      </c>
      <c r="C202" s="1065" t="s">
        <v>1223</v>
      </c>
      <c r="D202" s="1065"/>
      <c r="E202" s="545">
        <v>12157200</v>
      </c>
      <c r="F202" s="545">
        <v>0</v>
      </c>
      <c r="G202" s="545"/>
      <c r="H202" s="545">
        <f t="shared" si="11"/>
        <v>12157200</v>
      </c>
      <c r="I202" s="545"/>
      <c r="J202" s="545"/>
      <c r="K202" s="545"/>
      <c r="L202" s="545"/>
    </row>
    <row r="203" spans="1:12" ht="14.25" customHeight="1">
      <c r="A203" s="540">
        <v>375</v>
      </c>
      <c r="B203" s="544" t="s">
        <v>1399</v>
      </c>
      <c r="C203" s="1065" t="s">
        <v>1400</v>
      </c>
      <c r="D203" s="1065"/>
      <c r="E203" s="545">
        <v>795258.96</v>
      </c>
      <c r="F203" s="545">
        <v>0</v>
      </c>
      <c r="G203" s="545">
        <f>+E203</f>
        <v>795258.96</v>
      </c>
      <c r="H203" s="545"/>
      <c r="I203" s="545"/>
      <c r="J203" s="545"/>
      <c r="K203" s="545"/>
      <c r="L203" s="545"/>
    </row>
    <row r="204" spans="1:12" ht="15" customHeight="1">
      <c r="A204" s="540">
        <v>377</v>
      </c>
      <c r="B204" s="544" t="s">
        <v>1238</v>
      </c>
      <c r="C204" s="1065" t="s">
        <v>1239</v>
      </c>
      <c r="D204" s="1065"/>
      <c r="E204" s="545">
        <v>171540.43</v>
      </c>
      <c r="F204" s="545">
        <v>0</v>
      </c>
      <c r="G204" s="545">
        <f>+E204</f>
        <v>171540.43</v>
      </c>
      <c r="H204" s="545"/>
      <c r="I204" s="545"/>
      <c r="J204" s="545"/>
      <c r="K204" s="545"/>
      <c r="L204" s="545"/>
    </row>
    <row r="205" spans="1:12" ht="14.25" customHeight="1">
      <c r="A205" s="540">
        <v>379</v>
      </c>
      <c r="B205" s="544" t="s">
        <v>1401</v>
      </c>
      <c r="C205" s="1065" t="s">
        <v>1402</v>
      </c>
      <c r="D205" s="1065"/>
      <c r="E205" s="545">
        <v>130000</v>
      </c>
      <c r="F205" s="545">
        <v>0</v>
      </c>
      <c r="G205" s="545"/>
      <c r="H205" s="545">
        <f>+E205</f>
        <v>130000</v>
      </c>
      <c r="I205" s="545"/>
      <c r="J205" s="545"/>
      <c r="K205" s="545"/>
      <c r="L205" s="545"/>
    </row>
    <row r="206" spans="1:12" ht="14.25" customHeight="1">
      <c r="A206" s="540">
        <v>381</v>
      </c>
      <c r="B206" s="544" t="s">
        <v>1262</v>
      </c>
      <c r="C206" s="1065" t="s">
        <v>1263</v>
      </c>
      <c r="D206" s="1065"/>
      <c r="E206" s="545">
        <v>71769.850000000006</v>
      </c>
      <c r="F206" s="545">
        <v>0</v>
      </c>
      <c r="G206" s="545"/>
      <c r="H206" s="545">
        <f t="shared" ref="H206:H216" si="12">+E206</f>
        <v>71769.850000000006</v>
      </c>
      <c r="I206" s="545"/>
      <c r="J206" s="545"/>
      <c r="K206" s="545"/>
      <c r="L206" s="545"/>
    </row>
    <row r="207" spans="1:12" ht="14.25" customHeight="1">
      <c r="A207" s="540">
        <v>383</v>
      </c>
      <c r="B207" s="544" t="s">
        <v>1282</v>
      </c>
      <c r="C207" s="1065" t="s">
        <v>1283</v>
      </c>
      <c r="D207" s="1065"/>
      <c r="E207" s="545">
        <v>858000</v>
      </c>
      <c r="F207" s="545">
        <v>0</v>
      </c>
      <c r="G207" s="545"/>
      <c r="H207" s="545">
        <f t="shared" si="12"/>
        <v>858000</v>
      </c>
      <c r="I207" s="545"/>
      <c r="J207" s="545"/>
      <c r="K207" s="545"/>
      <c r="L207" s="545"/>
    </row>
    <row r="208" spans="1:12" ht="14.25" customHeight="1">
      <c r="A208" s="540">
        <v>385</v>
      </c>
      <c r="B208" s="544" t="s">
        <v>1284</v>
      </c>
      <c r="C208" s="1065" t="s">
        <v>1285</v>
      </c>
      <c r="D208" s="1065"/>
      <c r="E208" s="545">
        <v>360000</v>
      </c>
      <c r="F208" s="545">
        <v>0</v>
      </c>
      <c r="G208" s="545"/>
      <c r="H208" s="545">
        <f t="shared" si="12"/>
        <v>360000</v>
      </c>
      <c r="I208" s="545"/>
      <c r="J208" s="545"/>
      <c r="K208" s="545"/>
      <c r="L208" s="545"/>
    </row>
    <row r="209" spans="1:18" ht="15" customHeight="1">
      <c r="A209" s="540">
        <v>387</v>
      </c>
      <c r="B209" s="544" t="s">
        <v>1300</v>
      </c>
      <c r="C209" s="1065" t="s">
        <v>1301</v>
      </c>
      <c r="D209" s="1065"/>
      <c r="E209" s="545">
        <v>1362640</v>
      </c>
      <c r="F209" s="545">
        <v>0</v>
      </c>
      <c r="G209" s="545"/>
      <c r="H209" s="545">
        <f t="shared" si="12"/>
        <v>1362640</v>
      </c>
      <c r="I209" s="545"/>
      <c r="J209" s="545"/>
      <c r="K209" s="545"/>
      <c r="L209" s="545"/>
    </row>
    <row r="210" spans="1:18" ht="14.25" customHeight="1">
      <c r="A210" s="540">
        <v>389</v>
      </c>
      <c r="B210" s="544" t="s">
        <v>1403</v>
      </c>
      <c r="C210" s="1065" t="s">
        <v>1404</v>
      </c>
      <c r="D210" s="1065"/>
      <c r="E210" s="545">
        <v>3458000</v>
      </c>
      <c r="F210" s="545">
        <v>0</v>
      </c>
      <c r="G210" s="545"/>
      <c r="H210" s="545">
        <f t="shared" si="12"/>
        <v>3458000</v>
      </c>
      <c r="I210" s="545"/>
      <c r="J210" s="545"/>
      <c r="K210" s="545"/>
      <c r="L210" s="545"/>
    </row>
    <row r="211" spans="1:18" ht="14.25" customHeight="1">
      <c r="A211" s="540">
        <v>391</v>
      </c>
      <c r="B211" s="544" t="s">
        <v>1328</v>
      </c>
      <c r="C211" s="1065" t="s">
        <v>1329</v>
      </c>
      <c r="D211" s="1065"/>
      <c r="E211" s="545">
        <v>2208946.7799999998</v>
      </c>
      <c r="F211" s="545">
        <v>0</v>
      </c>
      <c r="G211" s="545"/>
      <c r="H211" s="545">
        <f t="shared" si="12"/>
        <v>2208946.7799999998</v>
      </c>
      <c r="I211" s="545"/>
      <c r="J211" s="545"/>
      <c r="K211" s="545"/>
      <c r="L211" s="545"/>
    </row>
    <row r="212" spans="1:18" ht="14.25" customHeight="1">
      <c r="A212" s="540">
        <v>393</v>
      </c>
      <c r="B212" s="544" t="s">
        <v>1342</v>
      </c>
      <c r="C212" s="1065" t="s">
        <v>1343</v>
      </c>
      <c r="D212" s="1065"/>
      <c r="E212" s="545">
        <v>672500</v>
      </c>
      <c r="F212" s="545">
        <v>0</v>
      </c>
      <c r="G212" s="545"/>
      <c r="H212" s="545">
        <f t="shared" si="12"/>
        <v>672500</v>
      </c>
      <c r="I212" s="545"/>
      <c r="J212" s="545"/>
      <c r="K212" s="545"/>
      <c r="L212" s="545"/>
    </row>
    <row r="213" spans="1:18" ht="14.25" customHeight="1">
      <c r="A213" s="540">
        <v>395</v>
      </c>
      <c r="B213" s="544" t="s">
        <v>1344</v>
      </c>
      <c r="C213" s="1065" t="s">
        <v>1345</v>
      </c>
      <c r="D213" s="1065"/>
      <c r="E213" s="545">
        <v>940800</v>
      </c>
      <c r="F213" s="545">
        <v>0</v>
      </c>
      <c r="G213" s="545"/>
      <c r="H213" s="545">
        <f t="shared" si="12"/>
        <v>940800</v>
      </c>
      <c r="I213" s="545"/>
      <c r="J213" s="545"/>
      <c r="K213" s="545"/>
      <c r="L213" s="545"/>
    </row>
    <row r="214" spans="1:18" ht="15" customHeight="1">
      <c r="A214" s="540">
        <v>397</v>
      </c>
      <c r="B214" s="544" t="s">
        <v>1405</v>
      </c>
      <c r="C214" s="1065" t="s">
        <v>1406</v>
      </c>
      <c r="D214" s="1065"/>
      <c r="E214" s="545">
        <v>2103502.6</v>
      </c>
      <c r="F214" s="545">
        <v>0</v>
      </c>
      <c r="G214" s="545"/>
      <c r="H214" s="545">
        <f t="shared" si="12"/>
        <v>2103502.6</v>
      </c>
      <c r="I214" s="545"/>
      <c r="J214" s="545"/>
      <c r="K214" s="545"/>
      <c r="L214" s="545"/>
    </row>
    <row r="215" spans="1:18" ht="14.25" customHeight="1">
      <c r="A215" s="540">
        <v>399</v>
      </c>
      <c r="B215" s="544" t="s">
        <v>1364</v>
      </c>
      <c r="C215" s="1065" t="s">
        <v>1365</v>
      </c>
      <c r="D215" s="1065"/>
      <c r="E215" s="545">
        <v>13269531.16</v>
      </c>
      <c r="F215" s="545">
        <v>0</v>
      </c>
      <c r="G215" s="545"/>
      <c r="H215" s="545">
        <f t="shared" si="12"/>
        <v>13269531.16</v>
      </c>
      <c r="I215" s="545"/>
      <c r="J215" s="545"/>
      <c r="K215" s="545"/>
      <c r="L215" s="545"/>
    </row>
    <row r="216" spans="1:18" ht="14.25" customHeight="1">
      <c r="A216" s="540">
        <v>401</v>
      </c>
      <c r="B216" s="544" t="s">
        <v>1382</v>
      </c>
      <c r="C216" s="1065" t="s">
        <v>1383</v>
      </c>
      <c r="D216" s="1065"/>
      <c r="E216" s="545">
        <v>690346580.98000002</v>
      </c>
      <c r="F216" s="545">
        <v>0</v>
      </c>
      <c r="G216" s="545"/>
      <c r="H216" s="545">
        <f t="shared" si="12"/>
        <v>690346580.98000002</v>
      </c>
      <c r="I216" s="545"/>
      <c r="J216" s="545"/>
      <c r="K216" s="545"/>
      <c r="L216" s="545"/>
    </row>
    <row r="217" spans="1:18" ht="24" customHeight="1">
      <c r="A217" s="540">
        <v>403</v>
      </c>
      <c r="B217" s="544" t="s">
        <v>1388</v>
      </c>
      <c r="C217" s="1065" t="s">
        <v>1389</v>
      </c>
      <c r="D217" s="1065"/>
      <c r="E217" s="545">
        <v>0</v>
      </c>
      <c r="F217" s="545">
        <v>1276409091.28</v>
      </c>
      <c r="G217" s="545"/>
      <c r="H217" s="545"/>
      <c r="I217" s="545">
        <f>+F217</f>
        <v>1276409091.28</v>
      </c>
      <c r="J217" s="545"/>
      <c r="K217" s="545"/>
      <c r="L217" s="545"/>
    </row>
    <row r="218" spans="1:18" ht="14.25" customHeight="1">
      <c r="A218" s="540">
        <v>405</v>
      </c>
      <c r="B218" s="544" t="s">
        <v>1390</v>
      </c>
      <c r="C218" s="1065" t="s">
        <v>1391</v>
      </c>
      <c r="D218" s="1065"/>
      <c r="E218" s="545">
        <v>333806396.43000001</v>
      </c>
      <c r="F218" s="545">
        <v>0</v>
      </c>
      <c r="G218" s="545"/>
      <c r="H218" s="545"/>
      <c r="I218" s="545"/>
      <c r="J218" s="545"/>
      <c r="K218" s="545"/>
      <c r="L218" s="545"/>
    </row>
    <row r="219" spans="1:18" ht="14.25" customHeight="1">
      <c r="A219" s="1068" t="s">
        <v>1392</v>
      </c>
      <c r="B219" s="1068"/>
      <c r="C219" s="1068"/>
      <c r="D219" s="1068"/>
      <c r="E219" s="546">
        <v>1277421439.3299999</v>
      </c>
      <c r="F219" s="546">
        <v>1277421439.3299999</v>
      </c>
      <c r="G219" s="545"/>
      <c r="H219" s="545"/>
      <c r="I219" s="545"/>
      <c r="J219" s="545"/>
      <c r="K219" s="545"/>
      <c r="L219" s="545"/>
    </row>
    <row r="220" spans="1:18" ht="14.25" customHeight="1">
      <c r="A220" s="1069" t="s">
        <v>713</v>
      </c>
      <c r="B220" s="1069"/>
      <c r="C220" s="1069"/>
      <c r="D220" s="1069"/>
      <c r="E220" s="1069"/>
      <c r="F220" s="543">
        <v>0</v>
      </c>
      <c r="G220" s="545"/>
      <c r="H220" s="545"/>
      <c r="I220" s="545"/>
      <c r="J220" s="545"/>
      <c r="K220" s="545"/>
      <c r="L220" s="545"/>
    </row>
    <row r="221" spans="1:18" ht="15" customHeight="1">
      <c r="A221" s="540" t="s">
        <v>1050</v>
      </c>
      <c r="B221" s="541" t="s">
        <v>1407</v>
      </c>
      <c r="C221" s="1065" t="s">
        <v>1408</v>
      </c>
      <c r="D221" s="1065"/>
      <c r="E221" s="542" t="s">
        <v>700</v>
      </c>
      <c r="F221" s="543">
        <v>0</v>
      </c>
      <c r="G221" s="545"/>
      <c r="H221" s="545"/>
      <c r="I221" s="545"/>
      <c r="J221" s="545"/>
      <c r="K221" s="545"/>
      <c r="L221" s="545"/>
    </row>
    <row r="222" spans="1:18" ht="14.25" customHeight="1">
      <c r="A222" s="540">
        <v>407</v>
      </c>
      <c r="B222" s="544" t="s">
        <v>1409</v>
      </c>
      <c r="C222" s="1065" t="s">
        <v>1410</v>
      </c>
      <c r="D222" s="1065"/>
      <c r="E222" s="545">
        <v>561775.59</v>
      </c>
      <c r="F222" s="545">
        <v>0</v>
      </c>
      <c r="G222" s="545"/>
      <c r="H222" s="545"/>
      <c r="I222" s="545"/>
      <c r="J222" s="545"/>
      <c r="K222" s="545"/>
      <c r="L222" s="545"/>
      <c r="R222" s="547">
        <f>+E222</f>
        <v>561775.59</v>
      </c>
    </row>
    <row r="223" spans="1:18" ht="14.25" customHeight="1">
      <c r="A223" s="540">
        <v>409</v>
      </c>
      <c r="B223" s="544" t="s">
        <v>1411</v>
      </c>
      <c r="C223" s="1065" t="s">
        <v>1412</v>
      </c>
      <c r="D223" s="1065"/>
      <c r="E223" s="545">
        <v>0</v>
      </c>
      <c r="F223" s="545">
        <v>41673</v>
      </c>
      <c r="G223" s="545"/>
      <c r="H223" s="545"/>
      <c r="I223" s="545"/>
      <c r="J223" s="545"/>
      <c r="K223" s="545"/>
      <c r="L223" s="545">
        <f>+F223</f>
        <v>41673</v>
      </c>
    </row>
    <row r="224" spans="1:18" ht="14.25" customHeight="1">
      <c r="A224" s="540">
        <v>411</v>
      </c>
      <c r="B224" s="544" t="s">
        <v>1413</v>
      </c>
      <c r="C224" s="1065" t="s">
        <v>1414</v>
      </c>
      <c r="D224" s="1065"/>
      <c r="E224" s="545">
        <v>0</v>
      </c>
      <c r="F224" s="545">
        <v>6684818.2699999996</v>
      </c>
      <c r="G224" s="545"/>
      <c r="H224" s="545"/>
      <c r="I224" s="545"/>
      <c r="J224" s="545"/>
      <c r="K224" s="545"/>
      <c r="L224" s="545"/>
      <c r="Q224" s="547">
        <f>+F224</f>
        <v>6684818.2699999996</v>
      </c>
    </row>
    <row r="225" spans="1:12" ht="14.25" customHeight="1">
      <c r="A225" s="540">
        <v>413</v>
      </c>
      <c r="B225" s="544" t="s">
        <v>1090</v>
      </c>
      <c r="C225" s="1065" t="s">
        <v>1091</v>
      </c>
      <c r="D225" s="1065"/>
      <c r="E225" s="545">
        <v>60000</v>
      </c>
      <c r="F225" s="545">
        <v>0</v>
      </c>
      <c r="G225" s="545">
        <f>+E225</f>
        <v>60000</v>
      </c>
      <c r="H225" s="545"/>
      <c r="I225" s="545"/>
      <c r="J225" s="545"/>
      <c r="K225" s="545"/>
      <c r="L225" s="545"/>
    </row>
    <row r="226" spans="1:12" ht="24" customHeight="1">
      <c r="A226" s="540">
        <v>415</v>
      </c>
      <c r="B226" s="544" t="s">
        <v>1102</v>
      </c>
      <c r="C226" s="1065" t="s">
        <v>1103</v>
      </c>
      <c r="D226" s="1065"/>
      <c r="E226" s="545">
        <v>66666</v>
      </c>
      <c r="F226" s="545">
        <v>0</v>
      </c>
      <c r="G226" s="545"/>
      <c r="H226" s="545">
        <f>+E226</f>
        <v>66666</v>
      </c>
      <c r="I226" s="545"/>
      <c r="J226" s="545"/>
      <c r="K226" s="545"/>
      <c r="L226" s="545"/>
    </row>
    <row r="227" spans="1:12" ht="14.25" customHeight="1">
      <c r="A227" s="540">
        <v>417</v>
      </c>
      <c r="B227" s="544" t="s">
        <v>1114</v>
      </c>
      <c r="C227" s="1065" t="s">
        <v>1115</v>
      </c>
      <c r="D227" s="1065"/>
      <c r="E227" s="545">
        <v>1438745.59</v>
      </c>
      <c r="F227" s="545">
        <v>0</v>
      </c>
      <c r="G227" s="545"/>
      <c r="H227" s="545">
        <f t="shared" ref="H227:H237" si="13">+E227</f>
        <v>1438745.59</v>
      </c>
      <c r="I227" s="545"/>
      <c r="J227" s="545"/>
      <c r="K227" s="545"/>
      <c r="L227" s="545"/>
    </row>
    <row r="228" spans="1:12" ht="14.25" customHeight="1">
      <c r="A228" s="540">
        <v>419</v>
      </c>
      <c r="B228" s="544" t="s">
        <v>1126</v>
      </c>
      <c r="C228" s="1065" t="s">
        <v>1127</v>
      </c>
      <c r="D228" s="1065"/>
      <c r="E228" s="545">
        <v>74110</v>
      </c>
      <c r="F228" s="545">
        <v>0</v>
      </c>
      <c r="G228" s="545"/>
      <c r="H228" s="545">
        <f t="shared" si="13"/>
        <v>74110</v>
      </c>
      <c r="I228" s="545"/>
      <c r="J228" s="545"/>
      <c r="K228" s="545"/>
      <c r="L228" s="545"/>
    </row>
    <row r="229" spans="1:12" ht="24" customHeight="1">
      <c r="A229" s="540">
        <v>421</v>
      </c>
      <c r="B229" s="544" t="s">
        <v>1132</v>
      </c>
      <c r="C229" s="1065" t="s">
        <v>1133</v>
      </c>
      <c r="D229" s="1065"/>
      <c r="E229" s="545">
        <v>2444817.36</v>
      </c>
      <c r="F229" s="545">
        <v>0</v>
      </c>
      <c r="G229" s="545"/>
      <c r="H229" s="545">
        <f t="shared" si="13"/>
        <v>2444817.36</v>
      </c>
      <c r="I229" s="545"/>
      <c r="J229" s="545"/>
      <c r="K229" s="545"/>
      <c r="L229" s="545"/>
    </row>
    <row r="230" spans="1:12" ht="14.25" customHeight="1">
      <c r="A230" s="540">
        <v>423</v>
      </c>
      <c r="B230" s="544" t="s">
        <v>1152</v>
      </c>
      <c r="C230" s="1065" t="s">
        <v>1153</v>
      </c>
      <c r="D230" s="1065"/>
      <c r="E230" s="545">
        <v>283966.48</v>
      </c>
      <c r="F230" s="545">
        <v>0</v>
      </c>
      <c r="G230" s="545"/>
      <c r="H230" s="545">
        <f t="shared" si="13"/>
        <v>283966.48</v>
      </c>
      <c r="I230" s="545"/>
      <c r="J230" s="545"/>
      <c r="K230" s="545"/>
      <c r="L230" s="545"/>
    </row>
    <row r="231" spans="1:12" ht="14.25" customHeight="1">
      <c r="A231" s="540">
        <v>425</v>
      </c>
      <c r="B231" s="544" t="s">
        <v>1164</v>
      </c>
      <c r="C231" s="1065" t="s">
        <v>1165</v>
      </c>
      <c r="D231" s="1065"/>
      <c r="E231" s="545">
        <v>5573333.3200000003</v>
      </c>
      <c r="F231" s="545">
        <v>0</v>
      </c>
      <c r="G231" s="545"/>
      <c r="H231" s="545">
        <f t="shared" si="13"/>
        <v>5573333.3200000003</v>
      </c>
      <c r="K231" s="545"/>
      <c r="L231" s="545"/>
    </row>
    <row r="232" spans="1:12" ht="24" customHeight="1">
      <c r="A232" s="540">
        <v>427</v>
      </c>
      <c r="B232" s="544" t="s">
        <v>1188</v>
      </c>
      <c r="C232" s="1065" t="s">
        <v>1189</v>
      </c>
      <c r="D232" s="1065"/>
      <c r="E232" s="545">
        <v>1375903</v>
      </c>
      <c r="F232" s="545">
        <v>0</v>
      </c>
      <c r="G232" s="545"/>
      <c r="H232" s="545">
        <f t="shared" si="13"/>
        <v>1375903</v>
      </c>
      <c r="I232" s="545"/>
      <c r="J232" s="545"/>
      <c r="K232" s="545"/>
      <c r="L232" s="545"/>
    </row>
    <row r="233" spans="1:12" ht="24" customHeight="1">
      <c r="A233" s="540">
        <v>429</v>
      </c>
      <c r="B233" s="544" t="s">
        <v>1415</v>
      </c>
      <c r="C233" s="1065" t="s">
        <v>1416</v>
      </c>
      <c r="D233" s="1065"/>
      <c r="E233" s="545">
        <v>326000</v>
      </c>
      <c r="F233" s="545">
        <v>0</v>
      </c>
      <c r="G233" s="545"/>
      <c r="H233" s="545">
        <f t="shared" si="13"/>
        <v>326000</v>
      </c>
      <c r="I233" s="545"/>
      <c r="J233" s="545"/>
      <c r="K233" s="545"/>
      <c r="L233" s="545"/>
    </row>
    <row r="234" spans="1:12" ht="14.25" customHeight="1">
      <c r="A234" s="540">
        <v>431</v>
      </c>
      <c r="B234" s="544" t="s">
        <v>1196</v>
      </c>
      <c r="C234" s="1065" t="s">
        <v>1197</v>
      </c>
      <c r="D234" s="1065"/>
      <c r="E234" s="545">
        <v>11236188</v>
      </c>
      <c r="F234" s="545">
        <v>0</v>
      </c>
      <c r="G234" s="545"/>
      <c r="H234" s="545">
        <f t="shared" si="13"/>
        <v>11236188</v>
      </c>
      <c r="I234" s="545"/>
      <c r="J234" s="545"/>
      <c r="K234" s="545"/>
      <c r="L234" s="545"/>
    </row>
    <row r="235" spans="1:12" ht="14.25" customHeight="1">
      <c r="A235" s="540">
        <v>433</v>
      </c>
      <c r="B235" s="544" t="s">
        <v>1202</v>
      </c>
      <c r="C235" s="1065" t="s">
        <v>1203</v>
      </c>
      <c r="D235" s="1065"/>
      <c r="E235" s="545">
        <v>768677.47</v>
      </c>
      <c r="F235" s="545">
        <v>0</v>
      </c>
      <c r="G235" s="545"/>
      <c r="H235" s="545">
        <f t="shared" si="13"/>
        <v>768677.47</v>
      </c>
      <c r="I235" s="545"/>
      <c r="J235" s="545"/>
      <c r="K235" s="545"/>
      <c r="L235" s="545"/>
    </row>
    <row r="236" spans="1:12" ht="14.25" customHeight="1">
      <c r="A236" s="540">
        <v>435</v>
      </c>
      <c r="B236" s="544" t="s">
        <v>1214</v>
      </c>
      <c r="C236" s="1065" t="s">
        <v>1215</v>
      </c>
      <c r="D236" s="1065"/>
      <c r="E236" s="545">
        <v>354176</v>
      </c>
      <c r="F236" s="545">
        <v>0</v>
      </c>
      <c r="G236" s="545"/>
      <c r="H236" s="545">
        <f t="shared" si="13"/>
        <v>354176</v>
      </c>
      <c r="I236" s="545"/>
      <c r="J236" s="545"/>
      <c r="K236" s="545"/>
      <c r="L236" s="545"/>
    </row>
    <row r="237" spans="1:12" ht="15" customHeight="1">
      <c r="A237" s="540">
        <v>437</v>
      </c>
      <c r="B237" s="544" t="s">
        <v>1220</v>
      </c>
      <c r="C237" s="1065" t="s">
        <v>1221</v>
      </c>
      <c r="D237" s="1065"/>
      <c r="E237" s="545">
        <v>3339000</v>
      </c>
      <c r="F237" s="545">
        <v>0</v>
      </c>
      <c r="G237" s="545"/>
      <c r="H237" s="545">
        <f t="shared" si="13"/>
        <v>3339000</v>
      </c>
      <c r="I237" s="545"/>
      <c r="J237" s="545"/>
      <c r="K237" s="545"/>
      <c r="L237" s="545"/>
    </row>
    <row r="238" spans="1:12" ht="14.25" customHeight="1">
      <c r="A238" s="540">
        <v>439</v>
      </c>
      <c r="B238" s="544" t="s">
        <v>1417</v>
      </c>
      <c r="C238" s="1065" t="s">
        <v>1418</v>
      </c>
      <c r="D238" s="1065"/>
      <c r="E238" s="545">
        <v>205161.89</v>
      </c>
      <c r="F238" s="545">
        <v>0</v>
      </c>
      <c r="G238" s="545">
        <f>+E238</f>
        <v>205161.89</v>
      </c>
      <c r="H238" s="545"/>
      <c r="I238" s="545"/>
      <c r="J238" s="545"/>
      <c r="K238" s="545"/>
      <c r="L238" s="545"/>
    </row>
    <row r="239" spans="1:12" ht="14.25" customHeight="1">
      <c r="A239" s="540">
        <v>441</v>
      </c>
      <c r="B239" s="544" t="s">
        <v>1236</v>
      </c>
      <c r="C239" s="1065" t="s">
        <v>1237</v>
      </c>
      <c r="D239" s="1065"/>
      <c r="E239" s="545">
        <v>40200</v>
      </c>
      <c r="F239" s="545">
        <v>0</v>
      </c>
      <c r="G239" s="545">
        <f>+E239</f>
        <v>40200</v>
      </c>
      <c r="H239" s="545"/>
      <c r="I239" s="545"/>
      <c r="J239" s="545"/>
      <c r="K239" s="545"/>
      <c r="L239" s="545"/>
    </row>
    <row r="240" spans="1:12" ht="14.25" customHeight="1">
      <c r="A240" s="540">
        <v>443</v>
      </c>
      <c r="B240" s="544" t="s">
        <v>1260</v>
      </c>
      <c r="C240" s="1065" t="s">
        <v>1261</v>
      </c>
      <c r="D240" s="1065"/>
      <c r="E240" s="545">
        <v>59000.08</v>
      </c>
      <c r="F240" s="545">
        <v>0</v>
      </c>
      <c r="G240" s="545"/>
      <c r="H240" s="545">
        <f>+E240</f>
        <v>59000.08</v>
      </c>
      <c r="I240" s="545"/>
      <c r="J240" s="545"/>
      <c r="K240" s="545"/>
      <c r="L240" s="545"/>
    </row>
    <row r="241" spans="1:18" ht="14.25" customHeight="1">
      <c r="A241" s="540">
        <v>445</v>
      </c>
      <c r="B241" s="544" t="s">
        <v>1278</v>
      </c>
      <c r="C241" s="1065" t="s">
        <v>1279</v>
      </c>
      <c r="D241" s="1065"/>
      <c r="E241" s="545">
        <v>1320000</v>
      </c>
      <c r="F241" s="545">
        <v>0</v>
      </c>
      <c r="G241" s="545"/>
      <c r="H241" s="545">
        <f t="shared" ref="H241:H249" si="14">+E241</f>
        <v>1320000</v>
      </c>
      <c r="I241" s="545"/>
      <c r="J241" s="545"/>
      <c r="K241" s="545"/>
      <c r="L241" s="545"/>
    </row>
    <row r="242" spans="1:18" ht="15" customHeight="1">
      <c r="A242" s="540">
        <v>447</v>
      </c>
      <c r="B242" s="544" t="s">
        <v>1280</v>
      </c>
      <c r="C242" s="1065" t="s">
        <v>1281</v>
      </c>
      <c r="D242" s="1065"/>
      <c r="E242" s="545">
        <v>180000</v>
      </c>
      <c r="F242" s="545">
        <v>0</v>
      </c>
      <c r="G242" s="545"/>
      <c r="H242" s="545">
        <f t="shared" si="14"/>
        <v>180000</v>
      </c>
      <c r="I242" s="545"/>
      <c r="J242" s="545"/>
      <c r="K242" s="545"/>
      <c r="L242" s="545"/>
    </row>
    <row r="243" spans="1:18" ht="14.25" customHeight="1">
      <c r="A243" s="540">
        <v>449</v>
      </c>
      <c r="B243" s="544" t="s">
        <v>1298</v>
      </c>
      <c r="C243" s="1065" t="s">
        <v>1299</v>
      </c>
      <c r="D243" s="1065"/>
      <c r="E243" s="545">
        <v>345000</v>
      </c>
      <c r="F243" s="545">
        <v>0</v>
      </c>
      <c r="G243" s="545"/>
      <c r="H243" s="545">
        <f t="shared" si="14"/>
        <v>345000</v>
      </c>
      <c r="I243" s="545"/>
      <c r="J243" s="545"/>
      <c r="K243" s="545"/>
      <c r="L243" s="545"/>
    </row>
    <row r="244" spans="1:18" ht="14.25" customHeight="1">
      <c r="A244" s="540">
        <v>451</v>
      </c>
      <c r="B244" s="544" t="s">
        <v>1419</v>
      </c>
      <c r="C244" s="1065" t="s">
        <v>1420</v>
      </c>
      <c r="D244" s="1065"/>
      <c r="E244" s="545">
        <v>6800000</v>
      </c>
      <c r="F244" s="545">
        <v>0</v>
      </c>
      <c r="G244" s="545"/>
      <c r="H244" s="545">
        <f t="shared" si="14"/>
        <v>6800000</v>
      </c>
      <c r="I244" s="545"/>
      <c r="J244" s="545"/>
      <c r="K244" s="545"/>
      <c r="L244" s="545"/>
    </row>
    <row r="245" spans="1:18" ht="14.25" customHeight="1">
      <c r="A245" s="540">
        <v>453</v>
      </c>
      <c r="B245" s="544" t="s">
        <v>1326</v>
      </c>
      <c r="C245" s="1065" t="s">
        <v>1327</v>
      </c>
      <c r="D245" s="1065"/>
      <c r="E245" s="545">
        <v>2183188.1</v>
      </c>
      <c r="F245" s="545">
        <v>0</v>
      </c>
      <c r="G245" s="545"/>
      <c r="H245" s="545">
        <f t="shared" si="14"/>
        <v>2183188.1</v>
      </c>
      <c r="I245" s="545"/>
      <c r="J245" s="545"/>
      <c r="K245" s="545"/>
      <c r="L245" s="545"/>
    </row>
    <row r="246" spans="1:18" ht="14.25" customHeight="1">
      <c r="A246" s="540">
        <v>455</v>
      </c>
      <c r="B246" s="544" t="s">
        <v>1338</v>
      </c>
      <c r="C246" s="1065" t="s">
        <v>1339</v>
      </c>
      <c r="D246" s="1065"/>
      <c r="E246" s="545">
        <v>152500</v>
      </c>
      <c r="F246" s="545">
        <v>0</v>
      </c>
      <c r="G246" s="545"/>
      <c r="H246" s="545">
        <f t="shared" si="14"/>
        <v>152500</v>
      </c>
      <c r="I246" s="545"/>
      <c r="J246" s="545"/>
      <c r="K246" s="545"/>
      <c r="L246" s="545"/>
    </row>
    <row r="247" spans="1:18" ht="15" customHeight="1">
      <c r="A247" s="540">
        <v>457</v>
      </c>
      <c r="B247" s="544" t="s">
        <v>1340</v>
      </c>
      <c r="C247" s="1065" t="s">
        <v>1341</v>
      </c>
      <c r="D247" s="1065"/>
      <c r="E247" s="545">
        <v>1171200</v>
      </c>
      <c r="F247" s="545">
        <v>0</v>
      </c>
      <c r="G247" s="545"/>
      <c r="H247" s="545">
        <f t="shared" si="14"/>
        <v>1171200</v>
      </c>
      <c r="I247" s="545"/>
      <c r="J247" s="545"/>
      <c r="K247" s="545"/>
      <c r="L247" s="545"/>
    </row>
    <row r="248" spans="1:18" ht="14.25" customHeight="1">
      <c r="A248" s="540">
        <v>459</v>
      </c>
      <c r="B248" s="544" t="s">
        <v>1362</v>
      </c>
      <c r="C248" s="1065" t="s">
        <v>1363</v>
      </c>
      <c r="D248" s="1065"/>
      <c r="E248" s="545">
        <v>10240314.32</v>
      </c>
      <c r="F248" s="545">
        <v>0</v>
      </c>
      <c r="G248" s="545"/>
      <c r="H248" s="545">
        <f t="shared" si="14"/>
        <v>10240314.32</v>
      </c>
      <c r="I248" s="545"/>
      <c r="J248" s="545"/>
      <c r="K248" s="545"/>
      <c r="L248" s="545"/>
    </row>
    <row r="249" spans="1:18" ht="14.25" customHeight="1">
      <c r="A249" s="540">
        <v>461</v>
      </c>
      <c r="B249" s="544" t="s">
        <v>1380</v>
      </c>
      <c r="C249" s="1065" t="s">
        <v>1381</v>
      </c>
      <c r="D249" s="1065"/>
      <c r="E249" s="545">
        <v>286577723.88999999</v>
      </c>
      <c r="F249" s="545">
        <v>0</v>
      </c>
      <c r="G249" s="545"/>
      <c r="H249" s="545">
        <f t="shared" si="14"/>
        <v>286577723.88999999</v>
      </c>
      <c r="I249" s="545"/>
      <c r="J249" s="545"/>
      <c r="K249" s="545"/>
      <c r="L249" s="545"/>
    </row>
    <row r="250" spans="1:18" ht="24" customHeight="1">
      <c r="A250" s="540">
        <v>463</v>
      </c>
      <c r="B250" s="544" t="s">
        <v>1386</v>
      </c>
      <c r="C250" s="1065" t="s">
        <v>1387</v>
      </c>
      <c r="D250" s="1065"/>
      <c r="E250" s="545">
        <v>0</v>
      </c>
      <c r="F250" s="545">
        <v>560511778.15999997</v>
      </c>
      <c r="G250" s="545"/>
      <c r="H250" s="545"/>
      <c r="I250" s="545">
        <f>+F250</f>
        <v>560511778.15999997</v>
      </c>
      <c r="J250" s="545"/>
      <c r="K250" s="545"/>
      <c r="L250" s="545"/>
    </row>
    <row r="251" spans="1:18" ht="14.25" customHeight="1">
      <c r="A251" s="540">
        <v>465</v>
      </c>
      <c r="B251" s="544" t="s">
        <v>1390</v>
      </c>
      <c r="C251" s="1065" t="s">
        <v>1391</v>
      </c>
      <c r="D251" s="1065"/>
      <c r="E251" s="545">
        <v>230060622.34</v>
      </c>
      <c r="F251" s="545">
        <v>0</v>
      </c>
      <c r="G251" s="545"/>
      <c r="H251" s="545"/>
      <c r="I251" s="545"/>
      <c r="J251" s="545"/>
      <c r="K251" s="545"/>
      <c r="L251" s="545"/>
    </row>
    <row r="252" spans="1:18" ht="14.25" customHeight="1">
      <c r="A252" s="1068" t="s">
        <v>1392</v>
      </c>
      <c r="B252" s="1068"/>
      <c r="C252" s="1068"/>
      <c r="D252" s="1068"/>
      <c r="E252" s="546">
        <v>567238269.42999995</v>
      </c>
      <c r="F252" s="546">
        <v>567238269.42999995</v>
      </c>
      <c r="G252" s="545"/>
      <c r="H252" s="545"/>
      <c r="I252" s="545"/>
      <c r="J252" s="545"/>
      <c r="K252" s="545"/>
      <c r="L252" s="545"/>
    </row>
    <row r="253" spans="1:18" ht="14.25" customHeight="1">
      <c r="A253" s="1069" t="s">
        <v>713</v>
      </c>
      <c r="B253" s="1069"/>
      <c r="C253" s="1069"/>
      <c r="D253" s="1069"/>
      <c r="E253" s="1069"/>
      <c r="F253" s="543">
        <v>0</v>
      </c>
      <c r="G253" s="545"/>
      <c r="H253" s="545"/>
      <c r="I253" s="545"/>
      <c r="J253" s="545"/>
      <c r="K253" s="545"/>
      <c r="L253" s="545"/>
    </row>
    <row r="254" spans="1:18" ht="15" customHeight="1">
      <c r="A254" s="540" t="s">
        <v>1050</v>
      </c>
      <c r="B254" s="541" t="s">
        <v>1421</v>
      </c>
      <c r="C254" s="1065" t="s">
        <v>1422</v>
      </c>
      <c r="D254" s="1065"/>
      <c r="E254" s="542" t="s">
        <v>700</v>
      </c>
      <c r="F254" s="543">
        <v>0</v>
      </c>
      <c r="G254" s="545"/>
      <c r="H254" s="545"/>
      <c r="I254" s="545"/>
      <c r="J254" s="545"/>
      <c r="K254" s="545"/>
      <c r="L254" s="545"/>
    </row>
    <row r="255" spans="1:18" ht="14.25" customHeight="1">
      <c r="A255" s="540">
        <v>467</v>
      </c>
      <c r="B255" s="544" t="s">
        <v>1423</v>
      </c>
      <c r="C255" s="1065" t="s">
        <v>1424</v>
      </c>
      <c r="D255" s="1065"/>
      <c r="E255" s="545">
        <v>1784878.24</v>
      </c>
      <c r="F255" s="545">
        <v>0</v>
      </c>
      <c r="G255" s="545"/>
      <c r="H255" s="545"/>
      <c r="I255" s="545"/>
      <c r="J255" s="545"/>
      <c r="K255" s="545"/>
      <c r="L255" s="545"/>
      <c r="R255" s="547">
        <f>+E255</f>
        <v>1784878.24</v>
      </c>
    </row>
    <row r="256" spans="1:18" ht="14.25" customHeight="1">
      <c r="A256" s="540">
        <v>469</v>
      </c>
      <c r="B256" s="544" t="s">
        <v>1425</v>
      </c>
      <c r="C256" s="1065" t="s">
        <v>1426</v>
      </c>
      <c r="D256" s="1065"/>
      <c r="E256" s="545">
        <v>0</v>
      </c>
      <c r="F256" s="545">
        <v>875816.58</v>
      </c>
      <c r="G256" s="545"/>
      <c r="H256" s="545"/>
      <c r="I256" s="545"/>
      <c r="J256" s="545"/>
      <c r="K256" s="545"/>
      <c r="L256" s="545">
        <f>+F256</f>
        <v>875816.58</v>
      </c>
    </row>
    <row r="257" spans="1:17" ht="14.25" customHeight="1">
      <c r="A257" s="540">
        <v>471</v>
      </c>
      <c r="B257" s="544" t="s">
        <v>1427</v>
      </c>
      <c r="C257" s="1065" t="s">
        <v>1428</v>
      </c>
      <c r="D257" s="1065"/>
      <c r="E257" s="545">
        <v>0</v>
      </c>
      <c r="F257" s="545">
        <v>4743445.4000000004</v>
      </c>
      <c r="G257" s="545"/>
      <c r="H257" s="545"/>
      <c r="I257" s="545"/>
      <c r="J257" s="545"/>
      <c r="K257" s="545"/>
      <c r="L257" s="545"/>
      <c r="Q257" s="547">
        <f>+F257</f>
        <v>4743445.4000000004</v>
      </c>
    </row>
    <row r="258" spans="1:17" ht="14.25" customHeight="1">
      <c r="A258" s="540">
        <v>473</v>
      </c>
      <c r="B258" s="544" t="s">
        <v>1429</v>
      </c>
      <c r="C258" s="1065" t="s">
        <v>1430</v>
      </c>
      <c r="D258" s="1065"/>
      <c r="E258" s="545">
        <v>180000</v>
      </c>
      <c r="F258" s="545">
        <v>0</v>
      </c>
      <c r="G258" s="545">
        <f>+E258</f>
        <v>180000</v>
      </c>
      <c r="H258" s="545"/>
      <c r="I258" s="545"/>
      <c r="J258" s="545"/>
      <c r="K258" s="545"/>
      <c r="L258" s="545"/>
    </row>
    <row r="259" spans="1:17" ht="24" customHeight="1">
      <c r="A259" s="540">
        <v>475</v>
      </c>
      <c r="B259" s="544" t="s">
        <v>1431</v>
      </c>
      <c r="C259" s="1065" t="s">
        <v>1432</v>
      </c>
      <c r="D259" s="1065"/>
      <c r="E259" s="545">
        <v>141668</v>
      </c>
      <c r="F259" s="545">
        <v>0</v>
      </c>
      <c r="G259" s="545"/>
      <c r="H259" s="545">
        <f>+E259</f>
        <v>141668</v>
      </c>
      <c r="I259" s="545"/>
      <c r="J259" s="545"/>
      <c r="K259" s="545"/>
      <c r="L259" s="545"/>
    </row>
    <row r="260" spans="1:17" ht="24" customHeight="1">
      <c r="A260" s="540">
        <v>477</v>
      </c>
      <c r="B260" s="544" t="s">
        <v>1433</v>
      </c>
      <c r="C260" s="1065" t="s">
        <v>1434</v>
      </c>
      <c r="D260" s="1065"/>
      <c r="E260" s="545">
        <v>756000</v>
      </c>
      <c r="F260" s="545">
        <v>0</v>
      </c>
      <c r="G260" s="545"/>
      <c r="H260" s="545">
        <f t="shared" ref="H260:H263" si="15">+E260</f>
        <v>756000</v>
      </c>
      <c r="I260" s="545"/>
      <c r="J260" s="545"/>
      <c r="K260" s="545"/>
      <c r="L260" s="545"/>
    </row>
    <row r="261" spans="1:17" ht="14.25" customHeight="1">
      <c r="A261" s="540">
        <v>479</v>
      </c>
      <c r="B261" s="544" t="s">
        <v>1112</v>
      </c>
      <c r="C261" s="1065" t="s">
        <v>1113</v>
      </c>
      <c r="D261" s="1065"/>
      <c r="E261" s="545">
        <v>7151352.96</v>
      </c>
      <c r="F261" s="545">
        <v>0</v>
      </c>
      <c r="G261" s="545"/>
      <c r="H261" s="545">
        <f t="shared" si="15"/>
        <v>7151352.96</v>
      </c>
      <c r="I261" s="545"/>
      <c r="J261" s="545"/>
      <c r="K261" s="545"/>
      <c r="L261" s="545"/>
    </row>
    <row r="262" spans="1:17" ht="14.25" customHeight="1">
      <c r="A262" s="540">
        <v>481</v>
      </c>
      <c r="B262" s="544" t="s">
        <v>1124</v>
      </c>
      <c r="C262" s="1065" t="s">
        <v>1125</v>
      </c>
      <c r="D262" s="1065"/>
      <c r="E262" s="545">
        <v>16270</v>
      </c>
      <c r="F262" s="545">
        <v>0</v>
      </c>
      <c r="G262" s="545"/>
      <c r="H262" s="545">
        <f t="shared" si="15"/>
        <v>16270</v>
      </c>
      <c r="I262" s="545"/>
      <c r="J262" s="545"/>
      <c r="K262" s="545"/>
      <c r="L262" s="545"/>
    </row>
    <row r="263" spans="1:17" ht="24" customHeight="1">
      <c r="A263" s="540">
        <v>483</v>
      </c>
      <c r="B263" s="544" t="s">
        <v>1130</v>
      </c>
      <c r="C263" s="1065" t="s">
        <v>1131</v>
      </c>
      <c r="D263" s="1065"/>
      <c r="E263" s="545">
        <v>7064190.1600000001</v>
      </c>
      <c r="F263" s="545">
        <v>0</v>
      </c>
      <c r="G263" s="545"/>
      <c r="H263" s="545">
        <f t="shared" si="15"/>
        <v>7064190.1600000001</v>
      </c>
      <c r="I263" s="545"/>
      <c r="J263" s="545"/>
      <c r="K263" s="545"/>
      <c r="L263" s="545"/>
    </row>
    <row r="264" spans="1:17" ht="14.25" customHeight="1">
      <c r="A264" s="540">
        <v>485</v>
      </c>
      <c r="B264" s="544" t="s">
        <v>1435</v>
      </c>
      <c r="C264" s="1065" t="s">
        <v>1436</v>
      </c>
      <c r="D264" s="1065"/>
      <c r="E264" s="545">
        <v>165692.79999999999</v>
      </c>
      <c r="F264" s="545">
        <v>0</v>
      </c>
      <c r="G264" s="545">
        <f>+E264</f>
        <v>165692.79999999999</v>
      </c>
      <c r="H264" s="545"/>
      <c r="I264" s="545"/>
      <c r="J264" s="545"/>
      <c r="K264" s="545"/>
      <c r="L264" s="545"/>
    </row>
    <row r="265" spans="1:17" ht="14.25" customHeight="1">
      <c r="A265" s="540">
        <v>487</v>
      </c>
      <c r="B265" s="544" t="s">
        <v>1150</v>
      </c>
      <c r="C265" s="1065" t="s">
        <v>1151</v>
      </c>
      <c r="D265" s="1065"/>
      <c r="E265" s="545">
        <v>283966.48</v>
      </c>
      <c r="F265" s="545">
        <v>0</v>
      </c>
      <c r="G265" s="545"/>
      <c r="H265" s="545">
        <f>+E265</f>
        <v>283966.48</v>
      </c>
      <c r="I265" s="545"/>
      <c r="J265" s="545"/>
      <c r="K265" s="545"/>
      <c r="L265" s="545"/>
    </row>
    <row r="266" spans="1:17" ht="14.25" customHeight="1">
      <c r="A266" s="540">
        <v>489</v>
      </c>
      <c r="B266" s="544" t="s">
        <v>1162</v>
      </c>
      <c r="C266" s="1065" t="s">
        <v>1163</v>
      </c>
      <c r="D266" s="1065"/>
      <c r="E266" s="545">
        <v>16720000.08</v>
      </c>
      <c r="F266" s="545">
        <v>0</v>
      </c>
      <c r="G266" s="545"/>
      <c r="H266" s="545">
        <f t="shared" ref="H266:H271" si="16">+E266</f>
        <v>16720000.08</v>
      </c>
      <c r="I266" s="545"/>
      <c r="J266" s="545"/>
      <c r="K266" s="545"/>
      <c r="L266" s="545"/>
    </row>
    <row r="267" spans="1:17" ht="24" customHeight="1">
      <c r="A267" s="540">
        <v>491</v>
      </c>
      <c r="B267" s="544" t="s">
        <v>1437</v>
      </c>
      <c r="C267" s="1065" t="s">
        <v>1438</v>
      </c>
      <c r="D267" s="1065"/>
      <c r="E267" s="545">
        <v>2805349</v>
      </c>
      <c r="F267" s="545">
        <v>0</v>
      </c>
      <c r="G267" s="545"/>
      <c r="H267" s="545">
        <f t="shared" si="16"/>
        <v>2805349</v>
      </c>
      <c r="I267" s="545"/>
      <c r="J267" s="545"/>
      <c r="K267" s="545"/>
      <c r="L267" s="545"/>
    </row>
    <row r="268" spans="1:17" ht="14.25" customHeight="1">
      <c r="A268" s="540">
        <v>493</v>
      </c>
      <c r="B268" s="544" t="s">
        <v>1439</v>
      </c>
      <c r="C268" s="1065" t="s">
        <v>1440</v>
      </c>
      <c r="D268" s="1065"/>
      <c r="E268" s="545">
        <v>25761342.75</v>
      </c>
      <c r="F268" s="545">
        <v>0</v>
      </c>
      <c r="G268" s="545"/>
      <c r="H268" s="545">
        <f t="shared" si="16"/>
        <v>25761342.75</v>
      </c>
      <c r="I268" s="545"/>
      <c r="J268" s="545"/>
      <c r="K268" s="545"/>
      <c r="L268" s="545"/>
    </row>
    <row r="269" spans="1:17" ht="14.25" customHeight="1">
      <c r="A269" s="540">
        <v>495</v>
      </c>
      <c r="B269" s="544" t="s">
        <v>1200</v>
      </c>
      <c r="C269" s="1065" t="s">
        <v>1201</v>
      </c>
      <c r="D269" s="1065"/>
      <c r="E269" s="545">
        <v>2289635.0499999998</v>
      </c>
      <c r="F269" s="545">
        <v>0</v>
      </c>
      <c r="G269" s="545"/>
      <c r="H269" s="545">
        <f t="shared" si="16"/>
        <v>2289635.0499999998</v>
      </c>
      <c r="I269" s="545"/>
      <c r="J269" s="545"/>
      <c r="K269" s="545"/>
      <c r="L269" s="545"/>
    </row>
    <row r="270" spans="1:17" ht="15" customHeight="1">
      <c r="A270" s="540">
        <v>497</v>
      </c>
      <c r="B270" s="544" t="s">
        <v>1212</v>
      </c>
      <c r="C270" s="1065" t="s">
        <v>1213</v>
      </c>
      <c r="D270" s="1065"/>
      <c r="E270" s="545">
        <v>668772.5</v>
      </c>
      <c r="F270" s="545">
        <v>0</v>
      </c>
      <c r="G270" s="545"/>
      <c r="H270" s="545">
        <f t="shared" si="16"/>
        <v>668772.5</v>
      </c>
      <c r="I270" s="545"/>
      <c r="J270" s="545"/>
      <c r="K270" s="545"/>
      <c r="L270" s="545"/>
    </row>
    <row r="271" spans="1:17" ht="14.25" customHeight="1">
      <c r="A271" s="540">
        <v>499</v>
      </c>
      <c r="B271" s="544" t="s">
        <v>1218</v>
      </c>
      <c r="C271" s="1065" t="s">
        <v>1219</v>
      </c>
      <c r="D271" s="1065"/>
      <c r="E271" s="545">
        <v>59563894.5</v>
      </c>
      <c r="F271" s="545">
        <v>0</v>
      </c>
      <c r="G271" s="545"/>
      <c r="H271" s="545">
        <f t="shared" si="16"/>
        <v>59563894.5</v>
      </c>
      <c r="I271" s="545"/>
      <c r="J271" s="545"/>
      <c r="K271" s="545"/>
      <c r="L271" s="545"/>
    </row>
    <row r="272" spans="1:17" ht="14.25" customHeight="1">
      <c r="A272" s="540">
        <v>501</v>
      </c>
      <c r="B272" s="544" t="s">
        <v>1441</v>
      </c>
      <c r="C272" s="1065" t="s">
        <v>1442</v>
      </c>
      <c r="D272" s="1065"/>
      <c r="E272" s="545">
        <v>940888.87</v>
      </c>
      <c r="F272" s="545">
        <v>0</v>
      </c>
      <c r="G272" s="545">
        <f>+E272</f>
        <v>940888.87</v>
      </c>
      <c r="H272" s="545"/>
      <c r="I272" s="545"/>
      <c r="J272" s="545"/>
      <c r="K272" s="545"/>
      <c r="L272" s="545"/>
    </row>
    <row r="273" spans="1:12" ht="14.25" customHeight="1">
      <c r="A273" s="540">
        <v>503</v>
      </c>
      <c r="B273" s="544" t="s">
        <v>1443</v>
      </c>
      <c r="C273" s="1065" t="s">
        <v>1444</v>
      </c>
      <c r="D273" s="1065"/>
      <c r="E273" s="545">
        <v>456929.51</v>
      </c>
      <c r="F273" s="545">
        <v>0</v>
      </c>
      <c r="G273" s="545">
        <f>+E273</f>
        <v>456929.51</v>
      </c>
      <c r="H273" s="545"/>
      <c r="I273" s="545"/>
      <c r="J273" s="545"/>
      <c r="K273" s="545"/>
      <c r="L273" s="545"/>
    </row>
    <row r="274" spans="1:12" ht="14.25" customHeight="1">
      <c r="A274" s="540">
        <v>505</v>
      </c>
      <c r="B274" s="544" t="s">
        <v>1445</v>
      </c>
      <c r="C274" s="1065" t="s">
        <v>1446</v>
      </c>
      <c r="D274" s="1065"/>
      <c r="E274" s="545">
        <v>8022100</v>
      </c>
      <c r="F274" s="545">
        <v>0</v>
      </c>
      <c r="G274" s="545"/>
      <c r="H274" s="545">
        <f>+E274</f>
        <v>8022100</v>
      </c>
      <c r="I274" s="545"/>
      <c r="J274" s="545"/>
      <c r="K274" s="545"/>
      <c r="L274" s="545"/>
    </row>
    <row r="275" spans="1:12" ht="15" customHeight="1">
      <c r="A275" s="540">
        <v>507</v>
      </c>
      <c r="B275" s="544" t="s">
        <v>1258</v>
      </c>
      <c r="C275" s="1065" t="s">
        <v>1259</v>
      </c>
      <c r="D275" s="1065"/>
      <c r="E275" s="545">
        <v>507500</v>
      </c>
      <c r="F275" s="545">
        <v>0</v>
      </c>
      <c r="G275" s="545"/>
      <c r="H275" s="545">
        <f t="shared" ref="H275:H286" si="17">+E275</f>
        <v>507500</v>
      </c>
      <c r="I275" s="545"/>
      <c r="J275" s="545"/>
      <c r="K275" s="545"/>
      <c r="L275" s="545"/>
    </row>
    <row r="276" spans="1:12" ht="14.25" customHeight="1">
      <c r="A276" s="540">
        <v>509</v>
      </c>
      <c r="B276" s="544" t="s">
        <v>1447</v>
      </c>
      <c r="C276" s="1065" t="s">
        <v>1448</v>
      </c>
      <c r="D276" s="1065"/>
      <c r="E276" s="545">
        <v>560016.65</v>
      </c>
      <c r="F276" s="545">
        <v>0</v>
      </c>
      <c r="G276" s="545"/>
      <c r="H276" s="545">
        <f t="shared" si="17"/>
        <v>560016.65</v>
      </c>
      <c r="I276" s="545"/>
      <c r="J276" s="545"/>
      <c r="K276" s="545"/>
      <c r="L276" s="545"/>
    </row>
    <row r="277" spans="1:12" ht="14.25" customHeight="1">
      <c r="A277" s="540">
        <v>511</v>
      </c>
      <c r="B277" s="544" t="s">
        <v>1449</v>
      </c>
      <c r="C277" s="1065" t="s">
        <v>1450</v>
      </c>
      <c r="D277" s="1065"/>
      <c r="E277" s="545">
        <v>770530.5</v>
      </c>
      <c r="F277" s="545">
        <v>0</v>
      </c>
      <c r="G277" s="545"/>
      <c r="H277" s="545">
        <f t="shared" si="17"/>
        <v>770530.5</v>
      </c>
      <c r="I277" s="545"/>
      <c r="J277" s="545"/>
      <c r="K277" s="545"/>
      <c r="L277" s="545"/>
    </row>
    <row r="278" spans="1:12" ht="14.25" customHeight="1">
      <c r="A278" s="540">
        <v>513</v>
      </c>
      <c r="B278" s="544" t="s">
        <v>1296</v>
      </c>
      <c r="C278" s="1065" t="s">
        <v>1297</v>
      </c>
      <c r="D278" s="1065"/>
      <c r="E278" s="545">
        <v>380000</v>
      </c>
      <c r="F278" s="545">
        <v>0</v>
      </c>
      <c r="G278" s="545"/>
      <c r="H278" s="545">
        <f t="shared" si="17"/>
        <v>380000</v>
      </c>
      <c r="I278" s="545"/>
      <c r="J278" s="545"/>
      <c r="K278" s="545"/>
      <c r="L278" s="545"/>
    </row>
    <row r="279" spans="1:12" ht="14.25" customHeight="1">
      <c r="A279" s="540">
        <v>515</v>
      </c>
      <c r="B279" s="544" t="s">
        <v>1451</v>
      </c>
      <c r="C279" s="1065" t="s">
        <v>1452</v>
      </c>
      <c r="D279" s="1065"/>
      <c r="E279" s="545">
        <v>5666665</v>
      </c>
      <c r="F279" s="545">
        <v>0</v>
      </c>
      <c r="G279" s="545"/>
      <c r="H279" s="545">
        <f t="shared" si="17"/>
        <v>5666665</v>
      </c>
      <c r="I279" s="545"/>
      <c r="J279" s="545"/>
      <c r="K279" s="545"/>
      <c r="L279" s="545"/>
    </row>
    <row r="280" spans="1:12" ht="15" customHeight="1">
      <c r="A280" s="540">
        <v>517</v>
      </c>
      <c r="B280" s="544" t="s">
        <v>1324</v>
      </c>
      <c r="C280" s="1065" t="s">
        <v>1325</v>
      </c>
      <c r="D280" s="1065"/>
      <c r="E280" s="545">
        <v>5545334.5499999998</v>
      </c>
      <c r="F280" s="545">
        <v>0</v>
      </c>
      <c r="G280" s="545"/>
      <c r="H280" s="545">
        <f t="shared" si="17"/>
        <v>5545334.5499999998</v>
      </c>
      <c r="I280" s="545"/>
      <c r="J280" s="545"/>
      <c r="K280" s="545"/>
      <c r="L280" s="545"/>
    </row>
    <row r="281" spans="1:12" ht="14.25" customHeight="1">
      <c r="A281" s="540">
        <v>519</v>
      </c>
      <c r="B281" s="544" t="s">
        <v>1453</v>
      </c>
      <c r="C281" s="1065" t="s">
        <v>1454</v>
      </c>
      <c r="D281" s="1065"/>
      <c r="E281" s="545">
        <v>2625925.6800000002</v>
      </c>
      <c r="F281" s="545">
        <v>0</v>
      </c>
      <c r="G281" s="545"/>
      <c r="H281" s="545">
        <f t="shared" si="17"/>
        <v>2625925.6800000002</v>
      </c>
      <c r="I281" s="545"/>
      <c r="J281" s="545"/>
      <c r="K281" s="545"/>
      <c r="L281" s="545"/>
    </row>
    <row r="282" spans="1:12" ht="14.25" customHeight="1">
      <c r="A282" s="540">
        <v>521</v>
      </c>
      <c r="B282" s="544" t="s">
        <v>1336</v>
      </c>
      <c r="C282" s="1065" t="s">
        <v>1337</v>
      </c>
      <c r="D282" s="1065"/>
      <c r="E282" s="545">
        <v>6703703.5999999996</v>
      </c>
      <c r="F282" s="545">
        <v>0</v>
      </c>
      <c r="G282" s="545"/>
      <c r="H282" s="545">
        <f t="shared" si="17"/>
        <v>6703703.5999999996</v>
      </c>
      <c r="I282" s="545"/>
      <c r="J282" s="545"/>
      <c r="K282" s="545"/>
      <c r="L282" s="545"/>
    </row>
    <row r="283" spans="1:12" ht="14.25" customHeight="1">
      <c r="A283" s="540">
        <v>523</v>
      </c>
      <c r="B283" s="544" t="s">
        <v>1455</v>
      </c>
      <c r="C283" s="1065" t="s">
        <v>1456</v>
      </c>
      <c r="D283" s="1065"/>
      <c r="E283" s="545">
        <v>389454.54</v>
      </c>
      <c r="F283" s="545">
        <v>0</v>
      </c>
      <c r="G283" s="545"/>
      <c r="H283" s="545">
        <f t="shared" si="17"/>
        <v>389454.54</v>
      </c>
      <c r="I283" s="545"/>
      <c r="J283" s="545"/>
      <c r="K283" s="545"/>
      <c r="L283" s="545"/>
    </row>
    <row r="284" spans="1:12" ht="14.25" customHeight="1">
      <c r="A284" s="540">
        <v>525</v>
      </c>
      <c r="B284" s="544" t="s">
        <v>1457</v>
      </c>
      <c r="C284" s="1065" t="s">
        <v>1458</v>
      </c>
      <c r="D284" s="1065"/>
      <c r="E284" s="545">
        <v>163195</v>
      </c>
      <c r="F284" s="545">
        <v>0</v>
      </c>
      <c r="G284" s="545"/>
      <c r="H284" s="545">
        <f t="shared" si="17"/>
        <v>163195</v>
      </c>
      <c r="I284" s="545"/>
      <c r="J284" s="545"/>
      <c r="K284" s="545"/>
      <c r="L284" s="545"/>
    </row>
    <row r="285" spans="1:12" ht="15" customHeight="1">
      <c r="A285" s="540">
        <v>527</v>
      </c>
      <c r="B285" s="544" t="s">
        <v>1358</v>
      </c>
      <c r="C285" s="1065" t="s">
        <v>1359</v>
      </c>
      <c r="D285" s="1065"/>
      <c r="E285" s="545">
        <v>37652280.130000003</v>
      </c>
      <c r="F285" s="545">
        <v>0</v>
      </c>
      <c r="G285" s="545"/>
      <c r="H285" s="545">
        <f t="shared" si="17"/>
        <v>37652280.130000003</v>
      </c>
      <c r="I285" s="545"/>
      <c r="J285" s="545"/>
      <c r="K285" s="545"/>
      <c r="L285" s="545"/>
    </row>
    <row r="286" spans="1:12" ht="14.25" customHeight="1">
      <c r="A286" s="540">
        <v>529</v>
      </c>
      <c r="B286" s="544" t="s">
        <v>1378</v>
      </c>
      <c r="C286" s="1065" t="s">
        <v>1379</v>
      </c>
      <c r="D286" s="1065"/>
      <c r="E286" s="545">
        <v>410830994.80000001</v>
      </c>
      <c r="F286" s="545">
        <v>0</v>
      </c>
      <c r="G286" s="545"/>
      <c r="H286" s="545">
        <f t="shared" si="17"/>
        <v>410830994.80000001</v>
      </c>
      <c r="I286" s="545"/>
      <c r="J286" s="545"/>
      <c r="K286" s="545"/>
      <c r="L286" s="545"/>
    </row>
    <row r="287" spans="1:12" ht="24" customHeight="1">
      <c r="A287" s="540">
        <v>531</v>
      </c>
      <c r="B287" s="544" t="s">
        <v>1384</v>
      </c>
      <c r="C287" s="1065" t="s">
        <v>1385</v>
      </c>
      <c r="D287" s="1065"/>
      <c r="E287" s="545">
        <v>0</v>
      </c>
      <c r="F287" s="545">
        <v>707519753.22000003</v>
      </c>
      <c r="G287" s="545"/>
      <c r="H287" s="545"/>
      <c r="I287" s="545">
        <f>+F287</f>
        <v>707519753.22000003</v>
      </c>
      <c r="J287" s="545"/>
      <c r="K287" s="545"/>
      <c r="L287" s="545"/>
    </row>
    <row r="288" spans="1:12" ht="14.25" customHeight="1">
      <c r="A288" s="540">
        <v>533</v>
      </c>
      <c r="B288" s="544" t="s">
        <v>1390</v>
      </c>
      <c r="C288" s="1065" t="s">
        <v>1391</v>
      </c>
      <c r="D288" s="1065"/>
      <c r="E288" s="545">
        <v>106570483.84999999</v>
      </c>
      <c r="F288" s="545">
        <v>0</v>
      </c>
      <c r="G288" s="545"/>
      <c r="H288" s="545"/>
      <c r="I288" s="545"/>
      <c r="J288" s="545"/>
      <c r="K288" s="545"/>
      <c r="L288" s="545"/>
    </row>
    <row r="289" spans="1:18" ht="14.25" customHeight="1">
      <c r="A289" s="1068" t="s">
        <v>1392</v>
      </c>
      <c r="B289" s="1068"/>
      <c r="C289" s="1068"/>
      <c r="D289" s="1068"/>
      <c r="E289" s="546">
        <v>713139015.20000005</v>
      </c>
      <c r="F289" s="546">
        <v>713139015.20000005</v>
      </c>
      <c r="G289" s="575">
        <f>SUM(G12:G288)</f>
        <v>43007483.309999987</v>
      </c>
      <c r="H289" s="546">
        <f t="shared" ref="H289:J289" si="18">SUM(H12:H288)</f>
        <v>2775740222.4599996</v>
      </c>
      <c r="I289" s="575">
        <f>SUM(I12:I288)</f>
        <v>4052177860.0299997</v>
      </c>
      <c r="J289" s="546">
        <f t="shared" si="18"/>
        <v>0</v>
      </c>
      <c r="K289" s="575">
        <f>SUM(K12:K288)</f>
        <v>24007553.77</v>
      </c>
      <c r="L289" s="575">
        <f t="shared" ref="L289" si="19">SUM(L12:L288)</f>
        <v>23652573.649999999</v>
      </c>
      <c r="M289" s="546">
        <f t="shared" ref="M289" si="20">SUM(M12:M288)</f>
        <v>372620</v>
      </c>
      <c r="N289" s="546">
        <f t="shared" ref="N289" si="21">SUM(N12:N288)</f>
        <v>0</v>
      </c>
      <c r="O289" s="546">
        <f t="shared" ref="O289" si="22">SUM(O12:O288)</f>
        <v>539575.76</v>
      </c>
      <c r="P289" s="546">
        <f t="shared" ref="P289:R289" si="23">SUM(P12:P288)</f>
        <v>20069010.68</v>
      </c>
      <c r="Q289" s="546">
        <f t="shared" si="23"/>
        <v>18786146.890000001</v>
      </c>
      <c r="R289" s="546">
        <f t="shared" si="23"/>
        <v>37141318.570000008</v>
      </c>
    </row>
    <row r="290" spans="1:18" ht="14.25" customHeight="1">
      <c r="A290" s="1069"/>
      <c r="B290" s="1069"/>
      <c r="C290" s="1069"/>
      <c r="D290" s="1069"/>
      <c r="E290" s="1069"/>
      <c r="F290" s="543"/>
      <c r="G290" s="545"/>
      <c r="H290" s="545"/>
      <c r="I290" s="545"/>
      <c r="J290" s="545"/>
      <c r="K290" s="545"/>
      <c r="L290" s="545"/>
      <c r="P290" s="547"/>
      <c r="R290" s="547"/>
    </row>
    <row r="291" spans="1:18" ht="14.25" customHeight="1">
      <c r="A291" s="542"/>
      <c r="B291" s="542"/>
      <c r="C291" s="542"/>
      <c r="D291" s="542"/>
      <c r="E291" s="542"/>
      <c r="F291" s="543"/>
      <c r="G291" s="545"/>
      <c r="H291" s="545"/>
      <c r="I291" s="545"/>
      <c r="J291" s="545"/>
      <c r="K291" s="545"/>
      <c r="L291" s="545"/>
      <c r="R291" s="547"/>
    </row>
    <row r="292" spans="1:18" ht="15" customHeight="1">
      <c r="C292" s="1070" t="str">
        <f>+C15</f>
        <v>Үйл ажиллагааны бус бусад зардал</v>
      </c>
      <c r="D292" s="1071"/>
      <c r="E292" s="1071"/>
      <c r="F292" s="1072"/>
      <c r="G292" s="554">
        <f>+G15</f>
        <v>9262954.0399999991</v>
      </c>
      <c r="I292" s="545"/>
      <c r="J292" s="545"/>
      <c r="R292" s="547"/>
    </row>
    <row r="293" spans="1:18" ht="15" customHeight="1">
      <c r="C293" s="1070" t="str">
        <f>+C16</f>
        <v>Үндсэн хөрөнгө акталсны гарз</v>
      </c>
      <c r="D293" s="1071"/>
      <c r="E293" s="1071"/>
      <c r="F293" s="1072"/>
      <c r="G293" s="554">
        <f>+G16</f>
        <v>0</v>
      </c>
      <c r="I293" s="545"/>
      <c r="J293" s="545"/>
      <c r="O293" s="554">
        <f>+O16</f>
        <v>464717.99</v>
      </c>
    </row>
    <row r="294" spans="1:18">
      <c r="C294" s="1070" t="str">
        <f>+C18</f>
        <v>Актлаж устгах зардал</v>
      </c>
      <c r="D294" s="1071"/>
      <c r="E294" s="1071"/>
      <c r="F294" s="1072"/>
      <c r="G294" s="554">
        <f>+G18</f>
        <v>82992.86</v>
      </c>
      <c r="I294" s="545"/>
      <c r="J294" s="545"/>
      <c r="O294" s="554">
        <f>+O18</f>
        <v>74857.77</v>
      </c>
    </row>
    <row r="295" spans="1:18" ht="15" customHeight="1">
      <c r="C295" s="1070" t="str">
        <f>+C19</f>
        <v>Хандив, тэтгэмж тусламж</v>
      </c>
      <c r="D295" s="1071"/>
      <c r="E295" s="1071"/>
      <c r="F295" s="1072"/>
      <c r="G295" s="554">
        <f>+G19</f>
        <v>500000</v>
      </c>
      <c r="I295" s="545"/>
      <c r="J295" s="545"/>
    </row>
    <row r="296" spans="1:18" ht="15" customHeight="1">
      <c r="C296" s="1070" t="str">
        <f>+C20</f>
        <v>Торгууль алданги бусад төстэй зардал</v>
      </c>
      <c r="D296" s="1071"/>
      <c r="E296" s="1071"/>
      <c r="F296" s="1072"/>
      <c r="G296" s="554">
        <f>+G20</f>
        <v>1064750</v>
      </c>
      <c r="I296" s="545"/>
      <c r="J296" s="545"/>
    </row>
    <row r="297" spans="1:18" ht="15" customHeight="1">
      <c r="C297" s="1070" t="str">
        <f>+C32</f>
        <v>Сургалт уулзалт-Борлуулалт-АБ</v>
      </c>
      <c r="D297" s="1071"/>
      <c r="E297" s="1071"/>
      <c r="F297" s="1072"/>
      <c r="G297" s="554">
        <f>+G32+G33+G34+G36+G37+G113+G114+G115+G189+G225+G258+G35</f>
        <v>2192462.1999999997</v>
      </c>
      <c r="I297" s="545"/>
      <c r="J297" s="545"/>
    </row>
    <row r="298" spans="1:18" ht="15" customHeight="1">
      <c r="C298" s="1070" t="str">
        <f>+C264</f>
        <v>Дотоод хэрэгцээ-Борлуулалт-ЧХ</v>
      </c>
      <c r="D298" s="1071"/>
      <c r="E298" s="1071"/>
      <c r="F298" s="1072"/>
      <c r="G298" s="554">
        <f>+G56+G57+G58+G59+G60+G194+G264</f>
        <v>874642</v>
      </c>
      <c r="I298" s="545"/>
      <c r="J298" s="545"/>
    </row>
    <row r="299" spans="1:18" ht="15" customHeight="1">
      <c r="C299" s="1070" t="str">
        <f>+C84</f>
        <v>Бусдаар гүцэтгүүлсэн гэрээт ажил үйлчилгээ-Удирдлага</v>
      </c>
      <c r="D299" s="1071"/>
      <c r="E299" s="1071"/>
      <c r="F299" s="1072"/>
      <c r="G299" s="554">
        <f>+G84</f>
        <v>20000000</v>
      </c>
      <c r="I299" s="545"/>
      <c r="J299" s="545"/>
    </row>
    <row r="300" spans="1:18" ht="15" customHeight="1">
      <c r="C300" s="1070" t="str">
        <f>+C272</f>
        <v>Бэлэг дурсгал-Борлуулалт-Чх</v>
      </c>
      <c r="D300" s="1071"/>
      <c r="E300" s="1071"/>
      <c r="F300" s="1072"/>
      <c r="G300" s="554">
        <f>+G102+G103+G203+G238+G272</f>
        <v>2391199.94</v>
      </c>
      <c r="I300" s="545"/>
      <c r="J300" s="545"/>
    </row>
    <row r="301" spans="1:18" ht="15" customHeight="1">
      <c r="C301" s="1070" t="str">
        <f>+C273</f>
        <v>Баяр ёслол-Борлуулалт-ЧХ</v>
      </c>
      <c r="D301" s="1071"/>
      <c r="E301" s="1071"/>
      <c r="F301" s="1072"/>
      <c r="G301" s="554">
        <f>+G105+G106+G107+G108+G109+G204+G239+G273</f>
        <v>4513400.87</v>
      </c>
      <c r="I301" s="545"/>
      <c r="J301" s="545"/>
    </row>
    <row r="302" spans="1:18">
      <c r="C302" s="1070" t="str">
        <f>+C125</f>
        <v>Томилолт-Удирдлага</v>
      </c>
      <c r="D302" s="1071"/>
      <c r="E302" s="1071"/>
      <c r="F302" s="1072"/>
      <c r="G302" s="554">
        <f>+G125</f>
        <v>2045081.4</v>
      </c>
      <c r="I302" s="545"/>
      <c r="J302" s="545"/>
    </row>
    <row r="303" spans="1:18" ht="15" customHeight="1">
      <c r="C303" s="1070" t="str">
        <f>+C104</f>
        <v>Тэмцээн уралдаан-Үйл ажиллагаа, гадаад харилцаа</v>
      </c>
      <c r="D303" s="1071"/>
      <c r="E303" s="1071"/>
      <c r="F303" s="1072"/>
      <c r="G303" s="554">
        <f>+G104</f>
        <v>80000</v>
      </c>
      <c r="I303" s="545"/>
      <c r="J303" s="545"/>
    </row>
    <row r="304" spans="1:18">
      <c r="C304" s="551" t="str">
        <f>+C287</f>
        <v>Үндсэн үйл ажиллагааны борлуулалтын орлого-ЧХ</v>
      </c>
      <c r="I304" s="545">
        <f>+I287+I250+I217+I181+I180+I179</f>
        <v>3958876589.3499999</v>
      </c>
      <c r="J304" s="545"/>
    </row>
    <row r="305" spans="3:16">
      <c r="C305" s="551" t="str">
        <f>+C26</f>
        <v>Хүүгийн орлого</v>
      </c>
      <c r="I305" s="545">
        <f>+I25+I26</f>
        <v>91589987.140000001</v>
      </c>
      <c r="J305" s="545"/>
    </row>
    <row r="306" spans="3:16">
      <c r="C306" s="573" t="s">
        <v>1723</v>
      </c>
      <c r="I306" s="545">
        <f>+I257+I224+I188+I31+I30</f>
        <v>0</v>
      </c>
      <c r="J306" s="545"/>
    </row>
    <row r="307" spans="3:16">
      <c r="C307" s="551" t="str">
        <f>+C23</f>
        <v>Үйл ажиллагааны бус бусад орлого</v>
      </c>
      <c r="I307" s="545">
        <f>+I23</f>
        <v>1711283.54</v>
      </c>
      <c r="J307" s="545"/>
    </row>
    <row r="308" spans="3:16">
      <c r="C308" s="573" t="s">
        <v>1739</v>
      </c>
      <c r="E308" s="553"/>
      <c r="I308" s="545"/>
      <c r="J308" s="545"/>
      <c r="P308" s="545">
        <f>+'Бусад R,E'!C2+'Бусад R,E'!D2+'Бусад R,E'!E2</f>
        <v>101500000</v>
      </c>
    </row>
    <row r="309" spans="3:16">
      <c r="C309" s="573" t="s">
        <v>1740</v>
      </c>
      <c r="I309" s="545"/>
      <c r="J309" s="545"/>
      <c r="O309" s="545">
        <f>'Бусад R,E'!C3+'Бусад R,E'!D3+'Бусад R,E'!E3</f>
        <v>121196390.67999999</v>
      </c>
      <c r="P309" s="547"/>
    </row>
    <row r="310" spans="3:16">
      <c r="C310" s="535" t="s">
        <v>1741</v>
      </c>
      <c r="H310" s="548">
        <f>+H286+H249+H216+H178+H177+H176</f>
        <v>2121947633.3200002</v>
      </c>
      <c r="I310" s="545"/>
      <c r="J310" s="545"/>
    </row>
    <row r="311" spans="3:16">
      <c r="H311" s="577">
        <f>+H289-H310</f>
        <v>653792589.13999939</v>
      </c>
      <c r="I311" s="545"/>
      <c r="J311" s="545"/>
    </row>
    <row r="312" spans="3:16">
      <c r="I312" s="545"/>
      <c r="J312" s="545"/>
    </row>
    <row r="313" spans="3:16">
      <c r="I313" s="545"/>
      <c r="J313" s="545"/>
    </row>
    <row r="314" spans="3:16">
      <c r="I314" s="545"/>
      <c r="J314" s="545"/>
    </row>
    <row r="315" spans="3:16">
      <c r="I315" s="545"/>
      <c r="J315" s="545"/>
    </row>
    <row r="316" spans="3:16">
      <c r="G316" s="548">
        <f>SUM(G292:G315)</f>
        <v>43007483.309999987</v>
      </c>
      <c r="H316" s="548">
        <f t="shared" ref="H316:N316" si="24">SUM(H292:H315)</f>
        <v>2775740222.4599996</v>
      </c>
      <c r="I316" s="548">
        <f>SUM(I292:I315)</f>
        <v>4052177860.0299997</v>
      </c>
      <c r="J316" s="548">
        <f t="shared" si="24"/>
        <v>0</v>
      </c>
      <c r="K316" s="548">
        <f t="shared" si="24"/>
        <v>0</v>
      </c>
      <c r="L316" s="548">
        <f t="shared" si="24"/>
        <v>0</v>
      </c>
      <c r="M316" s="548">
        <f t="shared" si="24"/>
        <v>0</v>
      </c>
      <c r="N316" s="548">
        <f t="shared" si="24"/>
        <v>0</v>
      </c>
      <c r="O316" s="548">
        <f>SUM(O292:O315)</f>
        <v>121735966.44</v>
      </c>
      <c r="P316" s="548">
        <f>SUM(P292:P315)</f>
        <v>101500000</v>
      </c>
    </row>
    <row r="317" spans="3:16">
      <c r="G317" s="548">
        <f>+G289-G316</f>
        <v>0</v>
      </c>
      <c r="H317" s="548">
        <f t="shared" ref="H317:N317" si="25">+H289-H316</f>
        <v>0</v>
      </c>
      <c r="I317" s="552">
        <f>+I289-I316</f>
        <v>0</v>
      </c>
      <c r="J317" s="548">
        <f t="shared" si="25"/>
        <v>0</v>
      </c>
      <c r="K317" s="548">
        <f t="shared" si="25"/>
        <v>24007553.77</v>
      </c>
      <c r="L317" s="548">
        <f t="shared" si="25"/>
        <v>23652573.649999999</v>
      </c>
      <c r="M317" s="548">
        <f t="shared" si="25"/>
        <v>372620</v>
      </c>
      <c r="N317" s="548">
        <f t="shared" si="25"/>
        <v>0</v>
      </c>
      <c r="O317" s="552"/>
      <c r="P317" s="552">
        <f>+O316-P316</f>
        <v>20235966.439999998</v>
      </c>
    </row>
    <row r="318" spans="3:16">
      <c r="H318" s="548">
        <f>+H316-'17'!E56-'16'!E30</f>
        <v>900214932.33999968</v>
      </c>
      <c r="I318" s="545">
        <f>+'CIT report'!E30</f>
        <v>4195071452.9699998</v>
      </c>
      <c r="J318" s="545"/>
      <c r="P318" s="535">
        <f>+OUDT!E23</f>
        <v>18971.09</v>
      </c>
    </row>
    <row r="319" spans="3:16">
      <c r="I319" s="545">
        <f>+I318-I316</f>
        <v>142893592.94000006</v>
      </c>
      <c r="J319" s="545"/>
      <c r="P319" s="553">
        <f>+P318+P317</f>
        <v>20254937.529999997</v>
      </c>
    </row>
    <row r="320" spans="3:16">
      <c r="I320" s="545">
        <f>+'CIT report'!E46</f>
        <v>666155.93999999994</v>
      </c>
      <c r="J320" s="545"/>
      <c r="P320" s="547">
        <f>+O309-P308</f>
        <v>19696390.679999992</v>
      </c>
    </row>
    <row r="321" spans="9:16">
      <c r="I321" s="545">
        <f>+I23</f>
        <v>1711283.54</v>
      </c>
      <c r="J321" s="545"/>
      <c r="P321" s="547">
        <f>+P289</f>
        <v>20069010.68</v>
      </c>
    </row>
    <row r="322" spans="9:16">
      <c r="I322" s="545">
        <f>+I320-I321</f>
        <v>-1045127.6000000001</v>
      </c>
      <c r="J322" s="545"/>
      <c r="P322" s="548">
        <f>+P321-P320</f>
        <v>372620.00000000745</v>
      </c>
    </row>
    <row r="323" spans="9:16">
      <c r="I323" s="545"/>
      <c r="J323" s="545"/>
      <c r="P323" s="547">
        <f>+M289</f>
        <v>372620</v>
      </c>
    </row>
    <row r="324" spans="9:16">
      <c r="I324" s="545"/>
      <c r="J324" s="545"/>
      <c r="P324" s="583">
        <f>+P322-P323</f>
        <v>7.4505805969238281E-9</v>
      </c>
    </row>
    <row r="325" spans="9:16">
      <c r="I325" s="545"/>
      <c r="J325" s="545"/>
      <c r="P325" s="547"/>
    </row>
    <row r="326" spans="9:16">
      <c r="I326" s="545"/>
      <c r="J326" s="545"/>
    </row>
    <row r="327" spans="9:16">
      <c r="I327" s="545"/>
      <c r="J327" s="545"/>
      <c r="P327" s="547"/>
    </row>
    <row r="328" spans="9:16">
      <c r="I328" s="545"/>
      <c r="J328" s="545"/>
    </row>
    <row r="329" spans="9:16">
      <c r="I329" s="545"/>
      <c r="J329" s="545"/>
    </row>
    <row r="330" spans="9:16">
      <c r="I330" s="545"/>
      <c r="J330" s="545"/>
    </row>
    <row r="331" spans="9:16">
      <c r="I331" s="545"/>
      <c r="J331" s="545"/>
    </row>
    <row r="332" spans="9:16">
      <c r="I332" s="545"/>
      <c r="J332" s="545"/>
    </row>
    <row r="333" spans="9:16">
      <c r="I333" s="545"/>
      <c r="J333" s="545"/>
    </row>
    <row r="334" spans="9:16">
      <c r="I334" s="545"/>
      <c r="J334" s="545"/>
    </row>
    <row r="335" spans="9:16">
      <c r="I335" s="545"/>
      <c r="J335" s="545"/>
    </row>
    <row r="336" spans="9:16">
      <c r="I336" s="545"/>
      <c r="J336" s="545"/>
    </row>
    <row r="337" spans="9:10">
      <c r="I337" s="545"/>
      <c r="J337" s="545"/>
    </row>
    <row r="338" spans="9:10">
      <c r="I338" s="545"/>
      <c r="J338" s="545"/>
    </row>
    <row r="339" spans="9:10">
      <c r="I339" s="545"/>
      <c r="J339" s="545"/>
    </row>
    <row r="340" spans="9:10">
      <c r="I340" s="545"/>
      <c r="J340" s="545"/>
    </row>
    <row r="341" spans="9:10">
      <c r="I341" s="545"/>
      <c r="J341" s="545"/>
    </row>
    <row r="342" spans="9:10">
      <c r="I342" s="545"/>
      <c r="J342" s="545"/>
    </row>
    <row r="343" spans="9:10">
      <c r="I343" s="545"/>
      <c r="J343" s="545"/>
    </row>
    <row r="344" spans="9:10">
      <c r="I344" s="545"/>
      <c r="J344" s="545"/>
    </row>
    <row r="345" spans="9:10">
      <c r="I345" s="545"/>
      <c r="J345" s="545"/>
    </row>
    <row r="346" spans="9:10">
      <c r="I346" s="545"/>
      <c r="J346" s="545"/>
    </row>
    <row r="347" spans="9:10">
      <c r="I347" s="545"/>
      <c r="J347" s="545"/>
    </row>
    <row r="348" spans="9:10">
      <c r="I348" s="545"/>
      <c r="J348" s="545"/>
    </row>
    <row r="349" spans="9:10">
      <c r="I349" s="545"/>
      <c r="J349" s="545"/>
    </row>
    <row r="350" spans="9:10">
      <c r="I350" s="545"/>
      <c r="J350" s="545"/>
    </row>
    <row r="351" spans="9:10">
      <c r="I351" s="545"/>
      <c r="J351" s="545"/>
    </row>
    <row r="352" spans="9:10">
      <c r="I352" s="545"/>
      <c r="J352" s="545"/>
    </row>
    <row r="353" spans="9:10">
      <c r="I353" s="545"/>
      <c r="J353" s="545"/>
    </row>
    <row r="354" spans="9:10">
      <c r="I354" s="545"/>
      <c r="J354" s="545"/>
    </row>
    <row r="355" spans="9:10">
      <c r="I355" s="545"/>
      <c r="J355" s="545"/>
    </row>
    <row r="356" spans="9:10">
      <c r="I356" s="545"/>
      <c r="J356" s="545"/>
    </row>
    <row r="357" spans="9:10">
      <c r="I357" s="545"/>
      <c r="J357" s="545"/>
    </row>
    <row r="358" spans="9:10">
      <c r="I358" s="545"/>
      <c r="J358" s="545"/>
    </row>
    <row r="359" spans="9:10">
      <c r="I359" s="545"/>
      <c r="J359" s="545"/>
    </row>
    <row r="360" spans="9:10">
      <c r="I360" s="545"/>
      <c r="J360" s="545"/>
    </row>
    <row r="361" spans="9:10">
      <c r="I361" s="545"/>
      <c r="J361" s="545"/>
    </row>
    <row r="362" spans="9:10">
      <c r="I362" s="545"/>
      <c r="J362" s="545"/>
    </row>
    <row r="363" spans="9:10">
      <c r="I363" s="545"/>
      <c r="J363" s="545"/>
    </row>
    <row r="364" spans="9:10">
      <c r="I364" s="545"/>
      <c r="J364" s="545"/>
    </row>
    <row r="365" spans="9:10">
      <c r="I365" s="545"/>
      <c r="J365" s="545"/>
    </row>
    <row r="366" spans="9:10">
      <c r="I366" s="545"/>
      <c r="J366" s="545"/>
    </row>
    <row r="367" spans="9:10">
      <c r="I367" s="545"/>
      <c r="J367" s="545"/>
    </row>
    <row r="368" spans="9:10">
      <c r="I368" s="545"/>
      <c r="J368" s="545"/>
    </row>
    <row r="369" spans="9:10">
      <c r="I369" s="545"/>
      <c r="J369" s="545"/>
    </row>
    <row r="370" spans="9:10">
      <c r="I370" s="545"/>
      <c r="J370" s="545"/>
    </row>
    <row r="371" spans="9:10">
      <c r="I371" s="545"/>
      <c r="J371" s="545"/>
    </row>
    <row r="372" spans="9:10">
      <c r="I372" s="545"/>
      <c r="J372" s="545"/>
    </row>
    <row r="373" spans="9:10">
      <c r="I373" s="545"/>
      <c r="J373" s="545"/>
    </row>
    <row r="374" spans="9:10">
      <c r="I374" s="545"/>
      <c r="J374" s="545"/>
    </row>
    <row r="375" spans="9:10">
      <c r="I375" s="545"/>
      <c r="J375" s="545"/>
    </row>
    <row r="376" spans="9:10">
      <c r="I376" s="545"/>
      <c r="J376" s="545"/>
    </row>
    <row r="377" spans="9:10">
      <c r="I377" s="545"/>
      <c r="J377" s="545"/>
    </row>
    <row r="378" spans="9:10">
      <c r="I378" s="545"/>
      <c r="J378" s="545"/>
    </row>
    <row r="379" spans="9:10">
      <c r="I379" s="545"/>
      <c r="J379" s="545"/>
    </row>
    <row r="380" spans="9:10">
      <c r="I380" s="545"/>
      <c r="J380" s="545"/>
    </row>
    <row r="381" spans="9:10">
      <c r="I381" s="545"/>
      <c r="J381" s="545"/>
    </row>
    <row r="382" spans="9:10">
      <c r="I382" s="545"/>
      <c r="J382" s="545"/>
    </row>
    <row r="383" spans="9:10">
      <c r="I383" s="545"/>
      <c r="J383" s="545"/>
    </row>
    <row r="384" spans="9:10">
      <c r="I384" s="545"/>
      <c r="J384" s="545"/>
    </row>
    <row r="385" spans="9:10">
      <c r="I385" s="545"/>
      <c r="J385" s="545"/>
    </row>
    <row r="386" spans="9:10">
      <c r="I386" s="545"/>
      <c r="J386" s="545"/>
    </row>
    <row r="387" spans="9:10">
      <c r="I387" s="545"/>
      <c r="J387" s="545"/>
    </row>
    <row r="388" spans="9:10">
      <c r="I388" s="545"/>
      <c r="J388" s="545"/>
    </row>
    <row r="389" spans="9:10">
      <c r="I389" s="545"/>
      <c r="J389" s="545"/>
    </row>
    <row r="390" spans="9:10">
      <c r="I390" s="545"/>
      <c r="J390" s="545"/>
    </row>
    <row r="391" spans="9:10">
      <c r="I391" s="545"/>
      <c r="J391" s="545"/>
    </row>
    <row r="392" spans="9:10">
      <c r="I392" s="545"/>
      <c r="J392" s="545"/>
    </row>
    <row r="393" spans="9:10">
      <c r="I393" s="545"/>
      <c r="J393" s="545"/>
    </row>
    <row r="394" spans="9:10">
      <c r="I394" s="545"/>
      <c r="J394" s="545"/>
    </row>
    <row r="395" spans="9:10">
      <c r="I395" s="545"/>
      <c r="J395" s="545"/>
    </row>
    <row r="396" spans="9:10">
      <c r="I396" s="545"/>
      <c r="J396" s="545"/>
    </row>
    <row r="397" spans="9:10">
      <c r="I397" s="545"/>
      <c r="J397" s="545"/>
    </row>
    <row r="398" spans="9:10">
      <c r="I398" s="545"/>
      <c r="J398" s="545"/>
    </row>
    <row r="399" spans="9:10">
      <c r="I399" s="545"/>
      <c r="J399" s="545"/>
    </row>
    <row r="400" spans="9:10">
      <c r="I400" s="545"/>
      <c r="J400" s="545"/>
    </row>
    <row r="401" spans="9:10">
      <c r="I401" s="545"/>
      <c r="J401" s="545"/>
    </row>
    <row r="402" spans="9:10">
      <c r="I402" s="545"/>
      <c r="J402" s="545"/>
    </row>
    <row r="403" spans="9:10">
      <c r="I403" s="545"/>
      <c r="J403" s="545"/>
    </row>
    <row r="404" spans="9:10">
      <c r="I404" s="545"/>
      <c r="J404" s="545"/>
    </row>
    <row r="405" spans="9:10">
      <c r="I405" s="545"/>
      <c r="J405" s="545"/>
    </row>
    <row r="406" spans="9:10">
      <c r="I406" s="545"/>
      <c r="J406" s="545"/>
    </row>
    <row r="407" spans="9:10">
      <c r="I407" s="545"/>
      <c r="J407" s="545"/>
    </row>
    <row r="408" spans="9:10">
      <c r="I408" s="545"/>
      <c r="J408" s="545"/>
    </row>
    <row r="409" spans="9:10">
      <c r="I409" s="545"/>
      <c r="J409" s="545"/>
    </row>
    <row r="410" spans="9:10">
      <c r="I410" s="545"/>
      <c r="J410" s="545"/>
    </row>
    <row r="411" spans="9:10">
      <c r="I411" s="545"/>
      <c r="J411" s="545"/>
    </row>
    <row r="412" spans="9:10">
      <c r="I412" s="545"/>
      <c r="J412" s="545"/>
    </row>
    <row r="413" spans="9:10">
      <c r="I413" s="545"/>
      <c r="J413" s="545"/>
    </row>
    <row r="414" spans="9:10">
      <c r="I414" s="545"/>
      <c r="J414" s="545"/>
    </row>
    <row r="415" spans="9:10">
      <c r="I415" s="545"/>
      <c r="J415" s="545"/>
    </row>
    <row r="416" spans="9:10">
      <c r="I416" s="545"/>
      <c r="J416" s="545"/>
    </row>
    <row r="417" spans="9:10">
      <c r="I417" s="545"/>
      <c r="J417" s="545"/>
    </row>
    <row r="418" spans="9:10">
      <c r="I418" s="545"/>
      <c r="J418" s="545"/>
    </row>
    <row r="419" spans="9:10">
      <c r="I419" s="545"/>
      <c r="J419" s="545"/>
    </row>
    <row r="420" spans="9:10">
      <c r="I420" s="545"/>
      <c r="J420" s="545"/>
    </row>
    <row r="421" spans="9:10">
      <c r="I421" s="545"/>
      <c r="J421" s="545"/>
    </row>
    <row r="422" spans="9:10">
      <c r="I422" s="545"/>
      <c r="J422" s="545"/>
    </row>
    <row r="423" spans="9:10">
      <c r="I423" s="545"/>
      <c r="J423" s="545"/>
    </row>
    <row r="424" spans="9:10">
      <c r="I424" s="545"/>
      <c r="J424" s="545"/>
    </row>
    <row r="425" spans="9:10">
      <c r="I425" s="545"/>
      <c r="J425" s="545"/>
    </row>
    <row r="426" spans="9:10">
      <c r="I426" s="545"/>
      <c r="J426" s="545"/>
    </row>
    <row r="427" spans="9:10">
      <c r="I427" s="545"/>
      <c r="J427" s="545"/>
    </row>
    <row r="428" spans="9:10">
      <c r="I428" s="545"/>
      <c r="J428" s="545"/>
    </row>
    <row r="429" spans="9:10">
      <c r="I429" s="545"/>
      <c r="J429" s="545"/>
    </row>
    <row r="430" spans="9:10">
      <c r="I430" s="545"/>
      <c r="J430" s="545"/>
    </row>
    <row r="431" spans="9:10">
      <c r="I431" s="545"/>
      <c r="J431" s="545"/>
    </row>
    <row r="432" spans="9:10">
      <c r="I432" s="545"/>
      <c r="J432" s="545"/>
    </row>
    <row r="433" spans="9:10">
      <c r="I433" s="545"/>
      <c r="J433" s="545"/>
    </row>
    <row r="434" spans="9:10">
      <c r="I434" s="545"/>
      <c r="J434" s="545"/>
    </row>
    <row r="435" spans="9:10">
      <c r="I435" s="545"/>
      <c r="J435" s="545"/>
    </row>
    <row r="436" spans="9:10">
      <c r="I436" s="545"/>
      <c r="J436" s="545"/>
    </row>
    <row r="437" spans="9:10">
      <c r="I437" s="545"/>
      <c r="J437" s="545"/>
    </row>
    <row r="438" spans="9:10">
      <c r="I438" s="545"/>
      <c r="J438" s="545"/>
    </row>
    <row r="439" spans="9:10">
      <c r="I439" s="545"/>
      <c r="J439" s="545"/>
    </row>
    <row r="440" spans="9:10">
      <c r="I440" s="545"/>
      <c r="J440" s="545"/>
    </row>
    <row r="441" spans="9:10">
      <c r="I441" s="545"/>
      <c r="J441" s="545"/>
    </row>
    <row r="442" spans="9:10">
      <c r="I442" s="545"/>
      <c r="J442" s="545"/>
    </row>
    <row r="443" spans="9:10">
      <c r="I443" s="545"/>
      <c r="J443" s="545"/>
    </row>
    <row r="444" spans="9:10">
      <c r="I444" s="545"/>
      <c r="J444" s="545"/>
    </row>
    <row r="445" spans="9:10">
      <c r="I445" s="545"/>
      <c r="J445" s="545"/>
    </row>
    <row r="446" spans="9:10">
      <c r="I446" s="545"/>
      <c r="J446" s="545"/>
    </row>
    <row r="447" spans="9:10">
      <c r="I447" s="545"/>
      <c r="J447" s="545"/>
    </row>
    <row r="448" spans="9:10">
      <c r="I448" s="545"/>
      <c r="J448" s="545"/>
    </row>
    <row r="449" spans="9:10">
      <c r="I449" s="545"/>
      <c r="J449" s="545"/>
    </row>
    <row r="450" spans="9:10">
      <c r="I450" s="545"/>
      <c r="J450" s="545"/>
    </row>
    <row r="451" spans="9:10">
      <c r="I451" s="545"/>
      <c r="J451" s="545"/>
    </row>
    <row r="452" spans="9:10">
      <c r="I452" s="545"/>
      <c r="J452" s="545"/>
    </row>
    <row r="453" spans="9:10">
      <c r="I453" s="545"/>
      <c r="J453" s="545"/>
    </row>
    <row r="454" spans="9:10">
      <c r="I454" s="545"/>
      <c r="J454" s="545"/>
    </row>
    <row r="455" spans="9:10">
      <c r="I455" s="545"/>
      <c r="J455" s="545"/>
    </row>
    <row r="456" spans="9:10">
      <c r="I456" s="545"/>
      <c r="J456" s="545"/>
    </row>
    <row r="457" spans="9:10">
      <c r="I457" s="545"/>
      <c r="J457" s="545"/>
    </row>
    <row r="458" spans="9:10">
      <c r="I458" s="545"/>
      <c r="J458" s="545"/>
    </row>
    <row r="459" spans="9:10">
      <c r="I459" s="545"/>
      <c r="J459" s="545"/>
    </row>
    <row r="460" spans="9:10">
      <c r="I460" s="545"/>
      <c r="J460" s="545"/>
    </row>
    <row r="461" spans="9:10">
      <c r="I461" s="545"/>
      <c r="J461" s="545"/>
    </row>
    <row r="462" spans="9:10">
      <c r="I462" s="545"/>
      <c r="J462" s="545"/>
    </row>
    <row r="463" spans="9:10">
      <c r="I463" s="545"/>
      <c r="J463" s="545"/>
    </row>
    <row r="464" spans="9:10">
      <c r="I464" s="545"/>
      <c r="J464" s="545"/>
    </row>
    <row r="465" spans="9:10">
      <c r="I465" s="545"/>
      <c r="J465" s="545"/>
    </row>
    <row r="466" spans="9:10">
      <c r="I466" s="545"/>
      <c r="J466" s="545"/>
    </row>
    <row r="467" spans="9:10">
      <c r="I467" s="545"/>
      <c r="J467" s="545"/>
    </row>
    <row r="468" spans="9:10">
      <c r="I468" s="545"/>
      <c r="J468" s="545"/>
    </row>
    <row r="469" spans="9:10">
      <c r="I469" s="545"/>
      <c r="J469" s="545"/>
    </row>
    <row r="470" spans="9:10">
      <c r="I470" s="545"/>
      <c r="J470" s="545"/>
    </row>
    <row r="471" spans="9:10">
      <c r="I471" s="545"/>
      <c r="J471" s="545"/>
    </row>
    <row r="472" spans="9:10">
      <c r="I472" s="545"/>
      <c r="J472" s="545"/>
    </row>
    <row r="473" spans="9:10">
      <c r="I473" s="545"/>
      <c r="J473" s="545"/>
    </row>
    <row r="474" spans="9:10">
      <c r="I474" s="545"/>
      <c r="J474" s="545"/>
    </row>
    <row r="475" spans="9:10">
      <c r="I475" s="545"/>
      <c r="J475" s="545"/>
    </row>
    <row r="476" spans="9:10">
      <c r="I476" s="545"/>
      <c r="J476" s="545"/>
    </row>
    <row r="477" spans="9:10">
      <c r="I477" s="545"/>
      <c r="J477" s="545"/>
    </row>
    <row r="478" spans="9:10">
      <c r="I478" s="545"/>
      <c r="J478" s="545"/>
    </row>
    <row r="479" spans="9:10">
      <c r="I479" s="545"/>
      <c r="J479" s="545"/>
    </row>
    <row r="480" spans="9:10">
      <c r="I480" s="545"/>
      <c r="J480" s="545"/>
    </row>
    <row r="481" spans="9:10">
      <c r="I481" s="545"/>
      <c r="J481" s="545"/>
    </row>
    <row r="482" spans="9:10">
      <c r="I482" s="545"/>
      <c r="J482" s="545"/>
    </row>
    <row r="483" spans="9:10">
      <c r="I483" s="545"/>
      <c r="J483" s="545"/>
    </row>
    <row r="484" spans="9:10">
      <c r="I484" s="545"/>
      <c r="J484" s="545"/>
    </row>
    <row r="485" spans="9:10">
      <c r="I485" s="545"/>
      <c r="J485" s="545"/>
    </row>
    <row r="486" spans="9:10">
      <c r="I486" s="545"/>
      <c r="J486" s="545"/>
    </row>
    <row r="487" spans="9:10">
      <c r="I487" s="545"/>
      <c r="J487" s="545"/>
    </row>
    <row r="488" spans="9:10">
      <c r="I488" s="545"/>
      <c r="J488" s="545"/>
    </row>
    <row r="489" spans="9:10">
      <c r="I489" s="545"/>
      <c r="J489" s="545"/>
    </row>
    <row r="490" spans="9:10">
      <c r="I490" s="545"/>
      <c r="J490" s="545"/>
    </row>
    <row r="491" spans="9:10">
      <c r="I491" s="545"/>
      <c r="J491" s="545"/>
    </row>
    <row r="492" spans="9:10">
      <c r="I492" s="545"/>
      <c r="J492" s="545"/>
    </row>
    <row r="493" spans="9:10">
      <c r="I493" s="545"/>
      <c r="J493" s="545"/>
    </row>
    <row r="494" spans="9:10">
      <c r="I494" s="545"/>
      <c r="J494" s="545"/>
    </row>
  </sheetData>
  <autoFilter ref="A1:R494" xr:uid="{00000000-0009-0000-0000-00001A000000}"/>
  <mergeCells count="306">
    <mergeCell ref="C302:F302"/>
    <mergeCell ref="C303:F303"/>
    <mergeCell ref="M10:N10"/>
    <mergeCell ref="O10:P10"/>
    <mergeCell ref="C292:F292"/>
    <mergeCell ref="C293:F293"/>
    <mergeCell ref="C294:F294"/>
    <mergeCell ref="C295:F295"/>
    <mergeCell ref="C296:F296"/>
    <mergeCell ref="C297:F297"/>
    <mergeCell ref="C298:F298"/>
    <mergeCell ref="C299:F299"/>
    <mergeCell ref="C300:F300"/>
    <mergeCell ref="C301:F301"/>
    <mergeCell ref="G10:H10"/>
    <mergeCell ref="I10:J10"/>
    <mergeCell ref="K10:L10"/>
    <mergeCell ref="C285:D285"/>
    <mergeCell ref="C286:D286"/>
    <mergeCell ref="C287:D287"/>
    <mergeCell ref="C288:D288"/>
    <mergeCell ref="A289:D289"/>
    <mergeCell ref="A290:E290"/>
    <mergeCell ref="C279:D279"/>
    <mergeCell ref="C280:D280"/>
    <mergeCell ref="C281:D281"/>
    <mergeCell ref="C282:D282"/>
    <mergeCell ref="C283:D283"/>
    <mergeCell ref="C284:D284"/>
    <mergeCell ref="C273:D273"/>
    <mergeCell ref="C274:D274"/>
    <mergeCell ref="C275:D275"/>
    <mergeCell ref="C276:D276"/>
    <mergeCell ref="C277:D277"/>
    <mergeCell ref="C278:D278"/>
    <mergeCell ref="C267:D267"/>
    <mergeCell ref="C268:D268"/>
    <mergeCell ref="C269:D269"/>
    <mergeCell ref="C270:D270"/>
    <mergeCell ref="C271:D271"/>
    <mergeCell ref="C272:D272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49:D249"/>
    <mergeCell ref="C250:D250"/>
    <mergeCell ref="C251:D251"/>
    <mergeCell ref="A252:D252"/>
    <mergeCell ref="A253:E253"/>
    <mergeCell ref="C254:D254"/>
    <mergeCell ref="C243:D243"/>
    <mergeCell ref="C244:D244"/>
    <mergeCell ref="C245:D245"/>
    <mergeCell ref="C246:D246"/>
    <mergeCell ref="C247:D247"/>
    <mergeCell ref="C248:D248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C235:D235"/>
    <mergeCell ref="C236:D236"/>
    <mergeCell ref="C225:D225"/>
    <mergeCell ref="C226:D226"/>
    <mergeCell ref="C227:D227"/>
    <mergeCell ref="C228:D228"/>
    <mergeCell ref="C229:D229"/>
    <mergeCell ref="C230:D230"/>
    <mergeCell ref="A219:D219"/>
    <mergeCell ref="A220:E220"/>
    <mergeCell ref="C221:D221"/>
    <mergeCell ref="C222:D222"/>
    <mergeCell ref="C223:D223"/>
    <mergeCell ref="C224:D224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01:D201"/>
    <mergeCell ref="C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189:D189"/>
    <mergeCell ref="C190:D190"/>
    <mergeCell ref="C191:D191"/>
    <mergeCell ref="C192:D192"/>
    <mergeCell ref="C193:D193"/>
    <mergeCell ref="C194:D194"/>
    <mergeCell ref="A183:D183"/>
    <mergeCell ref="A184:E184"/>
    <mergeCell ref="C185:D185"/>
    <mergeCell ref="C186:D186"/>
    <mergeCell ref="C187:D187"/>
    <mergeCell ref="C188:D188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53:D153"/>
    <mergeCell ref="C154:D154"/>
    <mergeCell ref="C155:D155"/>
    <mergeCell ref="C156:D156"/>
    <mergeCell ref="C157:D157"/>
    <mergeCell ref="C158:D158"/>
    <mergeCell ref="C147:D147"/>
    <mergeCell ref="C148:D148"/>
    <mergeCell ref="C149:D149"/>
    <mergeCell ref="C150:D150"/>
    <mergeCell ref="C151:D151"/>
    <mergeCell ref="C152:D152"/>
    <mergeCell ref="C141:D141"/>
    <mergeCell ref="C142:D142"/>
    <mergeCell ref="C143:D143"/>
    <mergeCell ref="C144:D144"/>
    <mergeCell ref="C145:D145"/>
    <mergeCell ref="C146:D146"/>
    <mergeCell ref="C135:D135"/>
    <mergeCell ref="C136:D136"/>
    <mergeCell ref="C137:D137"/>
    <mergeCell ref="C138:D138"/>
    <mergeCell ref="C139:D139"/>
    <mergeCell ref="C140:D140"/>
    <mergeCell ref="C129:D129"/>
    <mergeCell ref="C130:D130"/>
    <mergeCell ref="C131:D131"/>
    <mergeCell ref="C132:D132"/>
    <mergeCell ref="C133:D133"/>
    <mergeCell ref="C134:D134"/>
    <mergeCell ref="C123:D123"/>
    <mergeCell ref="C124:D124"/>
    <mergeCell ref="C125:D125"/>
    <mergeCell ref="C126:D126"/>
    <mergeCell ref="C127:D127"/>
    <mergeCell ref="C128:D128"/>
    <mergeCell ref="C117:D117"/>
    <mergeCell ref="C118:D118"/>
    <mergeCell ref="C119:D119"/>
    <mergeCell ref="C120:D120"/>
    <mergeCell ref="C121:D121"/>
    <mergeCell ref="C122:D122"/>
    <mergeCell ref="C111:D111"/>
    <mergeCell ref="C112:D112"/>
    <mergeCell ref="C113:D113"/>
    <mergeCell ref="C114:D114"/>
    <mergeCell ref="C115:D115"/>
    <mergeCell ref="C116:D116"/>
    <mergeCell ref="C105:D105"/>
    <mergeCell ref="C106:D106"/>
    <mergeCell ref="C107:D107"/>
    <mergeCell ref="C108:D108"/>
    <mergeCell ref="C109:D109"/>
    <mergeCell ref="C110:D110"/>
    <mergeCell ref="C99:D99"/>
    <mergeCell ref="C100:D100"/>
    <mergeCell ref="C101:D101"/>
    <mergeCell ref="C102:D102"/>
    <mergeCell ref="C103:D103"/>
    <mergeCell ref="C104:D104"/>
    <mergeCell ref="C93:D93"/>
    <mergeCell ref="C94:D94"/>
    <mergeCell ref="C95:D95"/>
    <mergeCell ref="C96:D96"/>
    <mergeCell ref="C97:D97"/>
    <mergeCell ref="C98:D98"/>
    <mergeCell ref="C87:D87"/>
    <mergeCell ref="C88:D88"/>
    <mergeCell ref="C89:D89"/>
    <mergeCell ref="C90:D90"/>
    <mergeCell ref="C91:D91"/>
    <mergeCell ref="C92:D92"/>
    <mergeCell ref="C81:D81"/>
    <mergeCell ref="C82:D82"/>
    <mergeCell ref="C83:D83"/>
    <mergeCell ref="C84:D84"/>
    <mergeCell ref="C85:D85"/>
    <mergeCell ref="C86:D86"/>
    <mergeCell ref="C75:D75"/>
    <mergeCell ref="C76:D76"/>
    <mergeCell ref="C77:D77"/>
    <mergeCell ref="C78:D78"/>
    <mergeCell ref="C79:D79"/>
    <mergeCell ref="C80:D80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7:D17"/>
    <mergeCell ref="C18:D18"/>
    <mergeCell ref="C19:D19"/>
    <mergeCell ref="C20:D20"/>
    <mergeCell ref="B10:D10"/>
    <mergeCell ref="E10:F10"/>
    <mergeCell ref="C11:D11"/>
    <mergeCell ref="C12:D12"/>
    <mergeCell ref="C13:D13"/>
    <mergeCell ref="C14:D14"/>
    <mergeCell ref="A2:B2"/>
    <mergeCell ref="C2:F2"/>
    <mergeCell ref="E4:F4"/>
    <mergeCell ref="A6:F6"/>
    <mergeCell ref="A8:D8"/>
    <mergeCell ref="E8:F8"/>
    <mergeCell ref="Q10:R10"/>
    <mergeCell ref="C15:D15"/>
    <mergeCell ref="C16:D16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J684"/>
  <sheetViews>
    <sheetView showGridLines="0" topLeftCell="A16" workbookViewId="0">
      <selection activeCell="A5" sqref="A5:H5"/>
    </sheetView>
  </sheetViews>
  <sheetFormatPr defaultRowHeight="15"/>
  <cols>
    <col min="1" max="1" width="13.5703125" style="556" customWidth="1"/>
    <col min="2" max="2" width="17.28515625" style="556" customWidth="1"/>
    <col min="3" max="3" width="15.85546875" style="556" customWidth="1"/>
    <col min="4" max="4" width="8.140625" style="556" customWidth="1"/>
    <col min="5" max="5" width="15.85546875" style="556" customWidth="1"/>
    <col min="6" max="6" width="15.42578125" style="556" customWidth="1"/>
    <col min="7" max="7" width="15.85546875" style="556" customWidth="1"/>
    <col min="8" max="8" width="15.42578125" style="556" customWidth="1"/>
    <col min="9" max="9" width="15.140625" style="556" customWidth="1"/>
    <col min="10" max="10" width="15.42578125" style="556" customWidth="1"/>
    <col min="11" max="16384" width="9.140625" style="556"/>
  </cols>
  <sheetData>
    <row r="1" spans="1:10" ht="25.5" customHeight="1"/>
    <row r="2" spans="1:10" ht="18" customHeight="1">
      <c r="A2" s="986" t="s">
        <v>1470</v>
      </c>
      <c r="B2" s="986"/>
      <c r="C2" s="986"/>
      <c r="D2" s="986"/>
      <c r="E2" s="997" t="s">
        <v>1005</v>
      </c>
      <c r="F2" s="997"/>
      <c r="G2" s="997"/>
      <c r="H2" s="997"/>
      <c r="I2" s="997"/>
      <c r="J2" s="997"/>
    </row>
    <row r="3" spans="1:10" ht="26.25" customHeight="1"/>
    <row r="4" spans="1:10" ht="21.75" customHeight="1">
      <c r="A4" s="1079" t="s">
        <v>1470</v>
      </c>
      <c r="B4" s="1079"/>
      <c r="C4" s="1079"/>
      <c r="D4" s="1079"/>
      <c r="E4" s="1079"/>
      <c r="F4" s="1079"/>
      <c r="G4" s="1079"/>
      <c r="H4" s="1079"/>
      <c r="I4" s="1079"/>
      <c r="J4" s="1079"/>
    </row>
    <row r="5" spans="1:10" ht="14.25" customHeight="1">
      <c r="A5" s="987" t="s">
        <v>1043</v>
      </c>
      <c r="B5" s="987"/>
      <c r="C5" s="987"/>
      <c r="D5" s="987"/>
      <c r="E5" s="987"/>
      <c r="F5" s="987"/>
      <c r="G5" s="987"/>
      <c r="H5" s="987"/>
      <c r="I5" s="991" t="s">
        <v>1044</v>
      </c>
      <c r="J5" s="991"/>
    </row>
    <row r="6" spans="1:10" ht="15" customHeight="1"/>
    <row r="7" spans="1:10" ht="14.25" customHeight="1">
      <c r="A7" s="1080" t="s">
        <v>1471</v>
      </c>
      <c r="B7" s="1080"/>
      <c r="C7" s="557" t="s">
        <v>1472</v>
      </c>
      <c r="D7" s="557" t="s">
        <v>1473</v>
      </c>
      <c r="E7" s="1081" t="s">
        <v>700</v>
      </c>
      <c r="F7" s="1081"/>
      <c r="G7" s="1081" t="s">
        <v>1474</v>
      </c>
      <c r="H7" s="1081"/>
      <c r="I7" s="1082" t="s">
        <v>713</v>
      </c>
      <c r="J7" s="1082"/>
    </row>
    <row r="8" spans="1:10" ht="15" customHeight="1">
      <c r="A8" s="1076"/>
      <c r="B8" s="1076"/>
      <c r="C8" s="558" t="s">
        <v>1475</v>
      </c>
      <c r="D8" s="558" t="s">
        <v>1476</v>
      </c>
      <c r="E8" s="559" t="s">
        <v>7</v>
      </c>
      <c r="F8" s="559" t="s">
        <v>8</v>
      </c>
      <c r="G8" s="559" t="s">
        <v>7</v>
      </c>
      <c r="H8" s="559" t="s">
        <v>8</v>
      </c>
      <c r="I8" s="559" t="s">
        <v>7</v>
      </c>
      <c r="J8" s="560" t="s">
        <v>8</v>
      </c>
    </row>
    <row r="9" spans="1:10" ht="14.25" customHeight="1">
      <c r="A9" s="1077" t="s">
        <v>1477</v>
      </c>
      <c r="B9" s="1077"/>
      <c r="C9" s="1077"/>
      <c r="D9" s="1077"/>
      <c r="E9" s="1077"/>
      <c r="F9" s="1077"/>
      <c r="G9" s="1077"/>
      <c r="H9" s="1077"/>
      <c r="I9" s="1077"/>
      <c r="J9" s="1077"/>
    </row>
    <row r="10" spans="1:10" ht="14.25" customHeight="1">
      <c r="A10" s="1078" t="s">
        <v>1478</v>
      </c>
      <c r="B10" s="1078"/>
      <c r="C10" s="561" t="s">
        <v>1479</v>
      </c>
      <c r="D10" s="561" t="s">
        <v>1018</v>
      </c>
      <c r="E10" s="562">
        <v>1312390</v>
      </c>
      <c r="F10" s="562">
        <v>0</v>
      </c>
      <c r="G10" s="563">
        <v>48024260</v>
      </c>
      <c r="H10" s="563">
        <v>48795807</v>
      </c>
      <c r="I10" s="563">
        <v>540843</v>
      </c>
      <c r="J10" s="564">
        <v>0</v>
      </c>
    </row>
    <row r="11" spans="1:10" ht="14.25" customHeight="1">
      <c r="A11" s="1078" t="s">
        <v>1480</v>
      </c>
      <c r="B11" s="1078"/>
      <c r="C11" s="561" t="s">
        <v>1481</v>
      </c>
      <c r="D11" s="561" t="s">
        <v>1018</v>
      </c>
      <c r="E11" s="562">
        <v>48843840</v>
      </c>
      <c r="F11" s="562">
        <v>0</v>
      </c>
      <c r="G11" s="563">
        <v>272307339.88</v>
      </c>
      <c r="H11" s="563">
        <v>305473554.88</v>
      </c>
      <c r="I11" s="563">
        <v>15677625</v>
      </c>
      <c r="J11" s="564">
        <v>0</v>
      </c>
    </row>
    <row r="12" spans="1:10" ht="14.25" customHeight="1">
      <c r="A12" s="1078" t="s">
        <v>1482</v>
      </c>
      <c r="B12" s="1078"/>
      <c r="C12" s="561" t="s">
        <v>1483</v>
      </c>
      <c r="D12" s="561" t="s">
        <v>1018</v>
      </c>
      <c r="E12" s="562">
        <v>11722920</v>
      </c>
      <c r="F12" s="562">
        <v>0</v>
      </c>
      <c r="G12" s="563">
        <v>51220270</v>
      </c>
      <c r="H12" s="563">
        <v>62943190</v>
      </c>
      <c r="I12" s="563">
        <v>0</v>
      </c>
      <c r="J12" s="564">
        <v>0</v>
      </c>
    </row>
    <row r="13" spans="1:10" ht="15" customHeight="1">
      <c r="A13" s="1078" t="s">
        <v>1484</v>
      </c>
      <c r="B13" s="1078"/>
      <c r="C13" s="561" t="s">
        <v>1485</v>
      </c>
      <c r="D13" s="561" t="s">
        <v>1018</v>
      </c>
      <c r="E13" s="562">
        <v>0</v>
      </c>
      <c r="F13" s="562">
        <v>0</v>
      </c>
      <c r="G13" s="563">
        <v>10186308.789999999</v>
      </c>
      <c r="H13" s="563">
        <v>6292650.8499999996</v>
      </c>
      <c r="I13" s="563">
        <v>3893657.94</v>
      </c>
      <c r="J13" s="564">
        <v>0</v>
      </c>
    </row>
    <row r="14" spans="1:10" ht="12" customHeight="1">
      <c r="A14" s="982" t="s">
        <v>1486</v>
      </c>
      <c r="B14" s="982"/>
      <c r="C14" s="982"/>
      <c r="D14" s="982"/>
      <c r="E14" s="1075">
        <v>61879150</v>
      </c>
      <c r="F14" s="1075">
        <v>0</v>
      </c>
      <c r="G14" s="1075">
        <v>381738178.67000002</v>
      </c>
      <c r="H14" s="1075">
        <v>423505202.73000002</v>
      </c>
      <c r="I14" s="1075">
        <v>20112125.940000001</v>
      </c>
      <c r="J14" s="565">
        <v>0</v>
      </c>
    </row>
    <row r="15" spans="1:10" ht="2.25" customHeight="1">
      <c r="A15" s="982"/>
      <c r="B15" s="982"/>
      <c r="C15" s="982"/>
      <c r="D15" s="982"/>
      <c r="E15" s="1075"/>
      <c r="F15" s="1075"/>
      <c r="G15" s="1075"/>
      <c r="H15" s="1075"/>
      <c r="I15" s="1075"/>
      <c r="J15" s="566"/>
    </row>
    <row r="16" spans="1:10" ht="14.25" customHeight="1">
      <c r="A16" s="1077" t="s">
        <v>1477</v>
      </c>
      <c r="B16" s="1077"/>
      <c r="C16" s="1077"/>
      <c r="D16" s="1077"/>
      <c r="E16" s="1077"/>
      <c r="F16" s="1077"/>
      <c r="G16" s="1077"/>
      <c r="H16" s="1077"/>
      <c r="I16" s="1077"/>
      <c r="J16" s="1077"/>
    </row>
    <row r="17" spans="1:10" ht="14.25" customHeight="1">
      <c r="A17" s="1084" t="s">
        <v>1487</v>
      </c>
      <c r="B17" s="1084"/>
      <c r="C17" s="561" t="s">
        <v>1488</v>
      </c>
      <c r="D17" s="561" t="s">
        <v>1016</v>
      </c>
      <c r="E17" s="562">
        <v>0</v>
      </c>
      <c r="F17" s="562">
        <v>0</v>
      </c>
      <c r="G17" s="563">
        <v>144212691</v>
      </c>
      <c r="H17" s="563">
        <v>144212691</v>
      </c>
      <c r="I17" s="563">
        <v>0</v>
      </c>
      <c r="J17" s="564">
        <v>0</v>
      </c>
    </row>
    <row r="18" spans="1:10" ht="14.25" customHeight="1">
      <c r="A18" s="1083"/>
      <c r="B18" s="1083"/>
      <c r="C18" s="567"/>
      <c r="D18" s="567"/>
      <c r="E18" s="568">
        <v>0</v>
      </c>
      <c r="F18" s="568">
        <v>0</v>
      </c>
      <c r="G18" s="568">
        <v>58420</v>
      </c>
      <c r="H18" s="568">
        <v>58420</v>
      </c>
      <c r="I18" s="568">
        <v>0</v>
      </c>
      <c r="J18" s="569">
        <v>0</v>
      </c>
    </row>
    <row r="19" spans="1:10" ht="15" customHeight="1">
      <c r="A19" s="1084" t="s">
        <v>1489</v>
      </c>
      <c r="B19" s="1084"/>
      <c r="C19" s="561" t="s">
        <v>1490</v>
      </c>
      <c r="D19" s="561" t="s">
        <v>1016</v>
      </c>
      <c r="E19" s="562">
        <v>40626640.07</v>
      </c>
      <c r="F19" s="562">
        <v>0</v>
      </c>
      <c r="G19" s="563">
        <v>15962289.029999999</v>
      </c>
      <c r="H19" s="563">
        <v>56588929.100000001</v>
      </c>
      <c r="I19" s="563">
        <v>0</v>
      </c>
      <c r="J19" s="564">
        <v>0</v>
      </c>
    </row>
    <row r="20" spans="1:10" ht="14.25" customHeight="1">
      <c r="A20" s="1083"/>
      <c r="B20" s="1083"/>
      <c r="C20" s="567"/>
      <c r="D20" s="567"/>
      <c r="E20" s="568">
        <v>16319</v>
      </c>
      <c r="F20" s="568">
        <v>0</v>
      </c>
      <c r="G20" s="568">
        <v>6526</v>
      </c>
      <c r="H20" s="568">
        <v>22845</v>
      </c>
      <c r="I20" s="568">
        <v>0</v>
      </c>
      <c r="J20" s="569">
        <v>0</v>
      </c>
    </row>
    <row r="21" spans="1:10" ht="14.25" customHeight="1">
      <c r="A21" s="1084" t="s">
        <v>1491</v>
      </c>
      <c r="B21" s="1084"/>
      <c r="C21" s="561" t="s">
        <v>1492</v>
      </c>
      <c r="D21" s="561" t="s">
        <v>1016</v>
      </c>
      <c r="E21" s="562">
        <v>1058050.25</v>
      </c>
      <c r="F21" s="562">
        <v>0</v>
      </c>
      <c r="G21" s="563">
        <v>3694845</v>
      </c>
      <c r="H21" s="563">
        <v>4752895.25</v>
      </c>
      <c r="I21" s="563">
        <v>0</v>
      </c>
      <c r="J21" s="564">
        <v>0</v>
      </c>
    </row>
    <row r="22" spans="1:10" ht="14.25" customHeight="1">
      <c r="A22" s="1083"/>
      <c r="B22" s="1083"/>
      <c r="C22" s="567"/>
      <c r="D22" s="567"/>
      <c r="E22" s="568">
        <v>425</v>
      </c>
      <c r="F22" s="568">
        <v>0</v>
      </c>
      <c r="G22" s="568">
        <v>1500</v>
      </c>
      <c r="H22" s="568">
        <v>1925</v>
      </c>
      <c r="I22" s="568">
        <v>0</v>
      </c>
      <c r="J22" s="569">
        <v>0</v>
      </c>
    </row>
    <row r="23" spans="1:10" ht="14.25" customHeight="1">
      <c r="A23" s="1084" t="s">
        <v>1493</v>
      </c>
      <c r="B23" s="1084"/>
      <c r="C23" s="561" t="s">
        <v>1494</v>
      </c>
      <c r="D23" s="561" t="s">
        <v>1016</v>
      </c>
      <c r="E23" s="562">
        <v>0</v>
      </c>
      <c r="F23" s="562">
        <v>0</v>
      </c>
      <c r="G23" s="563">
        <v>249041</v>
      </c>
      <c r="H23" s="563">
        <v>6328</v>
      </c>
      <c r="I23" s="563">
        <v>242713</v>
      </c>
      <c r="J23" s="564">
        <v>0</v>
      </c>
    </row>
    <row r="24" spans="1:10" ht="15" customHeight="1">
      <c r="A24" s="1083"/>
      <c r="B24" s="1083"/>
      <c r="C24" s="567"/>
      <c r="D24" s="567"/>
      <c r="E24" s="568">
        <v>0</v>
      </c>
      <c r="F24" s="568">
        <v>0</v>
      </c>
      <c r="G24" s="568">
        <v>100</v>
      </c>
      <c r="H24" s="568">
        <v>0</v>
      </c>
      <c r="I24" s="568">
        <v>100</v>
      </c>
      <c r="J24" s="569">
        <v>0</v>
      </c>
    </row>
    <row r="25" spans="1:10" ht="12" customHeight="1">
      <c r="A25" s="982" t="s">
        <v>1486</v>
      </c>
      <c r="B25" s="982"/>
      <c r="C25" s="982"/>
      <c r="D25" s="982"/>
      <c r="E25" s="1075">
        <v>41684690.32</v>
      </c>
      <c r="F25" s="1075">
        <v>0</v>
      </c>
      <c r="G25" s="1075">
        <v>164118866.03</v>
      </c>
      <c r="H25" s="1075">
        <v>205560843.34999999</v>
      </c>
      <c r="I25" s="1075">
        <v>242713</v>
      </c>
      <c r="J25" s="565">
        <v>0</v>
      </c>
    </row>
    <row r="26" spans="1:10" ht="2.25" customHeight="1">
      <c r="A26" s="982"/>
      <c r="B26" s="982"/>
      <c r="C26" s="982"/>
      <c r="D26" s="982"/>
      <c r="E26" s="1075"/>
      <c r="F26" s="1075"/>
      <c r="G26" s="1075"/>
      <c r="H26" s="1075"/>
      <c r="I26" s="1075"/>
      <c r="J26" s="566"/>
    </row>
    <row r="27" spans="1:10" ht="14.25" customHeight="1">
      <c r="A27" s="1077" t="s">
        <v>1495</v>
      </c>
      <c r="B27" s="1077"/>
      <c r="C27" s="1077"/>
      <c r="D27" s="1077"/>
      <c r="E27" s="1077"/>
      <c r="F27" s="1077"/>
      <c r="G27" s="1077"/>
      <c r="H27" s="1077"/>
      <c r="I27" s="1077"/>
      <c r="J27" s="1077"/>
    </row>
    <row r="28" spans="1:10" ht="14.25" customHeight="1">
      <c r="A28" s="1078" t="s">
        <v>1496</v>
      </c>
      <c r="B28" s="1078"/>
      <c r="C28" s="561" t="s">
        <v>1497</v>
      </c>
      <c r="D28" s="561" t="s">
        <v>1018</v>
      </c>
      <c r="E28" s="562">
        <v>152250437.74000001</v>
      </c>
      <c r="F28" s="562">
        <v>0</v>
      </c>
      <c r="G28" s="563">
        <v>4867969189.8599997</v>
      </c>
      <c r="H28" s="563">
        <v>4968749080.7200003</v>
      </c>
      <c r="I28" s="563">
        <v>51470546.880000003</v>
      </c>
      <c r="J28" s="564">
        <v>0</v>
      </c>
    </row>
    <row r="29" spans="1:10" ht="14.25" customHeight="1">
      <c r="A29" s="1078" t="s">
        <v>1498</v>
      </c>
      <c r="B29" s="1078"/>
      <c r="C29" s="561" t="s">
        <v>1499</v>
      </c>
      <c r="D29" s="561" t="s">
        <v>1018</v>
      </c>
      <c r="E29" s="562">
        <v>624903.47</v>
      </c>
      <c r="F29" s="562">
        <v>0</v>
      </c>
      <c r="G29" s="563">
        <v>373056161.44</v>
      </c>
      <c r="H29" s="563">
        <v>370391246.48000002</v>
      </c>
      <c r="I29" s="563">
        <v>3289818.43</v>
      </c>
      <c r="J29" s="564">
        <v>0</v>
      </c>
    </row>
    <row r="30" spans="1:10" ht="15" customHeight="1">
      <c r="A30" s="1078" t="s">
        <v>1500</v>
      </c>
      <c r="B30" s="1078"/>
      <c r="C30" s="561" t="s">
        <v>1501</v>
      </c>
      <c r="D30" s="561" t="s">
        <v>1018</v>
      </c>
      <c r="E30" s="562">
        <v>17925156.98</v>
      </c>
      <c r="F30" s="562">
        <v>0</v>
      </c>
      <c r="G30" s="563">
        <v>441717516.18000001</v>
      </c>
      <c r="H30" s="563">
        <v>453251062</v>
      </c>
      <c r="I30" s="563">
        <v>6391611.1600000001</v>
      </c>
      <c r="J30" s="564">
        <v>0</v>
      </c>
    </row>
    <row r="31" spans="1:10" ht="14.25" customHeight="1">
      <c r="A31" s="1078" t="s">
        <v>1502</v>
      </c>
      <c r="B31" s="1078"/>
      <c r="C31" s="561" t="s">
        <v>1503</v>
      </c>
      <c r="D31" s="561" t="s">
        <v>1018</v>
      </c>
      <c r="E31" s="562">
        <v>12651.76</v>
      </c>
      <c r="F31" s="562">
        <v>0</v>
      </c>
      <c r="G31" s="563">
        <v>0</v>
      </c>
      <c r="H31" s="563">
        <v>12651.76</v>
      </c>
      <c r="I31" s="563">
        <v>0</v>
      </c>
      <c r="J31" s="564">
        <v>0</v>
      </c>
    </row>
    <row r="32" spans="1:10" ht="12" customHeight="1">
      <c r="A32" s="982" t="s">
        <v>1486</v>
      </c>
      <c r="B32" s="982"/>
      <c r="C32" s="982"/>
      <c r="D32" s="982"/>
      <c r="E32" s="1075">
        <v>170813149.94999999</v>
      </c>
      <c r="F32" s="1075">
        <v>0</v>
      </c>
      <c r="G32" s="1075">
        <v>5682742867.4799995</v>
      </c>
      <c r="H32" s="1075">
        <v>5792404040.96</v>
      </c>
      <c r="I32" s="1075">
        <v>61151976.469999999</v>
      </c>
      <c r="J32" s="565">
        <v>0</v>
      </c>
    </row>
    <row r="33" spans="1:10" ht="2.25" customHeight="1">
      <c r="A33" s="982"/>
      <c r="B33" s="982"/>
      <c r="C33" s="982"/>
      <c r="D33" s="982"/>
      <c r="E33" s="1075"/>
      <c r="F33" s="1075"/>
      <c r="G33" s="1075"/>
      <c r="H33" s="1075"/>
      <c r="I33" s="1075"/>
      <c r="J33" s="566"/>
    </row>
    <row r="34" spans="1:10" ht="14.25" customHeight="1">
      <c r="A34" s="1077" t="s">
        <v>1495</v>
      </c>
      <c r="B34" s="1077"/>
      <c r="C34" s="1077"/>
      <c r="D34" s="1077"/>
      <c r="E34" s="1077"/>
      <c r="F34" s="1077"/>
      <c r="G34" s="1077"/>
      <c r="H34" s="1077"/>
      <c r="I34" s="1077"/>
      <c r="J34" s="1077"/>
    </row>
    <row r="35" spans="1:10" ht="14.25" customHeight="1">
      <c r="A35" s="1084" t="s">
        <v>1504</v>
      </c>
      <c r="B35" s="1084"/>
      <c r="C35" s="561" t="s">
        <v>1505</v>
      </c>
      <c r="D35" s="561" t="s">
        <v>1016</v>
      </c>
      <c r="E35" s="562">
        <v>146757693.91999999</v>
      </c>
      <c r="F35" s="562">
        <v>0</v>
      </c>
      <c r="G35" s="563">
        <v>2570230943.6399999</v>
      </c>
      <c r="H35" s="563">
        <v>2654015900.21</v>
      </c>
      <c r="I35" s="563">
        <v>62972737.350000001</v>
      </c>
      <c r="J35" s="564">
        <v>0</v>
      </c>
    </row>
    <row r="36" spans="1:10" ht="15" customHeight="1">
      <c r="A36" s="1083"/>
      <c r="B36" s="1083"/>
      <c r="C36" s="567"/>
      <c r="D36" s="567"/>
      <c r="E36" s="568">
        <v>58949.96</v>
      </c>
      <c r="F36" s="568">
        <v>0</v>
      </c>
      <c r="G36" s="568">
        <v>1049787.02</v>
      </c>
      <c r="H36" s="568">
        <v>1082791.6299999999</v>
      </c>
      <c r="I36" s="568">
        <v>25945.35</v>
      </c>
      <c r="J36" s="569">
        <v>0</v>
      </c>
    </row>
    <row r="37" spans="1:10" ht="14.25" customHeight="1">
      <c r="A37" s="1084" t="s">
        <v>1506</v>
      </c>
      <c r="B37" s="1084"/>
      <c r="C37" s="561" t="s">
        <v>1507</v>
      </c>
      <c r="D37" s="561" t="s">
        <v>1016</v>
      </c>
      <c r="E37" s="562">
        <v>5913256.1299999999</v>
      </c>
      <c r="F37" s="562">
        <v>0</v>
      </c>
      <c r="G37" s="563">
        <v>305493345.52999997</v>
      </c>
      <c r="H37" s="563">
        <v>265731728.56999999</v>
      </c>
      <c r="I37" s="563">
        <v>45674873.090000004</v>
      </c>
      <c r="J37" s="564">
        <v>0</v>
      </c>
    </row>
    <row r="38" spans="1:10" ht="14.25" customHeight="1">
      <c r="A38" s="1083"/>
      <c r="B38" s="1083"/>
      <c r="C38" s="567"/>
      <c r="D38" s="567"/>
      <c r="E38" s="568">
        <v>2375.25</v>
      </c>
      <c r="F38" s="568">
        <v>0</v>
      </c>
      <c r="G38" s="568">
        <v>124938.33</v>
      </c>
      <c r="H38" s="568">
        <v>108495.11</v>
      </c>
      <c r="I38" s="568">
        <v>18818.47</v>
      </c>
      <c r="J38" s="569">
        <v>0</v>
      </c>
    </row>
    <row r="39" spans="1:10" ht="14.25" customHeight="1">
      <c r="A39" s="1084" t="s">
        <v>1508</v>
      </c>
      <c r="B39" s="1084"/>
      <c r="C39" s="561" t="s">
        <v>1509</v>
      </c>
      <c r="D39" s="561" t="s">
        <v>1016</v>
      </c>
      <c r="E39" s="562">
        <v>0</v>
      </c>
      <c r="F39" s="562">
        <v>0</v>
      </c>
      <c r="G39" s="563">
        <v>253718358.31</v>
      </c>
      <c r="H39" s="563">
        <v>177937655.94999999</v>
      </c>
      <c r="I39" s="563">
        <v>75780702.359999999</v>
      </c>
      <c r="J39" s="564">
        <v>0</v>
      </c>
    </row>
    <row r="40" spans="1:10" ht="14.25" customHeight="1">
      <c r="A40" s="1083"/>
      <c r="B40" s="1083"/>
      <c r="C40" s="567"/>
      <c r="D40" s="567"/>
      <c r="E40" s="568">
        <v>0</v>
      </c>
      <c r="F40" s="568">
        <v>0</v>
      </c>
      <c r="G40" s="568">
        <v>103631.85</v>
      </c>
      <c r="H40" s="568">
        <v>72409.5</v>
      </c>
      <c r="I40" s="568">
        <v>31222.35</v>
      </c>
      <c r="J40" s="569">
        <v>0</v>
      </c>
    </row>
    <row r="41" spans="1:10" ht="15" customHeight="1">
      <c r="A41" s="1084" t="s">
        <v>1510</v>
      </c>
      <c r="B41" s="1084"/>
      <c r="C41" s="561" t="s">
        <v>1511</v>
      </c>
      <c r="D41" s="561" t="s">
        <v>1016</v>
      </c>
      <c r="E41" s="562">
        <v>136675.20000000001</v>
      </c>
      <c r="F41" s="562">
        <v>0</v>
      </c>
      <c r="G41" s="563">
        <v>417.24</v>
      </c>
      <c r="H41" s="563">
        <v>137092.44</v>
      </c>
      <c r="I41" s="563">
        <v>0</v>
      </c>
      <c r="J41" s="564">
        <v>0</v>
      </c>
    </row>
    <row r="42" spans="1:10" ht="14.25" customHeight="1">
      <c r="A42" s="1083"/>
      <c r="B42" s="1083"/>
      <c r="C42" s="567"/>
      <c r="D42" s="567"/>
      <c r="E42" s="568">
        <v>54.9</v>
      </c>
      <c r="F42" s="568">
        <v>0</v>
      </c>
      <c r="G42" s="568">
        <v>0</v>
      </c>
      <c r="H42" s="568">
        <v>54.9</v>
      </c>
      <c r="I42" s="568">
        <v>0</v>
      </c>
      <c r="J42" s="569">
        <v>0</v>
      </c>
    </row>
    <row r="43" spans="1:10" ht="12" customHeight="1">
      <c r="A43" s="982" t="s">
        <v>1486</v>
      </c>
      <c r="B43" s="982"/>
      <c r="C43" s="982"/>
      <c r="D43" s="982"/>
      <c r="E43" s="1075">
        <v>152807625.25</v>
      </c>
      <c r="F43" s="1075">
        <v>0</v>
      </c>
      <c r="G43" s="1075">
        <v>3129443064.7199998</v>
      </c>
      <c r="H43" s="1075">
        <v>3097822377.1700001</v>
      </c>
      <c r="I43" s="1075">
        <v>184428312.80000001</v>
      </c>
      <c r="J43" s="565">
        <v>0</v>
      </c>
    </row>
    <row r="44" spans="1:10" ht="2.25" customHeight="1">
      <c r="A44" s="982"/>
      <c r="B44" s="982"/>
      <c r="C44" s="982"/>
      <c r="D44" s="982"/>
      <c r="E44" s="1075"/>
      <c r="F44" s="1075"/>
      <c r="G44" s="1075"/>
      <c r="H44" s="1075"/>
      <c r="I44" s="1075"/>
      <c r="J44" s="566"/>
    </row>
    <row r="45" spans="1:10" ht="14.25" customHeight="1">
      <c r="A45" s="1077" t="s">
        <v>703</v>
      </c>
      <c r="B45" s="1077"/>
      <c r="C45" s="1077"/>
      <c r="D45" s="1077"/>
      <c r="E45" s="1077"/>
      <c r="F45" s="1077"/>
      <c r="G45" s="1077"/>
      <c r="H45" s="1077"/>
      <c r="I45" s="1077"/>
      <c r="J45" s="1077"/>
    </row>
    <row r="46" spans="1:10" ht="14.25" customHeight="1">
      <c r="A46" s="1078" t="s">
        <v>1512</v>
      </c>
      <c r="B46" s="1078"/>
      <c r="C46" s="561" t="s">
        <v>1513</v>
      </c>
      <c r="D46" s="561" t="s">
        <v>1018</v>
      </c>
      <c r="E46" s="562">
        <v>0</v>
      </c>
      <c r="F46" s="562">
        <v>0</v>
      </c>
      <c r="G46" s="563">
        <v>252500</v>
      </c>
      <c r="H46" s="563">
        <v>252500</v>
      </c>
      <c r="I46" s="562">
        <v>0</v>
      </c>
      <c r="J46" s="570">
        <v>0</v>
      </c>
    </row>
    <row r="47" spans="1:10" ht="12.75" customHeight="1">
      <c r="A47" s="982" t="s">
        <v>1486</v>
      </c>
      <c r="B47" s="982"/>
      <c r="C47" s="982"/>
      <c r="D47" s="982"/>
      <c r="E47" s="1075">
        <v>0</v>
      </c>
      <c r="F47" s="1075">
        <v>0</v>
      </c>
      <c r="G47" s="1075">
        <v>252500</v>
      </c>
      <c r="H47" s="1075">
        <v>252500</v>
      </c>
      <c r="I47" s="1075">
        <v>0</v>
      </c>
      <c r="J47" s="565">
        <v>0</v>
      </c>
    </row>
    <row r="48" spans="1:10" ht="2.25" customHeight="1">
      <c r="A48" s="982"/>
      <c r="B48" s="982"/>
      <c r="C48" s="982"/>
      <c r="D48" s="982"/>
      <c r="E48" s="1075"/>
      <c r="F48" s="1075"/>
      <c r="G48" s="1075"/>
      <c r="H48" s="1075"/>
      <c r="I48" s="1075"/>
      <c r="J48" s="566"/>
    </row>
    <row r="49" spans="1:10" ht="14.25" customHeight="1">
      <c r="A49" s="1077" t="s">
        <v>1514</v>
      </c>
      <c r="B49" s="1077"/>
      <c r="C49" s="1077"/>
      <c r="D49" s="1077"/>
      <c r="E49" s="1077"/>
      <c r="F49" s="1077"/>
      <c r="G49" s="1077"/>
      <c r="H49" s="1077"/>
      <c r="I49" s="1077"/>
      <c r="J49" s="1077"/>
    </row>
    <row r="50" spans="1:10" ht="14.25" customHeight="1">
      <c r="A50" s="1078" t="s">
        <v>1515</v>
      </c>
      <c r="B50" s="1078"/>
      <c r="C50" s="561" t="s">
        <v>1516</v>
      </c>
      <c r="D50" s="561" t="s">
        <v>1018</v>
      </c>
      <c r="E50" s="562">
        <v>0</v>
      </c>
      <c r="F50" s="562">
        <v>0</v>
      </c>
      <c r="G50" s="563">
        <v>42617904.149999999</v>
      </c>
      <c r="H50" s="563">
        <v>40761294.149999999</v>
      </c>
      <c r="I50" s="563">
        <v>1856610</v>
      </c>
      <c r="J50" s="564">
        <v>0</v>
      </c>
    </row>
    <row r="51" spans="1:10" ht="14.25" customHeight="1">
      <c r="A51" s="1084" t="s">
        <v>1517</v>
      </c>
      <c r="B51" s="1084"/>
      <c r="C51" s="561" t="s">
        <v>1518</v>
      </c>
      <c r="D51" s="561" t="s">
        <v>1016</v>
      </c>
      <c r="E51" s="562">
        <v>0</v>
      </c>
      <c r="F51" s="562">
        <v>0</v>
      </c>
      <c r="G51" s="563">
        <v>9152262.7599999998</v>
      </c>
      <c r="H51" s="563">
        <v>9025566.5700000003</v>
      </c>
      <c r="I51" s="563">
        <v>126696.19</v>
      </c>
      <c r="J51" s="564">
        <v>0</v>
      </c>
    </row>
    <row r="52" spans="1:10" ht="14.25" customHeight="1">
      <c r="A52" s="1083"/>
      <c r="B52" s="1083"/>
      <c r="C52" s="567"/>
      <c r="D52" s="567"/>
      <c r="E52" s="568">
        <v>0</v>
      </c>
      <c r="F52" s="568">
        <v>0</v>
      </c>
      <c r="G52" s="568">
        <v>3726.71</v>
      </c>
      <c r="H52" s="568">
        <v>3674.51</v>
      </c>
      <c r="I52" s="568">
        <v>52.2</v>
      </c>
      <c r="J52" s="569">
        <v>0</v>
      </c>
    </row>
    <row r="53" spans="1:10" ht="12.75" customHeight="1">
      <c r="A53" s="982" t="s">
        <v>1486</v>
      </c>
      <c r="B53" s="982"/>
      <c r="C53" s="982"/>
      <c r="D53" s="982"/>
      <c r="E53" s="1075">
        <v>0</v>
      </c>
      <c r="F53" s="1075">
        <v>0</v>
      </c>
      <c r="G53" s="1075">
        <v>51770166.909999996</v>
      </c>
      <c r="H53" s="1075">
        <v>49786860.719999999</v>
      </c>
      <c r="I53" s="1075">
        <v>1983306.19</v>
      </c>
      <c r="J53" s="565">
        <v>0</v>
      </c>
    </row>
    <row r="54" spans="1:10" ht="2.25" customHeight="1">
      <c r="A54" s="982"/>
      <c r="B54" s="982"/>
      <c r="C54" s="982"/>
      <c r="D54" s="982"/>
      <c r="E54" s="1075"/>
      <c r="F54" s="1075"/>
      <c r="G54" s="1075"/>
      <c r="H54" s="1075"/>
      <c r="I54" s="1075"/>
      <c r="J54" s="566"/>
    </row>
    <row r="55" spans="1:10" ht="14.25" customHeight="1">
      <c r="A55" s="1077" t="s">
        <v>1514</v>
      </c>
      <c r="B55" s="1077"/>
      <c r="C55" s="1077"/>
      <c r="D55" s="1077"/>
      <c r="E55" s="1077"/>
      <c r="F55" s="1077"/>
      <c r="G55" s="1077"/>
      <c r="H55" s="1077"/>
      <c r="I55" s="1077"/>
      <c r="J55" s="1077"/>
    </row>
    <row r="56" spans="1:10" ht="14.25" customHeight="1">
      <c r="A56" s="1078" t="s">
        <v>1519</v>
      </c>
      <c r="B56" s="1078"/>
      <c r="C56" s="561" t="s">
        <v>1520</v>
      </c>
      <c r="D56" s="561" t="s">
        <v>1018</v>
      </c>
      <c r="E56" s="562">
        <v>0</v>
      </c>
      <c r="F56" s="562">
        <v>0</v>
      </c>
      <c r="G56" s="563">
        <v>113071993.92</v>
      </c>
      <c r="H56" s="563">
        <v>113071993.92</v>
      </c>
      <c r="I56" s="563">
        <v>0</v>
      </c>
      <c r="J56" s="564">
        <v>0</v>
      </c>
    </row>
    <row r="57" spans="1:10" ht="12" customHeight="1">
      <c r="A57" s="982" t="s">
        <v>1486</v>
      </c>
      <c r="B57" s="982"/>
      <c r="C57" s="982"/>
      <c r="D57" s="982"/>
      <c r="E57" s="1075">
        <v>0</v>
      </c>
      <c r="F57" s="1075">
        <v>0</v>
      </c>
      <c r="G57" s="1075">
        <v>113071993.92</v>
      </c>
      <c r="H57" s="1075">
        <v>113071993.92</v>
      </c>
      <c r="I57" s="1075">
        <v>0</v>
      </c>
      <c r="J57" s="565">
        <v>0</v>
      </c>
    </row>
    <row r="58" spans="1:10" ht="2.25" customHeight="1">
      <c r="A58" s="982"/>
      <c r="B58" s="982"/>
      <c r="C58" s="982"/>
      <c r="D58" s="982"/>
      <c r="E58" s="1075"/>
      <c r="F58" s="1075"/>
      <c r="G58" s="1075"/>
      <c r="H58" s="1075"/>
      <c r="I58" s="1075"/>
      <c r="J58" s="566"/>
    </row>
    <row r="59" spans="1:10" ht="14.25" customHeight="1">
      <c r="A59" s="1077" t="s">
        <v>1521</v>
      </c>
      <c r="B59" s="1077"/>
      <c r="C59" s="1077"/>
      <c r="D59" s="1077"/>
      <c r="E59" s="1077"/>
      <c r="F59" s="1077"/>
      <c r="G59" s="1077"/>
      <c r="H59" s="1077"/>
      <c r="I59" s="1077"/>
      <c r="J59" s="1077"/>
    </row>
    <row r="60" spans="1:10" ht="15" customHeight="1">
      <c r="A60" s="1078" t="s">
        <v>1522</v>
      </c>
      <c r="B60" s="1078"/>
      <c r="C60" s="561" t="s">
        <v>1523</v>
      </c>
      <c r="D60" s="561" t="s">
        <v>1018</v>
      </c>
      <c r="E60" s="562">
        <v>0</v>
      </c>
      <c r="F60" s="562">
        <v>0</v>
      </c>
      <c r="G60" s="563">
        <v>1743073.09</v>
      </c>
      <c r="H60" s="563">
        <v>1743073.09</v>
      </c>
      <c r="I60" s="563">
        <v>0</v>
      </c>
      <c r="J60" s="564">
        <v>0</v>
      </c>
    </row>
    <row r="61" spans="1:10" ht="12" customHeight="1">
      <c r="A61" s="982" t="s">
        <v>1486</v>
      </c>
      <c r="B61" s="982"/>
      <c r="C61" s="982"/>
      <c r="D61" s="982"/>
      <c r="E61" s="1075">
        <v>0</v>
      </c>
      <c r="F61" s="1075">
        <v>0</v>
      </c>
      <c r="G61" s="1075">
        <v>1743073.09</v>
      </c>
      <c r="H61" s="1075">
        <v>1743073.09</v>
      </c>
      <c r="I61" s="1075">
        <v>0</v>
      </c>
      <c r="J61" s="565">
        <v>0</v>
      </c>
    </row>
    <row r="62" spans="1:10" ht="2.25" customHeight="1">
      <c r="A62" s="982"/>
      <c r="B62" s="982"/>
      <c r="C62" s="982"/>
      <c r="D62" s="982"/>
      <c r="E62" s="1075"/>
      <c r="F62" s="1075"/>
      <c r="G62" s="1075"/>
      <c r="H62" s="1075"/>
      <c r="I62" s="1075"/>
      <c r="J62" s="566"/>
    </row>
    <row r="63" spans="1:10" ht="14.25" customHeight="1">
      <c r="A63" s="1077" t="s">
        <v>1514</v>
      </c>
      <c r="B63" s="1077"/>
      <c r="C63" s="1077"/>
      <c r="D63" s="1077"/>
      <c r="E63" s="1077"/>
      <c r="F63" s="1077"/>
      <c r="G63" s="1077"/>
      <c r="H63" s="1077"/>
      <c r="I63" s="1077"/>
      <c r="J63" s="1077"/>
    </row>
    <row r="64" spans="1:10" ht="14.25" customHeight="1">
      <c r="A64" s="1078" t="s">
        <v>1524</v>
      </c>
      <c r="B64" s="1078"/>
      <c r="C64" s="561" t="s">
        <v>1525</v>
      </c>
      <c r="D64" s="561" t="s">
        <v>1018</v>
      </c>
      <c r="E64" s="562">
        <v>0</v>
      </c>
      <c r="F64" s="562">
        <v>0</v>
      </c>
      <c r="G64" s="563">
        <v>235832.74</v>
      </c>
      <c r="H64" s="563">
        <v>235832.74</v>
      </c>
      <c r="I64" s="563">
        <v>0</v>
      </c>
      <c r="J64" s="564">
        <v>0</v>
      </c>
    </row>
    <row r="65" spans="1:10" ht="12.75" customHeight="1">
      <c r="A65" s="982" t="s">
        <v>1486</v>
      </c>
      <c r="B65" s="982"/>
      <c r="C65" s="982"/>
      <c r="D65" s="982"/>
      <c r="E65" s="1075">
        <v>0</v>
      </c>
      <c r="F65" s="1075">
        <v>0</v>
      </c>
      <c r="G65" s="1075">
        <v>235832.74</v>
      </c>
      <c r="H65" s="1075">
        <v>235832.74</v>
      </c>
      <c r="I65" s="1075">
        <v>0</v>
      </c>
      <c r="J65" s="565">
        <v>0</v>
      </c>
    </row>
    <row r="66" spans="1:10" ht="1.5" customHeight="1">
      <c r="A66" s="982"/>
      <c r="B66" s="982"/>
      <c r="C66" s="982"/>
      <c r="D66" s="982"/>
      <c r="E66" s="1075"/>
      <c r="F66" s="1075"/>
      <c r="G66" s="1075"/>
      <c r="H66" s="1075"/>
      <c r="I66" s="1075"/>
      <c r="J66" s="566"/>
    </row>
    <row r="67" spans="1:10" ht="15" customHeight="1">
      <c r="A67" s="1077" t="s">
        <v>1521</v>
      </c>
      <c r="B67" s="1077"/>
      <c r="C67" s="1077"/>
      <c r="D67" s="1077"/>
      <c r="E67" s="1077"/>
      <c r="F67" s="1077"/>
      <c r="G67" s="1077"/>
      <c r="H67" s="1077"/>
      <c r="I67" s="1077"/>
      <c r="J67" s="1077"/>
    </row>
    <row r="68" spans="1:10" ht="14.25" customHeight="1">
      <c r="A68" s="1078" t="s">
        <v>1526</v>
      </c>
      <c r="B68" s="1078"/>
      <c r="C68" s="561" t="s">
        <v>1527</v>
      </c>
      <c r="D68" s="561" t="s">
        <v>1018</v>
      </c>
      <c r="E68" s="562">
        <v>570000000</v>
      </c>
      <c r="F68" s="562">
        <v>0</v>
      </c>
      <c r="G68" s="563">
        <v>2388050000</v>
      </c>
      <c r="H68" s="563">
        <v>2108050000</v>
      </c>
      <c r="I68" s="563">
        <v>850000000</v>
      </c>
      <c r="J68" s="564">
        <v>0</v>
      </c>
    </row>
    <row r="69" spans="1:10" ht="14.25" customHeight="1">
      <c r="A69" s="1084" t="s">
        <v>1528</v>
      </c>
      <c r="B69" s="1084"/>
      <c r="C69" s="561" t="s">
        <v>1529</v>
      </c>
      <c r="D69" s="561" t="s">
        <v>1016</v>
      </c>
      <c r="E69" s="562">
        <v>0</v>
      </c>
      <c r="F69" s="562">
        <v>0</v>
      </c>
      <c r="G69" s="563">
        <v>91371675</v>
      </c>
      <c r="H69" s="563">
        <v>91371675</v>
      </c>
      <c r="I69" s="563">
        <v>0</v>
      </c>
      <c r="J69" s="564">
        <v>0</v>
      </c>
    </row>
    <row r="70" spans="1:10" ht="14.25" customHeight="1">
      <c r="A70" s="1083"/>
      <c r="B70" s="1083"/>
      <c r="C70" s="567"/>
      <c r="D70" s="567"/>
      <c r="E70" s="568">
        <v>0</v>
      </c>
      <c r="F70" s="568">
        <v>0</v>
      </c>
      <c r="G70" s="568">
        <v>38500</v>
      </c>
      <c r="H70" s="568">
        <v>38500</v>
      </c>
      <c r="I70" s="568">
        <v>0</v>
      </c>
      <c r="J70" s="569">
        <v>0</v>
      </c>
    </row>
    <row r="71" spans="1:10" ht="12.75" customHeight="1">
      <c r="A71" s="982" t="s">
        <v>1486</v>
      </c>
      <c r="B71" s="982"/>
      <c r="C71" s="982"/>
      <c r="D71" s="982"/>
      <c r="E71" s="1075">
        <v>570000000</v>
      </c>
      <c r="F71" s="1075">
        <v>0</v>
      </c>
      <c r="G71" s="1075">
        <v>2479421675</v>
      </c>
      <c r="H71" s="1075">
        <v>2199421675</v>
      </c>
      <c r="I71" s="1075">
        <v>850000000</v>
      </c>
      <c r="J71" s="565">
        <v>0</v>
      </c>
    </row>
    <row r="72" spans="1:10" ht="1.5" customHeight="1">
      <c r="A72" s="982"/>
      <c r="B72" s="982"/>
      <c r="C72" s="982"/>
      <c r="D72" s="982"/>
      <c r="E72" s="1075"/>
      <c r="F72" s="1075"/>
      <c r="G72" s="1075"/>
      <c r="H72" s="1075"/>
      <c r="I72" s="1075"/>
      <c r="J72" s="566"/>
    </row>
    <row r="73" spans="1:10" ht="15" customHeight="1">
      <c r="A73" s="1077" t="s">
        <v>1521</v>
      </c>
      <c r="B73" s="1077"/>
      <c r="C73" s="1077"/>
      <c r="D73" s="1077"/>
      <c r="E73" s="1077"/>
      <c r="F73" s="1077"/>
      <c r="G73" s="1077"/>
      <c r="H73" s="1077"/>
      <c r="I73" s="1077"/>
      <c r="J73" s="1077"/>
    </row>
    <row r="74" spans="1:10" ht="14.25" customHeight="1">
      <c r="A74" s="1078" t="s">
        <v>1530</v>
      </c>
      <c r="B74" s="1078"/>
      <c r="C74" s="561" t="s">
        <v>1531</v>
      </c>
      <c r="D74" s="561" t="s">
        <v>1018</v>
      </c>
      <c r="E74" s="562">
        <v>0</v>
      </c>
      <c r="F74" s="562">
        <v>0</v>
      </c>
      <c r="G74" s="563">
        <v>85834076.719999999</v>
      </c>
      <c r="H74" s="563">
        <v>85834076.719999999</v>
      </c>
      <c r="I74" s="563">
        <v>0</v>
      </c>
      <c r="J74" s="564">
        <v>0</v>
      </c>
    </row>
    <row r="75" spans="1:10" ht="14.25" customHeight="1">
      <c r="A75" s="1084" t="s">
        <v>1532</v>
      </c>
      <c r="B75" s="1084"/>
      <c r="C75" s="561" t="s">
        <v>1533</v>
      </c>
      <c r="D75" s="561" t="s">
        <v>1016</v>
      </c>
      <c r="E75" s="562">
        <v>0</v>
      </c>
      <c r="F75" s="562">
        <v>0</v>
      </c>
      <c r="G75" s="563">
        <v>183112.41</v>
      </c>
      <c r="H75" s="563">
        <v>183112.41</v>
      </c>
      <c r="I75" s="563">
        <v>0</v>
      </c>
      <c r="J75" s="564">
        <v>0</v>
      </c>
    </row>
    <row r="76" spans="1:10" ht="14.25" customHeight="1">
      <c r="A76" s="1083"/>
      <c r="B76" s="1083"/>
      <c r="C76" s="567"/>
      <c r="D76" s="567"/>
      <c r="E76" s="568">
        <v>0</v>
      </c>
      <c r="F76" s="568">
        <v>0</v>
      </c>
      <c r="G76" s="568">
        <v>75.95</v>
      </c>
      <c r="H76" s="568">
        <v>75.95</v>
      </c>
      <c r="I76" s="568">
        <v>0</v>
      </c>
      <c r="J76" s="569">
        <v>0</v>
      </c>
    </row>
    <row r="77" spans="1:10" ht="12.75" customHeight="1">
      <c r="A77" s="982" t="s">
        <v>1486</v>
      </c>
      <c r="B77" s="982"/>
      <c r="C77" s="982"/>
      <c r="D77" s="982"/>
      <c r="E77" s="1075">
        <v>0</v>
      </c>
      <c r="F77" s="1075">
        <v>0</v>
      </c>
      <c r="G77" s="1075">
        <v>86017189.129999995</v>
      </c>
      <c r="H77" s="1075">
        <v>86017189.129999995</v>
      </c>
      <c r="I77" s="1075">
        <v>0</v>
      </c>
      <c r="J77" s="565">
        <v>0</v>
      </c>
    </row>
    <row r="78" spans="1:10" ht="1.5" customHeight="1">
      <c r="A78" s="982"/>
      <c r="B78" s="982"/>
      <c r="C78" s="982"/>
      <c r="D78" s="982"/>
      <c r="E78" s="1075"/>
      <c r="F78" s="1075"/>
      <c r="G78" s="1075"/>
      <c r="H78" s="1075"/>
      <c r="I78" s="1075"/>
      <c r="J78" s="566"/>
    </row>
    <row r="79" spans="1:10" ht="15" customHeight="1">
      <c r="A79" s="1077" t="s">
        <v>1534</v>
      </c>
      <c r="B79" s="1077"/>
      <c r="C79" s="1077"/>
      <c r="D79" s="1077"/>
      <c r="E79" s="1077"/>
      <c r="F79" s="1077"/>
      <c r="G79" s="1077"/>
      <c r="H79" s="1077"/>
      <c r="I79" s="1077"/>
      <c r="J79" s="1077"/>
    </row>
    <row r="80" spans="1:10" ht="14.25" customHeight="1">
      <c r="A80" s="1078" t="s">
        <v>1534</v>
      </c>
      <c r="B80" s="1078"/>
      <c r="C80" s="561" t="s">
        <v>1535</v>
      </c>
      <c r="D80" s="561" t="s">
        <v>1018</v>
      </c>
      <c r="E80" s="562">
        <v>0</v>
      </c>
      <c r="F80" s="562">
        <v>0</v>
      </c>
      <c r="G80" s="563">
        <v>41700635.590000004</v>
      </c>
      <c r="H80" s="563">
        <v>41700635.590000004</v>
      </c>
      <c r="I80" s="563">
        <v>0</v>
      </c>
      <c r="J80" s="564">
        <v>0</v>
      </c>
    </row>
    <row r="81" spans="1:10" ht="12" customHeight="1">
      <c r="A81" s="982" t="s">
        <v>1486</v>
      </c>
      <c r="B81" s="982"/>
      <c r="C81" s="982"/>
      <c r="D81" s="982"/>
      <c r="E81" s="1075">
        <v>0</v>
      </c>
      <c r="F81" s="1075">
        <v>0</v>
      </c>
      <c r="G81" s="1075">
        <v>41700635.590000004</v>
      </c>
      <c r="H81" s="1075">
        <v>41700635.590000004</v>
      </c>
      <c r="I81" s="1075">
        <v>0</v>
      </c>
      <c r="J81" s="565">
        <v>0</v>
      </c>
    </row>
    <row r="82" spans="1:10" ht="2.25" customHeight="1">
      <c r="A82" s="982"/>
      <c r="B82" s="982"/>
      <c r="C82" s="982"/>
      <c r="D82" s="982"/>
      <c r="E82" s="1075"/>
      <c r="F82" s="1075"/>
      <c r="G82" s="1075"/>
      <c r="H82" s="1075"/>
      <c r="I82" s="1075"/>
      <c r="J82" s="566"/>
    </row>
    <row r="83" spans="1:10" ht="14.25" customHeight="1">
      <c r="A83" s="1077" t="s">
        <v>1534</v>
      </c>
      <c r="B83" s="1077"/>
      <c r="C83" s="1077"/>
      <c r="D83" s="1077"/>
      <c r="E83" s="1077"/>
      <c r="F83" s="1077"/>
      <c r="G83" s="1077"/>
      <c r="H83" s="1077"/>
      <c r="I83" s="1077"/>
      <c r="J83" s="1077"/>
    </row>
    <row r="84" spans="1:10" ht="14.25" customHeight="1">
      <c r="A84" s="1078" t="s">
        <v>1536</v>
      </c>
      <c r="B84" s="1078"/>
      <c r="C84" s="561" t="s">
        <v>1537</v>
      </c>
      <c r="D84" s="561" t="s">
        <v>1018</v>
      </c>
      <c r="E84" s="562">
        <v>0</v>
      </c>
      <c r="F84" s="562">
        <v>0</v>
      </c>
      <c r="G84" s="563">
        <v>68906821.5</v>
      </c>
      <c r="H84" s="563">
        <v>68906821.5</v>
      </c>
      <c r="I84" s="563">
        <v>0</v>
      </c>
      <c r="J84" s="564">
        <v>0</v>
      </c>
    </row>
    <row r="85" spans="1:10" ht="12.75" customHeight="1">
      <c r="A85" s="982" t="s">
        <v>1486</v>
      </c>
      <c r="B85" s="982"/>
      <c r="C85" s="982"/>
      <c r="D85" s="982"/>
      <c r="E85" s="1075">
        <v>0</v>
      </c>
      <c r="F85" s="1075">
        <v>0</v>
      </c>
      <c r="G85" s="1075">
        <v>68906821.5</v>
      </c>
      <c r="H85" s="1075">
        <v>68906821.5</v>
      </c>
      <c r="I85" s="1075">
        <v>0</v>
      </c>
      <c r="J85" s="565">
        <v>0</v>
      </c>
    </row>
    <row r="86" spans="1:10" ht="2.25" customHeight="1">
      <c r="A86" s="982"/>
      <c r="B86" s="982"/>
      <c r="C86" s="982"/>
      <c r="D86" s="982"/>
      <c r="E86" s="1075"/>
      <c r="F86" s="1075"/>
      <c r="G86" s="1075"/>
      <c r="H86" s="1075"/>
      <c r="I86" s="1075"/>
      <c r="J86" s="566"/>
    </row>
    <row r="87" spans="1:10" ht="14.25" customHeight="1">
      <c r="A87" s="1077" t="s">
        <v>1538</v>
      </c>
      <c r="B87" s="1077"/>
      <c r="C87" s="1077"/>
      <c r="D87" s="1077"/>
      <c r="E87" s="1077"/>
      <c r="F87" s="1077"/>
      <c r="G87" s="1077"/>
      <c r="H87" s="1077"/>
      <c r="I87" s="1077"/>
      <c r="J87" s="1077"/>
    </row>
    <row r="88" spans="1:10" ht="14.25" customHeight="1">
      <c r="A88" s="1078" t="s">
        <v>1539</v>
      </c>
      <c r="B88" s="1078"/>
      <c r="C88" s="561" t="s">
        <v>1540</v>
      </c>
      <c r="D88" s="561" t="s">
        <v>1018</v>
      </c>
      <c r="E88" s="562">
        <v>0</v>
      </c>
      <c r="F88" s="562">
        <v>0</v>
      </c>
      <c r="G88" s="563">
        <v>2638911.92</v>
      </c>
      <c r="H88" s="563">
        <v>2638911.92</v>
      </c>
      <c r="I88" s="562">
        <v>0</v>
      </c>
      <c r="J88" s="570">
        <v>0</v>
      </c>
    </row>
    <row r="89" spans="1:10" ht="12" customHeight="1">
      <c r="A89" s="982" t="s">
        <v>1486</v>
      </c>
      <c r="B89" s="982"/>
      <c r="C89" s="982"/>
      <c r="D89" s="982"/>
      <c r="E89" s="1075">
        <v>0</v>
      </c>
      <c r="F89" s="1075">
        <v>0</v>
      </c>
      <c r="G89" s="1075">
        <v>2638911.92</v>
      </c>
      <c r="H89" s="1075">
        <v>2638911.92</v>
      </c>
      <c r="I89" s="1075">
        <v>0</v>
      </c>
      <c r="J89" s="565">
        <v>0</v>
      </c>
    </row>
    <row r="90" spans="1:10" ht="2.25" customHeight="1">
      <c r="A90" s="982"/>
      <c r="B90" s="982"/>
      <c r="C90" s="982"/>
      <c r="D90" s="982"/>
      <c r="E90" s="1075"/>
      <c r="F90" s="1075"/>
      <c r="G90" s="1075"/>
      <c r="H90" s="1075"/>
      <c r="I90" s="1075"/>
      <c r="J90" s="566"/>
    </row>
    <row r="91" spans="1:10" ht="14.25" customHeight="1">
      <c r="A91" s="1077" t="s">
        <v>1538</v>
      </c>
      <c r="B91" s="1077"/>
      <c r="C91" s="1077"/>
      <c r="D91" s="1077"/>
      <c r="E91" s="1077"/>
      <c r="F91" s="1077"/>
      <c r="G91" s="1077"/>
      <c r="H91" s="1077"/>
      <c r="I91" s="1077"/>
      <c r="J91" s="1077"/>
    </row>
    <row r="92" spans="1:10" ht="23.25" customHeight="1">
      <c r="A92" s="1078" t="s">
        <v>1541</v>
      </c>
      <c r="B92" s="1078"/>
      <c r="C92" s="561" t="s">
        <v>1542</v>
      </c>
      <c r="D92" s="561" t="s">
        <v>1018</v>
      </c>
      <c r="E92" s="562">
        <v>0</v>
      </c>
      <c r="F92" s="562">
        <v>0</v>
      </c>
      <c r="G92" s="563">
        <v>23607467.52</v>
      </c>
      <c r="H92" s="563">
        <v>23607467.52</v>
      </c>
      <c r="I92" s="562">
        <v>0</v>
      </c>
      <c r="J92" s="570">
        <v>0</v>
      </c>
    </row>
    <row r="93" spans="1:10" ht="14.25" customHeight="1">
      <c r="A93" s="1078" t="s">
        <v>1543</v>
      </c>
      <c r="B93" s="1078"/>
      <c r="C93" s="561" t="s">
        <v>1544</v>
      </c>
      <c r="D93" s="561" t="s">
        <v>1018</v>
      </c>
      <c r="E93" s="562">
        <v>0</v>
      </c>
      <c r="F93" s="562">
        <v>0</v>
      </c>
      <c r="G93" s="563">
        <v>426195383.66000003</v>
      </c>
      <c r="H93" s="563">
        <v>426195383.66000003</v>
      </c>
      <c r="I93" s="563">
        <v>0</v>
      </c>
      <c r="J93" s="564">
        <v>0</v>
      </c>
    </row>
    <row r="94" spans="1:10" ht="15" customHeight="1">
      <c r="A94" s="1078" t="s">
        <v>1545</v>
      </c>
      <c r="B94" s="1078"/>
      <c r="C94" s="561" t="s">
        <v>1546</v>
      </c>
      <c r="D94" s="561" t="s">
        <v>1018</v>
      </c>
      <c r="E94" s="562">
        <v>369443135.16000003</v>
      </c>
      <c r="F94" s="562">
        <v>0</v>
      </c>
      <c r="G94" s="563">
        <v>1659180104.97</v>
      </c>
      <c r="H94" s="563">
        <v>1695286053.8599999</v>
      </c>
      <c r="I94" s="563">
        <v>333337186.26999998</v>
      </c>
      <c r="J94" s="564">
        <v>0</v>
      </c>
    </row>
    <row r="95" spans="1:10" ht="14.25" customHeight="1">
      <c r="A95" s="1078" t="s">
        <v>1547</v>
      </c>
      <c r="B95" s="1078"/>
      <c r="C95" s="561" t="s">
        <v>1548</v>
      </c>
      <c r="D95" s="561" t="s">
        <v>1018</v>
      </c>
      <c r="E95" s="562">
        <v>275906992.26999998</v>
      </c>
      <c r="F95" s="562">
        <v>0</v>
      </c>
      <c r="G95" s="563">
        <v>549203957.04999995</v>
      </c>
      <c r="H95" s="563">
        <v>633435203.04999995</v>
      </c>
      <c r="I95" s="563">
        <v>191675746.27000001</v>
      </c>
      <c r="J95" s="564">
        <v>0</v>
      </c>
    </row>
    <row r="96" spans="1:10" ht="14.25" customHeight="1">
      <c r="A96" s="1078" t="s">
        <v>1549</v>
      </c>
      <c r="B96" s="1078"/>
      <c r="C96" s="561" t="s">
        <v>1550</v>
      </c>
      <c r="D96" s="561" t="s">
        <v>1018</v>
      </c>
      <c r="E96" s="562">
        <v>0</v>
      </c>
      <c r="F96" s="562">
        <v>0</v>
      </c>
      <c r="G96" s="563">
        <v>955216151.69000006</v>
      </c>
      <c r="H96" s="563">
        <v>451599973.77999997</v>
      </c>
      <c r="I96" s="563">
        <v>503616177.91000003</v>
      </c>
      <c r="J96" s="564">
        <v>0</v>
      </c>
    </row>
    <row r="97" spans="1:10" ht="12" customHeight="1">
      <c r="A97" s="982" t="s">
        <v>1486</v>
      </c>
      <c r="B97" s="982"/>
      <c r="C97" s="982"/>
      <c r="D97" s="982"/>
      <c r="E97" s="1075">
        <v>645350127.42999995</v>
      </c>
      <c r="F97" s="1075">
        <v>0</v>
      </c>
      <c r="G97" s="1075">
        <v>3613403064.8899999</v>
      </c>
      <c r="H97" s="1075">
        <v>3230124081.8699999</v>
      </c>
      <c r="I97" s="1075">
        <v>1028629110.45</v>
      </c>
      <c r="J97" s="565">
        <v>0</v>
      </c>
    </row>
    <row r="98" spans="1:10" ht="2.25" customHeight="1">
      <c r="A98" s="982"/>
      <c r="B98" s="982"/>
      <c r="C98" s="982"/>
      <c r="D98" s="982"/>
      <c r="E98" s="1075"/>
      <c r="F98" s="1075"/>
      <c r="G98" s="1075"/>
      <c r="H98" s="1075"/>
      <c r="I98" s="1075"/>
      <c r="J98" s="566"/>
    </row>
    <row r="99" spans="1:10" ht="14.25" customHeight="1">
      <c r="A99" s="1077" t="s">
        <v>1538</v>
      </c>
      <c r="B99" s="1077"/>
      <c r="C99" s="1077"/>
      <c r="D99" s="1077"/>
      <c r="E99" s="1077"/>
      <c r="F99" s="1077"/>
      <c r="G99" s="1077"/>
      <c r="H99" s="1077"/>
      <c r="I99" s="1077"/>
      <c r="J99" s="1077"/>
    </row>
    <row r="100" spans="1:10" ht="15" customHeight="1">
      <c r="A100" s="1078" t="s">
        <v>1551</v>
      </c>
      <c r="B100" s="1078"/>
      <c r="C100" s="561" t="s">
        <v>1552</v>
      </c>
      <c r="D100" s="561" t="s">
        <v>1018</v>
      </c>
      <c r="E100" s="562">
        <v>0</v>
      </c>
      <c r="F100" s="562">
        <v>0</v>
      </c>
      <c r="G100" s="563">
        <v>2354728867.4400001</v>
      </c>
      <c r="H100" s="563">
        <v>2354728867.4400001</v>
      </c>
      <c r="I100" s="562">
        <v>0</v>
      </c>
      <c r="J100" s="570">
        <v>0</v>
      </c>
    </row>
    <row r="101" spans="1:10" ht="14.25" customHeight="1">
      <c r="A101" s="1078" t="s">
        <v>1553</v>
      </c>
      <c r="B101" s="1078"/>
      <c r="C101" s="561" t="s">
        <v>1554</v>
      </c>
      <c r="D101" s="561" t="s">
        <v>1018</v>
      </c>
      <c r="E101" s="562">
        <v>0</v>
      </c>
      <c r="F101" s="562">
        <v>0</v>
      </c>
      <c r="G101" s="563">
        <v>425661661.06</v>
      </c>
      <c r="H101" s="563">
        <v>425661661.06</v>
      </c>
      <c r="I101" s="562">
        <v>0</v>
      </c>
      <c r="J101" s="570">
        <v>0</v>
      </c>
    </row>
    <row r="102" spans="1:10" ht="14.25" customHeight="1">
      <c r="A102" s="1078" t="s">
        <v>1555</v>
      </c>
      <c r="B102" s="1078"/>
      <c r="C102" s="561" t="s">
        <v>1556</v>
      </c>
      <c r="D102" s="561" t="s">
        <v>1018</v>
      </c>
      <c r="E102" s="562">
        <v>0</v>
      </c>
      <c r="F102" s="562">
        <v>0</v>
      </c>
      <c r="G102" s="563">
        <v>1427698916.0699999</v>
      </c>
      <c r="H102" s="563">
        <v>1427698916.0699999</v>
      </c>
      <c r="I102" s="562">
        <v>0</v>
      </c>
      <c r="J102" s="570">
        <v>0</v>
      </c>
    </row>
    <row r="103" spans="1:10" ht="14.25" customHeight="1">
      <c r="A103" s="1078" t="s">
        <v>1557</v>
      </c>
      <c r="B103" s="1078"/>
      <c r="C103" s="561" t="s">
        <v>1558</v>
      </c>
      <c r="D103" s="561" t="s">
        <v>1018</v>
      </c>
      <c r="E103" s="562">
        <v>0</v>
      </c>
      <c r="F103" s="562">
        <v>0</v>
      </c>
      <c r="G103" s="563">
        <v>508617913.98000002</v>
      </c>
      <c r="H103" s="563">
        <v>508617913.98000002</v>
      </c>
      <c r="I103" s="562">
        <v>0</v>
      </c>
      <c r="J103" s="570">
        <v>0</v>
      </c>
    </row>
    <row r="104" spans="1:10" ht="14.25" customHeight="1">
      <c r="A104" s="1078" t="s">
        <v>1559</v>
      </c>
      <c r="B104" s="1078"/>
      <c r="C104" s="561" t="s">
        <v>1560</v>
      </c>
      <c r="D104" s="561" t="s">
        <v>1018</v>
      </c>
      <c r="E104" s="562">
        <v>0</v>
      </c>
      <c r="F104" s="562">
        <v>0</v>
      </c>
      <c r="G104" s="563">
        <v>196199110.84</v>
      </c>
      <c r="H104" s="563">
        <v>196199110.84</v>
      </c>
      <c r="I104" s="562">
        <v>0</v>
      </c>
      <c r="J104" s="570">
        <v>0</v>
      </c>
    </row>
    <row r="105" spans="1:10" ht="12.75" customHeight="1">
      <c r="A105" s="982" t="s">
        <v>1486</v>
      </c>
      <c r="B105" s="982"/>
      <c r="C105" s="982"/>
      <c r="D105" s="982"/>
      <c r="E105" s="1075">
        <v>0</v>
      </c>
      <c r="F105" s="1075">
        <v>0</v>
      </c>
      <c r="G105" s="1075">
        <v>4912906469.3900003</v>
      </c>
      <c r="H105" s="1075">
        <v>4912906469.3900003</v>
      </c>
      <c r="I105" s="1075">
        <v>0</v>
      </c>
      <c r="J105" s="565">
        <v>0</v>
      </c>
    </row>
    <row r="106" spans="1:10" ht="2.25" customHeight="1">
      <c r="A106" s="982"/>
      <c r="B106" s="982"/>
      <c r="C106" s="982"/>
      <c r="D106" s="982"/>
      <c r="E106" s="1075"/>
      <c r="F106" s="1075"/>
      <c r="G106" s="1075"/>
      <c r="H106" s="1075"/>
      <c r="I106" s="1075"/>
      <c r="J106" s="566"/>
    </row>
    <row r="107" spans="1:10" ht="14.25" customHeight="1">
      <c r="A107" s="1077" t="s">
        <v>649</v>
      </c>
      <c r="B107" s="1077"/>
      <c r="C107" s="1077"/>
      <c r="D107" s="1077"/>
      <c r="E107" s="1077"/>
      <c r="F107" s="1077"/>
      <c r="G107" s="1077"/>
      <c r="H107" s="1077"/>
      <c r="I107" s="1077"/>
      <c r="J107" s="1077"/>
    </row>
    <row r="108" spans="1:10" ht="14.25" customHeight="1">
      <c r="A108" s="1078" t="s">
        <v>1561</v>
      </c>
      <c r="B108" s="1078"/>
      <c r="C108" s="561" t="s">
        <v>1562</v>
      </c>
      <c r="D108" s="561" t="s">
        <v>1018</v>
      </c>
      <c r="E108" s="562">
        <v>185250</v>
      </c>
      <c r="F108" s="562">
        <v>0</v>
      </c>
      <c r="G108" s="563">
        <v>171000</v>
      </c>
      <c r="H108" s="563">
        <v>345633.47</v>
      </c>
      <c r="I108" s="563">
        <v>10616.53</v>
      </c>
      <c r="J108" s="564">
        <v>0</v>
      </c>
    </row>
    <row r="109" spans="1:10" ht="14.25" customHeight="1">
      <c r="A109" s="1078" t="s">
        <v>1563</v>
      </c>
      <c r="B109" s="1078"/>
      <c r="C109" s="561" t="s">
        <v>1564</v>
      </c>
      <c r="D109" s="561" t="s">
        <v>1018</v>
      </c>
      <c r="E109" s="562">
        <v>0</v>
      </c>
      <c r="F109" s="562">
        <v>0</v>
      </c>
      <c r="G109" s="563">
        <v>341700</v>
      </c>
      <c r="H109" s="563">
        <v>305189.61</v>
      </c>
      <c r="I109" s="563">
        <v>36510.39</v>
      </c>
      <c r="J109" s="564">
        <v>0</v>
      </c>
    </row>
    <row r="110" spans="1:10" ht="14.25" customHeight="1">
      <c r="A110" s="1078" t="s">
        <v>1565</v>
      </c>
      <c r="B110" s="1078"/>
      <c r="C110" s="561" t="s">
        <v>1566</v>
      </c>
      <c r="D110" s="561" t="s">
        <v>1018</v>
      </c>
      <c r="E110" s="562">
        <v>0</v>
      </c>
      <c r="F110" s="562">
        <v>0</v>
      </c>
      <c r="G110" s="563">
        <v>11980.26</v>
      </c>
      <c r="H110" s="563">
        <v>11980.26</v>
      </c>
      <c r="I110" s="563">
        <v>0</v>
      </c>
      <c r="J110" s="564">
        <v>0</v>
      </c>
    </row>
    <row r="111" spans="1:10" ht="15" customHeight="1">
      <c r="A111" s="1078" t="s">
        <v>70</v>
      </c>
      <c r="B111" s="1078"/>
      <c r="C111" s="561" t="s">
        <v>1567</v>
      </c>
      <c r="D111" s="561" t="s">
        <v>1018</v>
      </c>
      <c r="E111" s="562">
        <v>1669707</v>
      </c>
      <c r="F111" s="562">
        <v>0</v>
      </c>
      <c r="G111" s="563">
        <v>8642204.4399999995</v>
      </c>
      <c r="H111" s="563">
        <v>5950913.8399999999</v>
      </c>
      <c r="I111" s="563">
        <v>4360997.5999999996</v>
      </c>
      <c r="J111" s="564">
        <v>0</v>
      </c>
    </row>
    <row r="112" spans="1:10" ht="14.25" customHeight="1">
      <c r="A112" s="1078" t="s">
        <v>1568</v>
      </c>
      <c r="B112" s="1078"/>
      <c r="C112" s="561" t="s">
        <v>1569</v>
      </c>
      <c r="D112" s="561" t="s">
        <v>1018</v>
      </c>
      <c r="E112" s="562">
        <v>2127435.33</v>
      </c>
      <c r="F112" s="562">
        <v>0</v>
      </c>
      <c r="G112" s="563">
        <v>24296579.449999999</v>
      </c>
      <c r="H112" s="563">
        <v>14095570.84</v>
      </c>
      <c r="I112" s="563">
        <v>12328443.939999999</v>
      </c>
      <c r="J112" s="564">
        <v>0</v>
      </c>
    </row>
    <row r="113" spans="1:10" ht="12" customHeight="1">
      <c r="A113" s="982" t="s">
        <v>1486</v>
      </c>
      <c r="B113" s="982"/>
      <c r="C113" s="982"/>
      <c r="D113" s="982"/>
      <c r="E113" s="1075">
        <v>3982392.33</v>
      </c>
      <c r="F113" s="1075">
        <v>0</v>
      </c>
      <c r="G113" s="1075">
        <v>33463464.149999999</v>
      </c>
      <c r="H113" s="1075">
        <v>20709288.02</v>
      </c>
      <c r="I113" s="1075">
        <v>16736568.460000001</v>
      </c>
      <c r="J113" s="565">
        <v>0</v>
      </c>
    </row>
    <row r="114" spans="1:10" ht="2.25" customHeight="1">
      <c r="A114" s="982"/>
      <c r="B114" s="982"/>
      <c r="C114" s="982"/>
      <c r="D114" s="982"/>
      <c r="E114" s="1075"/>
      <c r="F114" s="1075"/>
      <c r="G114" s="1075"/>
      <c r="H114" s="1075"/>
      <c r="I114" s="1075"/>
      <c r="J114" s="566"/>
    </row>
    <row r="115" spans="1:10" ht="14.25" customHeight="1">
      <c r="A115" s="1077" t="s">
        <v>649</v>
      </c>
      <c r="B115" s="1077"/>
      <c r="C115" s="1077"/>
      <c r="D115" s="1077"/>
      <c r="E115" s="1077"/>
      <c r="F115" s="1077"/>
      <c r="G115" s="1077"/>
      <c r="H115" s="1077"/>
      <c r="I115" s="1077"/>
      <c r="J115" s="1077"/>
    </row>
    <row r="116" spans="1:10" ht="14.25" customHeight="1">
      <c r="A116" s="1078" t="s">
        <v>1570</v>
      </c>
      <c r="B116" s="1078"/>
      <c r="C116" s="561" t="s">
        <v>1571</v>
      </c>
      <c r="D116" s="561" t="s">
        <v>1018</v>
      </c>
      <c r="E116" s="562">
        <v>40000.01</v>
      </c>
      <c r="F116" s="562">
        <v>0</v>
      </c>
      <c r="G116" s="563">
        <v>6941441.0999999996</v>
      </c>
      <c r="H116" s="563">
        <v>6911930.0800000001</v>
      </c>
      <c r="I116" s="563">
        <v>69511.03</v>
      </c>
      <c r="J116" s="564">
        <v>0</v>
      </c>
    </row>
    <row r="117" spans="1:10" ht="12.75" customHeight="1">
      <c r="A117" s="982" t="s">
        <v>1486</v>
      </c>
      <c r="B117" s="982"/>
      <c r="C117" s="982"/>
      <c r="D117" s="982"/>
      <c r="E117" s="1075">
        <v>40000.01</v>
      </c>
      <c r="F117" s="1075">
        <v>0</v>
      </c>
      <c r="G117" s="1075">
        <v>6941441.0999999996</v>
      </c>
      <c r="H117" s="1075">
        <v>6911930.0800000001</v>
      </c>
      <c r="I117" s="1075">
        <v>69511.03</v>
      </c>
      <c r="J117" s="565">
        <v>0</v>
      </c>
    </row>
    <row r="118" spans="1:10" ht="2.25" customHeight="1">
      <c r="A118" s="982"/>
      <c r="B118" s="982"/>
      <c r="C118" s="982"/>
      <c r="D118" s="982"/>
      <c r="E118" s="1075"/>
      <c r="F118" s="1075"/>
      <c r="G118" s="1075"/>
      <c r="H118" s="1075"/>
      <c r="I118" s="1075"/>
      <c r="J118" s="566"/>
    </row>
    <row r="119" spans="1:10" ht="14.25" customHeight="1">
      <c r="A119" s="1077" t="s">
        <v>1572</v>
      </c>
      <c r="B119" s="1077"/>
      <c r="C119" s="1077"/>
      <c r="D119" s="1077"/>
      <c r="E119" s="1077"/>
      <c r="F119" s="1077"/>
      <c r="G119" s="1077"/>
      <c r="H119" s="1077"/>
      <c r="I119" s="1077"/>
      <c r="J119" s="1077"/>
    </row>
    <row r="120" spans="1:10" ht="14.25" customHeight="1">
      <c r="A120" s="1078" t="s">
        <v>1573</v>
      </c>
      <c r="B120" s="1078"/>
      <c r="C120" s="561" t="s">
        <v>1574</v>
      </c>
      <c r="D120" s="561" t="s">
        <v>1018</v>
      </c>
      <c r="E120" s="562">
        <v>0</v>
      </c>
      <c r="F120" s="562">
        <v>0</v>
      </c>
      <c r="G120" s="563">
        <v>16854282</v>
      </c>
      <c r="H120" s="563">
        <v>16854282</v>
      </c>
      <c r="I120" s="563">
        <v>0</v>
      </c>
      <c r="J120" s="564">
        <v>0</v>
      </c>
    </row>
    <row r="121" spans="1:10" ht="12" customHeight="1">
      <c r="A121" s="982" t="s">
        <v>1486</v>
      </c>
      <c r="B121" s="982"/>
      <c r="C121" s="982"/>
      <c r="D121" s="982"/>
      <c r="E121" s="1075">
        <v>0</v>
      </c>
      <c r="F121" s="1075">
        <v>0</v>
      </c>
      <c r="G121" s="1075">
        <v>16854282</v>
      </c>
      <c r="H121" s="1075">
        <v>16854282</v>
      </c>
      <c r="I121" s="1075">
        <v>0</v>
      </c>
      <c r="J121" s="565">
        <v>0</v>
      </c>
    </row>
    <row r="122" spans="1:10" ht="2.25" customHeight="1">
      <c r="A122" s="982"/>
      <c r="B122" s="982"/>
      <c r="C122" s="982"/>
      <c r="D122" s="982"/>
      <c r="E122" s="1075"/>
      <c r="F122" s="1075"/>
      <c r="G122" s="1075"/>
      <c r="H122" s="1075"/>
      <c r="I122" s="1075"/>
      <c r="J122" s="566"/>
    </row>
    <row r="123" spans="1:10" ht="14.25" customHeight="1">
      <c r="A123" s="1077" t="s">
        <v>1572</v>
      </c>
      <c r="B123" s="1077"/>
      <c r="C123" s="1077"/>
      <c r="D123" s="1077"/>
      <c r="E123" s="1077"/>
      <c r="F123" s="1077"/>
      <c r="G123" s="1077"/>
      <c r="H123" s="1077"/>
      <c r="I123" s="1077"/>
      <c r="J123" s="1077"/>
    </row>
    <row r="124" spans="1:10" ht="15" customHeight="1">
      <c r="A124" s="1078" t="s">
        <v>1575</v>
      </c>
      <c r="B124" s="1078"/>
      <c r="C124" s="561" t="s">
        <v>1576</v>
      </c>
      <c r="D124" s="561" t="s">
        <v>1018</v>
      </c>
      <c r="E124" s="562">
        <v>0</v>
      </c>
      <c r="F124" s="562">
        <v>0</v>
      </c>
      <c r="G124" s="563">
        <v>62635894</v>
      </c>
      <c r="H124" s="563">
        <v>36166649.25</v>
      </c>
      <c r="I124" s="563">
        <v>26469244.75</v>
      </c>
      <c r="J124" s="564">
        <v>0</v>
      </c>
    </row>
    <row r="125" spans="1:10" ht="14.25" customHeight="1">
      <c r="A125" s="1078" t="s">
        <v>1577</v>
      </c>
      <c r="B125" s="1078"/>
      <c r="C125" s="561" t="s">
        <v>1578</v>
      </c>
      <c r="D125" s="561" t="s">
        <v>1018</v>
      </c>
      <c r="E125" s="562">
        <v>319100</v>
      </c>
      <c r="F125" s="562">
        <v>0</v>
      </c>
      <c r="G125" s="563">
        <v>170078266.72999999</v>
      </c>
      <c r="H125" s="563">
        <v>142798978.72999999</v>
      </c>
      <c r="I125" s="563">
        <v>27598388</v>
      </c>
      <c r="J125" s="564">
        <v>0</v>
      </c>
    </row>
    <row r="126" spans="1:10" ht="14.25" customHeight="1">
      <c r="A126" s="1084" t="s">
        <v>1579</v>
      </c>
      <c r="B126" s="1084"/>
      <c r="C126" s="561" t="s">
        <v>1580</v>
      </c>
      <c r="D126" s="561" t="s">
        <v>1016</v>
      </c>
      <c r="E126" s="562">
        <v>0</v>
      </c>
      <c r="F126" s="562">
        <v>0</v>
      </c>
      <c r="G126" s="563">
        <v>726744848.74000001</v>
      </c>
      <c r="H126" s="563">
        <v>726744848.74000001</v>
      </c>
      <c r="I126" s="563">
        <v>0</v>
      </c>
      <c r="J126" s="564">
        <v>0</v>
      </c>
    </row>
    <row r="127" spans="1:10" ht="14.25" customHeight="1">
      <c r="A127" s="1083"/>
      <c r="B127" s="1083"/>
      <c r="C127" s="567"/>
      <c r="D127" s="567"/>
      <c r="E127" s="568">
        <v>0</v>
      </c>
      <c r="F127" s="568">
        <v>0</v>
      </c>
      <c r="G127" s="568">
        <v>294696.05</v>
      </c>
      <c r="H127" s="568">
        <v>294696.05</v>
      </c>
      <c r="I127" s="568">
        <v>0</v>
      </c>
      <c r="J127" s="569">
        <v>0</v>
      </c>
    </row>
    <row r="128" spans="1:10" ht="14.25" customHeight="1">
      <c r="A128" s="1084" t="s">
        <v>1581</v>
      </c>
      <c r="B128" s="1084"/>
      <c r="C128" s="561" t="s">
        <v>1582</v>
      </c>
      <c r="D128" s="561" t="s">
        <v>1016</v>
      </c>
      <c r="E128" s="562">
        <v>0</v>
      </c>
      <c r="F128" s="562">
        <v>0</v>
      </c>
      <c r="G128" s="563">
        <v>152239929.38999999</v>
      </c>
      <c r="H128" s="563">
        <v>152239929.38999999</v>
      </c>
      <c r="I128" s="563">
        <v>0</v>
      </c>
      <c r="J128" s="564">
        <v>0</v>
      </c>
    </row>
    <row r="129" spans="1:10" ht="15" customHeight="1">
      <c r="A129" s="1083"/>
      <c r="B129" s="1083"/>
      <c r="C129" s="567"/>
      <c r="D129" s="567"/>
      <c r="E129" s="568">
        <v>0</v>
      </c>
      <c r="F129" s="568">
        <v>0</v>
      </c>
      <c r="G129" s="568">
        <v>61545.15</v>
      </c>
      <c r="H129" s="568">
        <v>61545.15</v>
      </c>
      <c r="I129" s="568">
        <v>0</v>
      </c>
      <c r="J129" s="569">
        <v>0</v>
      </c>
    </row>
    <row r="130" spans="1:10" ht="14.25" customHeight="1">
      <c r="A130" s="1084" t="s">
        <v>1583</v>
      </c>
      <c r="B130" s="1084"/>
      <c r="C130" s="561" t="s">
        <v>1584</v>
      </c>
      <c r="D130" s="561" t="s">
        <v>1016</v>
      </c>
      <c r="E130" s="562">
        <v>0</v>
      </c>
      <c r="F130" s="562">
        <v>0</v>
      </c>
      <c r="G130" s="563">
        <v>637881638.54999995</v>
      </c>
      <c r="H130" s="563">
        <v>637881638.54999995</v>
      </c>
      <c r="I130" s="563">
        <v>0</v>
      </c>
      <c r="J130" s="564">
        <v>0</v>
      </c>
    </row>
    <row r="131" spans="1:10" ht="14.25" customHeight="1">
      <c r="A131" s="1083"/>
      <c r="B131" s="1083"/>
      <c r="C131" s="567"/>
      <c r="D131" s="567"/>
      <c r="E131" s="568">
        <v>0</v>
      </c>
      <c r="F131" s="568">
        <v>0</v>
      </c>
      <c r="G131" s="568">
        <v>258958.24</v>
      </c>
      <c r="H131" s="568">
        <v>258958.24</v>
      </c>
      <c r="I131" s="568">
        <v>0</v>
      </c>
      <c r="J131" s="569">
        <v>0</v>
      </c>
    </row>
    <row r="132" spans="1:10" ht="12" customHeight="1">
      <c r="A132" s="982" t="s">
        <v>1486</v>
      </c>
      <c r="B132" s="982"/>
      <c r="C132" s="982"/>
      <c r="D132" s="982"/>
      <c r="E132" s="1075">
        <v>319100</v>
      </c>
      <c r="F132" s="1075">
        <v>0</v>
      </c>
      <c r="G132" s="1075">
        <v>1749580577.4100001</v>
      </c>
      <c r="H132" s="1075">
        <v>1695832044.6600001</v>
      </c>
      <c r="I132" s="1075">
        <v>54067632.75</v>
      </c>
      <c r="J132" s="565">
        <v>0</v>
      </c>
    </row>
    <row r="133" spans="1:10" ht="2.25" customHeight="1">
      <c r="A133" s="982"/>
      <c r="B133" s="982"/>
      <c r="C133" s="982"/>
      <c r="D133" s="982"/>
      <c r="E133" s="1075"/>
      <c r="F133" s="1075"/>
      <c r="G133" s="1075"/>
      <c r="H133" s="1075"/>
      <c r="I133" s="1075"/>
      <c r="J133" s="566"/>
    </row>
    <row r="134" spans="1:10" ht="14.25" customHeight="1">
      <c r="A134" s="1077" t="s">
        <v>1585</v>
      </c>
      <c r="B134" s="1077"/>
      <c r="C134" s="1077"/>
      <c r="D134" s="1077"/>
      <c r="E134" s="1077"/>
      <c r="F134" s="1077"/>
      <c r="G134" s="1077"/>
      <c r="H134" s="1077"/>
      <c r="I134" s="1077"/>
      <c r="J134" s="1077"/>
    </row>
    <row r="135" spans="1:10" ht="15" customHeight="1">
      <c r="A135" s="1078" t="s">
        <v>1586</v>
      </c>
      <c r="B135" s="1078"/>
      <c r="C135" s="561" t="s">
        <v>1587</v>
      </c>
      <c r="D135" s="561" t="s">
        <v>1018</v>
      </c>
      <c r="E135" s="562">
        <v>0</v>
      </c>
      <c r="F135" s="562">
        <v>0</v>
      </c>
      <c r="G135" s="563">
        <v>3435210</v>
      </c>
      <c r="H135" s="563">
        <v>3435210</v>
      </c>
      <c r="I135" s="563">
        <v>0</v>
      </c>
      <c r="J135" s="564">
        <v>0</v>
      </c>
    </row>
    <row r="136" spans="1:10" ht="14.25" customHeight="1">
      <c r="A136" s="1078" t="s">
        <v>1588</v>
      </c>
      <c r="B136" s="1078"/>
      <c r="C136" s="561" t="s">
        <v>1589</v>
      </c>
      <c r="D136" s="561" t="s">
        <v>1018</v>
      </c>
      <c r="E136" s="562">
        <v>0</v>
      </c>
      <c r="F136" s="562">
        <v>0</v>
      </c>
      <c r="G136" s="563">
        <v>7881040</v>
      </c>
      <c r="H136" s="563">
        <v>7881040</v>
      </c>
      <c r="I136" s="563">
        <v>0</v>
      </c>
      <c r="J136" s="564">
        <v>0</v>
      </c>
    </row>
    <row r="137" spans="1:10" ht="14.25" customHeight="1">
      <c r="A137" s="1078" t="s">
        <v>1590</v>
      </c>
      <c r="B137" s="1078"/>
      <c r="C137" s="561" t="s">
        <v>1591</v>
      </c>
      <c r="D137" s="561" t="s">
        <v>1018</v>
      </c>
      <c r="E137" s="562">
        <v>0</v>
      </c>
      <c r="F137" s="562">
        <v>0</v>
      </c>
      <c r="G137" s="563">
        <v>6723870</v>
      </c>
      <c r="H137" s="563">
        <v>6723870</v>
      </c>
      <c r="I137" s="563">
        <v>0</v>
      </c>
      <c r="J137" s="564">
        <v>0</v>
      </c>
    </row>
    <row r="138" spans="1:10" ht="14.25" customHeight="1">
      <c r="A138" s="1084" t="s">
        <v>1592</v>
      </c>
      <c r="B138" s="1084"/>
      <c r="C138" s="561" t="s">
        <v>1593</v>
      </c>
      <c r="D138" s="561" t="s">
        <v>1016</v>
      </c>
      <c r="E138" s="562">
        <v>0</v>
      </c>
      <c r="F138" s="562">
        <v>0</v>
      </c>
      <c r="G138" s="563">
        <v>3363763.8</v>
      </c>
      <c r="H138" s="563">
        <v>3363763.8</v>
      </c>
      <c r="I138" s="563">
        <v>0</v>
      </c>
      <c r="J138" s="564">
        <v>0</v>
      </c>
    </row>
    <row r="139" spans="1:10" ht="14.25" customHeight="1">
      <c r="A139" s="1083"/>
      <c r="B139" s="1083"/>
      <c r="C139" s="567"/>
      <c r="D139" s="567"/>
      <c r="E139" s="568">
        <v>0</v>
      </c>
      <c r="F139" s="568">
        <v>0</v>
      </c>
      <c r="G139" s="568">
        <v>1380</v>
      </c>
      <c r="H139" s="568">
        <v>1380</v>
      </c>
      <c r="I139" s="568">
        <v>0</v>
      </c>
      <c r="J139" s="569">
        <v>0</v>
      </c>
    </row>
    <row r="140" spans="1:10" ht="12.75" customHeight="1">
      <c r="A140" s="982" t="s">
        <v>1486</v>
      </c>
      <c r="B140" s="982"/>
      <c r="C140" s="982"/>
      <c r="D140" s="982"/>
      <c r="E140" s="1075">
        <v>0</v>
      </c>
      <c r="F140" s="1075">
        <v>0</v>
      </c>
      <c r="G140" s="1075">
        <v>21403883.800000001</v>
      </c>
      <c r="H140" s="1075">
        <v>21403883.800000001</v>
      </c>
      <c r="I140" s="1075">
        <v>0</v>
      </c>
      <c r="J140" s="565">
        <v>0</v>
      </c>
    </row>
    <row r="141" spans="1:10" ht="2.25" customHeight="1">
      <c r="A141" s="982"/>
      <c r="B141" s="982"/>
      <c r="C141" s="982"/>
      <c r="D141" s="982"/>
      <c r="E141" s="1075"/>
      <c r="F141" s="1075"/>
      <c r="G141" s="1075"/>
      <c r="H141" s="1075"/>
      <c r="I141" s="1075"/>
      <c r="J141" s="566"/>
    </row>
    <row r="142" spans="1:10" ht="14.25" customHeight="1">
      <c r="A142" s="1077" t="s">
        <v>1594</v>
      </c>
      <c r="B142" s="1077"/>
      <c r="C142" s="1077"/>
      <c r="D142" s="1077"/>
      <c r="E142" s="1077"/>
      <c r="F142" s="1077"/>
      <c r="G142" s="1077"/>
      <c r="H142" s="1077"/>
      <c r="I142" s="1077"/>
      <c r="J142" s="1077"/>
    </row>
    <row r="143" spans="1:10" ht="14.25" customHeight="1">
      <c r="A143" s="1078" t="s">
        <v>715</v>
      </c>
      <c r="B143" s="1078"/>
      <c r="C143" s="561" t="s">
        <v>1595</v>
      </c>
      <c r="D143" s="561" t="s">
        <v>1018</v>
      </c>
      <c r="E143" s="562">
        <v>0</v>
      </c>
      <c r="F143" s="562">
        <v>0</v>
      </c>
      <c r="G143" s="563">
        <v>130954476.89</v>
      </c>
      <c r="H143" s="563">
        <v>130954476.89</v>
      </c>
      <c r="I143" s="562">
        <v>0</v>
      </c>
      <c r="J143" s="570">
        <v>0</v>
      </c>
    </row>
    <row r="144" spans="1:10" ht="12" customHeight="1">
      <c r="A144" s="982" t="s">
        <v>1486</v>
      </c>
      <c r="B144" s="982"/>
      <c r="C144" s="982"/>
      <c r="D144" s="982"/>
      <c r="E144" s="1075">
        <v>0</v>
      </c>
      <c r="F144" s="1075">
        <v>0</v>
      </c>
      <c r="G144" s="1075">
        <v>130954476.89</v>
      </c>
      <c r="H144" s="1075">
        <v>130954476.89</v>
      </c>
      <c r="I144" s="1075">
        <v>0</v>
      </c>
      <c r="J144" s="565">
        <v>0</v>
      </c>
    </row>
    <row r="145" spans="1:10" ht="2.25" customHeight="1">
      <c r="A145" s="982"/>
      <c r="B145" s="982"/>
      <c r="C145" s="982"/>
      <c r="D145" s="982"/>
      <c r="E145" s="1075"/>
      <c r="F145" s="1075"/>
      <c r="G145" s="1075"/>
      <c r="H145" s="1075"/>
      <c r="I145" s="1075"/>
      <c r="J145" s="566"/>
    </row>
    <row r="146" spans="1:10" ht="14.25" customHeight="1">
      <c r="A146" s="1077" t="s">
        <v>1594</v>
      </c>
      <c r="B146" s="1077"/>
      <c r="C146" s="1077"/>
      <c r="D146" s="1077"/>
      <c r="E146" s="1077"/>
      <c r="F146" s="1077"/>
      <c r="G146" s="1077"/>
      <c r="H146" s="1077"/>
      <c r="I146" s="1077"/>
      <c r="J146" s="1077"/>
    </row>
    <row r="147" spans="1:10" ht="15" customHeight="1">
      <c r="A147" s="1078" t="s">
        <v>1596</v>
      </c>
      <c r="B147" s="1078"/>
      <c r="C147" s="561" t="s">
        <v>1597</v>
      </c>
      <c r="D147" s="561" t="s">
        <v>1018</v>
      </c>
      <c r="E147" s="562">
        <v>1686913.37</v>
      </c>
      <c r="F147" s="562">
        <v>0</v>
      </c>
      <c r="G147" s="563">
        <v>23003790.030000001</v>
      </c>
      <c r="H147" s="563">
        <v>24512699.359999999</v>
      </c>
      <c r="I147" s="562">
        <v>178004.04</v>
      </c>
      <c r="J147" s="570">
        <v>0</v>
      </c>
    </row>
    <row r="148" spans="1:10" ht="12" customHeight="1">
      <c r="A148" s="982" t="s">
        <v>1486</v>
      </c>
      <c r="B148" s="982"/>
      <c r="C148" s="982"/>
      <c r="D148" s="982"/>
      <c r="E148" s="1075">
        <v>1686913.37</v>
      </c>
      <c r="F148" s="1075">
        <v>0</v>
      </c>
      <c r="G148" s="1075">
        <v>23003790.030000001</v>
      </c>
      <c r="H148" s="1075">
        <v>24512699.359999999</v>
      </c>
      <c r="I148" s="1075">
        <v>178004.04</v>
      </c>
      <c r="J148" s="565">
        <v>0</v>
      </c>
    </row>
    <row r="149" spans="1:10" ht="2.25" customHeight="1">
      <c r="A149" s="982"/>
      <c r="B149" s="982"/>
      <c r="C149" s="982"/>
      <c r="D149" s="982"/>
      <c r="E149" s="1075"/>
      <c r="F149" s="1075"/>
      <c r="G149" s="1075"/>
      <c r="H149" s="1075"/>
      <c r="I149" s="1075"/>
      <c r="J149" s="566"/>
    </row>
    <row r="150" spans="1:10" ht="14.25" customHeight="1">
      <c r="A150" s="1077" t="s">
        <v>1594</v>
      </c>
      <c r="B150" s="1077"/>
      <c r="C150" s="1077"/>
      <c r="D150" s="1077"/>
      <c r="E150" s="1077"/>
      <c r="F150" s="1077"/>
      <c r="G150" s="1077"/>
      <c r="H150" s="1077"/>
      <c r="I150" s="1077"/>
      <c r="J150" s="1077"/>
    </row>
    <row r="151" spans="1:10" ht="14.25" customHeight="1">
      <c r="A151" s="1078" t="s">
        <v>1598</v>
      </c>
      <c r="B151" s="1078"/>
      <c r="C151" s="561" t="s">
        <v>1599</v>
      </c>
      <c r="D151" s="561" t="s">
        <v>1018</v>
      </c>
      <c r="E151" s="562">
        <v>2949924.35</v>
      </c>
      <c r="F151" s="562">
        <v>0</v>
      </c>
      <c r="G151" s="563">
        <v>50693556.920000002</v>
      </c>
      <c r="H151" s="563">
        <v>52490233.439999998</v>
      </c>
      <c r="I151" s="562">
        <v>1153247.83</v>
      </c>
      <c r="J151" s="570">
        <v>0</v>
      </c>
    </row>
    <row r="152" spans="1:10" ht="12.75" customHeight="1">
      <c r="A152" s="982" t="s">
        <v>1486</v>
      </c>
      <c r="B152" s="982"/>
      <c r="C152" s="982"/>
      <c r="D152" s="982"/>
      <c r="E152" s="1075">
        <v>2949924.35</v>
      </c>
      <c r="F152" s="1075">
        <v>0</v>
      </c>
      <c r="G152" s="1075">
        <v>50693556.920000002</v>
      </c>
      <c r="H152" s="1075">
        <v>52490233.439999998</v>
      </c>
      <c r="I152" s="1075">
        <v>1153247.83</v>
      </c>
      <c r="J152" s="565">
        <v>0</v>
      </c>
    </row>
    <row r="153" spans="1:10" ht="1.5" customHeight="1">
      <c r="A153" s="982"/>
      <c r="B153" s="982"/>
      <c r="C153" s="982"/>
      <c r="D153" s="982"/>
      <c r="E153" s="1075"/>
      <c r="F153" s="1075"/>
      <c r="G153" s="1075"/>
      <c r="H153" s="1075"/>
      <c r="I153" s="1075"/>
      <c r="J153" s="566"/>
    </row>
    <row r="154" spans="1:10" ht="15" customHeight="1">
      <c r="A154" s="1077" t="s">
        <v>1594</v>
      </c>
      <c r="B154" s="1077"/>
      <c r="C154" s="1077"/>
      <c r="D154" s="1077"/>
      <c r="E154" s="1077"/>
      <c r="F154" s="1077"/>
      <c r="G154" s="1077"/>
      <c r="H154" s="1077"/>
      <c r="I154" s="1077"/>
      <c r="J154" s="1077"/>
    </row>
    <row r="155" spans="1:10" ht="22.5" customHeight="1">
      <c r="A155" s="1078" t="s">
        <v>1600</v>
      </c>
      <c r="B155" s="1078"/>
      <c r="C155" s="561" t="s">
        <v>1601</v>
      </c>
      <c r="D155" s="561" t="s">
        <v>1018</v>
      </c>
      <c r="E155" s="562">
        <v>2618796.59</v>
      </c>
      <c r="F155" s="562">
        <v>0</v>
      </c>
      <c r="G155" s="563">
        <v>3460453.78</v>
      </c>
      <c r="H155" s="563">
        <v>6029250.4800000004</v>
      </c>
      <c r="I155" s="562">
        <v>49999.89</v>
      </c>
      <c r="J155" s="570">
        <v>0</v>
      </c>
    </row>
    <row r="156" spans="1:10" ht="12.75" customHeight="1">
      <c r="A156" s="982" t="s">
        <v>1486</v>
      </c>
      <c r="B156" s="982"/>
      <c r="C156" s="982"/>
      <c r="D156" s="982"/>
      <c r="E156" s="1075">
        <v>2618796.59</v>
      </c>
      <c r="F156" s="1075">
        <v>0</v>
      </c>
      <c r="G156" s="1075">
        <v>3460453.78</v>
      </c>
      <c r="H156" s="1075">
        <v>6029250.4800000004</v>
      </c>
      <c r="I156" s="1075">
        <v>49999.89</v>
      </c>
      <c r="J156" s="565">
        <v>0</v>
      </c>
    </row>
    <row r="157" spans="1:10" ht="2.25" customHeight="1">
      <c r="A157" s="982"/>
      <c r="B157" s="982"/>
      <c r="C157" s="982"/>
      <c r="D157" s="982"/>
      <c r="E157" s="1075"/>
      <c r="F157" s="1075"/>
      <c r="G157" s="1075"/>
      <c r="H157" s="1075"/>
      <c r="I157" s="1075"/>
      <c r="J157" s="566"/>
    </row>
    <row r="158" spans="1:10" ht="14.25" customHeight="1">
      <c r="A158" s="1077" t="s">
        <v>1594</v>
      </c>
      <c r="B158" s="1077"/>
      <c r="C158" s="1077"/>
      <c r="D158" s="1077"/>
      <c r="E158" s="1077"/>
      <c r="F158" s="1077"/>
      <c r="G158" s="1077"/>
      <c r="H158" s="1077"/>
      <c r="I158" s="1077"/>
      <c r="J158" s="1077"/>
    </row>
    <row r="159" spans="1:10" ht="14.25" customHeight="1">
      <c r="A159" s="1078" t="s">
        <v>1602</v>
      </c>
      <c r="B159" s="1078"/>
      <c r="C159" s="561" t="s">
        <v>1603</v>
      </c>
      <c r="D159" s="561" t="s">
        <v>1018</v>
      </c>
      <c r="E159" s="562">
        <v>0</v>
      </c>
      <c r="F159" s="562">
        <v>0</v>
      </c>
      <c r="G159" s="563">
        <v>43128</v>
      </c>
      <c r="H159" s="563">
        <v>43128</v>
      </c>
      <c r="I159" s="562">
        <v>0</v>
      </c>
      <c r="J159" s="570">
        <v>0</v>
      </c>
    </row>
    <row r="160" spans="1:10" ht="12" customHeight="1">
      <c r="A160" s="982" t="s">
        <v>1486</v>
      </c>
      <c r="B160" s="982"/>
      <c r="C160" s="982"/>
      <c r="D160" s="982"/>
      <c r="E160" s="1075">
        <v>0</v>
      </c>
      <c r="F160" s="1075">
        <v>0</v>
      </c>
      <c r="G160" s="1075">
        <v>43128</v>
      </c>
      <c r="H160" s="1075">
        <v>43128</v>
      </c>
      <c r="I160" s="1075">
        <v>0</v>
      </c>
      <c r="J160" s="565">
        <v>0</v>
      </c>
    </row>
    <row r="161" spans="1:10" ht="2.25" customHeight="1">
      <c r="A161" s="982"/>
      <c r="B161" s="982"/>
      <c r="C161" s="982"/>
      <c r="D161" s="982"/>
      <c r="E161" s="1075"/>
      <c r="F161" s="1075"/>
      <c r="G161" s="1075"/>
      <c r="H161" s="1075"/>
      <c r="I161" s="1075"/>
      <c r="J161" s="566"/>
    </row>
    <row r="162" spans="1:10" ht="14.25" customHeight="1">
      <c r="A162" s="1077" t="s">
        <v>1604</v>
      </c>
      <c r="B162" s="1077"/>
      <c r="C162" s="1077"/>
      <c r="D162" s="1077"/>
      <c r="E162" s="1077"/>
      <c r="F162" s="1077"/>
      <c r="G162" s="1077"/>
      <c r="H162" s="1077"/>
      <c r="I162" s="1077"/>
      <c r="J162" s="1077"/>
    </row>
    <row r="163" spans="1:10" ht="15" customHeight="1">
      <c r="A163" s="1078" t="s">
        <v>925</v>
      </c>
      <c r="B163" s="1078"/>
      <c r="C163" s="561" t="s">
        <v>1605</v>
      </c>
      <c r="D163" s="561" t="s">
        <v>1018</v>
      </c>
      <c r="E163" s="562">
        <v>0</v>
      </c>
      <c r="F163" s="562">
        <v>0</v>
      </c>
      <c r="G163" s="563">
        <v>10127380</v>
      </c>
      <c r="H163" s="563">
        <v>1127380</v>
      </c>
      <c r="I163" s="563">
        <v>9000000</v>
      </c>
      <c r="J163" s="564">
        <v>0</v>
      </c>
    </row>
    <row r="164" spans="1:10" ht="12" customHeight="1">
      <c r="A164" s="982" t="s">
        <v>1486</v>
      </c>
      <c r="B164" s="982"/>
      <c r="C164" s="982"/>
      <c r="D164" s="982"/>
      <c r="E164" s="1075">
        <v>0</v>
      </c>
      <c r="F164" s="1075">
        <v>0</v>
      </c>
      <c r="G164" s="1075">
        <v>10127380</v>
      </c>
      <c r="H164" s="1075">
        <v>1127380</v>
      </c>
      <c r="I164" s="1075">
        <v>9000000</v>
      </c>
      <c r="J164" s="565">
        <v>0</v>
      </c>
    </row>
    <row r="165" spans="1:10" ht="2.25" customHeight="1">
      <c r="A165" s="982"/>
      <c r="B165" s="982"/>
      <c r="C165" s="982"/>
      <c r="D165" s="982"/>
      <c r="E165" s="1075"/>
      <c r="F165" s="1075"/>
      <c r="G165" s="1075"/>
      <c r="H165" s="1075"/>
      <c r="I165" s="1075"/>
      <c r="J165" s="566"/>
    </row>
    <row r="166" spans="1:10" ht="14.25" customHeight="1">
      <c r="A166" s="1077" t="s">
        <v>1606</v>
      </c>
      <c r="B166" s="1077"/>
      <c r="C166" s="1077"/>
      <c r="D166" s="1077"/>
      <c r="E166" s="1077"/>
      <c r="F166" s="1077"/>
      <c r="G166" s="1077"/>
      <c r="H166" s="1077"/>
      <c r="I166" s="1077"/>
      <c r="J166" s="1077"/>
    </row>
    <row r="167" spans="1:10" ht="14.25" customHeight="1">
      <c r="A167" s="1078" t="s">
        <v>1606</v>
      </c>
      <c r="B167" s="1078"/>
      <c r="C167" s="561" t="s">
        <v>1607</v>
      </c>
      <c r="D167" s="561" t="s">
        <v>1018</v>
      </c>
      <c r="E167" s="562">
        <v>7124303.9699999997</v>
      </c>
      <c r="F167" s="562">
        <v>0</v>
      </c>
      <c r="G167" s="563">
        <v>0</v>
      </c>
      <c r="H167" s="563">
        <v>1824024.63</v>
      </c>
      <c r="I167" s="563">
        <v>5300279.34</v>
      </c>
      <c r="J167" s="564">
        <v>0</v>
      </c>
    </row>
    <row r="168" spans="1:10" ht="12.75" customHeight="1">
      <c r="A168" s="982" t="s">
        <v>1486</v>
      </c>
      <c r="B168" s="982"/>
      <c r="C168" s="982"/>
      <c r="D168" s="982"/>
      <c r="E168" s="1075">
        <v>7124303.9699999997</v>
      </c>
      <c r="F168" s="1075">
        <v>0</v>
      </c>
      <c r="G168" s="1075">
        <v>0</v>
      </c>
      <c r="H168" s="1075">
        <v>1824024.63</v>
      </c>
      <c r="I168" s="1075">
        <v>5300279.34</v>
      </c>
      <c r="J168" s="565">
        <v>0</v>
      </c>
    </row>
    <row r="169" spans="1:10" ht="1.5" customHeight="1">
      <c r="A169" s="982"/>
      <c r="B169" s="982"/>
      <c r="C169" s="982"/>
      <c r="D169" s="982"/>
      <c r="E169" s="1075"/>
      <c r="F169" s="1075"/>
      <c r="G169" s="1075"/>
      <c r="H169" s="1075"/>
      <c r="I169" s="1075"/>
      <c r="J169" s="566"/>
    </row>
    <row r="170" spans="1:10" ht="15" customHeight="1">
      <c r="A170" s="1077" t="s">
        <v>1608</v>
      </c>
      <c r="B170" s="1077"/>
      <c r="C170" s="1077"/>
      <c r="D170" s="1077"/>
      <c r="E170" s="1077"/>
      <c r="F170" s="1077"/>
      <c r="G170" s="1077"/>
      <c r="H170" s="1077"/>
      <c r="I170" s="1077"/>
      <c r="J170" s="1077"/>
    </row>
    <row r="171" spans="1:10" ht="14.25" customHeight="1">
      <c r="A171" s="1078" t="s">
        <v>1609</v>
      </c>
      <c r="B171" s="1078"/>
      <c r="C171" s="561" t="s">
        <v>1610</v>
      </c>
      <c r="D171" s="561" t="s">
        <v>1018</v>
      </c>
      <c r="E171" s="562">
        <v>8172712.9199999999</v>
      </c>
      <c r="F171" s="562">
        <v>0</v>
      </c>
      <c r="G171" s="563">
        <v>8308194.3899999997</v>
      </c>
      <c r="H171" s="563">
        <v>856198.18</v>
      </c>
      <c r="I171" s="563">
        <v>15624709.130000001</v>
      </c>
      <c r="J171" s="564">
        <v>0</v>
      </c>
    </row>
    <row r="172" spans="1:10" ht="12" customHeight="1">
      <c r="A172" s="982" t="s">
        <v>1486</v>
      </c>
      <c r="B172" s="982"/>
      <c r="C172" s="982"/>
      <c r="D172" s="982"/>
      <c r="E172" s="1075">
        <v>8172712.9199999999</v>
      </c>
      <c r="F172" s="1075">
        <v>0</v>
      </c>
      <c r="G172" s="1075">
        <v>8308194.3899999997</v>
      </c>
      <c r="H172" s="1075">
        <v>856198.18</v>
      </c>
      <c r="I172" s="1075">
        <v>15624709.130000001</v>
      </c>
      <c r="J172" s="565">
        <v>0</v>
      </c>
    </row>
    <row r="173" spans="1:10" ht="2.25" customHeight="1">
      <c r="A173" s="982"/>
      <c r="B173" s="982"/>
      <c r="C173" s="982"/>
      <c r="D173" s="982"/>
      <c r="E173" s="1075"/>
      <c r="F173" s="1075"/>
      <c r="G173" s="1075"/>
      <c r="H173" s="1075"/>
      <c r="I173" s="1075"/>
      <c r="J173" s="566"/>
    </row>
    <row r="174" spans="1:10" ht="14.25" customHeight="1">
      <c r="A174" s="1077" t="s">
        <v>740</v>
      </c>
      <c r="B174" s="1077"/>
      <c r="C174" s="1077"/>
      <c r="D174" s="1077"/>
      <c r="E174" s="1077"/>
      <c r="F174" s="1077"/>
      <c r="G174" s="1077"/>
      <c r="H174" s="1077"/>
      <c r="I174" s="1077"/>
      <c r="J174" s="1077"/>
    </row>
    <row r="175" spans="1:10" ht="14.25" customHeight="1">
      <c r="A175" s="1078" t="s">
        <v>740</v>
      </c>
      <c r="B175" s="1078"/>
      <c r="C175" s="561" t="s">
        <v>1611</v>
      </c>
      <c r="D175" s="561" t="s">
        <v>1018</v>
      </c>
      <c r="E175" s="562">
        <v>227071911.96000001</v>
      </c>
      <c r="F175" s="562">
        <v>0</v>
      </c>
      <c r="G175" s="563">
        <v>160800000</v>
      </c>
      <c r="H175" s="563">
        <v>227071911.96000001</v>
      </c>
      <c r="I175" s="563">
        <v>160800000</v>
      </c>
      <c r="J175" s="564">
        <v>0</v>
      </c>
    </row>
    <row r="176" spans="1:10" ht="12.75" customHeight="1">
      <c r="A176" s="982" t="s">
        <v>1486</v>
      </c>
      <c r="B176" s="982"/>
      <c r="C176" s="982"/>
      <c r="D176" s="982"/>
      <c r="E176" s="1075">
        <v>227071911.96000001</v>
      </c>
      <c r="F176" s="1075">
        <v>0</v>
      </c>
      <c r="G176" s="1075">
        <v>160800000</v>
      </c>
      <c r="H176" s="1075">
        <v>227071911.96000001</v>
      </c>
      <c r="I176" s="1075">
        <v>160800000</v>
      </c>
      <c r="J176" s="565">
        <v>0</v>
      </c>
    </row>
    <row r="177" spans="1:10" ht="2.25" customHeight="1">
      <c r="A177" s="982"/>
      <c r="B177" s="982"/>
      <c r="C177" s="982"/>
      <c r="D177" s="982"/>
      <c r="E177" s="1075"/>
      <c r="F177" s="1075"/>
      <c r="G177" s="1075"/>
      <c r="H177" s="1075"/>
      <c r="I177" s="1075"/>
      <c r="J177" s="566"/>
    </row>
    <row r="178" spans="1:10" ht="14.25" customHeight="1">
      <c r="A178" s="1077" t="s">
        <v>1606</v>
      </c>
      <c r="B178" s="1077"/>
      <c r="C178" s="1077"/>
      <c r="D178" s="1077"/>
      <c r="E178" s="1077"/>
      <c r="F178" s="1077"/>
      <c r="G178" s="1077"/>
      <c r="H178" s="1077"/>
      <c r="I178" s="1077"/>
      <c r="J178" s="1077"/>
    </row>
    <row r="179" spans="1:10" ht="14.25" customHeight="1">
      <c r="A179" s="1078" t="s">
        <v>1612</v>
      </c>
      <c r="B179" s="1078"/>
      <c r="C179" s="561" t="s">
        <v>1613</v>
      </c>
      <c r="D179" s="561" t="s">
        <v>1018</v>
      </c>
      <c r="E179" s="562">
        <v>18286991.850000001</v>
      </c>
      <c r="F179" s="562">
        <v>0</v>
      </c>
      <c r="G179" s="563">
        <v>33782850</v>
      </c>
      <c r="H179" s="563">
        <v>739105.47</v>
      </c>
      <c r="I179" s="563">
        <v>51330736.380000003</v>
      </c>
      <c r="J179" s="564">
        <v>0</v>
      </c>
    </row>
    <row r="180" spans="1:10" ht="12" customHeight="1">
      <c r="A180" s="982" t="s">
        <v>1486</v>
      </c>
      <c r="B180" s="982"/>
      <c r="C180" s="982"/>
      <c r="D180" s="982"/>
      <c r="E180" s="1075">
        <v>18286991.850000001</v>
      </c>
      <c r="F180" s="1075">
        <v>0</v>
      </c>
      <c r="G180" s="1075">
        <v>33782850</v>
      </c>
      <c r="H180" s="1075">
        <v>739105.47</v>
      </c>
      <c r="I180" s="1075">
        <v>51330736.380000003</v>
      </c>
      <c r="J180" s="565">
        <v>0</v>
      </c>
    </row>
    <row r="181" spans="1:10" ht="2.25" customHeight="1">
      <c r="A181" s="982"/>
      <c r="B181" s="982"/>
      <c r="C181" s="982"/>
      <c r="D181" s="982"/>
      <c r="E181" s="1075"/>
      <c r="F181" s="1075"/>
      <c r="G181" s="1075"/>
      <c r="H181" s="1075"/>
      <c r="I181" s="1075"/>
      <c r="J181" s="566"/>
    </row>
    <row r="182" spans="1:10" ht="14.25" customHeight="1">
      <c r="A182" s="1077" t="s">
        <v>1604</v>
      </c>
      <c r="B182" s="1077"/>
      <c r="C182" s="1077"/>
      <c r="D182" s="1077"/>
      <c r="E182" s="1077"/>
      <c r="F182" s="1077"/>
      <c r="G182" s="1077"/>
      <c r="H182" s="1077"/>
      <c r="I182" s="1077"/>
      <c r="J182" s="1077"/>
    </row>
    <row r="183" spans="1:10" ht="15" customHeight="1">
      <c r="A183" s="1078" t="s">
        <v>1614</v>
      </c>
      <c r="B183" s="1078"/>
      <c r="C183" s="561" t="s">
        <v>1615</v>
      </c>
      <c r="D183" s="561" t="s">
        <v>1018</v>
      </c>
      <c r="E183" s="562">
        <v>0</v>
      </c>
      <c r="F183" s="562">
        <v>0</v>
      </c>
      <c r="G183" s="563">
        <v>0</v>
      </c>
      <c r="H183" s="563">
        <v>226724.8</v>
      </c>
      <c r="I183" s="563">
        <v>0</v>
      </c>
      <c r="J183" s="564">
        <v>226724.8</v>
      </c>
    </row>
    <row r="184" spans="1:10" ht="12" customHeight="1">
      <c r="A184" s="982" t="s">
        <v>1486</v>
      </c>
      <c r="B184" s="982"/>
      <c r="C184" s="982"/>
      <c r="D184" s="982"/>
      <c r="E184" s="1075">
        <v>0</v>
      </c>
      <c r="F184" s="1075">
        <v>0</v>
      </c>
      <c r="G184" s="1075">
        <v>0</v>
      </c>
      <c r="H184" s="1075">
        <v>226724.8</v>
      </c>
      <c r="I184" s="1075">
        <v>0</v>
      </c>
      <c r="J184" s="565">
        <v>226724.8</v>
      </c>
    </row>
    <row r="185" spans="1:10" ht="2.25" customHeight="1">
      <c r="A185" s="982"/>
      <c r="B185" s="982"/>
      <c r="C185" s="982"/>
      <c r="D185" s="982"/>
      <c r="E185" s="1075"/>
      <c r="F185" s="1075"/>
      <c r="G185" s="1075"/>
      <c r="H185" s="1075"/>
      <c r="I185" s="1075"/>
      <c r="J185" s="566"/>
    </row>
    <row r="186" spans="1:10" ht="14.25" customHeight="1">
      <c r="A186" s="1077" t="s">
        <v>1606</v>
      </c>
      <c r="B186" s="1077"/>
      <c r="C186" s="1077"/>
      <c r="D186" s="1077"/>
      <c r="E186" s="1077"/>
      <c r="F186" s="1077"/>
      <c r="G186" s="1077"/>
      <c r="H186" s="1077"/>
      <c r="I186" s="1077"/>
      <c r="J186" s="1077"/>
    </row>
    <row r="187" spans="1:10" ht="23.25" customHeight="1">
      <c r="A187" s="1078" t="s">
        <v>1616</v>
      </c>
      <c r="B187" s="1078"/>
      <c r="C187" s="561" t="s">
        <v>1617</v>
      </c>
      <c r="D187" s="561" t="s">
        <v>1018</v>
      </c>
      <c r="E187" s="562">
        <v>0</v>
      </c>
      <c r="F187" s="562">
        <v>3089526.73</v>
      </c>
      <c r="G187" s="563">
        <v>1641107.09</v>
      </c>
      <c r="H187" s="563">
        <v>531291.44999999995</v>
      </c>
      <c r="I187" s="563">
        <v>0</v>
      </c>
      <c r="J187" s="564">
        <v>1979711.09</v>
      </c>
    </row>
    <row r="188" spans="1:10" ht="12" customHeight="1">
      <c r="A188" s="982" t="s">
        <v>1486</v>
      </c>
      <c r="B188" s="982"/>
      <c r="C188" s="982"/>
      <c r="D188" s="982"/>
      <c r="E188" s="1075">
        <v>0</v>
      </c>
      <c r="F188" s="1075">
        <v>3089526.73</v>
      </c>
      <c r="G188" s="1075">
        <v>1641107.09</v>
      </c>
      <c r="H188" s="1075">
        <v>531291.44999999995</v>
      </c>
      <c r="I188" s="1075">
        <v>0</v>
      </c>
      <c r="J188" s="565">
        <v>1979711.09</v>
      </c>
    </row>
    <row r="189" spans="1:10" ht="2.25" customHeight="1">
      <c r="A189" s="982"/>
      <c r="B189" s="982"/>
      <c r="C189" s="982"/>
      <c r="D189" s="982"/>
      <c r="E189" s="1075"/>
      <c r="F189" s="1075"/>
      <c r="G189" s="1075"/>
      <c r="H189" s="1075"/>
      <c r="I189" s="1075"/>
      <c r="J189" s="566"/>
    </row>
    <row r="190" spans="1:10" ht="14.25" customHeight="1">
      <c r="A190" s="1077" t="s">
        <v>1608</v>
      </c>
      <c r="B190" s="1077"/>
      <c r="C190" s="1077"/>
      <c r="D190" s="1077"/>
      <c r="E190" s="1077"/>
      <c r="F190" s="1077"/>
      <c r="G190" s="1077"/>
      <c r="H190" s="1077"/>
      <c r="I190" s="1077"/>
      <c r="J190" s="1077"/>
    </row>
    <row r="191" spans="1:10" ht="14.25" customHeight="1">
      <c r="A191" s="1078" t="s">
        <v>1618</v>
      </c>
      <c r="B191" s="1078"/>
      <c r="C191" s="561" t="s">
        <v>1619</v>
      </c>
      <c r="D191" s="561" t="s">
        <v>1018</v>
      </c>
      <c r="E191" s="562">
        <v>0</v>
      </c>
      <c r="F191" s="562">
        <v>2499380.9900000002</v>
      </c>
      <c r="G191" s="563">
        <v>764176.45</v>
      </c>
      <c r="H191" s="563">
        <v>2836799.28</v>
      </c>
      <c r="I191" s="563">
        <v>0</v>
      </c>
      <c r="J191" s="564">
        <v>4572003.82</v>
      </c>
    </row>
    <row r="192" spans="1:10" ht="12.75" customHeight="1">
      <c r="A192" s="982" t="s">
        <v>1486</v>
      </c>
      <c r="B192" s="982"/>
      <c r="C192" s="982"/>
      <c r="D192" s="982"/>
      <c r="E192" s="1075">
        <v>0</v>
      </c>
      <c r="F192" s="1075">
        <v>2499380.9900000002</v>
      </c>
      <c r="G192" s="1075">
        <v>764176.45</v>
      </c>
      <c r="H192" s="1075">
        <v>2836799.28</v>
      </c>
      <c r="I192" s="1075">
        <v>0</v>
      </c>
      <c r="J192" s="565">
        <v>4572003.82</v>
      </c>
    </row>
    <row r="193" spans="1:10" ht="2.25" customHeight="1">
      <c r="A193" s="982"/>
      <c r="B193" s="982"/>
      <c r="C193" s="982"/>
      <c r="D193" s="982"/>
      <c r="E193" s="1075"/>
      <c r="F193" s="1075"/>
      <c r="G193" s="1075"/>
      <c r="H193" s="1075"/>
      <c r="I193" s="1075"/>
      <c r="J193" s="566"/>
    </row>
    <row r="194" spans="1:10" ht="14.25" customHeight="1">
      <c r="A194" s="1077" t="s">
        <v>740</v>
      </c>
      <c r="B194" s="1077"/>
      <c r="C194" s="1077"/>
      <c r="D194" s="1077"/>
      <c r="E194" s="1077"/>
      <c r="F194" s="1077"/>
      <c r="G194" s="1077"/>
      <c r="H194" s="1077"/>
      <c r="I194" s="1077"/>
      <c r="J194" s="1077"/>
    </row>
    <row r="195" spans="1:10" ht="14.25" customHeight="1">
      <c r="A195" s="1078" t="s">
        <v>1620</v>
      </c>
      <c r="B195" s="1078"/>
      <c r="C195" s="561" t="s">
        <v>1621</v>
      </c>
      <c r="D195" s="561" t="s">
        <v>1018</v>
      </c>
      <c r="E195" s="562">
        <v>0</v>
      </c>
      <c r="F195" s="562">
        <v>93825193.959999993</v>
      </c>
      <c r="G195" s="563">
        <v>107006804.88</v>
      </c>
      <c r="H195" s="563">
        <v>18184785.59</v>
      </c>
      <c r="I195" s="563">
        <v>0</v>
      </c>
      <c r="J195" s="564">
        <v>5003174.67</v>
      </c>
    </row>
    <row r="196" spans="1:10" ht="12" customHeight="1">
      <c r="A196" s="982" t="s">
        <v>1486</v>
      </c>
      <c r="B196" s="982"/>
      <c r="C196" s="982"/>
      <c r="D196" s="982"/>
      <c r="E196" s="1075">
        <v>0</v>
      </c>
      <c r="F196" s="1075">
        <v>93825193.959999993</v>
      </c>
      <c r="G196" s="1075">
        <v>107006804.88</v>
      </c>
      <c r="H196" s="1075">
        <v>18184785.59</v>
      </c>
      <c r="I196" s="1075">
        <v>0</v>
      </c>
      <c r="J196" s="565">
        <v>5003174.67</v>
      </c>
    </row>
    <row r="197" spans="1:10" ht="2.25" customHeight="1">
      <c r="A197" s="982"/>
      <c r="B197" s="982"/>
      <c r="C197" s="982"/>
      <c r="D197" s="982"/>
      <c r="E197" s="1075"/>
      <c r="F197" s="1075"/>
      <c r="G197" s="1075"/>
      <c r="H197" s="1075"/>
      <c r="I197" s="1075"/>
      <c r="J197" s="566"/>
    </row>
    <row r="198" spans="1:10" ht="14.25" customHeight="1">
      <c r="A198" s="1077" t="s">
        <v>1606</v>
      </c>
      <c r="B198" s="1077"/>
      <c r="C198" s="1077"/>
      <c r="D198" s="1077"/>
      <c r="E198" s="1077"/>
      <c r="F198" s="1077"/>
      <c r="G198" s="1077"/>
      <c r="H198" s="1077"/>
      <c r="I198" s="1077"/>
      <c r="J198" s="1077"/>
    </row>
    <row r="199" spans="1:10" ht="15" customHeight="1">
      <c r="A199" s="1078" t="s">
        <v>1622</v>
      </c>
      <c r="B199" s="1078"/>
      <c r="C199" s="561" t="s">
        <v>1623</v>
      </c>
      <c r="D199" s="561" t="s">
        <v>1018</v>
      </c>
      <c r="E199" s="562">
        <v>0</v>
      </c>
      <c r="F199" s="562">
        <v>6028016.8399999999</v>
      </c>
      <c r="G199" s="563">
        <v>470565.38</v>
      </c>
      <c r="H199" s="563">
        <v>3637907.97</v>
      </c>
      <c r="I199" s="563">
        <v>0</v>
      </c>
      <c r="J199" s="564">
        <v>9195359.4299999997</v>
      </c>
    </row>
    <row r="200" spans="1:10" ht="12" customHeight="1">
      <c r="A200" s="982" t="s">
        <v>1486</v>
      </c>
      <c r="B200" s="982"/>
      <c r="C200" s="982"/>
      <c r="D200" s="982"/>
      <c r="E200" s="1075">
        <v>0</v>
      </c>
      <c r="F200" s="1075">
        <v>6028016.8399999999</v>
      </c>
      <c r="G200" s="1075">
        <v>470565.38</v>
      </c>
      <c r="H200" s="1075">
        <v>3637907.97</v>
      </c>
      <c r="I200" s="1075">
        <v>0</v>
      </c>
      <c r="J200" s="565">
        <v>9195359.4299999997</v>
      </c>
    </row>
    <row r="201" spans="1:10" ht="2.25" customHeight="1">
      <c r="A201" s="982"/>
      <c r="B201" s="982"/>
      <c r="C201" s="982"/>
      <c r="D201" s="982"/>
      <c r="E201" s="1075"/>
      <c r="F201" s="1075"/>
      <c r="G201" s="1075"/>
      <c r="H201" s="1075"/>
      <c r="I201" s="1075"/>
      <c r="J201" s="566"/>
    </row>
    <row r="202" spans="1:10" ht="14.25" customHeight="1">
      <c r="A202" s="1077" t="s">
        <v>1624</v>
      </c>
      <c r="B202" s="1077"/>
      <c r="C202" s="1077"/>
      <c r="D202" s="1077"/>
      <c r="E202" s="1077"/>
      <c r="F202" s="1077"/>
      <c r="G202" s="1077"/>
      <c r="H202" s="1077"/>
      <c r="I202" s="1077"/>
      <c r="J202" s="1077"/>
    </row>
    <row r="203" spans="1:10" ht="14.25" customHeight="1">
      <c r="A203" s="1078" t="s">
        <v>943</v>
      </c>
      <c r="B203" s="1078"/>
      <c r="C203" s="561" t="s">
        <v>1625</v>
      </c>
      <c r="D203" s="561" t="s">
        <v>1018</v>
      </c>
      <c r="E203" s="562">
        <v>5683904.1699999999</v>
      </c>
      <c r="F203" s="562">
        <v>0</v>
      </c>
      <c r="G203" s="563">
        <v>12516390</v>
      </c>
      <c r="H203" s="563">
        <v>0</v>
      </c>
      <c r="I203" s="563">
        <v>18200294.170000002</v>
      </c>
      <c r="J203" s="564">
        <v>0</v>
      </c>
    </row>
    <row r="204" spans="1:10" ht="12.75" customHeight="1">
      <c r="A204" s="982" t="s">
        <v>1486</v>
      </c>
      <c r="B204" s="982"/>
      <c r="C204" s="982"/>
      <c r="D204" s="982"/>
      <c r="E204" s="1075">
        <v>5683904.1699999999</v>
      </c>
      <c r="F204" s="1075">
        <v>0</v>
      </c>
      <c r="G204" s="1075">
        <v>12516390</v>
      </c>
      <c r="H204" s="1075">
        <v>0</v>
      </c>
      <c r="I204" s="1075">
        <v>18200294.170000002</v>
      </c>
      <c r="J204" s="565">
        <v>0</v>
      </c>
    </row>
    <row r="205" spans="1:10" ht="1.5" customHeight="1">
      <c r="A205" s="982"/>
      <c r="B205" s="982"/>
      <c r="C205" s="982"/>
      <c r="D205" s="982"/>
      <c r="E205" s="1075"/>
      <c r="F205" s="1075"/>
      <c r="G205" s="1075"/>
      <c r="H205" s="1075"/>
      <c r="I205" s="1075"/>
      <c r="J205" s="566"/>
    </row>
    <row r="206" spans="1:10" ht="15" customHeight="1">
      <c r="A206" s="1077" t="s">
        <v>1624</v>
      </c>
      <c r="B206" s="1077"/>
      <c r="C206" s="1077"/>
      <c r="D206" s="1077"/>
      <c r="E206" s="1077"/>
      <c r="F206" s="1077"/>
      <c r="G206" s="1077"/>
      <c r="H206" s="1077"/>
      <c r="I206" s="1077"/>
      <c r="J206" s="1077"/>
    </row>
    <row r="207" spans="1:10" ht="14.25" customHeight="1">
      <c r="A207" s="1078" t="s">
        <v>1626</v>
      </c>
      <c r="B207" s="1078"/>
      <c r="C207" s="561" t="s">
        <v>1627</v>
      </c>
      <c r="D207" s="561" t="s">
        <v>1018</v>
      </c>
      <c r="E207" s="562">
        <v>0</v>
      </c>
      <c r="F207" s="562">
        <v>5092434.9000000004</v>
      </c>
      <c r="G207" s="563">
        <v>0</v>
      </c>
      <c r="H207" s="563">
        <v>1751756.69</v>
      </c>
      <c r="I207" s="563">
        <v>0</v>
      </c>
      <c r="J207" s="564">
        <v>6844191.5899999999</v>
      </c>
    </row>
    <row r="208" spans="1:10" ht="12" customHeight="1">
      <c r="A208" s="982" t="s">
        <v>1486</v>
      </c>
      <c r="B208" s="982"/>
      <c r="C208" s="982"/>
      <c r="D208" s="982"/>
      <c r="E208" s="1075">
        <v>0</v>
      </c>
      <c r="F208" s="1075">
        <v>5092434.9000000004</v>
      </c>
      <c r="G208" s="1075">
        <v>0</v>
      </c>
      <c r="H208" s="1075">
        <v>1751756.69</v>
      </c>
      <c r="I208" s="1075">
        <v>0</v>
      </c>
      <c r="J208" s="565">
        <v>6844191.5899999999</v>
      </c>
    </row>
    <row r="209" spans="1:10" ht="2.25" customHeight="1">
      <c r="A209" s="982"/>
      <c r="B209" s="982"/>
      <c r="C209" s="982"/>
      <c r="D209" s="982"/>
      <c r="E209" s="1075"/>
      <c r="F209" s="1075"/>
      <c r="G209" s="1075"/>
      <c r="H209" s="1075"/>
      <c r="I209" s="1075"/>
      <c r="J209" s="566"/>
    </row>
    <row r="210" spans="1:10" ht="14.25" customHeight="1">
      <c r="A210" s="1077" t="s">
        <v>1628</v>
      </c>
      <c r="B210" s="1077"/>
      <c r="C210" s="1077"/>
      <c r="D210" s="1077"/>
      <c r="E210" s="1077"/>
      <c r="F210" s="1077"/>
      <c r="G210" s="1077"/>
      <c r="H210" s="1077"/>
      <c r="I210" s="1077"/>
      <c r="J210" s="1077"/>
    </row>
    <row r="211" spans="1:10" ht="14.25" customHeight="1">
      <c r="A211" s="1078" t="s">
        <v>1628</v>
      </c>
      <c r="B211" s="1078"/>
      <c r="C211" s="561" t="s">
        <v>1629</v>
      </c>
      <c r="D211" s="561" t="s">
        <v>1018</v>
      </c>
      <c r="E211" s="562">
        <v>8833403.4800000004</v>
      </c>
      <c r="F211" s="562">
        <v>0</v>
      </c>
      <c r="G211" s="563">
        <v>1538853.58</v>
      </c>
      <c r="H211" s="563">
        <v>10336759.050000001</v>
      </c>
      <c r="I211" s="562">
        <v>35498.01</v>
      </c>
      <c r="J211" s="570">
        <v>0</v>
      </c>
    </row>
    <row r="212" spans="1:10" ht="12.75" customHeight="1">
      <c r="A212" s="982" t="s">
        <v>1486</v>
      </c>
      <c r="B212" s="982"/>
      <c r="C212" s="982"/>
      <c r="D212" s="982"/>
      <c r="E212" s="1075">
        <v>8833403.4800000004</v>
      </c>
      <c r="F212" s="1075">
        <v>0</v>
      </c>
      <c r="G212" s="1075">
        <v>1538853.58</v>
      </c>
      <c r="H212" s="1075">
        <v>10336759.050000001</v>
      </c>
      <c r="I212" s="1075">
        <v>35498.01</v>
      </c>
      <c r="J212" s="565">
        <v>0</v>
      </c>
    </row>
    <row r="213" spans="1:10" ht="2.25" customHeight="1">
      <c r="A213" s="982"/>
      <c r="B213" s="982"/>
      <c r="C213" s="982"/>
      <c r="D213" s="982"/>
      <c r="E213" s="1075"/>
      <c r="F213" s="1075"/>
      <c r="G213" s="1075"/>
      <c r="H213" s="1075"/>
      <c r="I213" s="1075"/>
      <c r="J213" s="566"/>
    </row>
    <row r="214" spans="1:10" ht="14.25" customHeight="1">
      <c r="A214" s="1077" t="s">
        <v>441</v>
      </c>
      <c r="B214" s="1077"/>
      <c r="C214" s="1077"/>
      <c r="D214" s="1077"/>
      <c r="E214" s="1077"/>
      <c r="F214" s="1077"/>
      <c r="G214" s="1077"/>
      <c r="H214" s="1077"/>
      <c r="I214" s="1077"/>
      <c r="J214" s="1077"/>
    </row>
    <row r="215" spans="1:10" ht="14.25" customHeight="1">
      <c r="A215" s="1078" t="s">
        <v>1630</v>
      </c>
      <c r="B215" s="1078"/>
      <c r="C215" s="561" t="s">
        <v>1631</v>
      </c>
      <c r="D215" s="561" t="s">
        <v>1018</v>
      </c>
      <c r="E215" s="562">
        <v>0</v>
      </c>
      <c r="F215" s="562">
        <v>0</v>
      </c>
      <c r="G215" s="563">
        <v>2025825255.6400001</v>
      </c>
      <c r="H215" s="563">
        <v>2025825255.6400001</v>
      </c>
      <c r="I215" s="563">
        <v>0</v>
      </c>
      <c r="J215" s="564">
        <v>0</v>
      </c>
    </row>
    <row r="216" spans="1:10" ht="12" customHeight="1">
      <c r="A216" s="982" t="s">
        <v>1486</v>
      </c>
      <c r="B216" s="982"/>
      <c r="C216" s="982"/>
      <c r="D216" s="982"/>
      <c r="E216" s="1075">
        <v>0</v>
      </c>
      <c r="F216" s="1075">
        <v>0</v>
      </c>
      <c r="G216" s="1075">
        <v>2025825255.6400001</v>
      </c>
      <c r="H216" s="1075">
        <v>2025825255.6400001</v>
      </c>
      <c r="I216" s="1075">
        <v>0</v>
      </c>
      <c r="J216" s="565">
        <v>0</v>
      </c>
    </row>
    <row r="217" spans="1:10" ht="2.25" customHeight="1">
      <c r="A217" s="982"/>
      <c r="B217" s="982"/>
      <c r="C217" s="982"/>
      <c r="D217" s="982"/>
      <c r="E217" s="1075"/>
      <c r="F217" s="1075"/>
      <c r="G217" s="1075"/>
      <c r="H217" s="1075"/>
      <c r="I217" s="1075"/>
      <c r="J217" s="566"/>
    </row>
    <row r="218" spans="1:10" ht="14.25" customHeight="1">
      <c r="A218" s="1077" t="s">
        <v>441</v>
      </c>
      <c r="B218" s="1077"/>
      <c r="C218" s="1077"/>
      <c r="D218" s="1077"/>
      <c r="E218" s="1077"/>
      <c r="F218" s="1077"/>
      <c r="G218" s="1077"/>
      <c r="H218" s="1077"/>
      <c r="I218" s="1077"/>
      <c r="J218" s="1077"/>
    </row>
    <row r="219" spans="1:10" ht="15" customHeight="1">
      <c r="A219" s="1084" t="s">
        <v>1632</v>
      </c>
      <c r="B219" s="1084"/>
      <c r="C219" s="561" t="s">
        <v>1633</v>
      </c>
      <c r="D219" s="561" t="s">
        <v>1016</v>
      </c>
      <c r="E219" s="562">
        <v>0</v>
      </c>
      <c r="F219" s="562">
        <v>0</v>
      </c>
      <c r="G219" s="563">
        <v>24638571.07</v>
      </c>
      <c r="H219" s="563">
        <v>24638571.07</v>
      </c>
      <c r="I219" s="563">
        <v>0</v>
      </c>
      <c r="J219" s="564">
        <v>0</v>
      </c>
    </row>
    <row r="220" spans="1:10" ht="14.25" customHeight="1">
      <c r="A220" s="1083"/>
      <c r="B220" s="1083"/>
      <c r="C220" s="567"/>
      <c r="D220" s="567"/>
      <c r="E220" s="568">
        <v>0</v>
      </c>
      <c r="F220" s="568">
        <v>0</v>
      </c>
      <c r="G220" s="568">
        <v>10161.6</v>
      </c>
      <c r="H220" s="568">
        <v>10161.6</v>
      </c>
      <c r="I220" s="568">
        <v>0</v>
      </c>
      <c r="J220" s="569">
        <v>0</v>
      </c>
    </row>
    <row r="221" spans="1:10" ht="12" customHeight="1">
      <c r="A221" s="982" t="s">
        <v>1486</v>
      </c>
      <c r="B221" s="982"/>
      <c r="C221" s="982"/>
      <c r="D221" s="982"/>
      <c r="E221" s="1075">
        <v>0</v>
      </c>
      <c r="F221" s="1075">
        <v>0</v>
      </c>
      <c r="G221" s="1075">
        <v>24638571.07</v>
      </c>
      <c r="H221" s="1075">
        <v>24638571.07</v>
      </c>
      <c r="I221" s="1075">
        <v>0</v>
      </c>
      <c r="J221" s="565">
        <v>0</v>
      </c>
    </row>
    <row r="222" spans="1:10" ht="2.25" customHeight="1">
      <c r="A222" s="982"/>
      <c r="B222" s="982"/>
      <c r="C222" s="982"/>
      <c r="D222" s="982"/>
      <c r="E222" s="1075"/>
      <c r="F222" s="1075"/>
      <c r="G222" s="1075"/>
      <c r="H222" s="1075"/>
      <c r="I222" s="1075"/>
      <c r="J222" s="566"/>
    </row>
    <row r="223" spans="1:10" ht="14.25" customHeight="1">
      <c r="A223" s="1077" t="s">
        <v>441</v>
      </c>
      <c r="B223" s="1077"/>
      <c r="C223" s="1077"/>
      <c r="D223" s="1077"/>
      <c r="E223" s="1077"/>
      <c r="F223" s="1077"/>
      <c r="G223" s="1077"/>
      <c r="H223" s="1077"/>
      <c r="I223" s="1077"/>
      <c r="J223" s="1077"/>
    </row>
    <row r="224" spans="1:10" ht="23.25" customHeight="1">
      <c r="A224" s="1084" t="s">
        <v>1634</v>
      </c>
      <c r="B224" s="1084"/>
      <c r="C224" s="561" t="s">
        <v>1635</v>
      </c>
      <c r="D224" s="561" t="s">
        <v>1016</v>
      </c>
      <c r="E224" s="562">
        <v>0</v>
      </c>
      <c r="F224" s="562">
        <v>0</v>
      </c>
      <c r="G224" s="563">
        <v>517651787.93000001</v>
      </c>
      <c r="H224" s="563">
        <v>517651787.93000001</v>
      </c>
      <c r="I224" s="563">
        <v>0</v>
      </c>
      <c r="J224" s="564">
        <v>0</v>
      </c>
    </row>
    <row r="225" spans="1:10" ht="14.25" customHeight="1">
      <c r="A225" s="1083"/>
      <c r="B225" s="1083"/>
      <c r="C225" s="567"/>
      <c r="D225" s="567"/>
      <c r="E225" s="568">
        <v>0</v>
      </c>
      <c r="F225" s="568">
        <v>0</v>
      </c>
      <c r="G225" s="568">
        <v>211950.46</v>
      </c>
      <c r="H225" s="568">
        <v>211950.46</v>
      </c>
      <c r="I225" s="568">
        <v>0</v>
      </c>
      <c r="J225" s="569">
        <v>0</v>
      </c>
    </row>
    <row r="226" spans="1:10" ht="23.25" customHeight="1">
      <c r="A226" s="1084" t="s">
        <v>1636</v>
      </c>
      <c r="B226" s="1084"/>
      <c r="C226" s="561" t="s">
        <v>1637</v>
      </c>
      <c r="D226" s="561" t="s">
        <v>1016</v>
      </c>
      <c r="E226" s="562">
        <v>0</v>
      </c>
      <c r="F226" s="562">
        <v>0</v>
      </c>
      <c r="G226" s="563">
        <v>178310248.21000001</v>
      </c>
      <c r="H226" s="563">
        <v>178310248.21000001</v>
      </c>
      <c r="I226" s="563">
        <v>0</v>
      </c>
      <c r="J226" s="564">
        <v>0</v>
      </c>
    </row>
    <row r="227" spans="1:10" ht="14.25" customHeight="1">
      <c r="A227" s="1083"/>
      <c r="B227" s="1083"/>
      <c r="C227" s="567"/>
      <c r="D227" s="567"/>
      <c r="E227" s="568">
        <v>0</v>
      </c>
      <c r="F227" s="568">
        <v>0</v>
      </c>
      <c r="G227" s="568">
        <v>72929.72</v>
      </c>
      <c r="H227" s="568">
        <v>72929.72</v>
      </c>
      <c r="I227" s="568">
        <v>0</v>
      </c>
      <c r="J227" s="569">
        <v>0</v>
      </c>
    </row>
    <row r="228" spans="1:10" ht="23.25" customHeight="1">
      <c r="A228" s="1084" t="s">
        <v>1638</v>
      </c>
      <c r="B228" s="1084"/>
      <c r="C228" s="561" t="s">
        <v>1639</v>
      </c>
      <c r="D228" s="561" t="s">
        <v>1016</v>
      </c>
      <c r="E228" s="562">
        <v>0</v>
      </c>
      <c r="F228" s="562">
        <v>0</v>
      </c>
      <c r="G228" s="563">
        <v>137232431.46000001</v>
      </c>
      <c r="H228" s="563">
        <v>137232431.46000001</v>
      </c>
      <c r="I228" s="563">
        <v>0</v>
      </c>
      <c r="J228" s="564">
        <v>0</v>
      </c>
    </row>
    <row r="229" spans="1:10" ht="14.25" customHeight="1">
      <c r="A229" s="1083"/>
      <c r="B229" s="1083"/>
      <c r="C229" s="567"/>
      <c r="D229" s="567"/>
      <c r="E229" s="568">
        <v>0</v>
      </c>
      <c r="F229" s="568">
        <v>0</v>
      </c>
      <c r="G229" s="568">
        <v>56350.19</v>
      </c>
      <c r="H229" s="568">
        <v>56350.19</v>
      </c>
      <c r="I229" s="568">
        <v>0</v>
      </c>
      <c r="J229" s="569">
        <v>0</v>
      </c>
    </row>
    <row r="230" spans="1:10" ht="12" customHeight="1">
      <c r="A230" s="982" t="s">
        <v>1486</v>
      </c>
      <c r="B230" s="982"/>
      <c r="C230" s="982"/>
      <c r="D230" s="982"/>
      <c r="E230" s="1075">
        <v>0</v>
      </c>
      <c r="F230" s="1075">
        <v>0</v>
      </c>
      <c r="G230" s="1075">
        <v>833194467.60000002</v>
      </c>
      <c r="H230" s="1075">
        <v>833194467.60000002</v>
      </c>
      <c r="I230" s="1075">
        <v>0</v>
      </c>
      <c r="J230" s="565">
        <v>0</v>
      </c>
    </row>
    <row r="231" spans="1:10" ht="2.25" customHeight="1">
      <c r="A231" s="982"/>
      <c r="B231" s="982"/>
      <c r="C231" s="982"/>
      <c r="D231" s="982"/>
      <c r="E231" s="1075"/>
      <c r="F231" s="1075"/>
      <c r="G231" s="1075"/>
      <c r="H231" s="1075"/>
      <c r="I231" s="1075"/>
      <c r="J231" s="566"/>
    </row>
    <row r="232" spans="1:10" ht="14.25" customHeight="1">
      <c r="A232" s="1077" t="s">
        <v>1640</v>
      </c>
      <c r="B232" s="1077"/>
      <c r="C232" s="1077"/>
      <c r="D232" s="1077"/>
      <c r="E232" s="1077"/>
      <c r="F232" s="1077"/>
      <c r="G232" s="1077"/>
      <c r="H232" s="1077"/>
      <c r="I232" s="1077"/>
      <c r="J232" s="1077"/>
    </row>
    <row r="233" spans="1:10" ht="15" customHeight="1">
      <c r="A233" s="1078" t="s">
        <v>1641</v>
      </c>
      <c r="B233" s="1078"/>
      <c r="C233" s="561" t="s">
        <v>1642</v>
      </c>
      <c r="D233" s="561" t="s">
        <v>1018</v>
      </c>
      <c r="E233" s="562">
        <v>0</v>
      </c>
      <c r="F233" s="562">
        <v>1155000</v>
      </c>
      <c r="G233" s="563">
        <v>296583898.36000001</v>
      </c>
      <c r="H233" s="563">
        <v>298294447.38</v>
      </c>
      <c r="I233" s="563">
        <v>0</v>
      </c>
      <c r="J233" s="564">
        <v>2865549.02</v>
      </c>
    </row>
    <row r="234" spans="1:10" ht="14.25" customHeight="1">
      <c r="A234" s="1084" t="s">
        <v>1643</v>
      </c>
      <c r="B234" s="1084"/>
      <c r="C234" s="561" t="s">
        <v>1644</v>
      </c>
      <c r="D234" s="561" t="s">
        <v>1016</v>
      </c>
      <c r="E234" s="562">
        <v>0</v>
      </c>
      <c r="F234" s="562">
        <v>0</v>
      </c>
      <c r="G234" s="563">
        <v>43241827.079999998</v>
      </c>
      <c r="H234" s="563">
        <v>43241827.079999998</v>
      </c>
      <c r="I234" s="563">
        <v>0</v>
      </c>
      <c r="J234" s="564">
        <v>0</v>
      </c>
    </row>
    <row r="235" spans="1:10" ht="14.25" customHeight="1">
      <c r="A235" s="1083"/>
      <c r="B235" s="1083"/>
      <c r="C235" s="567"/>
      <c r="D235" s="567"/>
      <c r="E235" s="568">
        <v>0</v>
      </c>
      <c r="F235" s="568">
        <v>0</v>
      </c>
      <c r="G235" s="568">
        <v>17749</v>
      </c>
      <c r="H235" s="568">
        <v>17749</v>
      </c>
      <c r="I235" s="568">
        <v>0</v>
      </c>
      <c r="J235" s="569">
        <v>0</v>
      </c>
    </row>
    <row r="236" spans="1:10" ht="12" customHeight="1">
      <c r="A236" s="982" t="s">
        <v>1486</v>
      </c>
      <c r="B236" s="982"/>
      <c r="C236" s="982"/>
      <c r="D236" s="982"/>
      <c r="E236" s="1075">
        <v>0</v>
      </c>
      <c r="F236" s="1075">
        <v>1155000</v>
      </c>
      <c r="G236" s="1075">
        <v>339825725.44</v>
      </c>
      <c r="H236" s="1075">
        <v>341536274.45999998</v>
      </c>
      <c r="I236" s="1075">
        <v>0</v>
      </c>
      <c r="J236" s="565">
        <v>2865549.02</v>
      </c>
    </row>
    <row r="237" spans="1:10" ht="2.25" customHeight="1">
      <c r="A237" s="982"/>
      <c r="B237" s="982"/>
      <c r="C237" s="982"/>
      <c r="D237" s="982"/>
      <c r="E237" s="1075"/>
      <c r="F237" s="1075"/>
      <c r="G237" s="1075"/>
      <c r="H237" s="1075"/>
      <c r="I237" s="1075"/>
      <c r="J237" s="566"/>
    </row>
    <row r="238" spans="1:10" ht="14.25" customHeight="1">
      <c r="A238" s="1077" t="s">
        <v>1640</v>
      </c>
      <c r="B238" s="1077"/>
      <c r="C238" s="1077"/>
      <c r="D238" s="1077"/>
      <c r="E238" s="1077"/>
      <c r="F238" s="1077"/>
      <c r="G238" s="1077"/>
      <c r="H238" s="1077"/>
      <c r="I238" s="1077"/>
      <c r="J238" s="1077"/>
    </row>
    <row r="239" spans="1:10" ht="15" customHeight="1">
      <c r="A239" s="1078" t="s">
        <v>1645</v>
      </c>
      <c r="B239" s="1078"/>
      <c r="C239" s="561" t="s">
        <v>1646</v>
      </c>
      <c r="D239" s="561" t="s">
        <v>1018</v>
      </c>
      <c r="E239" s="562">
        <v>0</v>
      </c>
      <c r="F239" s="562">
        <v>0</v>
      </c>
      <c r="G239" s="563">
        <v>46438693.100000001</v>
      </c>
      <c r="H239" s="563">
        <v>46438693.100000001</v>
      </c>
      <c r="I239" s="563">
        <v>0</v>
      </c>
      <c r="J239" s="564">
        <v>0</v>
      </c>
    </row>
    <row r="240" spans="1:10" ht="12" customHeight="1">
      <c r="A240" s="982" t="s">
        <v>1486</v>
      </c>
      <c r="B240" s="982"/>
      <c r="C240" s="982"/>
      <c r="D240" s="982"/>
      <c r="E240" s="1075">
        <v>0</v>
      </c>
      <c r="F240" s="1075">
        <v>0</v>
      </c>
      <c r="G240" s="1075">
        <v>46438693.100000001</v>
      </c>
      <c r="H240" s="1075">
        <v>46438693.100000001</v>
      </c>
      <c r="I240" s="1075">
        <v>0</v>
      </c>
      <c r="J240" s="565">
        <v>0</v>
      </c>
    </row>
    <row r="241" spans="1:10" ht="2.25" customHeight="1">
      <c r="A241" s="982"/>
      <c r="B241" s="982"/>
      <c r="C241" s="982"/>
      <c r="D241" s="982"/>
      <c r="E241" s="1075"/>
      <c r="F241" s="1075"/>
      <c r="G241" s="1075"/>
      <c r="H241" s="1075"/>
      <c r="I241" s="1075"/>
      <c r="J241" s="566"/>
    </row>
    <row r="242" spans="1:10" ht="14.25" customHeight="1">
      <c r="A242" s="1077" t="s">
        <v>1647</v>
      </c>
      <c r="B242" s="1077"/>
      <c r="C242" s="1077"/>
      <c r="D242" s="1077"/>
      <c r="E242" s="1077"/>
      <c r="F242" s="1077"/>
      <c r="G242" s="1077"/>
      <c r="H242" s="1077"/>
      <c r="I242" s="1077"/>
      <c r="J242" s="1077"/>
    </row>
    <row r="243" spans="1:10" ht="14.25" customHeight="1">
      <c r="A243" s="1078" t="s">
        <v>1648</v>
      </c>
      <c r="B243" s="1078"/>
      <c r="C243" s="561" t="s">
        <v>1649</v>
      </c>
      <c r="D243" s="561" t="s">
        <v>1018</v>
      </c>
      <c r="E243" s="562">
        <v>0</v>
      </c>
      <c r="F243" s="562">
        <v>0</v>
      </c>
      <c r="G243" s="563">
        <v>252552398.75</v>
      </c>
      <c r="H243" s="563">
        <v>252552398.75</v>
      </c>
      <c r="I243" s="563">
        <v>0</v>
      </c>
      <c r="J243" s="564">
        <v>0</v>
      </c>
    </row>
    <row r="244" spans="1:10" ht="12.75" customHeight="1">
      <c r="A244" s="982" t="s">
        <v>1486</v>
      </c>
      <c r="B244" s="982"/>
      <c r="C244" s="982"/>
      <c r="D244" s="982"/>
      <c r="E244" s="1075">
        <v>0</v>
      </c>
      <c r="F244" s="1075">
        <v>0</v>
      </c>
      <c r="G244" s="1075">
        <v>252552398.75</v>
      </c>
      <c r="H244" s="1075">
        <v>252552398.75</v>
      </c>
      <c r="I244" s="1075">
        <v>0</v>
      </c>
      <c r="J244" s="565">
        <v>0</v>
      </c>
    </row>
    <row r="245" spans="1:10" ht="1.5" customHeight="1">
      <c r="A245" s="982"/>
      <c r="B245" s="982"/>
      <c r="C245" s="982"/>
      <c r="D245" s="982"/>
      <c r="E245" s="1075"/>
      <c r="F245" s="1075"/>
      <c r="G245" s="1075"/>
      <c r="H245" s="1075"/>
      <c r="I245" s="1075"/>
      <c r="J245" s="566"/>
    </row>
    <row r="246" spans="1:10" ht="15" customHeight="1">
      <c r="A246" s="1077" t="s">
        <v>1640</v>
      </c>
      <c r="B246" s="1077"/>
      <c r="C246" s="1077"/>
      <c r="D246" s="1077"/>
      <c r="E246" s="1077"/>
      <c r="F246" s="1077"/>
      <c r="G246" s="1077"/>
      <c r="H246" s="1077"/>
      <c r="I246" s="1077"/>
      <c r="J246" s="1077"/>
    </row>
    <row r="247" spans="1:10" ht="14.25" customHeight="1">
      <c r="A247" s="1078" t="s">
        <v>447</v>
      </c>
      <c r="B247" s="1078"/>
      <c r="C247" s="561" t="s">
        <v>1650</v>
      </c>
      <c r="D247" s="561" t="s">
        <v>1018</v>
      </c>
      <c r="E247" s="562">
        <v>0</v>
      </c>
      <c r="F247" s="562">
        <v>790112277.10000002</v>
      </c>
      <c r="G247" s="563">
        <v>52943342.350000001</v>
      </c>
      <c r="H247" s="563">
        <v>95035000</v>
      </c>
      <c r="I247" s="563">
        <v>0</v>
      </c>
      <c r="J247" s="564">
        <v>832203934.75</v>
      </c>
    </row>
    <row r="248" spans="1:10" ht="12" customHeight="1">
      <c r="A248" s="982" t="s">
        <v>1486</v>
      </c>
      <c r="B248" s="982"/>
      <c r="C248" s="982"/>
      <c r="D248" s="982"/>
      <c r="E248" s="1075">
        <v>0</v>
      </c>
      <c r="F248" s="1075">
        <v>790112277.10000002</v>
      </c>
      <c r="G248" s="1075">
        <v>52943342.350000001</v>
      </c>
      <c r="H248" s="1075">
        <v>95035000</v>
      </c>
      <c r="I248" s="1075">
        <v>0</v>
      </c>
      <c r="J248" s="565">
        <v>832203934.75</v>
      </c>
    </row>
    <row r="249" spans="1:10" ht="2.25" customHeight="1">
      <c r="A249" s="982"/>
      <c r="B249" s="982"/>
      <c r="C249" s="982"/>
      <c r="D249" s="982"/>
      <c r="E249" s="1075"/>
      <c r="F249" s="1075"/>
      <c r="G249" s="1075"/>
      <c r="H249" s="1075"/>
      <c r="I249" s="1075"/>
      <c r="J249" s="566"/>
    </row>
    <row r="250" spans="1:10" ht="14.25" customHeight="1">
      <c r="A250" s="1077" t="s">
        <v>1640</v>
      </c>
      <c r="B250" s="1077"/>
      <c r="C250" s="1077"/>
      <c r="D250" s="1077"/>
      <c r="E250" s="1077"/>
      <c r="F250" s="1077"/>
      <c r="G250" s="1077"/>
      <c r="H250" s="1077"/>
      <c r="I250" s="1077"/>
      <c r="J250" s="1077"/>
    </row>
    <row r="251" spans="1:10" ht="14.25" customHeight="1">
      <c r="A251" s="1078" t="s">
        <v>1651</v>
      </c>
      <c r="B251" s="1078"/>
      <c r="C251" s="561" t="s">
        <v>1652</v>
      </c>
      <c r="D251" s="561" t="s">
        <v>1018</v>
      </c>
      <c r="E251" s="562">
        <v>0</v>
      </c>
      <c r="F251" s="562">
        <v>0</v>
      </c>
      <c r="G251" s="563">
        <v>0</v>
      </c>
      <c r="H251" s="563">
        <v>1950000</v>
      </c>
      <c r="I251" s="563">
        <v>0</v>
      </c>
      <c r="J251" s="564">
        <v>1950000</v>
      </c>
    </row>
    <row r="252" spans="1:10" ht="12.75" customHeight="1">
      <c r="A252" s="982" t="s">
        <v>1486</v>
      </c>
      <c r="B252" s="982"/>
      <c r="C252" s="982"/>
      <c r="D252" s="982"/>
      <c r="E252" s="1075">
        <v>0</v>
      </c>
      <c r="F252" s="1075">
        <v>0</v>
      </c>
      <c r="G252" s="1075">
        <v>0</v>
      </c>
      <c r="H252" s="1075">
        <v>1950000</v>
      </c>
      <c r="I252" s="1075">
        <v>0</v>
      </c>
      <c r="J252" s="565">
        <v>1950000</v>
      </c>
    </row>
    <row r="253" spans="1:10" ht="2.25" customHeight="1">
      <c r="A253" s="982"/>
      <c r="B253" s="982"/>
      <c r="C253" s="982"/>
      <c r="D253" s="982"/>
      <c r="E253" s="1075"/>
      <c r="F253" s="1075"/>
      <c r="G253" s="1075"/>
      <c r="H253" s="1075"/>
      <c r="I253" s="1075"/>
      <c r="J253" s="566"/>
    </row>
    <row r="254" spans="1:10" ht="14.25" customHeight="1">
      <c r="A254" s="1077" t="s">
        <v>1647</v>
      </c>
      <c r="B254" s="1077"/>
      <c r="C254" s="1077"/>
      <c r="D254" s="1077"/>
      <c r="E254" s="1077"/>
      <c r="F254" s="1077"/>
      <c r="G254" s="1077"/>
      <c r="H254" s="1077"/>
      <c r="I254" s="1077"/>
      <c r="J254" s="1077"/>
    </row>
    <row r="255" spans="1:10" ht="14.25" customHeight="1">
      <c r="A255" s="1078" t="s">
        <v>1653</v>
      </c>
      <c r="B255" s="1078"/>
      <c r="C255" s="561" t="s">
        <v>1654</v>
      </c>
      <c r="D255" s="561" t="s">
        <v>1018</v>
      </c>
      <c r="E255" s="562">
        <v>0</v>
      </c>
      <c r="F255" s="562">
        <v>0</v>
      </c>
      <c r="G255" s="563">
        <v>231775000</v>
      </c>
      <c r="H255" s="563">
        <v>231775000</v>
      </c>
      <c r="I255" s="563">
        <v>0</v>
      </c>
      <c r="J255" s="564">
        <v>0</v>
      </c>
    </row>
    <row r="256" spans="1:10" ht="12" customHeight="1">
      <c r="A256" s="982" t="s">
        <v>1486</v>
      </c>
      <c r="B256" s="982"/>
      <c r="C256" s="982"/>
      <c r="D256" s="982"/>
      <c r="E256" s="1075">
        <v>0</v>
      </c>
      <c r="F256" s="1075">
        <v>0</v>
      </c>
      <c r="G256" s="1075">
        <v>231775000</v>
      </c>
      <c r="H256" s="1075">
        <v>231775000</v>
      </c>
      <c r="I256" s="1075">
        <v>0</v>
      </c>
      <c r="J256" s="565">
        <v>0</v>
      </c>
    </row>
    <row r="257" spans="1:10" ht="2.25" customHeight="1">
      <c r="A257" s="982"/>
      <c r="B257" s="982"/>
      <c r="C257" s="982"/>
      <c r="D257" s="982"/>
      <c r="E257" s="1075"/>
      <c r="F257" s="1075"/>
      <c r="G257" s="1075"/>
      <c r="H257" s="1075"/>
      <c r="I257" s="1075"/>
      <c r="J257" s="566"/>
    </row>
    <row r="258" spans="1:10" ht="14.25" customHeight="1">
      <c r="A258" s="1077" t="s">
        <v>1655</v>
      </c>
      <c r="B258" s="1077"/>
      <c r="C258" s="1077"/>
      <c r="D258" s="1077"/>
      <c r="E258" s="1077"/>
      <c r="F258" s="1077"/>
      <c r="G258" s="1077"/>
      <c r="H258" s="1077"/>
      <c r="I258" s="1077"/>
      <c r="J258" s="1077"/>
    </row>
    <row r="259" spans="1:10" ht="15" customHeight="1">
      <c r="A259" s="1078" t="s">
        <v>442</v>
      </c>
      <c r="B259" s="1078"/>
      <c r="C259" s="561" t="s">
        <v>1656</v>
      </c>
      <c r="D259" s="561" t="s">
        <v>1018</v>
      </c>
      <c r="E259" s="562">
        <v>0</v>
      </c>
      <c r="F259" s="562">
        <v>4471998.6100000003</v>
      </c>
      <c r="G259" s="563">
        <v>249131175.62</v>
      </c>
      <c r="H259" s="563">
        <v>269658805.57999998</v>
      </c>
      <c r="I259" s="562">
        <v>0</v>
      </c>
      <c r="J259" s="570">
        <v>24999628.57</v>
      </c>
    </row>
    <row r="260" spans="1:10" ht="12" customHeight="1">
      <c r="A260" s="982" t="s">
        <v>1486</v>
      </c>
      <c r="B260" s="982"/>
      <c r="C260" s="982"/>
      <c r="D260" s="982"/>
      <c r="E260" s="1075">
        <v>0</v>
      </c>
      <c r="F260" s="1075">
        <v>4471998.6100000003</v>
      </c>
      <c r="G260" s="1075">
        <v>249131175.62</v>
      </c>
      <c r="H260" s="1075">
        <v>269658805.57999998</v>
      </c>
      <c r="I260" s="1075">
        <v>0</v>
      </c>
      <c r="J260" s="565">
        <v>24999628.57</v>
      </c>
    </row>
    <row r="261" spans="1:10" ht="2.25" customHeight="1">
      <c r="A261" s="982"/>
      <c r="B261" s="982"/>
      <c r="C261" s="982"/>
      <c r="D261" s="982"/>
      <c r="E261" s="1075"/>
      <c r="F261" s="1075"/>
      <c r="G261" s="1075"/>
      <c r="H261" s="1075"/>
      <c r="I261" s="1075"/>
      <c r="J261" s="566"/>
    </row>
    <row r="262" spans="1:10" ht="14.25" customHeight="1">
      <c r="A262" s="1077" t="s">
        <v>1655</v>
      </c>
      <c r="B262" s="1077"/>
      <c r="C262" s="1077"/>
      <c r="D262" s="1077"/>
      <c r="E262" s="1077"/>
      <c r="F262" s="1077"/>
      <c r="G262" s="1077"/>
      <c r="H262" s="1077"/>
      <c r="I262" s="1077"/>
      <c r="J262" s="1077"/>
    </row>
    <row r="263" spans="1:10" ht="14.25" customHeight="1">
      <c r="A263" s="1078" t="s">
        <v>70</v>
      </c>
      <c r="B263" s="1078"/>
      <c r="C263" s="561" t="s">
        <v>1657</v>
      </c>
      <c r="D263" s="561" t="s">
        <v>1018</v>
      </c>
      <c r="E263" s="562">
        <v>0</v>
      </c>
      <c r="F263" s="562">
        <v>28545983.489999998</v>
      </c>
      <c r="G263" s="563">
        <v>35341658.490000002</v>
      </c>
      <c r="H263" s="563">
        <v>6895675</v>
      </c>
      <c r="I263" s="563">
        <v>0</v>
      </c>
      <c r="J263" s="564">
        <v>100000</v>
      </c>
    </row>
    <row r="264" spans="1:10" ht="14.25" customHeight="1">
      <c r="A264" s="1078" t="s">
        <v>1658</v>
      </c>
      <c r="B264" s="1078"/>
      <c r="C264" s="561" t="s">
        <v>1659</v>
      </c>
      <c r="D264" s="561" t="s">
        <v>1018</v>
      </c>
      <c r="E264" s="562">
        <v>0</v>
      </c>
      <c r="F264" s="562">
        <v>0</v>
      </c>
      <c r="G264" s="563">
        <v>0</v>
      </c>
      <c r="H264" s="563">
        <v>400000</v>
      </c>
      <c r="I264" s="563">
        <v>0</v>
      </c>
      <c r="J264" s="564">
        <v>400000</v>
      </c>
    </row>
    <row r="265" spans="1:10" ht="12.75" customHeight="1">
      <c r="A265" s="982" t="s">
        <v>1486</v>
      </c>
      <c r="B265" s="982"/>
      <c r="C265" s="982"/>
      <c r="D265" s="982"/>
      <c r="E265" s="1075">
        <v>0</v>
      </c>
      <c r="F265" s="1075">
        <v>28545983.489999998</v>
      </c>
      <c r="G265" s="1075">
        <v>35341658.490000002</v>
      </c>
      <c r="H265" s="1075">
        <v>7295675</v>
      </c>
      <c r="I265" s="1075">
        <v>0</v>
      </c>
      <c r="J265" s="565">
        <v>500000</v>
      </c>
    </row>
    <row r="266" spans="1:10" ht="2.25" customHeight="1">
      <c r="A266" s="982"/>
      <c r="B266" s="982"/>
      <c r="C266" s="982"/>
      <c r="D266" s="982"/>
      <c r="E266" s="1075"/>
      <c r="F266" s="1075"/>
      <c r="G266" s="1075"/>
      <c r="H266" s="1075"/>
      <c r="I266" s="1075"/>
      <c r="J266" s="566"/>
    </row>
    <row r="267" spans="1:10" ht="14.25" customHeight="1">
      <c r="A267" s="1077" t="s">
        <v>1660</v>
      </c>
      <c r="B267" s="1077"/>
      <c r="C267" s="1077"/>
      <c r="D267" s="1077"/>
      <c r="E267" s="1077"/>
      <c r="F267" s="1077"/>
      <c r="G267" s="1077"/>
      <c r="H267" s="1077"/>
      <c r="I267" s="1077"/>
      <c r="J267" s="1077"/>
    </row>
    <row r="268" spans="1:10" ht="14.25" customHeight="1">
      <c r="A268" s="1078" t="s">
        <v>1661</v>
      </c>
      <c r="B268" s="1078"/>
      <c r="C268" s="561" t="s">
        <v>1662</v>
      </c>
      <c r="D268" s="561" t="s">
        <v>1018</v>
      </c>
      <c r="E268" s="562">
        <v>0</v>
      </c>
      <c r="F268" s="562">
        <v>17883959.16</v>
      </c>
      <c r="G268" s="563">
        <v>151561045.41</v>
      </c>
      <c r="H268" s="563">
        <v>142887481.11000001</v>
      </c>
      <c r="I268" s="562">
        <v>0</v>
      </c>
      <c r="J268" s="570">
        <v>9210394.8599999994</v>
      </c>
    </row>
    <row r="269" spans="1:10" ht="12" customHeight="1">
      <c r="A269" s="982" t="s">
        <v>1486</v>
      </c>
      <c r="B269" s="982"/>
      <c r="C269" s="982"/>
      <c r="D269" s="982"/>
      <c r="E269" s="1075">
        <v>0</v>
      </c>
      <c r="F269" s="1075">
        <v>17883959.16</v>
      </c>
      <c r="G269" s="1075">
        <v>151561045.41</v>
      </c>
      <c r="H269" s="1075">
        <v>142887481.11000001</v>
      </c>
      <c r="I269" s="1075">
        <v>0</v>
      </c>
      <c r="J269" s="565">
        <v>9210394.8599999994</v>
      </c>
    </row>
    <row r="270" spans="1:10" ht="2.25" customHeight="1">
      <c r="A270" s="982"/>
      <c r="B270" s="982"/>
      <c r="C270" s="982"/>
      <c r="D270" s="982"/>
      <c r="E270" s="1075"/>
      <c r="F270" s="1075"/>
      <c r="G270" s="1075"/>
      <c r="H270" s="1075"/>
      <c r="I270" s="1075"/>
      <c r="J270" s="566"/>
    </row>
    <row r="271" spans="1:10" ht="14.25" customHeight="1">
      <c r="A271" s="1077" t="s">
        <v>1660</v>
      </c>
      <c r="B271" s="1077"/>
      <c r="C271" s="1077"/>
      <c r="D271" s="1077"/>
      <c r="E271" s="1077"/>
      <c r="F271" s="1077"/>
      <c r="G271" s="1077"/>
      <c r="H271" s="1077"/>
      <c r="I271" s="1077"/>
      <c r="J271" s="1077"/>
    </row>
    <row r="272" spans="1:10" ht="15" customHeight="1">
      <c r="A272" s="1078" t="s">
        <v>1663</v>
      </c>
      <c r="B272" s="1078"/>
      <c r="C272" s="561" t="s">
        <v>1664</v>
      </c>
      <c r="D272" s="561" t="s">
        <v>1018</v>
      </c>
      <c r="E272" s="562">
        <v>0</v>
      </c>
      <c r="F272" s="562">
        <v>0</v>
      </c>
      <c r="G272" s="563">
        <v>24512699.359999999</v>
      </c>
      <c r="H272" s="563">
        <v>24512699.359999999</v>
      </c>
      <c r="I272" s="562">
        <v>0</v>
      </c>
      <c r="J272" s="570">
        <v>0</v>
      </c>
    </row>
    <row r="273" spans="1:10" ht="12" customHeight="1">
      <c r="A273" s="982" t="s">
        <v>1486</v>
      </c>
      <c r="B273" s="982"/>
      <c r="C273" s="982"/>
      <c r="D273" s="982"/>
      <c r="E273" s="1075">
        <v>0</v>
      </c>
      <c r="F273" s="1075">
        <v>0</v>
      </c>
      <c r="G273" s="1075">
        <v>24512699.359999999</v>
      </c>
      <c r="H273" s="1075">
        <v>24512699.359999999</v>
      </c>
      <c r="I273" s="1075">
        <v>0</v>
      </c>
      <c r="J273" s="565">
        <v>0</v>
      </c>
    </row>
    <row r="274" spans="1:10" ht="2.25" customHeight="1">
      <c r="A274" s="982"/>
      <c r="B274" s="982"/>
      <c r="C274" s="982"/>
      <c r="D274" s="982"/>
      <c r="E274" s="1075"/>
      <c r="F274" s="1075"/>
      <c r="G274" s="1075"/>
      <c r="H274" s="1075"/>
      <c r="I274" s="1075"/>
      <c r="J274" s="566"/>
    </row>
    <row r="275" spans="1:10" ht="14.25" customHeight="1">
      <c r="A275" s="1077" t="s">
        <v>1660</v>
      </c>
      <c r="B275" s="1077"/>
      <c r="C275" s="1077"/>
      <c r="D275" s="1077"/>
      <c r="E275" s="1077"/>
      <c r="F275" s="1077"/>
      <c r="G275" s="1077"/>
      <c r="H275" s="1077"/>
      <c r="I275" s="1077"/>
      <c r="J275" s="1077"/>
    </row>
    <row r="276" spans="1:10" ht="14.25" customHeight="1">
      <c r="A276" s="1078" t="s">
        <v>566</v>
      </c>
      <c r="B276" s="1078"/>
      <c r="C276" s="561" t="s">
        <v>1665</v>
      </c>
      <c r="D276" s="561" t="s">
        <v>1018</v>
      </c>
      <c r="E276" s="562">
        <v>0</v>
      </c>
      <c r="F276" s="562">
        <v>0</v>
      </c>
      <c r="G276" s="563">
        <v>10379533.970000001</v>
      </c>
      <c r="H276" s="563">
        <v>10515805.859999999</v>
      </c>
      <c r="I276" s="562">
        <v>0</v>
      </c>
      <c r="J276" s="570">
        <v>136271.89000000001</v>
      </c>
    </row>
    <row r="277" spans="1:10" ht="12.75" customHeight="1">
      <c r="A277" s="982" t="s">
        <v>1486</v>
      </c>
      <c r="B277" s="982"/>
      <c r="C277" s="982"/>
      <c r="D277" s="982"/>
      <c r="E277" s="1075">
        <v>0</v>
      </c>
      <c r="F277" s="1075">
        <v>0</v>
      </c>
      <c r="G277" s="1075">
        <v>10379533.970000001</v>
      </c>
      <c r="H277" s="1075">
        <v>10515805.859999999</v>
      </c>
      <c r="I277" s="1075">
        <v>0</v>
      </c>
      <c r="J277" s="565">
        <v>136271.89000000001</v>
      </c>
    </row>
    <row r="278" spans="1:10" ht="1.5" customHeight="1">
      <c r="A278" s="982"/>
      <c r="B278" s="982"/>
      <c r="C278" s="982"/>
      <c r="D278" s="982"/>
      <c r="E278" s="1075"/>
      <c r="F278" s="1075"/>
      <c r="G278" s="1075"/>
      <c r="H278" s="1075"/>
      <c r="I278" s="1075"/>
      <c r="J278" s="566"/>
    </row>
    <row r="279" spans="1:10" ht="15" customHeight="1">
      <c r="A279" s="1077" t="s">
        <v>1660</v>
      </c>
      <c r="B279" s="1077"/>
      <c r="C279" s="1077"/>
      <c r="D279" s="1077"/>
      <c r="E279" s="1077"/>
      <c r="F279" s="1077"/>
      <c r="G279" s="1077"/>
      <c r="H279" s="1077"/>
      <c r="I279" s="1077"/>
      <c r="J279" s="1077"/>
    </row>
    <row r="280" spans="1:10" ht="14.25" customHeight="1">
      <c r="A280" s="1078" t="s">
        <v>1666</v>
      </c>
      <c r="B280" s="1078"/>
      <c r="C280" s="561" t="s">
        <v>1667</v>
      </c>
      <c r="D280" s="561" t="s">
        <v>1018</v>
      </c>
      <c r="E280" s="562">
        <v>0</v>
      </c>
      <c r="F280" s="562">
        <v>0</v>
      </c>
      <c r="G280" s="563">
        <v>52451834.530000001</v>
      </c>
      <c r="H280" s="563">
        <v>52451834.530000001</v>
      </c>
      <c r="I280" s="562">
        <v>0</v>
      </c>
      <c r="J280" s="570">
        <v>0</v>
      </c>
    </row>
    <row r="281" spans="1:10" ht="12" customHeight="1">
      <c r="A281" s="982" t="s">
        <v>1486</v>
      </c>
      <c r="B281" s="982"/>
      <c r="C281" s="982"/>
      <c r="D281" s="982"/>
      <c r="E281" s="1075">
        <v>0</v>
      </c>
      <c r="F281" s="1075">
        <v>0</v>
      </c>
      <c r="G281" s="1075">
        <v>52451834.530000001</v>
      </c>
      <c r="H281" s="1075">
        <v>52451834.530000001</v>
      </c>
      <c r="I281" s="1075">
        <v>0</v>
      </c>
      <c r="J281" s="565">
        <v>0</v>
      </c>
    </row>
    <row r="282" spans="1:10" ht="2.25" customHeight="1">
      <c r="A282" s="982"/>
      <c r="B282" s="982"/>
      <c r="C282" s="982"/>
      <c r="D282" s="982"/>
      <c r="E282" s="1075"/>
      <c r="F282" s="1075"/>
      <c r="G282" s="1075"/>
      <c r="H282" s="1075"/>
      <c r="I282" s="1075"/>
      <c r="J282" s="566"/>
    </row>
    <row r="283" spans="1:10" ht="14.25" customHeight="1">
      <c r="A283" s="1077" t="s">
        <v>1660</v>
      </c>
      <c r="B283" s="1077"/>
      <c r="C283" s="1077"/>
      <c r="D283" s="1077"/>
      <c r="E283" s="1077"/>
      <c r="F283" s="1077"/>
      <c r="G283" s="1077"/>
      <c r="H283" s="1077"/>
      <c r="I283" s="1077"/>
      <c r="J283" s="1077"/>
    </row>
    <row r="284" spans="1:10" ht="23.25" customHeight="1">
      <c r="A284" s="1078" t="s">
        <v>1668</v>
      </c>
      <c r="B284" s="1078"/>
      <c r="C284" s="561" t="s">
        <v>1669</v>
      </c>
      <c r="D284" s="561" t="s">
        <v>1018</v>
      </c>
      <c r="E284" s="562">
        <v>0</v>
      </c>
      <c r="F284" s="562">
        <v>0</v>
      </c>
      <c r="G284" s="563">
        <v>6288476.3700000001</v>
      </c>
      <c r="H284" s="563">
        <v>6288476.3700000001</v>
      </c>
      <c r="I284" s="562">
        <v>0</v>
      </c>
      <c r="J284" s="570">
        <v>0</v>
      </c>
    </row>
    <row r="285" spans="1:10" ht="12" customHeight="1">
      <c r="A285" s="982" t="s">
        <v>1486</v>
      </c>
      <c r="B285" s="982"/>
      <c r="C285" s="982"/>
      <c r="D285" s="982"/>
      <c r="E285" s="1075">
        <v>0</v>
      </c>
      <c r="F285" s="1075">
        <v>0</v>
      </c>
      <c r="G285" s="1075">
        <v>6288476.3700000001</v>
      </c>
      <c r="H285" s="1075">
        <v>6288476.3700000001</v>
      </c>
      <c r="I285" s="1075">
        <v>0</v>
      </c>
      <c r="J285" s="565">
        <v>0</v>
      </c>
    </row>
    <row r="286" spans="1:10" ht="2.25" customHeight="1">
      <c r="A286" s="982"/>
      <c r="B286" s="982"/>
      <c r="C286" s="982"/>
      <c r="D286" s="982"/>
      <c r="E286" s="1075"/>
      <c r="F286" s="1075"/>
      <c r="G286" s="1075"/>
      <c r="H286" s="1075"/>
      <c r="I286" s="1075"/>
      <c r="J286" s="566"/>
    </row>
    <row r="287" spans="1:10" ht="14.25" customHeight="1">
      <c r="A287" s="1077" t="s">
        <v>571</v>
      </c>
      <c r="B287" s="1077"/>
      <c r="C287" s="1077"/>
      <c r="D287" s="1077"/>
      <c r="E287" s="1077"/>
      <c r="F287" s="1077"/>
      <c r="G287" s="1077"/>
      <c r="H287" s="1077"/>
      <c r="I287" s="1077"/>
      <c r="J287" s="1077"/>
    </row>
    <row r="288" spans="1:10" ht="15" customHeight="1">
      <c r="A288" s="1078" t="s">
        <v>1670</v>
      </c>
      <c r="B288" s="1078"/>
      <c r="C288" s="561" t="s">
        <v>1671</v>
      </c>
      <c r="D288" s="561" t="s">
        <v>1018</v>
      </c>
      <c r="E288" s="562">
        <v>0</v>
      </c>
      <c r="F288" s="562">
        <v>0</v>
      </c>
      <c r="G288" s="563">
        <v>2190857320.9400001</v>
      </c>
      <c r="H288" s="563">
        <v>2190857320.9400001</v>
      </c>
      <c r="I288" s="563">
        <v>0</v>
      </c>
      <c r="J288" s="564">
        <v>0</v>
      </c>
    </row>
    <row r="289" spans="1:10" ht="14.25" customHeight="1">
      <c r="A289" s="1078" t="s">
        <v>1672</v>
      </c>
      <c r="B289" s="1078"/>
      <c r="C289" s="561" t="s">
        <v>1673</v>
      </c>
      <c r="D289" s="561" t="s">
        <v>1018</v>
      </c>
      <c r="E289" s="562">
        <v>0</v>
      </c>
      <c r="F289" s="562">
        <v>0</v>
      </c>
      <c r="G289" s="563">
        <v>1025246794.8200001</v>
      </c>
      <c r="H289" s="563">
        <v>1025246794.8200001</v>
      </c>
      <c r="I289" s="563">
        <v>0</v>
      </c>
      <c r="J289" s="564">
        <v>0</v>
      </c>
    </row>
    <row r="290" spans="1:10" ht="14.25" customHeight="1">
      <c r="A290" s="1078" t="s">
        <v>1674</v>
      </c>
      <c r="B290" s="1078"/>
      <c r="C290" s="561" t="s">
        <v>1675</v>
      </c>
      <c r="D290" s="561" t="s">
        <v>1018</v>
      </c>
      <c r="E290" s="562">
        <v>0</v>
      </c>
      <c r="F290" s="562">
        <v>0</v>
      </c>
      <c r="G290" s="563">
        <v>748898943.44000006</v>
      </c>
      <c r="H290" s="563">
        <v>748898943.44000006</v>
      </c>
      <c r="I290" s="563">
        <v>0</v>
      </c>
      <c r="J290" s="564">
        <v>0</v>
      </c>
    </row>
    <row r="291" spans="1:10" ht="12" customHeight="1">
      <c r="A291" s="982" t="s">
        <v>1486</v>
      </c>
      <c r="B291" s="982"/>
      <c r="C291" s="982"/>
      <c r="D291" s="982"/>
      <c r="E291" s="1075">
        <v>0</v>
      </c>
      <c r="F291" s="1075">
        <v>0</v>
      </c>
      <c r="G291" s="1075">
        <v>3965003059.1999998</v>
      </c>
      <c r="H291" s="1075">
        <v>3965003059.1999998</v>
      </c>
      <c r="I291" s="1075">
        <v>0</v>
      </c>
      <c r="J291" s="565">
        <v>0</v>
      </c>
    </row>
    <row r="292" spans="1:10" ht="2.25" customHeight="1">
      <c r="A292" s="982"/>
      <c r="B292" s="982"/>
      <c r="C292" s="982"/>
      <c r="D292" s="982"/>
      <c r="E292" s="1075"/>
      <c r="F292" s="1075"/>
      <c r="G292" s="1075"/>
      <c r="H292" s="1075"/>
      <c r="I292" s="1075"/>
      <c r="J292" s="566"/>
    </row>
    <row r="293" spans="1:10" ht="14.25" customHeight="1">
      <c r="A293" s="1077" t="s">
        <v>1676</v>
      </c>
      <c r="B293" s="1077"/>
      <c r="C293" s="1077"/>
      <c r="D293" s="1077"/>
      <c r="E293" s="1077"/>
      <c r="F293" s="1077"/>
      <c r="G293" s="1077"/>
      <c r="H293" s="1077"/>
      <c r="I293" s="1077"/>
      <c r="J293" s="1077"/>
    </row>
    <row r="294" spans="1:10" ht="15" customHeight="1">
      <c r="A294" s="1084" t="s">
        <v>1677</v>
      </c>
      <c r="B294" s="1084"/>
      <c r="C294" s="561" t="s">
        <v>1678</v>
      </c>
      <c r="D294" s="561" t="s">
        <v>1016</v>
      </c>
      <c r="E294" s="562">
        <v>0</v>
      </c>
      <c r="F294" s="562">
        <v>140455324.25</v>
      </c>
      <c r="G294" s="563">
        <v>141939128.44</v>
      </c>
      <c r="H294" s="563">
        <v>1483804.19</v>
      </c>
      <c r="I294" s="563">
        <v>0</v>
      </c>
      <c r="J294" s="564">
        <v>0</v>
      </c>
    </row>
    <row r="295" spans="1:10" ht="14.25" customHeight="1">
      <c r="A295" s="1083"/>
      <c r="B295" s="1083"/>
      <c r="C295" s="567"/>
      <c r="D295" s="567"/>
      <c r="E295" s="568">
        <v>0</v>
      </c>
      <c r="F295" s="568">
        <v>56418.41</v>
      </c>
      <c r="G295" s="568">
        <v>56418.41</v>
      </c>
      <c r="H295" s="568">
        <v>0</v>
      </c>
      <c r="I295" s="568">
        <v>0</v>
      </c>
      <c r="J295" s="569">
        <v>0</v>
      </c>
    </row>
    <row r="296" spans="1:10" ht="12" customHeight="1">
      <c r="A296" s="982" t="s">
        <v>1486</v>
      </c>
      <c r="B296" s="982"/>
      <c r="C296" s="982"/>
      <c r="D296" s="982"/>
      <c r="E296" s="1075">
        <v>0</v>
      </c>
      <c r="F296" s="1075">
        <v>140455324.25</v>
      </c>
      <c r="G296" s="1075">
        <v>141939128.44</v>
      </c>
      <c r="H296" s="1075">
        <v>1483804.19</v>
      </c>
      <c r="I296" s="1075">
        <v>0</v>
      </c>
      <c r="J296" s="565">
        <v>0</v>
      </c>
    </row>
    <row r="297" spans="1:10" ht="2.25" customHeight="1">
      <c r="A297" s="982"/>
      <c r="B297" s="982"/>
      <c r="C297" s="982"/>
      <c r="D297" s="982"/>
      <c r="E297" s="1075"/>
      <c r="F297" s="1075"/>
      <c r="G297" s="1075"/>
      <c r="H297" s="1075"/>
      <c r="I297" s="1075"/>
      <c r="J297" s="566"/>
    </row>
    <row r="298" spans="1:10" ht="14.25" customHeight="1">
      <c r="A298" s="1077" t="s">
        <v>232</v>
      </c>
      <c r="B298" s="1077"/>
      <c r="C298" s="1077"/>
      <c r="D298" s="1077"/>
      <c r="E298" s="1077"/>
      <c r="F298" s="1077"/>
      <c r="G298" s="1077"/>
      <c r="H298" s="1077"/>
      <c r="I298" s="1077"/>
      <c r="J298" s="1077"/>
    </row>
    <row r="299" spans="1:10" ht="14.25" customHeight="1">
      <c r="A299" s="1078" t="s">
        <v>1679</v>
      </c>
      <c r="B299" s="1078"/>
      <c r="C299" s="561" t="s">
        <v>1680</v>
      </c>
      <c r="D299" s="561" t="s">
        <v>1018</v>
      </c>
      <c r="E299" s="562">
        <v>0</v>
      </c>
      <c r="F299" s="562">
        <v>13072400</v>
      </c>
      <c r="G299" s="563">
        <v>0</v>
      </c>
      <c r="H299" s="563">
        <v>0</v>
      </c>
      <c r="I299" s="562">
        <v>0</v>
      </c>
      <c r="J299" s="570">
        <v>13072400</v>
      </c>
    </row>
    <row r="300" spans="1:10" ht="12.75" customHeight="1">
      <c r="A300" s="982" t="s">
        <v>1486</v>
      </c>
      <c r="B300" s="982"/>
      <c r="C300" s="982"/>
      <c r="D300" s="982"/>
      <c r="E300" s="1075">
        <v>0</v>
      </c>
      <c r="F300" s="1075">
        <v>13072400</v>
      </c>
      <c r="G300" s="1075">
        <v>0</v>
      </c>
      <c r="H300" s="1075">
        <v>0</v>
      </c>
      <c r="I300" s="1075">
        <v>0</v>
      </c>
      <c r="J300" s="565">
        <v>13072400</v>
      </c>
    </row>
    <row r="301" spans="1:10" ht="2.25" customHeight="1">
      <c r="A301" s="982"/>
      <c r="B301" s="982"/>
      <c r="C301" s="982"/>
      <c r="D301" s="982"/>
      <c r="E301" s="1075"/>
      <c r="F301" s="1075"/>
      <c r="G301" s="1075"/>
      <c r="H301" s="1075"/>
      <c r="I301" s="1075"/>
      <c r="J301" s="566"/>
    </row>
    <row r="302" spans="1:10" ht="14.25" customHeight="1">
      <c r="A302" s="1077" t="s">
        <v>1681</v>
      </c>
      <c r="B302" s="1077"/>
      <c r="C302" s="1077"/>
      <c r="D302" s="1077"/>
      <c r="E302" s="1077"/>
      <c r="F302" s="1077"/>
      <c r="G302" s="1077"/>
      <c r="H302" s="1077"/>
      <c r="I302" s="1077"/>
      <c r="J302" s="1077"/>
    </row>
    <row r="303" spans="1:10" ht="14.25" customHeight="1">
      <c r="A303" s="1078" t="s">
        <v>1391</v>
      </c>
      <c r="B303" s="1078"/>
      <c r="C303" s="561" t="s">
        <v>1390</v>
      </c>
      <c r="D303" s="561" t="s">
        <v>1018</v>
      </c>
      <c r="E303" s="562">
        <v>0</v>
      </c>
      <c r="F303" s="562">
        <v>0</v>
      </c>
      <c r="G303" s="563">
        <v>0</v>
      </c>
      <c r="H303" s="563">
        <v>1070680926.6</v>
      </c>
      <c r="I303" s="562">
        <v>0</v>
      </c>
      <c r="J303" s="570">
        <v>1070680926.6</v>
      </c>
    </row>
    <row r="304" spans="1:10" ht="12" customHeight="1">
      <c r="A304" s="982" t="s">
        <v>1486</v>
      </c>
      <c r="B304" s="982"/>
      <c r="C304" s="982"/>
      <c r="D304" s="982"/>
      <c r="E304" s="1075">
        <v>0</v>
      </c>
      <c r="F304" s="1075">
        <v>0</v>
      </c>
      <c r="G304" s="1075">
        <v>0</v>
      </c>
      <c r="H304" s="1075">
        <v>1070680926.6</v>
      </c>
      <c r="I304" s="1075">
        <v>0</v>
      </c>
      <c r="J304" s="565">
        <v>1070680926.6</v>
      </c>
    </row>
    <row r="305" spans="1:10" ht="2.25" customHeight="1">
      <c r="A305" s="982"/>
      <c r="B305" s="982"/>
      <c r="C305" s="982"/>
      <c r="D305" s="982"/>
      <c r="E305" s="1075"/>
      <c r="F305" s="1075"/>
      <c r="G305" s="1075"/>
      <c r="H305" s="1075"/>
      <c r="I305" s="1075"/>
      <c r="J305" s="566"/>
    </row>
    <row r="306" spans="1:10" ht="14.25" customHeight="1">
      <c r="A306" s="1077" t="s">
        <v>1682</v>
      </c>
      <c r="B306" s="1077"/>
      <c r="C306" s="1077"/>
      <c r="D306" s="1077"/>
      <c r="E306" s="1077"/>
      <c r="F306" s="1077"/>
      <c r="G306" s="1077"/>
      <c r="H306" s="1077"/>
      <c r="I306" s="1077"/>
      <c r="J306" s="1077"/>
    </row>
    <row r="307" spans="1:10" ht="15" customHeight="1">
      <c r="A307" s="1078" t="s">
        <v>227</v>
      </c>
      <c r="B307" s="1078"/>
      <c r="C307" s="561" t="s">
        <v>1683</v>
      </c>
      <c r="D307" s="561" t="s">
        <v>1018</v>
      </c>
      <c r="E307" s="562">
        <v>0</v>
      </c>
      <c r="F307" s="562">
        <v>802075763.25999999</v>
      </c>
      <c r="G307" s="563">
        <v>326810000</v>
      </c>
      <c r="H307" s="563">
        <v>20387911.530000001</v>
      </c>
      <c r="I307" s="562">
        <v>0</v>
      </c>
      <c r="J307" s="570">
        <v>495653674.79000002</v>
      </c>
    </row>
    <row r="308" spans="1:10" ht="12" customHeight="1">
      <c r="A308" s="982" t="s">
        <v>1486</v>
      </c>
      <c r="B308" s="982"/>
      <c r="C308" s="982"/>
      <c r="D308" s="982"/>
      <c r="E308" s="1075">
        <v>0</v>
      </c>
      <c r="F308" s="1075">
        <v>802075763.25999999</v>
      </c>
      <c r="G308" s="1075">
        <v>326810000</v>
      </c>
      <c r="H308" s="1075">
        <v>20387911.530000001</v>
      </c>
      <c r="I308" s="1075">
        <v>0</v>
      </c>
      <c r="J308" s="565">
        <v>495653674.79000002</v>
      </c>
    </row>
    <row r="309" spans="1:10" ht="2.25" customHeight="1">
      <c r="A309" s="982"/>
      <c r="B309" s="982"/>
      <c r="C309" s="982"/>
      <c r="D309" s="982"/>
      <c r="E309" s="1075"/>
      <c r="F309" s="1075"/>
      <c r="G309" s="1075"/>
      <c r="H309" s="1075"/>
      <c r="I309" s="1075"/>
      <c r="J309" s="566"/>
    </row>
    <row r="310" spans="1:10" ht="14.25" customHeight="1">
      <c r="A310" s="1077" t="s">
        <v>1684</v>
      </c>
      <c r="B310" s="1077"/>
      <c r="C310" s="1077"/>
      <c r="D310" s="1077"/>
      <c r="E310" s="1077"/>
      <c r="F310" s="1077"/>
      <c r="G310" s="1077"/>
      <c r="H310" s="1077"/>
      <c r="I310" s="1077"/>
      <c r="J310" s="1077"/>
    </row>
    <row r="311" spans="1:10" ht="14.25" customHeight="1">
      <c r="A311" s="1078" t="s">
        <v>1684</v>
      </c>
      <c r="B311" s="1078"/>
      <c r="C311" s="561" t="s">
        <v>1685</v>
      </c>
      <c r="D311" s="561" t="s">
        <v>1018</v>
      </c>
      <c r="E311" s="562">
        <v>0</v>
      </c>
      <c r="F311" s="562">
        <v>609847.13</v>
      </c>
      <c r="G311" s="563">
        <v>609847.13</v>
      </c>
      <c r="H311" s="563">
        <v>0</v>
      </c>
      <c r="I311" s="562">
        <v>0</v>
      </c>
      <c r="J311" s="570">
        <v>0</v>
      </c>
    </row>
    <row r="312" spans="1:10" ht="12.75" customHeight="1">
      <c r="A312" s="982" t="s">
        <v>1486</v>
      </c>
      <c r="B312" s="982"/>
      <c r="C312" s="982"/>
      <c r="D312" s="982"/>
      <c r="E312" s="1075">
        <v>0</v>
      </c>
      <c r="F312" s="1075">
        <v>609847.13</v>
      </c>
      <c r="G312" s="1075">
        <v>609847.13</v>
      </c>
      <c r="H312" s="1075">
        <v>0</v>
      </c>
      <c r="I312" s="1075">
        <v>0</v>
      </c>
      <c r="J312" s="565">
        <v>0</v>
      </c>
    </row>
    <row r="313" spans="1:10" ht="1.5" customHeight="1">
      <c r="A313" s="982"/>
      <c r="B313" s="982"/>
      <c r="C313" s="982"/>
      <c r="D313" s="982"/>
      <c r="E313" s="1075"/>
      <c r="F313" s="1075"/>
      <c r="G313" s="1075"/>
      <c r="H313" s="1075"/>
      <c r="I313" s="1075"/>
      <c r="J313" s="566"/>
    </row>
    <row r="314" spans="1:10" ht="15" customHeight="1">
      <c r="A314" s="1077" t="s">
        <v>1686</v>
      </c>
      <c r="B314" s="1077"/>
      <c r="C314" s="1077"/>
      <c r="D314" s="1077"/>
      <c r="E314" s="1077"/>
      <c r="F314" s="1077"/>
      <c r="G314" s="1077"/>
      <c r="H314" s="1077"/>
      <c r="I314" s="1077"/>
      <c r="J314" s="1077"/>
    </row>
    <row r="315" spans="1:10" ht="14.25" customHeight="1">
      <c r="A315" s="1078" t="s">
        <v>577</v>
      </c>
      <c r="B315" s="1078"/>
      <c r="C315" s="561" t="s">
        <v>1687</v>
      </c>
      <c r="D315" s="561" t="s">
        <v>1018</v>
      </c>
      <c r="E315" s="562">
        <v>0</v>
      </c>
      <c r="F315" s="562">
        <v>20387991.530000001</v>
      </c>
      <c r="G315" s="563">
        <v>20387911.530000001</v>
      </c>
      <c r="H315" s="563">
        <v>0</v>
      </c>
      <c r="I315" s="562">
        <v>0</v>
      </c>
      <c r="J315" s="570">
        <v>80</v>
      </c>
    </row>
    <row r="316" spans="1:10" ht="12" customHeight="1">
      <c r="A316" s="982" t="s">
        <v>1486</v>
      </c>
      <c r="B316" s="982"/>
      <c r="C316" s="982"/>
      <c r="D316" s="982"/>
      <c r="E316" s="1075">
        <v>0</v>
      </c>
      <c r="F316" s="1075">
        <v>20387991.530000001</v>
      </c>
      <c r="G316" s="1075">
        <v>20387911.530000001</v>
      </c>
      <c r="H316" s="1075">
        <v>0</v>
      </c>
      <c r="I316" s="1075">
        <v>0</v>
      </c>
      <c r="J316" s="565">
        <v>80</v>
      </c>
    </row>
    <row r="317" spans="1:10" ht="2.25" customHeight="1">
      <c r="A317" s="982"/>
      <c r="B317" s="982"/>
      <c r="C317" s="982"/>
      <c r="D317" s="982"/>
      <c r="E317" s="1075"/>
      <c r="F317" s="1075"/>
      <c r="G317" s="1075"/>
      <c r="H317" s="1075"/>
      <c r="I317" s="1075"/>
      <c r="J317" s="566"/>
    </row>
    <row r="318" spans="1:10" ht="14.25" customHeight="1">
      <c r="A318" s="1077" t="s">
        <v>1688</v>
      </c>
      <c r="B318" s="1077"/>
      <c r="C318" s="1077"/>
      <c r="D318" s="1077"/>
      <c r="E318" s="1077"/>
      <c r="F318" s="1077"/>
      <c r="G318" s="1077"/>
      <c r="H318" s="1077"/>
      <c r="I318" s="1077"/>
      <c r="J318" s="1077"/>
    </row>
    <row r="319" spans="1:10" ht="23.25" customHeight="1">
      <c r="A319" s="1078" t="s">
        <v>1389</v>
      </c>
      <c r="B319" s="1078"/>
      <c r="C319" s="561" t="s">
        <v>1388</v>
      </c>
      <c r="D319" s="561" t="s">
        <v>1018</v>
      </c>
      <c r="E319" s="562">
        <v>0</v>
      </c>
      <c r="F319" s="562">
        <v>0</v>
      </c>
      <c r="G319" s="563">
        <v>2188386572.5900002</v>
      </c>
      <c r="H319" s="563">
        <v>2188386572.5900002</v>
      </c>
      <c r="I319" s="562">
        <v>0</v>
      </c>
      <c r="J319" s="570">
        <v>0</v>
      </c>
    </row>
    <row r="320" spans="1:10" ht="23.25" customHeight="1">
      <c r="A320" s="1078" t="s">
        <v>1387</v>
      </c>
      <c r="B320" s="1078"/>
      <c r="C320" s="561" t="s">
        <v>1386</v>
      </c>
      <c r="D320" s="561" t="s">
        <v>1018</v>
      </c>
      <c r="E320" s="562">
        <v>0</v>
      </c>
      <c r="F320" s="562">
        <v>0</v>
      </c>
      <c r="G320" s="563">
        <v>1020758417.24</v>
      </c>
      <c r="H320" s="563">
        <v>1020758417.24</v>
      </c>
      <c r="I320" s="562">
        <v>0</v>
      </c>
      <c r="J320" s="570">
        <v>0</v>
      </c>
    </row>
    <row r="321" spans="1:10" ht="22.5" customHeight="1">
      <c r="A321" s="1078" t="s">
        <v>1385</v>
      </c>
      <c r="B321" s="1078"/>
      <c r="C321" s="561" t="s">
        <v>1384</v>
      </c>
      <c r="D321" s="561" t="s">
        <v>1018</v>
      </c>
      <c r="E321" s="562">
        <v>0</v>
      </c>
      <c r="F321" s="562">
        <v>0</v>
      </c>
      <c r="G321" s="563">
        <v>749731599.51999998</v>
      </c>
      <c r="H321" s="563">
        <v>749731599.51999998</v>
      </c>
      <c r="I321" s="562">
        <v>0</v>
      </c>
      <c r="J321" s="570">
        <v>0</v>
      </c>
    </row>
    <row r="322" spans="1:10" ht="12.75" customHeight="1">
      <c r="A322" s="982" t="s">
        <v>1486</v>
      </c>
      <c r="B322" s="982"/>
      <c r="C322" s="982"/>
      <c r="D322" s="982"/>
      <c r="E322" s="1075">
        <v>0</v>
      </c>
      <c r="F322" s="1075">
        <v>0</v>
      </c>
      <c r="G322" s="1075">
        <v>3958876589.3499999</v>
      </c>
      <c r="H322" s="1075">
        <v>3958876589.3499999</v>
      </c>
      <c r="I322" s="1075">
        <v>0</v>
      </c>
      <c r="J322" s="565">
        <v>0</v>
      </c>
    </row>
    <row r="323" spans="1:10" ht="2.25" customHeight="1">
      <c r="A323" s="982"/>
      <c r="B323" s="982"/>
      <c r="C323" s="982"/>
      <c r="D323" s="982"/>
      <c r="E323" s="1075"/>
      <c r="F323" s="1075"/>
      <c r="G323" s="1075"/>
      <c r="H323" s="1075"/>
      <c r="I323" s="1075"/>
      <c r="J323" s="566"/>
    </row>
    <row r="324" spans="1:10" ht="14.25" customHeight="1">
      <c r="A324" s="1077" t="s">
        <v>477</v>
      </c>
      <c r="B324" s="1077"/>
      <c r="C324" s="1077"/>
      <c r="D324" s="1077"/>
      <c r="E324" s="1077"/>
      <c r="F324" s="1077"/>
      <c r="G324" s="1077"/>
      <c r="H324" s="1077"/>
      <c r="I324" s="1077"/>
      <c r="J324" s="1077"/>
    </row>
    <row r="325" spans="1:10" ht="14.25" customHeight="1">
      <c r="A325" s="1078" t="s">
        <v>1383</v>
      </c>
      <c r="B325" s="1078"/>
      <c r="C325" s="561" t="s">
        <v>1382</v>
      </c>
      <c r="D325" s="561" t="s">
        <v>1018</v>
      </c>
      <c r="E325" s="562">
        <v>0</v>
      </c>
      <c r="F325" s="562">
        <v>0</v>
      </c>
      <c r="G325" s="563">
        <v>1174789313.1300001</v>
      </c>
      <c r="H325" s="563">
        <v>1174789313.1300001</v>
      </c>
      <c r="I325" s="562">
        <v>0</v>
      </c>
      <c r="J325" s="570">
        <v>0</v>
      </c>
    </row>
    <row r="326" spans="1:10" ht="14.25" customHeight="1">
      <c r="A326" s="1078" t="s">
        <v>1381</v>
      </c>
      <c r="B326" s="1078"/>
      <c r="C326" s="561" t="s">
        <v>1380</v>
      </c>
      <c r="D326" s="561" t="s">
        <v>1018</v>
      </c>
      <c r="E326" s="562">
        <v>0</v>
      </c>
      <c r="F326" s="562">
        <v>0</v>
      </c>
      <c r="G326" s="563">
        <v>511392834.29000002</v>
      </c>
      <c r="H326" s="563">
        <v>511392834.29000002</v>
      </c>
      <c r="I326" s="562">
        <v>0</v>
      </c>
      <c r="J326" s="570">
        <v>0</v>
      </c>
    </row>
    <row r="327" spans="1:10" ht="14.25" customHeight="1">
      <c r="A327" s="1078" t="s">
        <v>1379</v>
      </c>
      <c r="B327" s="1078"/>
      <c r="C327" s="561" t="s">
        <v>1378</v>
      </c>
      <c r="D327" s="561" t="s">
        <v>1018</v>
      </c>
      <c r="E327" s="562">
        <v>0</v>
      </c>
      <c r="F327" s="562">
        <v>0</v>
      </c>
      <c r="G327" s="563">
        <v>435765485.89999998</v>
      </c>
      <c r="H327" s="563">
        <v>435765485.89999998</v>
      </c>
      <c r="I327" s="562">
        <v>0</v>
      </c>
      <c r="J327" s="570">
        <v>0</v>
      </c>
    </row>
    <row r="328" spans="1:10" ht="12.75" customHeight="1">
      <c r="A328" s="982" t="s">
        <v>1486</v>
      </c>
      <c r="B328" s="982"/>
      <c r="C328" s="982"/>
      <c r="D328" s="982"/>
      <c r="E328" s="1075">
        <v>0</v>
      </c>
      <c r="F328" s="1075">
        <v>0</v>
      </c>
      <c r="G328" s="1075">
        <v>2121947633.3199999</v>
      </c>
      <c r="H328" s="1075">
        <v>2121947633.3199999</v>
      </c>
      <c r="I328" s="1075">
        <v>0</v>
      </c>
      <c r="J328" s="565">
        <v>0</v>
      </c>
    </row>
    <row r="329" spans="1:10" ht="2.25" customHeight="1">
      <c r="A329" s="982"/>
      <c r="B329" s="982"/>
      <c r="C329" s="982"/>
      <c r="D329" s="982"/>
      <c r="E329" s="1075"/>
      <c r="F329" s="1075"/>
      <c r="G329" s="1075"/>
      <c r="H329" s="1075"/>
      <c r="I329" s="1075"/>
      <c r="J329" s="566"/>
    </row>
    <row r="330" spans="1:10" ht="14.25" customHeight="1">
      <c r="A330" s="1077" t="s">
        <v>1689</v>
      </c>
      <c r="B330" s="1077"/>
      <c r="C330" s="1077"/>
      <c r="D330" s="1077"/>
      <c r="E330" s="1077"/>
      <c r="F330" s="1077"/>
      <c r="G330" s="1077"/>
      <c r="H330" s="1077"/>
      <c r="I330" s="1077"/>
      <c r="J330" s="1077"/>
    </row>
    <row r="331" spans="1:10" ht="14.25" customHeight="1">
      <c r="A331" s="1078" t="s">
        <v>1377</v>
      </c>
      <c r="B331" s="1078"/>
      <c r="C331" s="561" t="s">
        <v>1376</v>
      </c>
      <c r="D331" s="561" t="s">
        <v>1018</v>
      </c>
      <c r="E331" s="562">
        <v>0</v>
      </c>
      <c r="F331" s="562">
        <v>0</v>
      </c>
      <c r="G331" s="563">
        <v>62708267.030000001</v>
      </c>
      <c r="H331" s="563">
        <v>33188566.510000002</v>
      </c>
      <c r="I331" s="562">
        <v>29519700.52</v>
      </c>
      <c r="J331" s="570">
        <v>0</v>
      </c>
    </row>
    <row r="332" spans="1:10" ht="14.25" customHeight="1">
      <c r="A332" s="1078" t="s">
        <v>1375</v>
      </c>
      <c r="B332" s="1078"/>
      <c r="C332" s="561" t="s">
        <v>1374</v>
      </c>
      <c r="D332" s="561" t="s">
        <v>1018</v>
      </c>
      <c r="E332" s="562">
        <v>0</v>
      </c>
      <c r="F332" s="562">
        <v>0</v>
      </c>
      <c r="G332" s="563">
        <v>3673768.65</v>
      </c>
      <c r="H332" s="563">
        <v>2899225.29</v>
      </c>
      <c r="I332" s="562">
        <v>774543.35999999999</v>
      </c>
      <c r="J332" s="570">
        <v>0</v>
      </c>
    </row>
    <row r="333" spans="1:10" ht="14.25" customHeight="1">
      <c r="A333" s="1078" t="s">
        <v>1373</v>
      </c>
      <c r="B333" s="1078"/>
      <c r="C333" s="561" t="s">
        <v>1372</v>
      </c>
      <c r="D333" s="561" t="s">
        <v>1018</v>
      </c>
      <c r="E333" s="562">
        <v>0</v>
      </c>
      <c r="F333" s="562">
        <v>0</v>
      </c>
      <c r="G333" s="563">
        <v>30675447.77</v>
      </c>
      <c r="H333" s="563">
        <v>23490993.280000001</v>
      </c>
      <c r="I333" s="562">
        <v>7184454.4900000002</v>
      </c>
      <c r="J333" s="570">
        <v>0</v>
      </c>
    </row>
    <row r="334" spans="1:10" ht="15" customHeight="1">
      <c r="A334" s="1078" t="s">
        <v>1371</v>
      </c>
      <c r="B334" s="1078"/>
      <c r="C334" s="561" t="s">
        <v>1370</v>
      </c>
      <c r="D334" s="561" t="s">
        <v>1018</v>
      </c>
      <c r="E334" s="562">
        <v>0</v>
      </c>
      <c r="F334" s="562">
        <v>0</v>
      </c>
      <c r="G334" s="563">
        <v>1577016.62</v>
      </c>
      <c r="H334" s="563">
        <v>1577016.62</v>
      </c>
      <c r="I334" s="562">
        <v>0</v>
      </c>
      <c r="J334" s="570">
        <v>0</v>
      </c>
    </row>
    <row r="335" spans="1:10" ht="14.25" customHeight="1">
      <c r="A335" s="1078" t="s">
        <v>1369</v>
      </c>
      <c r="B335" s="1078"/>
      <c r="C335" s="561" t="s">
        <v>1368</v>
      </c>
      <c r="D335" s="561" t="s">
        <v>1018</v>
      </c>
      <c r="E335" s="562">
        <v>0</v>
      </c>
      <c r="F335" s="562">
        <v>0</v>
      </c>
      <c r="G335" s="563">
        <v>24278094.640000001</v>
      </c>
      <c r="H335" s="563">
        <v>21419529.640000001</v>
      </c>
      <c r="I335" s="562">
        <v>2858565</v>
      </c>
      <c r="J335" s="570">
        <v>0</v>
      </c>
    </row>
    <row r="336" spans="1:10" ht="14.25" customHeight="1">
      <c r="A336" s="1078" t="s">
        <v>1367</v>
      </c>
      <c r="B336" s="1078"/>
      <c r="C336" s="561" t="s">
        <v>1366</v>
      </c>
      <c r="D336" s="561" t="s">
        <v>1018</v>
      </c>
      <c r="E336" s="562">
        <v>0</v>
      </c>
      <c r="F336" s="562">
        <v>0</v>
      </c>
      <c r="G336" s="563">
        <v>1022978.07</v>
      </c>
      <c r="H336" s="563">
        <v>365570.43</v>
      </c>
      <c r="I336" s="562">
        <v>657407.64</v>
      </c>
      <c r="J336" s="570">
        <v>0</v>
      </c>
    </row>
    <row r="337" spans="1:10" ht="14.25" customHeight="1">
      <c r="A337" s="1078" t="s">
        <v>1365</v>
      </c>
      <c r="B337" s="1078"/>
      <c r="C337" s="561" t="s">
        <v>1364</v>
      </c>
      <c r="D337" s="561" t="s">
        <v>1018</v>
      </c>
      <c r="E337" s="562">
        <v>0</v>
      </c>
      <c r="F337" s="562">
        <v>0</v>
      </c>
      <c r="G337" s="563">
        <v>23134847.300000001</v>
      </c>
      <c r="H337" s="563">
        <v>23134847.300000001</v>
      </c>
      <c r="I337" s="562">
        <v>0</v>
      </c>
      <c r="J337" s="570">
        <v>0</v>
      </c>
    </row>
    <row r="338" spans="1:10" ht="14.25" customHeight="1">
      <c r="A338" s="1078" t="s">
        <v>1406</v>
      </c>
      <c r="B338" s="1078"/>
      <c r="C338" s="561" t="s">
        <v>1405</v>
      </c>
      <c r="D338" s="561" t="s">
        <v>1018</v>
      </c>
      <c r="E338" s="562">
        <v>0</v>
      </c>
      <c r="F338" s="562">
        <v>0</v>
      </c>
      <c r="G338" s="563">
        <v>2103502.6</v>
      </c>
      <c r="H338" s="563">
        <v>2103502.6</v>
      </c>
      <c r="I338" s="562">
        <v>0</v>
      </c>
      <c r="J338" s="570">
        <v>0</v>
      </c>
    </row>
    <row r="339" spans="1:10" ht="15" customHeight="1">
      <c r="A339" s="1078" t="s">
        <v>1363</v>
      </c>
      <c r="B339" s="1078"/>
      <c r="C339" s="561" t="s">
        <v>1362</v>
      </c>
      <c r="D339" s="561" t="s">
        <v>1018</v>
      </c>
      <c r="E339" s="562">
        <v>0</v>
      </c>
      <c r="F339" s="562">
        <v>0</v>
      </c>
      <c r="G339" s="563">
        <v>20336659.18</v>
      </c>
      <c r="H339" s="563">
        <v>20336659.18</v>
      </c>
      <c r="I339" s="562">
        <v>0</v>
      </c>
      <c r="J339" s="570">
        <v>0</v>
      </c>
    </row>
    <row r="340" spans="1:10" ht="14.25" customHeight="1">
      <c r="A340" s="1078" t="s">
        <v>1361</v>
      </c>
      <c r="B340" s="1078"/>
      <c r="C340" s="561" t="s">
        <v>1360</v>
      </c>
      <c r="D340" s="561" t="s">
        <v>1018</v>
      </c>
      <c r="E340" s="562">
        <v>0</v>
      </c>
      <c r="F340" s="562">
        <v>0</v>
      </c>
      <c r="G340" s="563">
        <v>967956.4</v>
      </c>
      <c r="H340" s="563">
        <v>967956.4</v>
      </c>
      <c r="I340" s="562">
        <v>0</v>
      </c>
      <c r="J340" s="570">
        <v>0</v>
      </c>
    </row>
    <row r="341" spans="1:10" ht="14.25" customHeight="1">
      <c r="A341" s="1078" t="s">
        <v>1359</v>
      </c>
      <c r="B341" s="1078"/>
      <c r="C341" s="561" t="s">
        <v>1358</v>
      </c>
      <c r="D341" s="561" t="s">
        <v>1018</v>
      </c>
      <c r="E341" s="562">
        <v>0</v>
      </c>
      <c r="F341" s="562">
        <v>0</v>
      </c>
      <c r="G341" s="563">
        <v>42752280.130000003</v>
      </c>
      <c r="H341" s="563">
        <v>42752280.130000003</v>
      </c>
      <c r="I341" s="562">
        <v>0</v>
      </c>
      <c r="J341" s="570">
        <v>0</v>
      </c>
    </row>
    <row r="342" spans="1:10" ht="23.25" customHeight="1">
      <c r="A342" s="1078" t="s">
        <v>1458</v>
      </c>
      <c r="B342" s="1078"/>
      <c r="C342" s="561" t="s">
        <v>1457</v>
      </c>
      <c r="D342" s="561" t="s">
        <v>1018</v>
      </c>
      <c r="E342" s="562">
        <v>0</v>
      </c>
      <c r="F342" s="562">
        <v>0</v>
      </c>
      <c r="G342" s="563">
        <v>163195</v>
      </c>
      <c r="H342" s="563">
        <v>163195</v>
      </c>
      <c r="I342" s="562">
        <v>0</v>
      </c>
      <c r="J342" s="570">
        <v>0</v>
      </c>
    </row>
    <row r="343" spans="1:10" ht="14.25" customHeight="1">
      <c r="A343" s="1078" t="s">
        <v>1456</v>
      </c>
      <c r="B343" s="1078"/>
      <c r="C343" s="561" t="s">
        <v>1455</v>
      </c>
      <c r="D343" s="561" t="s">
        <v>1018</v>
      </c>
      <c r="E343" s="562">
        <v>0</v>
      </c>
      <c r="F343" s="562">
        <v>0</v>
      </c>
      <c r="G343" s="563">
        <v>389454.54</v>
      </c>
      <c r="H343" s="563">
        <v>389454.54</v>
      </c>
      <c r="I343" s="562">
        <v>0</v>
      </c>
      <c r="J343" s="570">
        <v>0</v>
      </c>
    </row>
    <row r="344" spans="1:10" ht="12" customHeight="1">
      <c r="A344" s="982" t="s">
        <v>1486</v>
      </c>
      <c r="B344" s="982"/>
      <c r="C344" s="982"/>
      <c r="D344" s="982"/>
      <c r="E344" s="1075">
        <v>0</v>
      </c>
      <c r="F344" s="1075">
        <v>0</v>
      </c>
      <c r="G344" s="1075">
        <v>213783467.93000001</v>
      </c>
      <c r="H344" s="1075">
        <v>172788796.91999999</v>
      </c>
      <c r="I344" s="1075">
        <v>40994671.009999998</v>
      </c>
      <c r="J344" s="565">
        <v>0</v>
      </c>
    </row>
    <row r="345" spans="1:10" ht="2.25" customHeight="1">
      <c r="A345" s="982"/>
      <c r="B345" s="982"/>
      <c r="C345" s="982"/>
      <c r="D345" s="982"/>
      <c r="E345" s="1075"/>
      <c r="F345" s="1075"/>
      <c r="G345" s="1075"/>
      <c r="H345" s="1075"/>
      <c r="I345" s="1075"/>
      <c r="J345" s="566"/>
    </row>
    <row r="346" spans="1:10" ht="14.25" customHeight="1">
      <c r="A346" s="1077" t="s">
        <v>1689</v>
      </c>
      <c r="B346" s="1077"/>
      <c r="C346" s="1077"/>
      <c r="D346" s="1077"/>
      <c r="E346" s="1077"/>
      <c r="F346" s="1077"/>
      <c r="G346" s="1077"/>
      <c r="H346" s="1077"/>
      <c r="I346" s="1077"/>
      <c r="J346" s="1077"/>
    </row>
    <row r="347" spans="1:10" ht="15" customHeight="1">
      <c r="A347" s="1078" t="s">
        <v>1357</v>
      </c>
      <c r="B347" s="1078"/>
      <c r="C347" s="561" t="s">
        <v>1356</v>
      </c>
      <c r="D347" s="561" t="s">
        <v>1018</v>
      </c>
      <c r="E347" s="562">
        <v>0</v>
      </c>
      <c r="F347" s="562">
        <v>0</v>
      </c>
      <c r="G347" s="563">
        <v>750133.33</v>
      </c>
      <c r="H347" s="563">
        <v>750133.33</v>
      </c>
      <c r="I347" s="562">
        <v>0</v>
      </c>
      <c r="J347" s="570">
        <v>0</v>
      </c>
    </row>
    <row r="348" spans="1:10" ht="14.25" customHeight="1">
      <c r="A348" s="1078" t="s">
        <v>1355</v>
      </c>
      <c r="B348" s="1078"/>
      <c r="C348" s="561" t="s">
        <v>1354</v>
      </c>
      <c r="D348" s="561" t="s">
        <v>1018</v>
      </c>
      <c r="E348" s="562">
        <v>0</v>
      </c>
      <c r="F348" s="562">
        <v>0</v>
      </c>
      <c r="G348" s="563">
        <v>68750</v>
      </c>
      <c r="H348" s="563">
        <v>68750</v>
      </c>
      <c r="I348" s="562">
        <v>0</v>
      </c>
      <c r="J348" s="570">
        <v>0</v>
      </c>
    </row>
    <row r="349" spans="1:10" ht="14.25" customHeight="1">
      <c r="A349" s="1078" t="s">
        <v>1353</v>
      </c>
      <c r="B349" s="1078"/>
      <c r="C349" s="561" t="s">
        <v>1352</v>
      </c>
      <c r="D349" s="561" t="s">
        <v>1018</v>
      </c>
      <c r="E349" s="562">
        <v>0</v>
      </c>
      <c r="F349" s="562">
        <v>0</v>
      </c>
      <c r="G349" s="563">
        <v>1226238</v>
      </c>
      <c r="H349" s="563">
        <v>1083438</v>
      </c>
      <c r="I349" s="562">
        <v>142800</v>
      </c>
      <c r="J349" s="570">
        <v>0</v>
      </c>
    </row>
    <row r="350" spans="1:10" ht="14.25" customHeight="1">
      <c r="A350" s="1078" t="s">
        <v>1351</v>
      </c>
      <c r="B350" s="1078"/>
      <c r="C350" s="561" t="s">
        <v>1350</v>
      </c>
      <c r="D350" s="561" t="s">
        <v>1018</v>
      </c>
      <c r="E350" s="562">
        <v>0</v>
      </c>
      <c r="F350" s="562">
        <v>0</v>
      </c>
      <c r="G350" s="563">
        <v>461250</v>
      </c>
      <c r="H350" s="563">
        <v>408750</v>
      </c>
      <c r="I350" s="562">
        <v>52500</v>
      </c>
      <c r="J350" s="570">
        <v>0</v>
      </c>
    </row>
    <row r="351" spans="1:10" ht="23.25" customHeight="1">
      <c r="A351" s="1078" t="s">
        <v>1349</v>
      </c>
      <c r="B351" s="1078"/>
      <c r="C351" s="561" t="s">
        <v>1348</v>
      </c>
      <c r="D351" s="561" t="s">
        <v>1018</v>
      </c>
      <c r="E351" s="562">
        <v>0</v>
      </c>
      <c r="F351" s="562">
        <v>0</v>
      </c>
      <c r="G351" s="563">
        <v>1510400</v>
      </c>
      <c r="H351" s="563">
        <v>1363200</v>
      </c>
      <c r="I351" s="562">
        <v>147200</v>
      </c>
      <c r="J351" s="570">
        <v>0</v>
      </c>
    </row>
    <row r="352" spans="1:10" ht="23.25" customHeight="1">
      <c r="A352" s="1078" t="s">
        <v>1347</v>
      </c>
      <c r="B352" s="1078"/>
      <c r="C352" s="561" t="s">
        <v>1346</v>
      </c>
      <c r="D352" s="561" t="s">
        <v>1018</v>
      </c>
      <c r="E352" s="562">
        <v>0</v>
      </c>
      <c r="F352" s="562">
        <v>0</v>
      </c>
      <c r="G352" s="563">
        <v>482500</v>
      </c>
      <c r="H352" s="563">
        <v>425000</v>
      </c>
      <c r="I352" s="562">
        <v>57500</v>
      </c>
      <c r="J352" s="570">
        <v>0</v>
      </c>
    </row>
    <row r="353" spans="1:10" ht="14.25" customHeight="1">
      <c r="A353" s="1078" t="s">
        <v>1345</v>
      </c>
      <c r="B353" s="1078"/>
      <c r="C353" s="561" t="s">
        <v>1344</v>
      </c>
      <c r="D353" s="561" t="s">
        <v>1018</v>
      </c>
      <c r="E353" s="562">
        <v>0</v>
      </c>
      <c r="F353" s="562">
        <v>0</v>
      </c>
      <c r="G353" s="563">
        <v>1840000</v>
      </c>
      <c r="H353" s="563">
        <v>1840000</v>
      </c>
      <c r="I353" s="562">
        <v>0</v>
      </c>
      <c r="J353" s="570">
        <v>0</v>
      </c>
    </row>
    <row r="354" spans="1:10" ht="14.25" customHeight="1">
      <c r="A354" s="1078" t="s">
        <v>1343</v>
      </c>
      <c r="B354" s="1078"/>
      <c r="C354" s="561" t="s">
        <v>1342</v>
      </c>
      <c r="D354" s="561" t="s">
        <v>1018</v>
      </c>
      <c r="E354" s="562">
        <v>0</v>
      </c>
      <c r="F354" s="562">
        <v>0</v>
      </c>
      <c r="G354" s="563">
        <v>1023750</v>
      </c>
      <c r="H354" s="563">
        <v>1023750</v>
      </c>
      <c r="I354" s="562">
        <v>0</v>
      </c>
      <c r="J354" s="570">
        <v>0</v>
      </c>
    </row>
    <row r="355" spans="1:10" ht="14.25" customHeight="1">
      <c r="A355" s="1078" t="s">
        <v>1341</v>
      </c>
      <c r="B355" s="1078"/>
      <c r="C355" s="561" t="s">
        <v>1340</v>
      </c>
      <c r="D355" s="561" t="s">
        <v>1018</v>
      </c>
      <c r="E355" s="562">
        <v>0</v>
      </c>
      <c r="F355" s="562">
        <v>0</v>
      </c>
      <c r="G355" s="563">
        <v>2185600</v>
      </c>
      <c r="H355" s="563">
        <v>2185600</v>
      </c>
      <c r="I355" s="562">
        <v>0</v>
      </c>
      <c r="J355" s="570">
        <v>0</v>
      </c>
    </row>
    <row r="356" spans="1:10" ht="15" customHeight="1">
      <c r="A356" s="1078" t="s">
        <v>1339</v>
      </c>
      <c r="B356" s="1078"/>
      <c r="C356" s="561" t="s">
        <v>1338</v>
      </c>
      <c r="D356" s="561" t="s">
        <v>1018</v>
      </c>
      <c r="E356" s="562">
        <v>0</v>
      </c>
      <c r="F356" s="562">
        <v>0</v>
      </c>
      <c r="G356" s="563">
        <v>548750</v>
      </c>
      <c r="H356" s="563">
        <v>548750</v>
      </c>
      <c r="I356" s="562">
        <v>0</v>
      </c>
      <c r="J356" s="570">
        <v>0</v>
      </c>
    </row>
    <row r="357" spans="1:10" ht="14.25" customHeight="1">
      <c r="A357" s="1078" t="s">
        <v>1337</v>
      </c>
      <c r="B357" s="1078"/>
      <c r="C357" s="561" t="s">
        <v>1336</v>
      </c>
      <c r="D357" s="561" t="s">
        <v>1018</v>
      </c>
      <c r="E357" s="562">
        <v>0</v>
      </c>
      <c r="F357" s="562">
        <v>0</v>
      </c>
      <c r="G357" s="563">
        <v>7098091.2800000003</v>
      </c>
      <c r="H357" s="563">
        <v>7098091.2800000003</v>
      </c>
      <c r="I357" s="562">
        <v>0</v>
      </c>
      <c r="J357" s="570">
        <v>0</v>
      </c>
    </row>
    <row r="358" spans="1:10" ht="14.25" customHeight="1">
      <c r="A358" s="1078" t="s">
        <v>1454</v>
      </c>
      <c r="B358" s="1078"/>
      <c r="C358" s="561" t="s">
        <v>1453</v>
      </c>
      <c r="D358" s="561" t="s">
        <v>1018</v>
      </c>
      <c r="E358" s="562">
        <v>0</v>
      </c>
      <c r="F358" s="562">
        <v>0</v>
      </c>
      <c r="G358" s="563">
        <v>2625925.6800000002</v>
      </c>
      <c r="H358" s="563">
        <v>2625925.6800000002</v>
      </c>
      <c r="I358" s="562">
        <v>0</v>
      </c>
      <c r="J358" s="570">
        <v>0</v>
      </c>
    </row>
    <row r="359" spans="1:10" ht="12" customHeight="1">
      <c r="A359" s="982" t="s">
        <v>1486</v>
      </c>
      <c r="B359" s="982"/>
      <c r="C359" s="982"/>
      <c r="D359" s="982"/>
      <c r="E359" s="1075">
        <v>0</v>
      </c>
      <c r="F359" s="1075">
        <v>0</v>
      </c>
      <c r="G359" s="1075">
        <v>19821388.289999999</v>
      </c>
      <c r="H359" s="1075">
        <v>19421388.289999999</v>
      </c>
      <c r="I359" s="1075">
        <v>400000</v>
      </c>
      <c r="J359" s="565">
        <v>0</v>
      </c>
    </row>
    <row r="360" spans="1:10" ht="2.25" customHeight="1">
      <c r="A360" s="982"/>
      <c r="B360" s="982"/>
      <c r="C360" s="982"/>
      <c r="D360" s="982"/>
      <c r="E360" s="1075"/>
      <c r="F360" s="1075"/>
      <c r="G360" s="1075"/>
      <c r="H360" s="1075"/>
      <c r="I360" s="1075"/>
      <c r="J360" s="566"/>
    </row>
    <row r="361" spans="1:10" ht="14.25" customHeight="1">
      <c r="A361" s="1077" t="s">
        <v>586</v>
      </c>
      <c r="B361" s="1077"/>
      <c r="C361" s="1077"/>
      <c r="D361" s="1077"/>
      <c r="E361" s="1077"/>
      <c r="F361" s="1077"/>
      <c r="G361" s="1077"/>
      <c r="H361" s="1077"/>
      <c r="I361" s="1077"/>
      <c r="J361" s="1077"/>
    </row>
    <row r="362" spans="1:10" ht="15" customHeight="1">
      <c r="A362" s="1078" t="s">
        <v>1335</v>
      </c>
      <c r="B362" s="1078"/>
      <c r="C362" s="561" t="s">
        <v>1334</v>
      </c>
      <c r="D362" s="561" t="s">
        <v>1018</v>
      </c>
      <c r="E362" s="562">
        <v>0</v>
      </c>
      <c r="F362" s="562">
        <v>0</v>
      </c>
      <c r="G362" s="563">
        <v>8800528.25</v>
      </c>
      <c r="H362" s="563">
        <v>5474284.3700000001</v>
      </c>
      <c r="I362" s="562">
        <v>3326243.88</v>
      </c>
      <c r="J362" s="570">
        <v>0</v>
      </c>
    </row>
    <row r="363" spans="1:10" ht="14.25" customHeight="1">
      <c r="A363" s="1078" t="s">
        <v>1333</v>
      </c>
      <c r="B363" s="1078"/>
      <c r="C363" s="561" t="s">
        <v>1332</v>
      </c>
      <c r="D363" s="561" t="s">
        <v>1018</v>
      </c>
      <c r="E363" s="562">
        <v>0</v>
      </c>
      <c r="F363" s="562">
        <v>0</v>
      </c>
      <c r="G363" s="563">
        <v>4269345.1100000003</v>
      </c>
      <c r="H363" s="563">
        <v>3458496.11</v>
      </c>
      <c r="I363" s="562">
        <v>810849</v>
      </c>
      <c r="J363" s="570">
        <v>0</v>
      </c>
    </row>
    <row r="364" spans="1:10" ht="14.25" customHeight="1">
      <c r="A364" s="1078" t="s">
        <v>1331</v>
      </c>
      <c r="B364" s="1078"/>
      <c r="C364" s="561" t="s">
        <v>1330</v>
      </c>
      <c r="D364" s="561" t="s">
        <v>1018</v>
      </c>
      <c r="E364" s="562">
        <v>0</v>
      </c>
      <c r="F364" s="562">
        <v>0</v>
      </c>
      <c r="G364" s="563">
        <v>3002336.5</v>
      </c>
      <c r="H364" s="563">
        <v>2593062.5</v>
      </c>
      <c r="I364" s="562">
        <v>409274</v>
      </c>
      <c r="J364" s="570">
        <v>0</v>
      </c>
    </row>
    <row r="365" spans="1:10" ht="14.25" customHeight="1">
      <c r="A365" s="1078" t="s">
        <v>1329</v>
      </c>
      <c r="B365" s="1078"/>
      <c r="C365" s="561" t="s">
        <v>1328</v>
      </c>
      <c r="D365" s="561" t="s">
        <v>1018</v>
      </c>
      <c r="E365" s="562">
        <v>0</v>
      </c>
      <c r="F365" s="562">
        <v>0</v>
      </c>
      <c r="G365" s="563">
        <v>3793805.88</v>
      </c>
      <c r="H365" s="563">
        <v>3793805.88</v>
      </c>
      <c r="I365" s="562">
        <v>0</v>
      </c>
      <c r="J365" s="570">
        <v>0</v>
      </c>
    </row>
    <row r="366" spans="1:10" ht="14.25" customHeight="1">
      <c r="A366" s="1078" t="s">
        <v>1327</v>
      </c>
      <c r="B366" s="1078"/>
      <c r="C366" s="561" t="s">
        <v>1326</v>
      </c>
      <c r="D366" s="561" t="s">
        <v>1018</v>
      </c>
      <c r="E366" s="562">
        <v>0</v>
      </c>
      <c r="F366" s="562">
        <v>0</v>
      </c>
      <c r="G366" s="563">
        <v>3970357.59</v>
      </c>
      <c r="H366" s="563">
        <v>3970357.59</v>
      </c>
      <c r="I366" s="562">
        <v>0</v>
      </c>
      <c r="J366" s="570">
        <v>0</v>
      </c>
    </row>
    <row r="367" spans="1:10" ht="15" customHeight="1">
      <c r="A367" s="1078" t="s">
        <v>1325</v>
      </c>
      <c r="B367" s="1078"/>
      <c r="C367" s="561" t="s">
        <v>1324</v>
      </c>
      <c r="D367" s="561" t="s">
        <v>1018</v>
      </c>
      <c r="E367" s="562">
        <v>0</v>
      </c>
      <c r="F367" s="562">
        <v>0</v>
      </c>
      <c r="G367" s="563">
        <v>6149717.1500000004</v>
      </c>
      <c r="H367" s="563">
        <v>6149717.1500000004</v>
      </c>
      <c r="I367" s="562">
        <v>0</v>
      </c>
      <c r="J367" s="570">
        <v>0</v>
      </c>
    </row>
    <row r="368" spans="1:10" ht="12" customHeight="1">
      <c r="A368" s="982" t="s">
        <v>1486</v>
      </c>
      <c r="B368" s="982"/>
      <c r="C368" s="982"/>
      <c r="D368" s="982"/>
      <c r="E368" s="1075">
        <v>0</v>
      </c>
      <c r="F368" s="1075">
        <v>0</v>
      </c>
      <c r="G368" s="1075">
        <v>29986090.48</v>
      </c>
      <c r="H368" s="1075">
        <v>25439723.600000001</v>
      </c>
      <c r="I368" s="1075">
        <v>4546366.88</v>
      </c>
      <c r="J368" s="565">
        <v>0</v>
      </c>
    </row>
    <row r="369" spans="1:10" ht="2.25" customHeight="1">
      <c r="A369" s="982"/>
      <c r="B369" s="982"/>
      <c r="C369" s="982"/>
      <c r="D369" s="982"/>
      <c r="E369" s="1075"/>
      <c r="F369" s="1075"/>
      <c r="G369" s="1075"/>
      <c r="H369" s="1075"/>
      <c r="I369" s="1075"/>
      <c r="J369" s="566"/>
    </row>
    <row r="370" spans="1:10" ht="14.25" customHeight="1">
      <c r="A370" s="1077" t="s">
        <v>1690</v>
      </c>
      <c r="B370" s="1077"/>
      <c r="C370" s="1077"/>
      <c r="D370" s="1077"/>
      <c r="E370" s="1077"/>
      <c r="F370" s="1077"/>
      <c r="G370" s="1077"/>
      <c r="H370" s="1077"/>
      <c r="I370" s="1077"/>
      <c r="J370" s="1077"/>
    </row>
    <row r="371" spans="1:10" ht="14.25" customHeight="1">
      <c r="A371" s="1078" t="s">
        <v>1691</v>
      </c>
      <c r="B371" s="1078"/>
      <c r="C371" s="561" t="s">
        <v>1692</v>
      </c>
      <c r="D371" s="561" t="s">
        <v>1018</v>
      </c>
      <c r="E371" s="562">
        <v>0</v>
      </c>
      <c r="F371" s="562">
        <v>0</v>
      </c>
      <c r="G371" s="563">
        <v>12859546</v>
      </c>
      <c r="H371" s="563">
        <v>12859546</v>
      </c>
      <c r="I371" s="562">
        <v>0</v>
      </c>
      <c r="J371" s="570">
        <v>0</v>
      </c>
    </row>
    <row r="372" spans="1:10" ht="14.25" customHeight="1">
      <c r="A372" s="1078" t="s">
        <v>1693</v>
      </c>
      <c r="B372" s="1078"/>
      <c r="C372" s="561" t="s">
        <v>1694</v>
      </c>
      <c r="D372" s="561" t="s">
        <v>1018</v>
      </c>
      <c r="E372" s="562">
        <v>0</v>
      </c>
      <c r="F372" s="562">
        <v>0</v>
      </c>
      <c r="G372" s="563">
        <v>3593400</v>
      </c>
      <c r="H372" s="563">
        <v>3593400</v>
      </c>
      <c r="I372" s="562">
        <v>0</v>
      </c>
      <c r="J372" s="570">
        <v>0</v>
      </c>
    </row>
    <row r="373" spans="1:10" ht="15" customHeight="1">
      <c r="A373" s="1078" t="s">
        <v>1404</v>
      </c>
      <c r="B373" s="1078"/>
      <c r="C373" s="561" t="s">
        <v>1403</v>
      </c>
      <c r="D373" s="561" t="s">
        <v>1018</v>
      </c>
      <c r="E373" s="562">
        <v>0</v>
      </c>
      <c r="F373" s="562">
        <v>0</v>
      </c>
      <c r="G373" s="563">
        <v>6750044</v>
      </c>
      <c r="H373" s="563">
        <v>6750044</v>
      </c>
      <c r="I373" s="562">
        <v>0</v>
      </c>
      <c r="J373" s="570">
        <v>0</v>
      </c>
    </row>
    <row r="374" spans="1:10" ht="14.25" customHeight="1">
      <c r="A374" s="1078" t="s">
        <v>1420</v>
      </c>
      <c r="B374" s="1078"/>
      <c r="C374" s="561" t="s">
        <v>1419</v>
      </c>
      <c r="D374" s="561" t="s">
        <v>1018</v>
      </c>
      <c r="E374" s="562">
        <v>0</v>
      </c>
      <c r="F374" s="562">
        <v>0</v>
      </c>
      <c r="G374" s="563">
        <v>10092044</v>
      </c>
      <c r="H374" s="563">
        <v>10092044</v>
      </c>
      <c r="I374" s="562">
        <v>0</v>
      </c>
      <c r="J374" s="570">
        <v>0</v>
      </c>
    </row>
    <row r="375" spans="1:10" ht="14.25" customHeight="1">
      <c r="A375" s="1078" t="s">
        <v>1452</v>
      </c>
      <c r="B375" s="1078"/>
      <c r="C375" s="561" t="s">
        <v>1451</v>
      </c>
      <c r="D375" s="561" t="s">
        <v>1018</v>
      </c>
      <c r="E375" s="562">
        <v>0</v>
      </c>
      <c r="F375" s="562">
        <v>0</v>
      </c>
      <c r="G375" s="563">
        <v>5666665</v>
      </c>
      <c r="H375" s="563">
        <v>5666665</v>
      </c>
      <c r="I375" s="562">
        <v>0</v>
      </c>
      <c r="J375" s="570">
        <v>0</v>
      </c>
    </row>
    <row r="376" spans="1:10" ht="12" customHeight="1">
      <c r="A376" s="982" t="s">
        <v>1486</v>
      </c>
      <c r="B376" s="982"/>
      <c r="C376" s="982"/>
      <c r="D376" s="982"/>
      <c r="E376" s="1075">
        <v>0</v>
      </c>
      <c r="F376" s="1075">
        <v>0</v>
      </c>
      <c r="G376" s="1075">
        <v>38961699</v>
      </c>
      <c r="H376" s="1075">
        <v>38961699</v>
      </c>
      <c r="I376" s="1075">
        <v>0</v>
      </c>
      <c r="J376" s="565">
        <v>0</v>
      </c>
    </row>
    <row r="377" spans="1:10" ht="2.25" customHeight="1">
      <c r="A377" s="982"/>
      <c r="B377" s="982"/>
      <c r="C377" s="982"/>
      <c r="D377" s="982"/>
      <c r="E377" s="1075"/>
      <c r="F377" s="1075"/>
      <c r="G377" s="1075"/>
      <c r="H377" s="1075"/>
      <c r="I377" s="1075"/>
      <c r="J377" s="566"/>
    </row>
    <row r="378" spans="1:10" ht="14.25" customHeight="1">
      <c r="A378" s="1077" t="s">
        <v>1695</v>
      </c>
      <c r="B378" s="1077"/>
      <c r="C378" s="1077"/>
      <c r="D378" s="1077"/>
      <c r="E378" s="1077"/>
      <c r="F378" s="1077"/>
      <c r="G378" s="1077"/>
      <c r="H378" s="1077"/>
      <c r="I378" s="1077"/>
      <c r="J378" s="1077"/>
    </row>
    <row r="379" spans="1:10" ht="15" customHeight="1">
      <c r="A379" s="1078" t="s">
        <v>1323</v>
      </c>
      <c r="B379" s="1078"/>
      <c r="C379" s="561" t="s">
        <v>1322</v>
      </c>
      <c r="D379" s="561" t="s">
        <v>1018</v>
      </c>
      <c r="E379" s="562">
        <v>0</v>
      </c>
      <c r="F379" s="562">
        <v>0</v>
      </c>
      <c r="G379" s="563">
        <v>5218336.5</v>
      </c>
      <c r="H379" s="563">
        <v>4465688.4000000004</v>
      </c>
      <c r="I379" s="562">
        <v>752648.1</v>
      </c>
      <c r="J379" s="570">
        <v>0</v>
      </c>
    </row>
    <row r="380" spans="1:10" ht="14.25" customHeight="1">
      <c r="A380" s="1078" t="s">
        <v>1321</v>
      </c>
      <c r="B380" s="1078"/>
      <c r="C380" s="561" t="s">
        <v>1320</v>
      </c>
      <c r="D380" s="561" t="s">
        <v>1018</v>
      </c>
      <c r="E380" s="562">
        <v>0</v>
      </c>
      <c r="F380" s="562">
        <v>0</v>
      </c>
      <c r="G380" s="563">
        <v>4514877</v>
      </c>
      <c r="H380" s="563">
        <v>4514877</v>
      </c>
      <c r="I380" s="562">
        <v>0</v>
      </c>
      <c r="J380" s="570">
        <v>0</v>
      </c>
    </row>
    <row r="381" spans="1:10" ht="14.25" customHeight="1">
      <c r="A381" s="1078" t="s">
        <v>1319</v>
      </c>
      <c r="B381" s="1078"/>
      <c r="C381" s="561" t="s">
        <v>1318</v>
      </c>
      <c r="D381" s="561" t="s">
        <v>1018</v>
      </c>
      <c r="E381" s="562">
        <v>0</v>
      </c>
      <c r="F381" s="562">
        <v>0</v>
      </c>
      <c r="G381" s="563">
        <v>11134475</v>
      </c>
      <c r="H381" s="563">
        <v>11134475</v>
      </c>
      <c r="I381" s="562">
        <v>0</v>
      </c>
      <c r="J381" s="570">
        <v>0</v>
      </c>
    </row>
    <row r="382" spans="1:10" ht="14.25" customHeight="1">
      <c r="A382" s="1078" t="s">
        <v>1317</v>
      </c>
      <c r="B382" s="1078"/>
      <c r="C382" s="561" t="s">
        <v>1316</v>
      </c>
      <c r="D382" s="561" t="s">
        <v>1018</v>
      </c>
      <c r="E382" s="562">
        <v>0</v>
      </c>
      <c r="F382" s="562">
        <v>0</v>
      </c>
      <c r="G382" s="563">
        <v>950671</v>
      </c>
      <c r="H382" s="563">
        <v>850511</v>
      </c>
      <c r="I382" s="562">
        <v>100160</v>
      </c>
      <c r="J382" s="570">
        <v>0</v>
      </c>
    </row>
    <row r="383" spans="1:10" ht="14.25" customHeight="1">
      <c r="A383" s="1078" t="s">
        <v>1315</v>
      </c>
      <c r="B383" s="1078"/>
      <c r="C383" s="561" t="s">
        <v>1314</v>
      </c>
      <c r="D383" s="561" t="s">
        <v>1018</v>
      </c>
      <c r="E383" s="562">
        <v>0</v>
      </c>
      <c r="F383" s="562">
        <v>0</v>
      </c>
      <c r="G383" s="563">
        <v>347400.01</v>
      </c>
      <c r="H383" s="563">
        <v>347400.01</v>
      </c>
      <c r="I383" s="562">
        <v>0</v>
      </c>
      <c r="J383" s="570">
        <v>0</v>
      </c>
    </row>
    <row r="384" spans="1:10" ht="15" customHeight="1">
      <c r="A384" s="1078" t="s">
        <v>1313</v>
      </c>
      <c r="B384" s="1078"/>
      <c r="C384" s="561" t="s">
        <v>1312</v>
      </c>
      <c r="D384" s="561" t="s">
        <v>1018</v>
      </c>
      <c r="E384" s="562">
        <v>0</v>
      </c>
      <c r="F384" s="562">
        <v>0</v>
      </c>
      <c r="G384" s="563">
        <v>241260</v>
      </c>
      <c r="H384" s="563">
        <v>197601.24</v>
      </c>
      <c r="I384" s="562">
        <v>43658.76</v>
      </c>
      <c r="J384" s="570">
        <v>0</v>
      </c>
    </row>
    <row r="385" spans="1:10" ht="14.25" customHeight="1">
      <c r="A385" s="1078" t="s">
        <v>1311</v>
      </c>
      <c r="B385" s="1078"/>
      <c r="C385" s="561" t="s">
        <v>1310</v>
      </c>
      <c r="D385" s="561" t="s">
        <v>1018</v>
      </c>
      <c r="E385" s="562">
        <v>0</v>
      </c>
      <c r="F385" s="562">
        <v>0</v>
      </c>
      <c r="G385" s="563">
        <v>15000</v>
      </c>
      <c r="H385" s="563">
        <v>15000</v>
      </c>
      <c r="I385" s="562">
        <v>0</v>
      </c>
      <c r="J385" s="570">
        <v>0</v>
      </c>
    </row>
    <row r="386" spans="1:10" ht="23.25" customHeight="1">
      <c r="A386" s="1078" t="s">
        <v>1309</v>
      </c>
      <c r="B386" s="1078"/>
      <c r="C386" s="561" t="s">
        <v>1308</v>
      </c>
      <c r="D386" s="561" t="s">
        <v>1018</v>
      </c>
      <c r="E386" s="562">
        <v>0</v>
      </c>
      <c r="F386" s="562">
        <v>0</v>
      </c>
      <c r="G386" s="563">
        <v>781622.22</v>
      </c>
      <c r="H386" s="563">
        <v>697341.82</v>
      </c>
      <c r="I386" s="562">
        <v>84280.4</v>
      </c>
      <c r="J386" s="570">
        <v>0</v>
      </c>
    </row>
    <row r="387" spans="1:10" ht="22.5" customHeight="1">
      <c r="A387" s="1078" t="s">
        <v>1307</v>
      </c>
      <c r="B387" s="1078"/>
      <c r="C387" s="561" t="s">
        <v>1306</v>
      </c>
      <c r="D387" s="561" t="s">
        <v>1018</v>
      </c>
      <c r="E387" s="562">
        <v>0</v>
      </c>
      <c r="F387" s="562">
        <v>0</v>
      </c>
      <c r="G387" s="563">
        <v>206400</v>
      </c>
      <c r="H387" s="563">
        <v>206400</v>
      </c>
      <c r="I387" s="562">
        <v>0</v>
      </c>
      <c r="J387" s="570">
        <v>0</v>
      </c>
    </row>
    <row r="388" spans="1:10" ht="23.25" customHeight="1">
      <c r="A388" s="1078" t="s">
        <v>1305</v>
      </c>
      <c r="B388" s="1078"/>
      <c r="C388" s="561" t="s">
        <v>1304</v>
      </c>
      <c r="D388" s="561" t="s">
        <v>1018</v>
      </c>
      <c r="E388" s="562">
        <v>0</v>
      </c>
      <c r="F388" s="562">
        <v>0</v>
      </c>
      <c r="G388" s="563">
        <v>1692300</v>
      </c>
      <c r="H388" s="563">
        <v>1692300</v>
      </c>
      <c r="I388" s="562">
        <v>0</v>
      </c>
      <c r="J388" s="570">
        <v>0</v>
      </c>
    </row>
    <row r="389" spans="1:10" ht="14.25" customHeight="1">
      <c r="A389" s="1078" t="s">
        <v>1303</v>
      </c>
      <c r="B389" s="1078"/>
      <c r="C389" s="561" t="s">
        <v>1302</v>
      </c>
      <c r="D389" s="561" t="s">
        <v>1018</v>
      </c>
      <c r="E389" s="562">
        <v>0</v>
      </c>
      <c r="F389" s="562">
        <v>0</v>
      </c>
      <c r="G389" s="563">
        <v>88833</v>
      </c>
      <c r="H389" s="563">
        <v>88833</v>
      </c>
      <c r="I389" s="562">
        <v>0</v>
      </c>
      <c r="J389" s="570">
        <v>0</v>
      </c>
    </row>
    <row r="390" spans="1:10" ht="14.25" customHeight="1">
      <c r="A390" s="1078" t="s">
        <v>1301</v>
      </c>
      <c r="B390" s="1078"/>
      <c r="C390" s="561" t="s">
        <v>1300</v>
      </c>
      <c r="D390" s="561" t="s">
        <v>1018</v>
      </c>
      <c r="E390" s="562">
        <v>0</v>
      </c>
      <c r="F390" s="562">
        <v>0</v>
      </c>
      <c r="G390" s="563">
        <v>1722640</v>
      </c>
      <c r="H390" s="563">
        <v>1722640</v>
      </c>
      <c r="I390" s="562">
        <v>0</v>
      </c>
      <c r="J390" s="570">
        <v>0</v>
      </c>
    </row>
    <row r="391" spans="1:10" ht="15" customHeight="1">
      <c r="A391" s="1078" t="s">
        <v>1299</v>
      </c>
      <c r="B391" s="1078"/>
      <c r="C391" s="561" t="s">
        <v>1298</v>
      </c>
      <c r="D391" s="561" t="s">
        <v>1018</v>
      </c>
      <c r="E391" s="562">
        <v>0</v>
      </c>
      <c r="F391" s="562">
        <v>0</v>
      </c>
      <c r="G391" s="563">
        <v>1440110.55</v>
      </c>
      <c r="H391" s="563">
        <v>1440110.55</v>
      </c>
      <c r="I391" s="562">
        <v>0</v>
      </c>
      <c r="J391" s="570">
        <v>0</v>
      </c>
    </row>
    <row r="392" spans="1:10" ht="14.25" customHeight="1">
      <c r="A392" s="1078" t="s">
        <v>1297</v>
      </c>
      <c r="B392" s="1078"/>
      <c r="C392" s="561" t="s">
        <v>1296</v>
      </c>
      <c r="D392" s="561" t="s">
        <v>1018</v>
      </c>
      <c r="E392" s="562">
        <v>0</v>
      </c>
      <c r="F392" s="562">
        <v>0</v>
      </c>
      <c r="G392" s="563">
        <v>534000</v>
      </c>
      <c r="H392" s="563">
        <v>534000</v>
      </c>
      <c r="I392" s="562">
        <v>0</v>
      </c>
      <c r="J392" s="570">
        <v>0</v>
      </c>
    </row>
    <row r="393" spans="1:10" ht="12" customHeight="1">
      <c r="A393" s="982" t="s">
        <v>1486</v>
      </c>
      <c r="B393" s="982"/>
      <c r="C393" s="982"/>
      <c r="D393" s="982"/>
      <c r="E393" s="1075">
        <v>0</v>
      </c>
      <c r="F393" s="1075">
        <v>0</v>
      </c>
      <c r="G393" s="1075">
        <v>28887925.280000001</v>
      </c>
      <c r="H393" s="1075">
        <v>27907178.02</v>
      </c>
      <c r="I393" s="1075">
        <v>980747.26</v>
      </c>
      <c r="J393" s="565">
        <v>0</v>
      </c>
    </row>
    <row r="394" spans="1:10" ht="2.25" customHeight="1">
      <c r="A394" s="982"/>
      <c r="B394" s="982"/>
      <c r="C394" s="982"/>
      <c r="D394" s="982"/>
      <c r="E394" s="1075"/>
      <c r="F394" s="1075"/>
      <c r="G394" s="1075"/>
      <c r="H394" s="1075"/>
      <c r="I394" s="1075"/>
      <c r="J394" s="566"/>
    </row>
    <row r="395" spans="1:10" ht="14.25" customHeight="1">
      <c r="A395" s="1077" t="s">
        <v>1696</v>
      </c>
      <c r="B395" s="1077"/>
      <c r="C395" s="1077"/>
      <c r="D395" s="1077"/>
      <c r="E395" s="1077"/>
      <c r="F395" s="1077"/>
      <c r="G395" s="1077"/>
      <c r="H395" s="1077"/>
      <c r="I395" s="1077"/>
      <c r="J395" s="1077"/>
    </row>
    <row r="396" spans="1:10" ht="14.25" customHeight="1">
      <c r="A396" s="1078" t="s">
        <v>1295</v>
      </c>
      <c r="B396" s="1078"/>
      <c r="C396" s="561" t="s">
        <v>1294</v>
      </c>
      <c r="D396" s="561" t="s">
        <v>1018</v>
      </c>
      <c r="E396" s="562">
        <v>0</v>
      </c>
      <c r="F396" s="562">
        <v>0</v>
      </c>
      <c r="G396" s="563">
        <v>57845.1</v>
      </c>
      <c r="H396" s="563">
        <v>57845.1</v>
      </c>
      <c r="I396" s="562">
        <v>0</v>
      </c>
      <c r="J396" s="570">
        <v>0</v>
      </c>
    </row>
    <row r="397" spans="1:10" ht="15" customHeight="1">
      <c r="A397" s="1078" t="s">
        <v>1293</v>
      </c>
      <c r="B397" s="1078"/>
      <c r="C397" s="561" t="s">
        <v>1292</v>
      </c>
      <c r="D397" s="561" t="s">
        <v>1018</v>
      </c>
      <c r="E397" s="562">
        <v>0</v>
      </c>
      <c r="F397" s="562">
        <v>0</v>
      </c>
      <c r="G397" s="563">
        <v>600000</v>
      </c>
      <c r="H397" s="563">
        <v>550000</v>
      </c>
      <c r="I397" s="562">
        <v>50000</v>
      </c>
      <c r="J397" s="570">
        <v>0</v>
      </c>
    </row>
    <row r="398" spans="1:10" ht="14.25" customHeight="1">
      <c r="A398" s="1078" t="s">
        <v>1291</v>
      </c>
      <c r="B398" s="1078"/>
      <c r="C398" s="561" t="s">
        <v>1290</v>
      </c>
      <c r="D398" s="561" t="s">
        <v>1018</v>
      </c>
      <c r="E398" s="562">
        <v>0</v>
      </c>
      <c r="F398" s="562">
        <v>0</v>
      </c>
      <c r="G398" s="563">
        <v>1346.93</v>
      </c>
      <c r="H398" s="563">
        <v>1346.93</v>
      </c>
      <c r="I398" s="562">
        <v>0</v>
      </c>
      <c r="J398" s="570">
        <v>0</v>
      </c>
    </row>
    <row r="399" spans="1:10" ht="14.25" customHeight="1">
      <c r="A399" s="1078" t="s">
        <v>1289</v>
      </c>
      <c r="B399" s="1078"/>
      <c r="C399" s="561" t="s">
        <v>1288</v>
      </c>
      <c r="D399" s="561" t="s">
        <v>1018</v>
      </c>
      <c r="E399" s="562">
        <v>0</v>
      </c>
      <c r="F399" s="562">
        <v>0</v>
      </c>
      <c r="G399" s="563">
        <v>462662</v>
      </c>
      <c r="H399" s="563">
        <v>416662</v>
      </c>
      <c r="I399" s="562">
        <v>46000</v>
      </c>
      <c r="J399" s="570">
        <v>0</v>
      </c>
    </row>
    <row r="400" spans="1:10" ht="23.25" customHeight="1">
      <c r="A400" s="1078" t="s">
        <v>1287</v>
      </c>
      <c r="B400" s="1078"/>
      <c r="C400" s="561" t="s">
        <v>1286</v>
      </c>
      <c r="D400" s="561" t="s">
        <v>1018</v>
      </c>
      <c r="E400" s="562">
        <v>0</v>
      </c>
      <c r="F400" s="562">
        <v>0</v>
      </c>
      <c r="G400" s="563">
        <v>496595.84</v>
      </c>
      <c r="H400" s="563">
        <v>450595.84000000003</v>
      </c>
      <c r="I400" s="562">
        <v>46000</v>
      </c>
      <c r="J400" s="570">
        <v>0</v>
      </c>
    </row>
    <row r="401" spans="1:10" ht="14.25" customHeight="1">
      <c r="A401" s="1078" t="s">
        <v>1285</v>
      </c>
      <c r="B401" s="1078"/>
      <c r="C401" s="561" t="s">
        <v>1284</v>
      </c>
      <c r="D401" s="561" t="s">
        <v>1018</v>
      </c>
      <c r="E401" s="562">
        <v>0</v>
      </c>
      <c r="F401" s="562">
        <v>0</v>
      </c>
      <c r="G401" s="563">
        <v>720000</v>
      </c>
      <c r="H401" s="563">
        <v>720000</v>
      </c>
      <c r="I401" s="562">
        <v>0</v>
      </c>
      <c r="J401" s="570">
        <v>0</v>
      </c>
    </row>
    <row r="402" spans="1:10" ht="14.25" customHeight="1">
      <c r="A402" s="1078" t="s">
        <v>1283</v>
      </c>
      <c r="B402" s="1078"/>
      <c r="C402" s="561" t="s">
        <v>1282</v>
      </c>
      <c r="D402" s="561" t="s">
        <v>1018</v>
      </c>
      <c r="E402" s="562">
        <v>0</v>
      </c>
      <c r="F402" s="562">
        <v>0</v>
      </c>
      <c r="G402" s="563">
        <v>1716000</v>
      </c>
      <c r="H402" s="563">
        <v>1716000</v>
      </c>
      <c r="I402" s="562">
        <v>0</v>
      </c>
      <c r="J402" s="570">
        <v>0</v>
      </c>
    </row>
    <row r="403" spans="1:10" ht="14.25" customHeight="1">
      <c r="A403" s="1078" t="s">
        <v>1281</v>
      </c>
      <c r="B403" s="1078"/>
      <c r="C403" s="561" t="s">
        <v>1280</v>
      </c>
      <c r="D403" s="561" t="s">
        <v>1018</v>
      </c>
      <c r="E403" s="562">
        <v>0</v>
      </c>
      <c r="F403" s="562">
        <v>0</v>
      </c>
      <c r="G403" s="563">
        <v>476122.07</v>
      </c>
      <c r="H403" s="563">
        <v>476122.07</v>
      </c>
      <c r="I403" s="562">
        <v>0</v>
      </c>
      <c r="J403" s="570">
        <v>0</v>
      </c>
    </row>
    <row r="404" spans="1:10" ht="15" customHeight="1">
      <c r="A404" s="1078" t="s">
        <v>1279</v>
      </c>
      <c r="B404" s="1078"/>
      <c r="C404" s="561" t="s">
        <v>1278</v>
      </c>
      <c r="D404" s="561" t="s">
        <v>1018</v>
      </c>
      <c r="E404" s="562">
        <v>0</v>
      </c>
      <c r="F404" s="562">
        <v>0</v>
      </c>
      <c r="G404" s="563">
        <v>2640000</v>
      </c>
      <c r="H404" s="563">
        <v>2640000</v>
      </c>
      <c r="I404" s="562">
        <v>0</v>
      </c>
      <c r="J404" s="570">
        <v>0</v>
      </c>
    </row>
    <row r="405" spans="1:10" ht="14.25" customHeight="1">
      <c r="A405" s="1078" t="s">
        <v>1450</v>
      </c>
      <c r="B405" s="1078"/>
      <c r="C405" s="561" t="s">
        <v>1449</v>
      </c>
      <c r="D405" s="561" t="s">
        <v>1018</v>
      </c>
      <c r="E405" s="562">
        <v>0</v>
      </c>
      <c r="F405" s="562">
        <v>0</v>
      </c>
      <c r="G405" s="563">
        <v>770530.5</v>
      </c>
      <c r="H405" s="563">
        <v>770530.5</v>
      </c>
      <c r="I405" s="562">
        <v>0</v>
      </c>
      <c r="J405" s="570">
        <v>0</v>
      </c>
    </row>
    <row r="406" spans="1:10" ht="14.25" customHeight="1">
      <c r="A406" s="1078" t="s">
        <v>1448</v>
      </c>
      <c r="B406" s="1078"/>
      <c r="C406" s="561" t="s">
        <v>1447</v>
      </c>
      <c r="D406" s="561" t="s">
        <v>1018</v>
      </c>
      <c r="E406" s="562">
        <v>0</v>
      </c>
      <c r="F406" s="562">
        <v>0</v>
      </c>
      <c r="G406" s="563">
        <v>560016.65</v>
      </c>
      <c r="H406" s="563">
        <v>560016.65</v>
      </c>
      <c r="I406" s="562">
        <v>0</v>
      </c>
      <c r="J406" s="570">
        <v>0</v>
      </c>
    </row>
    <row r="407" spans="1:10" ht="12" customHeight="1">
      <c r="A407" s="982" t="s">
        <v>1486</v>
      </c>
      <c r="B407" s="982"/>
      <c r="C407" s="982"/>
      <c r="D407" s="982"/>
      <c r="E407" s="1075">
        <v>0</v>
      </c>
      <c r="F407" s="1075">
        <v>0</v>
      </c>
      <c r="G407" s="1075">
        <v>8501119.0899999999</v>
      </c>
      <c r="H407" s="1075">
        <v>8359119.0899999999</v>
      </c>
      <c r="I407" s="1075">
        <v>142000</v>
      </c>
      <c r="J407" s="565">
        <v>0</v>
      </c>
    </row>
    <row r="408" spans="1:10" ht="2.25" customHeight="1">
      <c r="A408" s="982"/>
      <c r="B408" s="982"/>
      <c r="C408" s="982"/>
      <c r="D408" s="982"/>
      <c r="E408" s="1075"/>
      <c r="F408" s="1075"/>
      <c r="G408" s="1075"/>
      <c r="H408" s="1075"/>
      <c r="I408" s="1075"/>
      <c r="J408" s="566"/>
    </row>
    <row r="409" spans="1:10" ht="14.25" customHeight="1">
      <c r="A409" s="1077" t="s">
        <v>590</v>
      </c>
      <c r="B409" s="1077"/>
      <c r="C409" s="1077"/>
      <c r="D409" s="1077"/>
      <c r="E409" s="1077"/>
      <c r="F409" s="1077"/>
      <c r="G409" s="1077"/>
      <c r="H409" s="1077"/>
      <c r="I409" s="1077"/>
      <c r="J409" s="1077"/>
    </row>
    <row r="410" spans="1:10" ht="15" customHeight="1">
      <c r="A410" s="1078" t="s">
        <v>1277</v>
      </c>
      <c r="B410" s="1078"/>
      <c r="C410" s="561" t="s">
        <v>1276</v>
      </c>
      <c r="D410" s="561" t="s">
        <v>1018</v>
      </c>
      <c r="E410" s="562">
        <v>0</v>
      </c>
      <c r="F410" s="562">
        <v>0</v>
      </c>
      <c r="G410" s="563">
        <v>13169391.91</v>
      </c>
      <c r="H410" s="563">
        <v>13169391.91</v>
      </c>
      <c r="I410" s="562">
        <v>0</v>
      </c>
      <c r="J410" s="570">
        <v>0</v>
      </c>
    </row>
    <row r="411" spans="1:10" ht="14.25" customHeight="1">
      <c r="A411" s="1078" t="s">
        <v>1275</v>
      </c>
      <c r="B411" s="1078"/>
      <c r="C411" s="561" t="s">
        <v>1274</v>
      </c>
      <c r="D411" s="561" t="s">
        <v>1018</v>
      </c>
      <c r="E411" s="562">
        <v>0</v>
      </c>
      <c r="F411" s="562">
        <v>0</v>
      </c>
      <c r="G411" s="563">
        <v>837804.66</v>
      </c>
      <c r="H411" s="563">
        <v>837804.66</v>
      </c>
      <c r="I411" s="562">
        <v>0</v>
      </c>
      <c r="J411" s="570">
        <v>0</v>
      </c>
    </row>
    <row r="412" spans="1:10" ht="23.25" customHeight="1">
      <c r="A412" s="1078" t="s">
        <v>1273</v>
      </c>
      <c r="B412" s="1078"/>
      <c r="C412" s="561" t="s">
        <v>1272</v>
      </c>
      <c r="D412" s="561" t="s">
        <v>1018</v>
      </c>
      <c r="E412" s="562">
        <v>0</v>
      </c>
      <c r="F412" s="562">
        <v>0</v>
      </c>
      <c r="G412" s="563">
        <v>805287.34</v>
      </c>
      <c r="H412" s="563">
        <v>805287.34</v>
      </c>
      <c r="I412" s="562">
        <v>0</v>
      </c>
      <c r="J412" s="570">
        <v>0</v>
      </c>
    </row>
    <row r="413" spans="1:10" ht="14.25" customHeight="1">
      <c r="A413" s="1078" t="s">
        <v>1271</v>
      </c>
      <c r="B413" s="1078"/>
      <c r="C413" s="561" t="s">
        <v>1270</v>
      </c>
      <c r="D413" s="561" t="s">
        <v>1018</v>
      </c>
      <c r="E413" s="562">
        <v>0</v>
      </c>
      <c r="F413" s="562">
        <v>0</v>
      </c>
      <c r="G413" s="563">
        <v>48266.66</v>
      </c>
      <c r="H413" s="563">
        <v>48266.66</v>
      </c>
      <c r="I413" s="562">
        <v>0</v>
      </c>
      <c r="J413" s="570">
        <v>0</v>
      </c>
    </row>
    <row r="414" spans="1:10" ht="12" customHeight="1">
      <c r="A414" s="982" t="s">
        <v>1486</v>
      </c>
      <c r="B414" s="982"/>
      <c r="C414" s="982"/>
      <c r="D414" s="982"/>
      <c r="E414" s="1075">
        <v>0</v>
      </c>
      <c r="F414" s="1075">
        <v>0</v>
      </c>
      <c r="G414" s="1075">
        <v>14860750.57</v>
      </c>
      <c r="H414" s="1075">
        <v>14860750.57</v>
      </c>
      <c r="I414" s="1075">
        <v>0</v>
      </c>
      <c r="J414" s="565">
        <v>0</v>
      </c>
    </row>
    <row r="415" spans="1:10" ht="2.25" customHeight="1">
      <c r="A415" s="982"/>
      <c r="B415" s="982"/>
      <c r="C415" s="982"/>
      <c r="D415" s="982"/>
      <c r="E415" s="1075"/>
      <c r="F415" s="1075"/>
      <c r="G415" s="1075"/>
      <c r="H415" s="1075"/>
      <c r="I415" s="1075"/>
      <c r="J415" s="566"/>
    </row>
    <row r="416" spans="1:10" ht="14.25" customHeight="1">
      <c r="A416" s="1077" t="s">
        <v>1697</v>
      </c>
      <c r="B416" s="1077"/>
      <c r="C416" s="1077"/>
      <c r="D416" s="1077"/>
      <c r="E416" s="1077"/>
      <c r="F416" s="1077"/>
      <c r="G416" s="1077"/>
      <c r="H416" s="1077"/>
      <c r="I416" s="1077"/>
      <c r="J416" s="1077"/>
    </row>
    <row r="417" spans="1:10" ht="14.25" customHeight="1">
      <c r="A417" s="1078" t="s">
        <v>1269</v>
      </c>
      <c r="B417" s="1078"/>
      <c r="C417" s="561" t="s">
        <v>1268</v>
      </c>
      <c r="D417" s="561" t="s">
        <v>1018</v>
      </c>
      <c r="E417" s="562">
        <v>0</v>
      </c>
      <c r="F417" s="562">
        <v>0</v>
      </c>
      <c r="G417" s="563">
        <v>624279.88</v>
      </c>
      <c r="H417" s="563">
        <v>561673.69999999995</v>
      </c>
      <c r="I417" s="562">
        <v>62606.18</v>
      </c>
      <c r="J417" s="570">
        <v>0</v>
      </c>
    </row>
    <row r="418" spans="1:10" ht="15" customHeight="1">
      <c r="A418" s="1078" t="s">
        <v>1267</v>
      </c>
      <c r="B418" s="1078"/>
      <c r="C418" s="561" t="s">
        <v>1266</v>
      </c>
      <c r="D418" s="561" t="s">
        <v>1018</v>
      </c>
      <c r="E418" s="562">
        <v>0</v>
      </c>
      <c r="F418" s="562">
        <v>0</v>
      </c>
      <c r="G418" s="563">
        <v>1420852.6</v>
      </c>
      <c r="H418" s="563">
        <v>1373290.03</v>
      </c>
      <c r="I418" s="562">
        <v>47562.57</v>
      </c>
      <c r="J418" s="570">
        <v>0</v>
      </c>
    </row>
    <row r="419" spans="1:10" ht="22.5" customHeight="1">
      <c r="A419" s="1078" t="s">
        <v>1265</v>
      </c>
      <c r="B419" s="1078"/>
      <c r="C419" s="561" t="s">
        <v>1264</v>
      </c>
      <c r="D419" s="561" t="s">
        <v>1018</v>
      </c>
      <c r="E419" s="562">
        <v>0</v>
      </c>
      <c r="F419" s="562">
        <v>0</v>
      </c>
      <c r="G419" s="563">
        <v>489438.8</v>
      </c>
      <c r="H419" s="563">
        <v>462476.47</v>
      </c>
      <c r="I419" s="562">
        <v>26962.33</v>
      </c>
      <c r="J419" s="570">
        <v>0</v>
      </c>
    </row>
    <row r="420" spans="1:10" ht="15" customHeight="1">
      <c r="A420" s="1078" t="s">
        <v>1263</v>
      </c>
      <c r="B420" s="1078"/>
      <c r="C420" s="561" t="s">
        <v>1262</v>
      </c>
      <c r="D420" s="561" t="s">
        <v>1018</v>
      </c>
      <c r="E420" s="562">
        <v>0</v>
      </c>
      <c r="F420" s="562">
        <v>0</v>
      </c>
      <c r="G420" s="563">
        <v>190300</v>
      </c>
      <c r="H420" s="563">
        <v>190300</v>
      </c>
      <c r="I420" s="562">
        <v>0</v>
      </c>
      <c r="J420" s="570">
        <v>0</v>
      </c>
    </row>
    <row r="421" spans="1:10" ht="14.25" customHeight="1">
      <c r="A421" s="1078" t="s">
        <v>1261</v>
      </c>
      <c r="B421" s="1078"/>
      <c r="C421" s="561" t="s">
        <v>1260</v>
      </c>
      <c r="D421" s="561" t="s">
        <v>1018</v>
      </c>
      <c r="E421" s="562">
        <v>0</v>
      </c>
      <c r="F421" s="562">
        <v>0</v>
      </c>
      <c r="G421" s="563">
        <v>166400.07999999999</v>
      </c>
      <c r="H421" s="563">
        <v>166400.07999999999</v>
      </c>
      <c r="I421" s="562">
        <v>0</v>
      </c>
      <c r="J421" s="570">
        <v>0</v>
      </c>
    </row>
    <row r="422" spans="1:10" ht="14.25" customHeight="1">
      <c r="A422" s="1078" t="s">
        <v>1259</v>
      </c>
      <c r="B422" s="1078"/>
      <c r="C422" s="561" t="s">
        <v>1258</v>
      </c>
      <c r="D422" s="561" t="s">
        <v>1018</v>
      </c>
      <c r="E422" s="562">
        <v>0</v>
      </c>
      <c r="F422" s="562">
        <v>0</v>
      </c>
      <c r="G422" s="563">
        <v>723700</v>
      </c>
      <c r="H422" s="563">
        <v>723700</v>
      </c>
      <c r="I422" s="562">
        <v>0</v>
      </c>
      <c r="J422" s="570">
        <v>0</v>
      </c>
    </row>
    <row r="423" spans="1:10" ht="12" customHeight="1">
      <c r="A423" s="982" t="s">
        <v>1486</v>
      </c>
      <c r="B423" s="982"/>
      <c r="C423" s="982"/>
      <c r="D423" s="982"/>
      <c r="E423" s="1075">
        <v>0</v>
      </c>
      <c r="F423" s="1075">
        <v>0</v>
      </c>
      <c r="G423" s="1075">
        <v>3614971.36</v>
      </c>
      <c r="H423" s="1075">
        <v>3477840.28</v>
      </c>
      <c r="I423" s="1075">
        <v>137131.07999999999</v>
      </c>
      <c r="J423" s="565">
        <v>0</v>
      </c>
    </row>
    <row r="424" spans="1:10" ht="2.25" customHeight="1">
      <c r="A424" s="982"/>
      <c r="B424" s="982"/>
      <c r="C424" s="982"/>
      <c r="D424" s="982"/>
      <c r="E424" s="1075"/>
      <c r="F424" s="1075"/>
      <c r="G424" s="1075"/>
      <c r="H424" s="1075"/>
      <c r="I424" s="1075"/>
      <c r="J424" s="566"/>
    </row>
    <row r="425" spans="1:10" ht="14.25" customHeight="1">
      <c r="A425" s="1077" t="s">
        <v>1698</v>
      </c>
      <c r="B425" s="1077"/>
      <c r="C425" s="1077"/>
      <c r="D425" s="1077"/>
      <c r="E425" s="1077"/>
      <c r="F425" s="1077"/>
      <c r="G425" s="1077"/>
      <c r="H425" s="1077"/>
      <c r="I425" s="1077"/>
      <c r="J425" s="1077"/>
    </row>
    <row r="426" spans="1:10" ht="15" customHeight="1">
      <c r="A426" s="1078" t="s">
        <v>1257</v>
      </c>
      <c r="B426" s="1078"/>
      <c r="C426" s="561" t="s">
        <v>1256</v>
      </c>
      <c r="D426" s="561" t="s">
        <v>1018</v>
      </c>
      <c r="E426" s="562">
        <v>0</v>
      </c>
      <c r="F426" s="562">
        <v>0</v>
      </c>
      <c r="G426" s="563">
        <v>435581.4</v>
      </c>
      <c r="H426" s="563">
        <v>435581.4</v>
      </c>
      <c r="I426" s="562">
        <v>0</v>
      </c>
      <c r="J426" s="570">
        <v>0</v>
      </c>
    </row>
    <row r="427" spans="1:10" ht="14.25" customHeight="1">
      <c r="A427" s="1078" t="s">
        <v>1255</v>
      </c>
      <c r="B427" s="1078"/>
      <c r="C427" s="561" t="s">
        <v>1254</v>
      </c>
      <c r="D427" s="561" t="s">
        <v>1018</v>
      </c>
      <c r="E427" s="562">
        <v>0</v>
      </c>
      <c r="F427" s="562">
        <v>0</v>
      </c>
      <c r="G427" s="563">
        <v>115581.4</v>
      </c>
      <c r="H427" s="563">
        <v>115581.4</v>
      </c>
      <c r="I427" s="562">
        <v>0</v>
      </c>
      <c r="J427" s="570">
        <v>0</v>
      </c>
    </row>
    <row r="428" spans="1:10" ht="22.5" customHeight="1">
      <c r="A428" s="1078" t="s">
        <v>1253</v>
      </c>
      <c r="B428" s="1078"/>
      <c r="C428" s="561" t="s">
        <v>1252</v>
      </c>
      <c r="D428" s="561" t="s">
        <v>1018</v>
      </c>
      <c r="E428" s="562">
        <v>0</v>
      </c>
      <c r="F428" s="562">
        <v>0</v>
      </c>
      <c r="G428" s="563">
        <v>602303.4</v>
      </c>
      <c r="H428" s="563">
        <v>452303.4</v>
      </c>
      <c r="I428" s="562">
        <v>150000</v>
      </c>
      <c r="J428" s="570">
        <v>0</v>
      </c>
    </row>
    <row r="429" spans="1:10" ht="12.75" customHeight="1">
      <c r="A429" s="982" t="s">
        <v>1486</v>
      </c>
      <c r="B429" s="982"/>
      <c r="C429" s="982"/>
      <c r="D429" s="982"/>
      <c r="E429" s="1075">
        <v>0</v>
      </c>
      <c r="F429" s="1075">
        <v>0</v>
      </c>
      <c r="G429" s="1075">
        <v>1153466.2</v>
      </c>
      <c r="H429" s="1075">
        <v>1003466.2</v>
      </c>
      <c r="I429" s="1075">
        <v>150000</v>
      </c>
      <c r="J429" s="565">
        <v>0</v>
      </c>
    </row>
    <row r="430" spans="1:10" ht="2.25" customHeight="1">
      <c r="A430" s="982"/>
      <c r="B430" s="982"/>
      <c r="C430" s="982"/>
      <c r="D430" s="982"/>
      <c r="E430" s="1075"/>
      <c r="F430" s="1075"/>
      <c r="G430" s="1075"/>
      <c r="H430" s="1075"/>
      <c r="I430" s="1075"/>
      <c r="J430" s="566"/>
    </row>
    <row r="431" spans="1:10" ht="14.25" customHeight="1">
      <c r="A431" s="1077" t="s">
        <v>1699</v>
      </c>
      <c r="B431" s="1077"/>
      <c r="C431" s="1077"/>
      <c r="D431" s="1077"/>
      <c r="E431" s="1077"/>
      <c r="F431" s="1077"/>
      <c r="G431" s="1077"/>
      <c r="H431" s="1077"/>
      <c r="I431" s="1077"/>
      <c r="J431" s="1077"/>
    </row>
    <row r="432" spans="1:10" ht="14.25" customHeight="1">
      <c r="A432" s="1078" t="s">
        <v>1251</v>
      </c>
      <c r="B432" s="1078"/>
      <c r="C432" s="561" t="s">
        <v>1250</v>
      </c>
      <c r="D432" s="561" t="s">
        <v>1018</v>
      </c>
      <c r="E432" s="562">
        <v>0</v>
      </c>
      <c r="F432" s="562">
        <v>0</v>
      </c>
      <c r="G432" s="563">
        <v>300000</v>
      </c>
      <c r="H432" s="563">
        <v>300000</v>
      </c>
      <c r="I432" s="562">
        <v>0</v>
      </c>
      <c r="J432" s="570">
        <v>0</v>
      </c>
    </row>
    <row r="433" spans="1:10" ht="14.25" customHeight="1">
      <c r="A433" s="1078" t="s">
        <v>1249</v>
      </c>
      <c r="B433" s="1078"/>
      <c r="C433" s="561" t="s">
        <v>1248</v>
      </c>
      <c r="D433" s="561" t="s">
        <v>1018</v>
      </c>
      <c r="E433" s="562">
        <v>0</v>
      </c>
      <c r="F433" s="562">
        <v>0</v>
      </c>
      <c r="G433" s="563">
        <v>130000</v>
      </c>
      <c r="H433" s="563">
        <v>0</v>
      </c>
      <c r="I433" s="562">
        <v>130000</v>
      </c>
      <c r="J433" s="570">
        <v>0</v>
      </c>
    </row>
    <row r="434" spans="1:10" ht="14.25" customHeight="1">
      <c r="A434" s="1078" t="s">
        <v>1402</v>
      </c>
      <c r="B434" s="1078"/>
      <c r="C434" s="561" t="s">
        <v>1401</v>
      </c>
      <c r="D434" s="561" t="s">
        <v>1018</v>
      </c>
      <c r="E434" s="562">
        <v>0</v>
      </c>
      <c r="F434" s="562">
        <v>0</v>
      </c>
      <c r="G434" s="563">
        <v>130000</v>
      </c>
      <c r="H434" s="563">
        <v>130000</v>
      </c>
      <c r="I434" s="562">
        <v>0</v>
      </c>
      <c r="J434" s="570">
        <v>0</v>
      </c>
    </row>
    <row r="435" spans="1:10" ht="15" customHeight="1">
      <c r="A435" s="1078" t="s">
        <v>1446</v>
      </c>
      <c r="B435" s="1078"/>
      <c r="C435" s="561" t="s">
        <v>1445</v>
      </c>
      <c r="D435" s="561" t="s">
        <v>1018</v>
      </c>
      <c r="E435" s="562">
        <v>0</v>
      </c>
      <c r="F435" s="562">
        <v>0</v>
      </c>
      <c r="G435" s="563">
        <v>8022100</v>
      </c>
      <c r="H435" s="563">
        <v>8022100</v>
      </c>
      <c r="I435" s="562">
        <v>0</v>
      </c>
      <c r="J435" s="570">
        <v>0</v>
      </c>
    </row>
    <row r="436" spans="1:10" ht="12" customHeight="1">
      <c r="A436" s="982" t="s">
        <v>1486</v>
      </c>
      <c r="B436" s="982"/>
      <c r="C436" s="982"/>
      <c r="D436" s="982"/>
      <c r="E436" s="1075">
        <v>0</v>
      </c>
      <c r="F436" s="1075">
        <v>0</v>
      </c>
      <c r="G436" s="1075">
        <v>8582100</v>
      </c>
      <c r="H436" s="1075">
        <v>8452100</v>
      </c>
      <c r="I436" s="1075">
        <v>130000</v>
      </c>
      <c r="J436" s="565">
        <v>0</v>
      </c>
    </row>
    <row r="437" spans="1:10" ht="2.25" customHeight="1">
      <c r="A437" s="982"/>
      <c r="B437" s="982"/>
      <c r="C437" s="982"/>
      <c r="D437" s="982"/>
      <c r="E437" s="1075"/>
      <c r="F437" s="1075"/>
      <c r="G437" s="1075"/>
      <c r="H437" s="1075"/>
      <c r="I437" s="1075"/>
      <c r="J437" s="566"/>
    </row>
    <row r="438" spans="1:10" ht="14.25" customHeight="1">
      <c r="A438" s="1077" t="s">
        <v>1700</v>
      </c>
      <c r="B438" s="1077"/>
      <c r="C438" s="1077"/>
      <c r="D438" s="1077"/>
      <c r="E438" s="1077"/>
      <c r="F438" s="1077"/>
      <c r="G438" s="1077"/>
      <c r="H438" s="1077"/>
      <c r="I438" s="1077"/>
      <c r="J438" s="1077"/>
    </row>
    <row r="439" spans="1:10" ht="14.25" customHeight="1">
      <c r="A439" s="1078" t="s">
        <v>1247</v>
      </c>
      <c r="B439" s="1078"/>
      <c r="C439" s="561" t="s">
        <v>1246</v>
      </c>
      <c r="D439" s="561" t="s">
        <v>1018</v>
      </c>
      <c r="E439" s="562">
        <v>0</v>
      </c>
      <c r="F439" s="562">
        <v>0</v>
      </c>
      <c r="G439" s="563">
        <v>963180</v>
      </c>
      <c r="H439" s="563">
        <v>963180</v>
      </c>
      <c r="I439" s="562">
        <v>0</v>
      </c>
      <c r="J439" s="570">
        <v>0</v>
      </c>
    </row>
    <row r="440" spans="1:10" ht="12.75" customHeight="1">
      <c r="A440" s="982" t="s">
        <v>1486</v>
      </c>
      <c r="B440" s="982"/>
      <c r="C440" s="982"/>
      <c r="D440" s="982"/>
      <c r="E440" s="1075">
        <v>0</v>
      </c>
      <c r="F440" s="1075">
        <v>0</v>
      </c>
      <c r="G440" s="1075">
        <v>963180</v>
      </c>
      <c r="H440" s="1075">
        <v>963180</v>
      </c>
      <c r="I440" s="1075">
        <v>0</v>
      </c>
      <c r="J440" s="565">
        <v>0</v>
      </c>
    </row>
    <row r="441" spans="1:10" ht="1.5" customHeight="1">
      <c r="A441" s="982"/>
      <c r="B441" s="982"/>
      <c r="C441" s="982"/>
      <c r="D441" s="982"/>
      <c r="E441" s="1075"/>
      <c r="F441" s="1075"/>
      <c r="G441" s="1075"/>
      <c r="H441" s="1075"/>
      <c r="I441" s="1075"/>
      <c r="J441" s="566"/>
    </row>
    <row r="442" spans="1:10" ht="15" customHeight="1">
      <c r="A442" s="1077" t="s">
        <v>1701</v>
      </c>
      <c r="B442" s="1077"/>
      <c r="C442" s="1077"/>
      <c r="D442" s="1077"/>
      <c r="E442" s="1077"/>
      <c r="F442" s="1077"/>
      <c r="G442" s="1077"/>
      <c r="H442" s="1077"/>
      <c r="I442" s="1077"/>
      <c r="J442" s="1077"/>
    </row>
    <row r="443" spans="1:10" ht="14.25" customHeight="1">
      <c r="A443" s="1078" t="s">
        <v>1245</v>
      </c>
      <c r="B443" s="1078"/>
      <c r="C443" s="561" t="s">
        <v>1244</v>
      </c>
      <c r="D443" s="561" t="s">
        <v>1018</v>
      </c>
      <c r="E443" s="562">
        <v>0</v>
      </c>
      <c r="F443" s="562">
        <v>0</v>
      </c>
      <c r="G443" s="563">
        <v>64600</v>
      </c>
      <c r="H443" s="563">
        <v>64600</v>
      </c>
      <c r="I443" s="562">
        <v>0</v>
      </c>
      <c r="J443" s="570">
        <v>0</v>
      </c>
    </row>
    <row r="444" spans="1:10" ht="14.25" customHeight="1">
      <c r="A444" s="1078" t="s">
        <v>1243</v>
      </c>
      <c r="B444" s="1078"/>
      <c r="C444" s="561" t="s">
        <v>1242</v>
      </c>
      <c r="D444" s="561" t="s">
        <v>1018</v>
      </c>
      <c r="E444" s="562">
        <v>0</v>
      </c>
      <c r="F444" s="562">
        <v>0</v>
      </c>
      <c r="G444" s="563">
        <v>329474.43</v>
      </c>
      <c r="H444" s="563">
        <v>5000</v>
      </c>
      <c r="I444" s="562">
        <v>324474.43</v>
      </c>
      <c r="J444" s="570">
        <v>0</v>
      </c>
    </row>
    <row r="445" spans="1:10" ht="23.25" customHeight="1">
      <c r="A445" s="1078" t="s">
        <v>1241</v>
      </c>
      <c r="B445" s="1078"/>
      <c r="C445" s="561" t="s">
        <v>1240</v>
      </c>
      <c r="D445" s="561" t="s">
        <v>1018</v>
      </c>
      <c r="E445" s="562">
        <v>0</v>
      </c>
      <c r="F445" s="562">
        <v>0</v>
      </c>
      <c r="G445" s="563">
        <v>2994975.63</v>
      </c>
      <c r="H445" s="563">
        <v>2743400</v>
      </c>
      <c r="I445" s="562">
        <v>251575.63</v>
      </c>
      <c r="J445" s="570">
        <v>0</v>
      </c>
    </row>
    <row r="446" spans="1:10" ht="14.25" customHeight="1">
      <c r="A446" s="1078" t="s">
        <v>1239</v>
      </c>
      <c r="B446" s="1078"/>
      <c r="C446" s="561" t="s">
        <v>1238</v>
      </c>
      <c r="D446" s="561" t="s">
        <v>1018</v>
      </c>
      <c r="E446" s="562">
        <v>0</v>
      </c>
      <c r="F446" s="562">
        <v>0</v>
      </c>
      <c r="G446" s="563">
        <v>191540.43</v>
      </c>
      <c r="H446" s="563">
        <v>191540.43</v>
      </c>
      <c r="I446" s="562">
        <v>0</v>
      </c>
      <c r="J446" s="570">
        <v>0</v>
      </c>
    </row>
    <row r="447" spans="1:10" ht="14.25" customHeight="1">
      <c r="A447" s="1078" t="s">
        <v>1237</v>
      </c>
      <c r="B447" s="1078"/>
      <c r="C447" s="561" t="s">
        <v>1236</v>
      </c>
      <c r="D447" s="561" t="s">
        <v>1018</v>
      </c>
      <c r="E447" s="562">
        <v>0</v>
      </c>
      <c r="F447" s="562">
        <v>0</v>
      </c>
      <c r="G447" s="563">
        <v>475880.87</v>
      </c>
      <c r="H447" s="563">
        <v>475880.87</v>
      </c>
      <c r="I447" s="562">
        <v>0</v>
      </c>
      <c r="J447" s="570">
        <v>0</v>
      </c>
    </row>
    <row r="448" spans="1:10" ht="14.25" customHeight="1">
      <c r="A448" s="1078" t="s">
        <v>1444</v>
      </c>
      <c r="B448" s="1078"/>
      <c r="C448" s="561" t="s">
        <v>1443</v>
      </c>
      <c r="D448" s="561" t="s">
        <v>1018</v>
      </c>
      <c r="E448" s="562">
        <v>0</v>
      </c>
      <c r="F448" s="562">
        <v>0</v>
      </c>
      <c r="G448" s="563">
        <v>456929.51</v>
      </c>
      <c r="H448" s="563">
        <v>456929.51</v>
      </c>
      <c r="I448" s="562">
        <v>0</v>
      </c>
      <c r="J448" s="570">
        <v>0</v>
      </c>
    </row>
    <row r="449" spans="1:10" ht="12.75" customHeight="1">
      <c r="A449" s="982" t="s">
        <v>1486</v>
      </c>
      <c r="B449" s="982"/>
      <c r="C449" s="982"/>
      <c r="D449" s="982"/>
      <c r="E449" s="1075">
        <v>0</v>
      </c>
      <c r="F449" s="1075">
        <v>0</v>
      </c>
      <c r="G449" s="1075">
        <v>4513400.87</v>
      </c>
      <c r="H449" s="1075">
        <v>3937350.81</v>
      </c>
      <c r="I449" s="1075">
        <v>576050.06000000006</v>
      </c>
      <c r="J449" s="565">
        <v>0</v>
      </c>
    </row>
    <row r="450" spans="1:10" ht="2.25" customHeight="1">
      <c r="A450" s="982"/>
      <c r="B450" s="982"/>
      <c r="C450" s="982"/>
      <c r="D450" s="982"/>
      <c r="E450" s="1075"/>
      <c r="F450" s="1075"/>
      <c r="G450" s="1075"/>
      <c r="H450" s="1075"/>
      <c r="I450" s="1075"/>
      <c r="J450" s="566"/>
    </row>
    <row r="451" spans="1:10" ht="14.25" customHeight="1">
      <c r="A451" s="1077" t="s">
        <v>1702</v>
      </c>
      <c r="B451" s="1077"/>
      <c r="C451" s="1077"/>
      <c r="D451" s="1077"/>
      <c r="E451" s="1077"/>
      <c r="F451" s="1077"/>
      <c r="G451" s="1077"/>
      <c r="H451" s="1077"/>
      <c r="I451" s="1077"/>
      <c r="J451" s="1077"/>
    </row>
    <row r="452" spans="1:10" ht="23.25" customHeight="1">
      <c r="A452" s="1078" t="s">
        <v>1235</v>
      </c>
      <c r="B452" s="1078"/>
      <c r="C452" s="561" t="s">
        <v>1234</v>
      </c>
      <c r="D452" s="561" t="s">
        <v>1018</v>
      </c>
      <c r="E452" s="562">
        <v>0</v>
      </c>
      <c r="F452" s="562">
        <v>0</v>
      </c>
      <c r="G452" s="563">
        <v>80000</v>
      </c>
      <c r="H452" s="563">
        <v>80000</v>
      </c>
      <c r="I452" s="562">
        <v>0</v>
      </c>
      <c r="J452" s="570">
        <v>0</v>
      </c>
    </row>
    <row r="453" spans="1:10" ht="12" customHeight="1">
      <c r="A453" s="982" t="s">
        <v>1486</v>
      </c>
      <c r="B453" s="982"/>
      <c r="C453" s="982"/>
      <c r="D453" s="982"/>
      <c r="E453" s="1075">
        <v>0</v>
      </c>
      <c r="F453" s="1075">
        <v>0</v>
      </c>
      <c r="G453" s="1075">
        <v>80000</v>
      </c>
      <c r="H453" s="1075">
        <v>80000</v>
      </c>
      <c r="I453" s="1075">
        <v>0</v>
      </c>
      <c r="J453" s="565">
        <v>0</v>
      </c>
    </row>
    <row r="454" spans="1:10" ht="2.25" customHeight="1">
      <c r="A454" s="982"/>
      <c r="B454" s="982"/>
      <c r="C454" s="982"/>
      <c r="D454" s="982"/>
      <c r="E454" s="1075"/>
      <c r="F454" s="1075"/>
      <c r="G454" s="1075"/>
      <c r="H454" s="1075"/>
      <c r="I454" s="1075"/>
      <c r="J454" s="566"/>
    </row>
    <row r="455" spans="1:10" ht="14.25" customHeight="1">
      <c r="A455" s="1077" t="s">
        <v>1703</v>
      </c>
      <c r="B455" s="1077"/>
      <c r="C455" s="1077"/>
      <c r="D455" s="1077"/>
      <c r="E455" s="1077"/>
      <c r="F455" s="1077"/>
      <c r="G455" s="1077"/>
      <c r="H455" s="1077"/>
      <c r="I455" s="1077"/>
      <c r="J455" s="1077"/>
    </row>
    <row r="456" spans="1:10" ht="14.25" customHeight="1">
      <c r="A456" s="1078" t="s">
        <v>1233</v>
      </c>
      <c r="B456" s="1078"/>
      <c r="C456" s="561" t="s">
        <v>1232</v>
      </c>
      <c r="D456" s="561" t="s">
        <v>1018</v>
      </c>
      <c r="E456" s="562">
        <v>0</v>
      </c>
      <c r="F456" s="562">
        <v>0</v>
      </c>
      <c r="G456" s="563">
        <v>13280</v>
      </c>
      <c r="H456" s="563">
        <v>0</v>
      </c>
      <c r="I456" s="562">
        <v>13280</v>
      </c>
      <c r="J456" s="570">
        <v>0</v>
      </c>
    </row>
    <row r="457" spans="1:10" ht="23.25" customHeight="1">
      <c r="A457" s="1078" t="s">
        <v>1231</v>
      </c>
      <c r="B457" s="1078"/>
      <c r="C457" s="561" t="s">
        <v>1230</v>
      </c>
      <c r="D457" s="561" t="s">
        <v>1018</v>
      </c>
      <c r="E457" s="562">
        <v>0</v>
      </c>
      <c r="F457" s="562">
        <v>0</v>
      </c>
      <c r="G457" s="563">
        <v>436610.22</v>
      </c>
      <c r="H457" s="563">
        <v>0</v>
      </c>
      <c r="I457" s="562">
        <v>436610.22</v>
      </c>
      <c r="J457" s="570">
        <v>0</v>
      </c>
    </row>
    <row r="458" spans="1:10" ht="14.25" customHeight="1">
      <c r="A458" s="1078" t="s">
        <v>1400</v>
      </c>
      <c r="B458" s="1078"/>
      <c r="C458" s="561" t="s">
        <v>1399</v>
      </c>
      <c r="D458" s="561" t="s">
        <v>1018</v>
      </c>
      <c r="E458" s="562">
        <v>0</v>
      </c>
      <c r="F458" s="562">
        <v>0</v>
      </c>
      <c r="G458" s="563">
        <v>795258.96</v>
      </c>
      <c r="H458" s="563">
        <v>795258.96</v>
      </c>
      <c r="I458" s="562">
        <v>0</v>
      </c>
      <c r="J458" s="570">
        <v>0</v>
      </c>
    </row>
    <row r="459" spans="1:10" ht="14.25" customHeight="1">
      <c r="A459" s="1078" t="s">
        <v>1418</v>
      </c>
      <c r="B459" s="1078"/>
      <c r="C459" s="561" t="s">
        <v>1417</v>
      </c>
      <c r="D459" s="561" t="s">
        <v>1018</v>
      </c>
      <c r="E459" s="562">
        <v>0</v>
      </c>
      <c r="F459" s="562">
        <v>0</v>
      </c>
      <c r="G459" s="563">
        <v>205161.89</v>
      </c>
      <c r="H459" s="563">
        <v>205161.89</v>
      </c>
      <c r="I459" s="562">
        <v>0</v>
      </c>
      <c r="J459" s="570">
        <v>0</v>
      </c>
    </row>
    <row r="460" spans="1:10" ht="15" customHeight="1">
      <c r="A460" s="1078" t="s">
        <v>1442</v>
      </c>
      <c r="B460" s="1078"/>
      <c r="C460" s="561" t="s">
        <v>1441</v>
      </c>
      <c r="D460" s="561" t="s">
        <v>1018</v>
      </c>
      <c r="E460" s="562">
        <v>0</v>
      </c>
      <c r="F460" s="562">
        <v>0</v>
      </c>
      <c r="G460" s="563">
        <v>940888.87</v>
      </c>
      <c r="H460" s="563">
        <v>940888.87</v>
      </c>
      <c r="I460" s="562">
        <v>0</v>
      </c>
      <c r="J460" s="570">
        <v>0</v>
      </c>
    </row>
    <row r="461" spans="1:10" ht="12" customHeight="1">
      <c r="A461" s="982" t="s">
        <v>1486</v>
      </c>
      <c r="B461" s="982"/>
      <c r="C461" s="982"/>
      <c r="D461" s="982"/>
      <c r="E461" s="1075">
        <v>0</v>
      </c>
      <c r="F461" s="1075">
        <v>0</v>
      </c>
      <c r="G461" s="1075">
        <v>2391199.94</v>
      </c>
      <c r="H461" s="1075">
        <v>1941309.72</v>
      </c>
      <c r="I461" s="1075">
        <v>449890.22</v>
      </c>
      <c r="J461" s="565">
        <v>0</v>
      </c>
    </row>
    <row r="462" spans="1:10" ht="2.25" customHeight="1">
      <c r="A462" s="982"/>
      <c r="B462" s="982"/>
      <c r="C462" s="982"/>
      <c r="D462" s="982"/>
      <c r="E462" s="1075"/>
      <c r="F462" s="1075"/>
      <c r="G462" s="1075"/>
      <c r="H462" s="1075"/>
      <c r="I462" s="1075"/>
      <c r="J462" s="566"/>
    </row>
    <row r="463" spans="1:10" ht="14.25" customHeight="1">
      <c r="A463" s="1077" t="s">
        <v>589</v>
      </c>
      <c r="B463" s="1077"/>
      <c r="C463" s="1077"/>
      <c r="D463" s="1077"/>
      <c r="E463" s="1077"/>
      <c r="F463" s="1077"/>
      <c r="G463" s="1077"/>
      <c r="H463" s="1077"/>
      <c r="I463" s="1077"/>
      <c r="J463" s="1077"/>
    </row>
    <row r="464" spans="1:10" ht="14.25" customHeight="1">
      <c r="A464" s="1078" t="s">
        <v>1229</v>
      </c>
      <c r="B464" s="1078"/>
      <c r="C464" s="561" t="s">
        <v>1228</v>
      </c>
      <c r="D464" s="561" t="s">
        <v>1018</v>
      </c>
      <c r="E464" s="562">
        <v>0</v>
      </c>
      <c r="F464" s="562">
        <v>0</v>
      </c>
      <c r="G464" s="563">
        <v>9388900</v>
      </c>
      <c r="H464" s="563">
        <v>9388900</v>
      </c>
      <c r="I464" s="562">
        <v>0</v>
      </c>
      <c r="J464" s="570">
        <v>0</v>
      </c>
    </row>
    <row r="465" spans="1:10" ht="14.25" customHeight="1">
      <c r="A465" s="1078" t="s">
        <v>1227</v>
      </c>
      <c r="B465" s="1078"/>
      <c r="C465" s="561" t="s">
        <v>1226</v>
      </c>
      <c r="D465" s="561" t="s">
        <v>1018</v>
      </c>
      <c r="E465" s="562">
        <v>0</v>
      </c>
      <c r="F465" s="562">
        <v>0</v>
      </c>
      <c r="G465" s="563">
        <v>1021200</v>
      </c>
      <c r="H465" s="563">
        <v>936100</v>
      </c>
      <c r="I465" s="562">
        <v>85100</v>
      </c>
      <c r="J465" s="570">
        <v>0</v>
      </c>
    </row>
    <row r="466" spans="1:10" ht="15" customHeight="1">
      <c r="A466" s="1078" t="s">
        <v>1225</v>
      </c>
      <c r="B466" s="1078"/>
      <c r="C466" s="561" t="s">
        <v>1224</v>
      </c>
      <c r="D466" s="561" t="s">
        <v>1018</v>
      </c>
      <c r="E466" s="562">
        <v>0</v>
      </c>
      <c r="F466" s="562">
        <v>0</v>
      </c>
      <c r="G466" s="563">
        <v>305000</v>
      </c>
      <c r="H466" s="563">
        <v>150000</v>
      </c>
      <c r="I466" s="562">
        <v>155000</v>
      </c>
      <c r="J466" s="570">
        <v>0</v>
      </c>
    </row>
    <row r="467" spans="1:10" ht="14.25" customHeight="1">
      <c r="A467" s="1078" t="s">
        <v>1223</v>
      </c>
      <c r="B467" s="1078"/>
      <c r="C467" s="561" t="s">
        <v>1222</v>
      </c>
      <c r="D467" s="561" t="s">
        <v>1018</v>
      </c>
      <c r="E467" s="562">
        <v>0</v>
      </c>
      <c r="F467" s="562">
        <v>0</v>
      </c>
      <c r="G467" s="563">
        <v>22288200</v>
      </c>
      <c r="H467" s="563">
        <v>22288200</v>
      </c>
      <c r="I467" s="562">
        <v>0</v>
      </c>
      <c r="J467" s="570">
        <v>0</v>
      </c>
    </row>
    <row r="468" spans="1:10" ht="14.25" customHeight="1">
      <c r="A468" s="1078" t="s">
        <v>1221</v>
      </c>
      <c r="B468" s="1078"/>
      <c r="C468" s="561" t="s">
        <v>1220</v>
      </c>
      <c r="D468" s="561" t="s">
        <v>1018</v>
      </c>
      <c r="E468" s="562">
        <v>0</v>
      </c>
      <c r="F468" s="562">
        <v>0</v>
      </c>
      <c r="G468" s="563">
        <v>6678000</v>
      </c>
      <c r="H468" s="563">
        <v>6678000</v>
      </c>
      <c r="I468" s="562">
        <v>0</v>
      </c>
      <c r="J468" s="570">
        <v>0</v>
      </c>
    </row>
    <row r="469" spans="1:10" ht="14.25" customHeight="1">
      <c r="A469" s="1078" t="s">
        <v>1219</v>
      </c>
      <c r="B469" s="1078"/>
      <c r="C469" s="561" t="s">
        <v>1218</v>
      </c>
      <c r="D469" s="561" t="s">
        <v>1018</v>
      </c>
      <c r="E469" s="562">
        <v>0</v>
      </c>
      <c r="F469" s="562">
        <v>0</v>
      </c>
      <c r="G469" s="563">
        <v>68337808.219999999</v>
      </c>
      <c r="H469" s="563">
        <v>68337808.219999999</v>
      </c>
      <c r="I469" s="562">
        <v>0</v>
      </c>
      <c r="J469" s="570">
        <v>0</v>
      </c>
    </row>
    <row r="470" spans="1:10" ht="12.75" customHeight="1">
      <c r="A470" s="982" t="s">
        <v>1486</v>
      </c>
      <c r="B470" s="982"/>
      <c r="C470" s="982"/>
      <c r="D470" s="982"/>
      <c r="E470" s="1075">
        <v>0</v>
      </c>
      <c r="F470" s="1075">
        <v>0</v>
      </c>
      <c r="G470" s="1075">
        <v>108019108.22</v>
      </c>
      <c r="H470" s="1075">
        <v>107779008.22</v>
      </c>
      <c r="I470" s="1075">
        <v>240100</v>
      </c>
      <c r="J470" s="565">
        <v>0</v>
      </c>
    </row>
    <row r="471" spans="1:10" ht="1.5" customHeight="1">
      <c r="A471" s="982"/>
      <c r="B471" s="982"/>
      <c r="C471" s="982"/>
      <c r="D471" s="982"/>
      <c r="E471" s="1075"/>
      <c r="F471" s="1075"/>
      <c r="G471" s="1075"/>
      <c r="H471" s="1075"/>
      <c r="I471" s="1075"/>
      <c r="J471" s="566"/>
    </row>
    <row r="472" spans="1:10" ht="15" customHeight="1">
      <c r="A472" s="1077" t="s">
        <v>588</v>
      </c>
      <c r="B472" s="1077"/>
      <c r="C472" s="1077"/>
      <c r="D472" s="1077"/>
      <c r="E472" s="1077"/>
      <c r="F472" s="1077"/>
      <c r="G472" s="1077"/>
      <c r="H472" s="1077"/>
      <c r="I472" s="1077"/>
      <c r="J472" s="1077"/>
    </row>
    <row r="473" spans="1:10" ht="14.25" customHeight="1">
      <c r="A473" s="1078" t="s">
        <v>1217</v>
      </c>
      <c r="B473" s="1078"/>
      <c r="C473" s="561" t="s">
        <v>1216</v>
      </c>
      <c r="D473" s="561" t="s">
        <v>1018</v>
      </c>
      <c r="E473" s="562">
        <v>0</v>
      </c>
      <c r="F473" s="562">
        <v>0</v>
      </c>
      <c r="G473" s="563">
        <v>480596.76</v>
      </c>
      <c r="H473" s="563">
        <v>480596.76</v>
      </c>
      <c r="I473" s="562">
        <v>0</v>
      </c>
      <c r="J473" s="570">
        <v>0</v>
      </c>
    </row>
    <row r="474" spans="1:10" ht="14.25" customHeight="1">
      <c r="A474" s="1078" t="s">
        <v>1215</v>
      </c>
      <c r="B474" s="1078"/>
      <c r="C474" s="561" t="s">
        <v>1214</v>
      </c>
      <c r="D474" s="561" t="s">
        <v>1018</v>
      </c>
      <c r="E474" s="562">
        <v>0</v>
      </c>
      <c r="F474" s="562">
        <v>0</v>
      </c>
      <c r="G474" s="563">
        <v>718861.45</v>
      </c>
      <c r="H474" s="563">
        <v>718861.45</v>
      </c>
      <c r="I474" s="562">
        <v>0</v>
      </c>
      <c r="J474" s="570">
        <v>0</v>
      </c>
    </row>
    <row r="475" spans="1:10" ht="14.25" customHeight="1">
      <c r="A475" s="1078" t="s">
        <v>1213</v>
      </c>
      <c r="B475" s="1078"/>
      <c r="C475" s="561" t="s">
        <v>1212</v>
      </c>
      <c r="D475" s="561" t="s">
        <v>1018</v>
      </c>
      <c r="E475" s="562">
        <v>0</v>
      </c>
      <c r="F475" s="562">
        <v>0</v>
      </c>
      <c r="G475" s="563">
        <v>775424.1</v>
      </c>
      <c r="H475" s="563">
        <v>775424.1</v>
      </c>
      <c r="I475" s="562">
        <v>0</v>
      </c>
      <c r="J475" s="570">
        <v>0</v>
      </c>
    </row>
    <row r="476" spans="1:10" ht="12.75" customHeight="1">
      <c r="A476" s="982" t="s">
        <v>1486</v>
      </c>
      <c r="B476" s="982"/>
      <c r="C476" s="982"/>
      <c r="D476" s="982"/>
      <c r="E476" s="1075">
        <v>0</v>
      </c>
      <c r="F476" s="1075">
        <v>0</v>
      </c>
      <c r="G476" s="1075">
        <v>1974882.31</v>
      </c>
      <c r="H476" s="1075">
        <v>1974882.31</v>
      </c>
      <c r="I476" s="1075">
        <v>0</v>
      </c>
      <c r="J476" s="565">
        <v>0</v>
      </c>
    </row>
    <row r="477" spans="1:10" ht="1.5" customHeight="1">
      <c r="A477" s="982"/>
      <c r="B477" s="982"/>
      <c r="C477" s="982"/>
      <c r="D477" s="982"/>
      <c r="E477" s="1075"/>
      <c r="F477" s="1075"/>
      <c r="G477" s="1075"/>
      <c r="H477" s="1075"/>
      <c r="I477" s="1075"/>
      <c r="J477" s="566"/>
    </row>
    <row r="478" spans="1:10" ht="15" customHeight="1">
      <c r="A478" s="1077" t="s">
        <v>1704</v>
      </c>
      <c r="B478" s="1077"/>
      <c r="C478" s="1077"/>
      <c r="D478" s="1077"/>
      <c r="E478" s="1077"/>
      <c r="F478" s="1077"/>
      <c r="G478" s="1077"/>
      <c r="H478" s="1077"/>
      <c r="I478" s="1077"/>
      <c r="J478" s="1077"/>
    </row>
    <row r="479" spans="1:10" ht="14.25" customHeight="1">
      <c r="A479" s="1078" t="s">
        <v>1211</v>
      </c>
      <c r="B479" s="1078"/>
      <c r="C479" s="561" t="s">
        <v>1210</v>
      </c>
      <c r="D479" s="561" t="s">
        <v>1018</v>
      </c>
      <c r="E479" s="562">
        <v>0</v>
      </c>
      <c r="F479" s="562">
        <v>0</v>
      </c>
      <c r="G479" s="563">
        <v>19059836.41</v>
      </c>
      <c r="H479" s="563">
        <v>17631124.809999999</v>
      </c>
      <c r="I479" s="562">
        <v>1428711.6</v>
      </c>
      <c r="J479" s="570">
        <v>0</v>
      </c>
    </row>
    <row r="480" spans="1:10" ht="14.25" customHeight="1">
      <c r="A480" s="1078" t="s">
        <v>1209</v>
      </c>
      <c r="B480" s="1078"/>
      <c r="C480" s="561" t="s">
        <v>1208</v>
      </c>
      <c r="D480" s="561" t="s">
        <v>1018</v>
      </c>
      <c r="E480" s="562">
        <v>0</v>
      </c>
      <c r="F480" s="562">
        <v>0</v>
      </c>
      <c r="G480" s="563">
        <v>1807428.19</v>
      </c>
      <c r="H480" s="563">
        <v>1541657.1</v>
      </c>
      <c r="I480" s="562">
        <v>265771.09000000003</v>
      </c>
      <c r="J480" s="570">
        <v>0</v>
      </c>
    </row>
    <row r="481" spans="1:10" ht="14.25" customHeight="1">
      <c r="A481" s="1078" t="s">
        <v>1207</v>
      </c>
      <c r="B481" s="1078"/>
      <c r="C481" s="561" t="s">
        <v>1206</v>
      </c>
      <c r="D481" s="561" t="s">
        <v>1018</v>
      </c>
      <c r="E481" s="562">
        <v>0</v>
      </c>
      <c r="F481" s="562">
        <v>0</v>
      </c>
      <c r="G481" s="563">
        <v>660854.04</v>
      </c>
      <c r="H481" s="563">
        <v>595160.75</v>
      </c>
      <c r="I481" s="562">
        <v>65693.289999999994</v>
      </c>
      <c r="J481" s="570">
        <v>0</v>
      </c>
    </row>
    <row r="482" spans="1:10" ht="14.25" customHeight="1">
      <c r="A482" s="1078" t="s">
        <v>1205</v>
      </c>
      <c r="B482" s="1078"/>
      <c r="C482" s="561" t="s">
        <v>1204</v>
      </c>
      <c r="D482" s="561" t="s">
        <v>1018</v>
      </c>
      <c r="E482" s="562">
        <v>0</v>
      </c>
      <c r="F482" s="562">
        <v>0</v>
      </c>
      <c r="G482" s="563">
        <v>1883437.49</v>
      </c>
      <c r="H482" s="563">
        <v>1883437.49</v>
      </c>
      <c r="I482" s="562">
        <v>0</v>
      </c>
      <c r="J482" s="570">
        <v>0</v>
      </c>
    </row>
    <row r="483" spans="1:10" ht="15" customHeight="1">
      <c r="A483" s="1078" t="s">
        <v>1203</v>
      </c>
      <c r="B483" s="1078"/>
      <c r="C483" s="561" t="s">
        <v>1202</v>
      </c>
      <c r="D483" s="561" t="s">
        <v>1018</v>
      </c>
      <c r="E483" s="562">
        <v>0</v>
      </c>
      <c r="F483" s="562">
        <v>0</v>
      </c>
      <c r="G483" s="563">
        <v>1459945.05</v>
      </c>
      <c r="H483" s="563">
        <v>1459945.05</v>
      </c>
      <c r="I483" s="562">
        <v>0</v>
      </c>
      <c r="J483" s="570">
        <v>0</v>
      </c>
    </row>
    <row r="484" spans="1:10" ht="14.25" customHeight="1">
      <c r="A484" s="1078" t="s">
        <v>1201</v>
      </c>
      <c r="B484" s="1078"/>
      <c r="C484" s="561" t="s">
        <v>1200</v>
      </c>
      <c r="D484" s="561" t="s">
        <v>1018</v>
      </c>
      <c r="E484" s="562">
        <v>0</v>
      </c>
      <c r="F484" s="562">
        <v>0</v>
      </c>
      <c r="G484" s="563">
        <v>2297764.6</v>
      </c>
      <c r="H484" s="563">
        <v>2297764.6</v>
      </c>
      <c r="I484" s="562">
        <v>0</v>
      </c>
      <c r="J484" s="570">
        <v>0</v>
      </c>
    </row>
    <row r="485" spans="1:10" ht="12" customHeight="1">
      <c r="A485" s="982" t="s">
        <v>1486</v>
      </c>
      <c r="B485" s="982"/>
      <c r="C485" s="982"/>
      <c r="D485" s="982"/>
      <c r="E485" s="1075">
        <v>0</v>
      </c>
      <c r="F485" s="1075">
        <v>0</v>
      </c>
      <c r="G485" s="1075">
        <v>27169265.780000001</v>
      </c>
      <c r="H485" s="1075">
        <v>25409089.800000001</v>
      </c>
      <c r="I485" s="1075">
        <v>1760175.98</v>
      </c>
      <c r="J485" s="565">
        <v>0</v>
      </c>
    </row>
    <row r="486" spans="1:10" ht="2.25" customHeight="1">
      <c r="A486" s="982"/>
      <c r="B486" s="982"/>
      <c r="C486" s="982"/>
      <c r="D486" s="982"/>
      <c r="E486" s="1075"/>
      <c r="F486" s="1075"/>
      <c r="G486" s="1075"/>
      <c r="H486" s="1075"/>
      <c r="I486" s="1075"/>
      <c r="J486" s="566"/>
    </row>
    <row r="487" spans="1:10" ht="14.25" customHeight="1">
      <c r="A487" s="1077" t="s">
        <v>587</v>
      </c>
      <c r="B487" s="1077"/>
      <c r="C487" s="1077"/>
      <c r="D487" s="1077"/>
      <c r="E487" s="1077"/>
      <c r="F487" s="1077"/>
      <c r="G487" s="1077"/>
      <c r="H487" s="1077"/>
      <c r="I487" s="1077"/>
      <c r="J487" s="1077"/>
    </row>
    <row r="488" spans="1:10" ht="14.25" customHeight="1">
      <c r="A488" s="1078" t="s">
        <v>1199</v>
      </c>
      <c r="B488" s="1078"/>
      <c r="C488" s="561" t="s">
        <v>1198</v>
      </c>
      <c r="D488" s="561" t="s">
        <v>1018</v>
      </c>
      <c r="E488" s="562">
        <v>0</v>
      </c>
      <c r="F488" s="562">
        <v>0</v>
      </c>
      <c r="G488" s="563">
        <v>3689000</v>
      </c>
      <c r="H488" s="563">
        <v>3689000</v>
      </c>
      <c r="I488" s="562">
        <v>0</v>
      </c>
      <c r="J488" s="570">
        <v>0</v>
      </c>
    </row>
    <row r="489" spans="1:10" ht="15" customHeight="1">
      <c r="A489" s="1078" t="s">
        <v>1197</v>
      </c>
      <c r="B489" s="1078"/>
      <c r="C489" s="561" t="s">
        <v>1196</v>
      </c>
      <c r="D489" s="561" t="s">
        <v>1018</v>
      </c>
      <c r="E489" s="562">
        <v>0</v>
      </c>
      <c r="F489" s="562">
        <v>0</v>
      </c>
      <c r="G489" s="563">
        <v>19441942</v>
      </c>
      <c r="H489" s="563">
        <v>19441942</v>
      </c>
      <c r="I489" s="562">
        <v>0</v>
      </c>
      <c r="J489" s="570">
        <v>0</v>
      </c>
    </row>
    <row r="490" spans="1:10" ht="14.25" customHeight="1">
      <c r="A490" s="1078" t="s">
        <v>1440</v>
      </c>
      <c r="B490" s="1078"/>
      <c r="C490" s="561" t="s">
        <v>1439</v>
      </c>
      <c r="D490" s="561" t="s">
        <v>1018</v>
      </c>
      <c r="E490" s="562">
        <v>0</v>
      </c>
      <c r="F490" s="562">
        <v>0</v>
      </c>
      <c r="G490" s="563">
        <v>25761342.75</v>
      </c>
      <c r="H490" s="563">
        <v>25761342.75</v>
      </c>
      <c r="I490" s="562">
        <v>0</v>
      </c>
      <c r="J490" s="570">
        <v>0</v>
      </c>
    </row>
    <row r="491" spans="1:10" ht="12" customHeight="1">
      <c r="A491" s="982" t="s">
        <v>1486</v>
      </c>
      <c r="B491" s="982"/>
      <c r="C491" s="982"/>
      <c r="D491" s="982"/>
      <c r="E491" s="1075">
        <v>0</v>
      </c>
      <c r="F491" s="1075">
        <v>0</v>
      </c>
      <c r="G491" s="1075">
        <v>48892284.75</v>
      </c>
      <c r="H491" s="1075">
        <v>48892284.75</v>
      </c>
      <c r="I491" s="1075">
        <v>0</v>
      </c>
      <c r="J491" s="565">
        <v>0</v>
      </c>
    </row>
    <row r="492" spans="1:10" ht="2.25" customHeight="1">
      <c r="A492" s="982"/>
      <c r="B492" s="982"/>
      <c r="C492" s="982"/>
      <c r="D492" s="982"/>
      <c r="E492" s="1075"/>
      <c r="F492" s="1075"/>
      <c r="G492" s="1075"/>
      <c r="H492" s="1075"/>
      <c r="I492" s="1075"/>
      <c r="J492" s="566"/>
    </row>
    <row r="493" spans="1:10" ht="14.25" customHeight="1">
      <c r="A493" s="1077" t="s">
        <v>1705</v>
      </c>
      <c r="B493" s="1077"/>
      <c r="C493" s="1077"/>
      <c r="D493" s="1077"/>
      <c r="E493" s="1077"/>
      <c r="F493" s="1077"/>
      <c r="G493" s="1077"/>
      <c r="H493" s="1077"/>
      <c r="I493" s="1077"/>
      <c r="J493" s="1077"/>
    </row>
    <row r="494" spans="1:10" ht="23.25" customHeight="1">
      <c r="A494" s="1078" t="s">
        <v>1195</v>
      </c>
      <c r="B494" s="1078"/>
      <c r="C494" s="561" t="s">
        <v>1194</v>
      </c>
      <c r="D494" s="561" t="s">
        <v>1018</v>
      </c>
      <c r="E494" s="562">
        <v>0</v>
      </c>
      <c r="F494" s="562">
        <v>0</v>
      </c>
      <c r="G494" s="563">
        <v>20000000</v>
      </c>
      <c r="H494" s="563">
        <v>20000000</v>
      </c>
      <c r="I494" s="562">
        <v>0</v>
      </c>
      <c r="J494" s="570">
        <v>0</v>
      </c>
    </row>
    <row r="495" spans="1:10" ht="33.75" customHeight="1">
      <c r="A495" s="1078" t="s">
        <v>1193</v>
      </c>
      <c r="B495" s="1078"/>
      <c r="C495" s="561" t="s">
        <v>1192</v>
      </c>
      <c r="D495" s="561" t="s">
        <v>1018</v>
      </c>
      <c r="E495" s="562">
        <v>0</v>
      </c>
      <c r="F495" s="562">
        <v>0</v>
      </c>
      <c r="G495" s="563">
        <v>7833273.5</v>
      </c>
      <c r="H495" s="563">
        <v>7078569.5899999999</v>
      </c>
      <c r="I495" s="562">
        <v>754703.91</v>
      </c>
      <c r="J495" s="570">
        <v>0</v>
      </c>
    </row>
    <row r="496" spans="1:10" ht="23.25" customHeight="1">
      <c r="A496" s="1078" t="s">
        <v>1416</v>
      </c>
      <c r="B496" s="1078"/>
      <c r="C496" s="561" t="s">
        <v>1415</v>
      </c>
      <c r="D496" s="561" t="s">
        <v>1018</v>
      </c>
      <c r="E496" s="562">
        <v>0</v>
      </c>
      <c r="F496" s="562">
        <v>0</v>
      </c>
      <c r="G496" s="563">
        <v>326000</v>
      </c>
      <c r="H496" s="563">
        <v>326000</v>
      </c>
      <c r="I496" s="562">
        <v>0</v>
      </c>
      <c r="J496" s="570">
        <v>0</v>
      </c>
    </row>
    <row r="497" spans="1:10" ht="12" customHeight="1">
      <c r="A497" s="982" t="s">
        <v>1486</v>
      </c>
      <c r="B497" s="982"/>
      <c r="C497" s="982"/>
      <c r="D497" s="982"/>
      <c r="E497" s="1075">
        <v>0</v>
      </c>
      <c r="F497" s="1075">
        <v>0</v>
      </c>
      <c r="G497" s="1075">
        <v>28159273.5</v>
      </c>
      <c r="H497" s="1075">
        <v>27404569.59</v>
      </c>
      <c r="I497" s="1075">
        <v>754703.91</v>
      </c>
      <c r="J497" s="565">
        <v>0</v>
      </c>
    </row>
    <row r="498" spans="1:10" ht="2.25" customHeight="1">
      <c r="A498" s="982"/>
      <c r="B498" s="982"/>
      <c r="C498" s="982"/>
      <c r="D498" s="982"/>
      <c r="E498" s="1075"/>
      <c r="F498" s="1075"/>
      <c r="G498" s="1075"/>
      <c r="H498" s="1075"/>
      <c r="I498" s="1075"/>
      <c r="J498" s="566"/>
    </row>
    <row r="499" spans="1:10" ht="14.25" customHeight="1">
      <c r="A499" s="1077" t="s">
        <v>1706</v>
      </c>
      <c r="B499" s="1077"/>
      <c r="C499" s="1077"/>
      <c r="D499" s="1077"/>
      <c r="E499" s="1077"/>
      <c r="F499" s="1077"/>
      <c r="G499" s="1077"/>
      <c r="H499" s="1077"/>
      <c r="I499" s="1077"/>
      <c r="J499" s="1077"/>
    </row>
    <row r="500" spans="1:10" ht="23.25" customHeight="1">
      <c r="A500" s="1078" t="s">
        <v>1191</v>
      </c>
      <c r="B500" s="1078"/>
      <c r="C500" s="561" t="s">
        <v>1190</v>
      </c>
      <c r="D500" s="561" t="s">
        <v>1018</v>
      </c>
      <c r="E500" s="562">
        <v>0</v>
      </c>
      <c r="F500" s="562">
        <v>0</v>
      </c>
      <c r="G500" s="563">
        <v>7622105</v>
      </c>
      <c r="H500" s="563">
        <v>7622105</v>
      </c>
      <c r="I500" s="562">
        <v>0</v>
      </c>
      <c r="J500" s="570">
        <v>0</v>
      </c>
    </row>
    <row r="501" spans="1:10" ht="23.25" customHeight="1">
      <c r="A501" s="1078" t="s">
        <v>1189</v>
      </c>
      <c r="B501" s="1078"/>
      <c r="C501" s="561" t="s">
        <v>1188</v>
      </c>
      <c r="D501" s="561" t="s">
        <v>1018</v>
      </c>
      <c r="E501" s="562">
        <v>0</v>
      </c>
      <c r="F501" s="562">
        <v>0</v>
      </c>
      <c r="G501" s="563">
        <v>2714193</v>
      </c>
      <c r="H501" s="563">
        <v>2714193</v>
      </c>
      <c r="I501" s="562">
        <v>0</v>
      </c>
      <c r="J501" s="570">
        <v>0</v>
      </c>
    </row>
    <row r="502" spans="1:10" ht="23.25" customHeight="1">
      <c r="A502" s="1078" t="s">
        <v>1438</v>
      </c>
      <c r="B502" s="1078"/>
      <c r="C502" s="561" t="s">
        <v>1437</v>
      </c>
      <c r="D502" s="561" t="s">
        <v>1018</v>
      </c>
      <c r="E502" s="562">
        <v>0</v>
      </c>
      <c r="F502" s="562">
        <v>0</v>
      </c>
      <c r="G502" s="563">
        <v>2805349</v>
      </c>
      <c r="H502" s="563">
        <v>2805349</v>
      </c>
      <c r="I502" s="562">
        <v>0</v>
      </c>
      <c r="J502" s="570">
        <v>0</v>
      </c>
    </row>
    <row r="503" spans="1:10" ht="12" customHeight="1">
      <c r="A503" s="982" t="s">
        <v>1486</v>
      </c>
      <c r="B503" s="982"/>
      <c r="C503" s="982"/>
      <c r="D503" s="982"/>
      <c r="E503" s="1075">
        <v>0</v>
      </c>
      <c r="F503" s="1075">
        <v>0</v>
      </c>
      <c r="G503" s="1075">
        <v>13141647</v>
      </c>
      <c r="H503" s="1075">
        <v>13141647</v>
      </c>
      <c r="I503" s="1075">
        <v>0</v>
      </c>
      <c r="J503" s="565">
        <v>0</v>
      </c>
    </row>
    <row r="504" spans="1:10" ht="2.25" customHeight="1">
      <c r="A504" s="982"/>
      <c r="B504" s="982"/>
      <c r="C504" s="982"/>
      <c r="D504" s="982"/>
      <c r="E504" s="1075"/>
      <c r="F504" s="1075"/>
      <c r="G504" s="1075"/>
      <c r="H504" s="1075"/>
      <c r="I504" s="1075"/>
      <c r="J504" s="566"/>
    </row>
    <row r="505" spans="1:10" ht="14.25" customHeight="1">
      <c r="A505" s="1077" t="s">
        <v>1707</v>
      </c>
      <c r="B505" s="1077"/>
      <c r="C505" s="1077"/>
      <c r="D505" s="1077"/>
      <c r="E505" s="1077"/>
      <c r="F505" s="1077"/>
      <c r="G505" s="1077"/>
      <c r="H505" s="1077"/>
      <c r="I505" s="1077"/>
      <c r="J505" s="1077"/>
    </row>
    <row r="506" spans="1:10" ht="23.25" customHeight="1">
      <c r="A506" s="1078" t="s">
        <v>1187</v>
      </c>
      <c r="B506" s="1078"/>
      <c r="C506" s="561" t="s">
        <v>1186</v>
      </c>
      <c r="D506" s="561" t="s">
        <v>1018</v>
      </c>
      <c r="E506" s="562">
        <v>0</v>
      </c>
      <c r="F506" s="562">
        <v>0</v>
      </c>
      <c r="G506" s="563">
        <v>196900</v>
      </c>
      <c r="H506" s="563">
        <v>196900</v>
      </c>
      <c r="I506" s="562">
        <v>0</v>
      </c>
      <c r="J506" s="570">
        <v>0</v>
      </c>
    </row>
    <row r="507" spans="1:10" ht="12" customHeight="1">
      <c r="A507" s="982" t="s">
        <v>1486</v>
      </c>
      <c r="B507" s="982"/>
      <c r="C507" s="982"/>
      <c r="D507" s="982"/>
      <c r="E507" s="1075">
        <v>0</v>
      </c>
      <c r="F507" s="1075">
        <v>0</v>
      </c>
      <c r="G507" s="1075">
        <v>196900</v>
      </c>
      <c r="H507" s="1075">
        <v>196900</v>
      </c>
      <c r="I507" s="1075">
        <v>0</v>
      </c>
      <c r="J507" s="565">
        <v>0</v>
      </c>
    </row>
    <row r="508" spans="1:10" ht="2.25" customHeight="1">
      <c r="A508" s="982"/>
      <c r="B508" s="982"/>
      <c r="C508" s="982"/>
      <c r="D508" s="982"/>
      <c r="E508" s="1075"/>
      <c r="F508" s="1075"/>
      <c r="G508" s="1075"/>
      <c r="H508" s="1075"/>
      <c r="I508" s="1075"/>
      <c r="J508" s="566"/>
    </row>
    <row r="509" spans="1:10" ht="14.25" customHeight="1">
      <c r="A509" s="1077" t="s">
        <v>1708</v>
      </c>
      <c r="B509" s="1077"/>
      <c r="C509" s="1077"/>
      <c r="D509" s="1077"/>
      <c r="E509" s="1077"/>
      <c r="F509" s="1077"/>
      <c r="G509" s="1077"/>
      <c r="H509" s="1077"/>
      <c r="I509" s="1077"/>
      <c r="J509" s="1077"/>
    </row>
    <row r="510" spans="1:10" ht="14.25" customHeight="1">
      <c r="A510" s="1078" t="s">
        <v>1185</v>
      </c>
      <c r="B510" s="1078"/>
      <c r="C510" s="561" t="s">
        <v>1184</v>
      </c>
      <c r="D510" s="561" t="s">
        <v>1018</v>
      </c>
      <c r="E510" s="562">
        <v>0</v>
      </c>
      <c r="F510" s="562">
        <v>0</v>
      </c>
      <c r="G510" s="563">
        <v>181500</v>
      </c>
      <c r="H510" s="563">
        <v>181500</v>
      </c>
      <c r="I510" s="562">
        <v>0</v>
      </c>
      <c r="J510" s="570">
        <v>0</v>
      </c>
    </row>
    <row r="511" spans="1:10" ht="14.25" customHeight="1">
      <c r="A511" s="1078" t="s">
        <v>1183</v>
      </c>
      <c r="B511" s="1078"/>
      <c r="C511" s="561" t="s">
        <v>1182</v>
      </c>
      <c r="D511" s="561" t="s">
        <v>1018</v>
      </c>
      <c r="E511" s="562">
        <v>0</v>
      </c>
      <c r="F511" s="562">
        <v>0</v>
      </c>
      <c r="G511" s="563">
        <v>47500</v>
      </c>
      <c r="H511" s="563">
        <v>47500</v>
      </c>
      <c r="I511" s="562">
        <v>0</v>
      </c>
      <c r="J511" s="570">
        <v>0</v>
      </c>
    </row>
    <row r="512" spans="1:10" ht="23.25" customHeight="1">
      <c r="A512" s="1078" t="s">
        <v>1181</v>
      </c>
      <c r="B512" s="1078"/>
      <c r="C512" s="561" t="s">
        <v>1180</v>
      </c>
      <c r="D512" s="561" t="s">
        <v>1018</v>
      </c>
      <c r="E512" s="562">
        <v>0</v>
      </c>
      <c r="F512" s="562">
        <v>0</v>
      </c>
      <c r="G512" s="563">
        <v>43128</v>
      </c>
      <c r="H512" s="563">
        <v>43128</v>
      </c>
      <c r="I512" s="562">
        <v>0</v>
      </c>
      <c r="J512" s="570">
        <v>0</v>
      </c>
    </row>
    <row r="513" spans="1:10" ht="23.25" customHeight="1">
      <c r="A513" s="1078" t="s">
        <v>1179</v>
      </c>
      <c r="B513" s="1078"/>
      <c r="C513" s="561" t="s">
        <v>1178</v>
      </c>
      <c r="D513" s="561" t="s">
        <v>1018</v>
      </c>
      <c r="E513" s="562">
        <v>0</v>
      </c>
      <c r="F513" s="562">
        <v>0</v>
      </c>
      <c r="G513" s="563">
        <v>20000</v>
      </c>
      <c r="H513" s="563">
        <v>20000</v>
      </c>
      <c r="I513" s="562">
        <v>0</v>
      </c>
      <c r="J513" s="570">
        <v>0</v>
      </c>
    </row>
    <row r="514" spans="1:10" ht="12" customHeight="1">
      <c r="A514" s="982" t="s">
        <v>1486</v>
      </c>
      <c r="B514" s="982"/>
      <c r="C514" s="982"/>
      <c r="D514" s="982"/>
      <c r="E514" s="1075">
        <v>0</v>
      </c>
      <c r="F514" s="1075">
        <v>0</v>
      </c>
      <c r="G514" s="1075">
        <v>292128</v>
      </c>
      <c r="H514" s="1075">
        <v>292128</v>
      </c>
      <c r="I514" s="1075">
        <v>0</v>
      </c>
      <c r="J514" s="565">
        <v>0</v>
      </c>
    </row>
    <row r="515" spans="1:10" ht="2.25" customHeight="1">
      <c r="A515" s="982"/>
      <c r="B515" s="982"/>
      <c r="C515" s="982"/>
      <c r="D515" s="982"/>
      <c r="E515" s="1075"/>
      <c r="F515" s="1075"/>
      <c r="G515" s="1075"/>
      <c r="H515" s="1075"/>
      <c r="I515" s="1075"/>
      <c r="J515" s="566"/>
    </row>
    <row r="516" spans="1:10" ht="14.25" customHeight="1">
      <c r="A516" s="1077" t="s">
        <v>1709</v>
      </c>
      <c r="B516" s="1077"/>
      <c r="C516" s="1077"/>
      <c r="D516" s="1077"/>
      <c r="E516" s="1077"/>
      <c r="F516" s="1077"/>
      <c r="G516" s="1077"/>
      <c r="H516" s="1077"/>
      <c r="I516" s="1077"/>
      <c r="J516" s="1077"/>
    </row>
    <row r="517" spans="1:10" ht="15" customHeight="1">
      <c r="A517" s="1078" t="s">
        <v>1177</v>
      </c>
      <c r="B517" s="1078"/>
      <c r="C517" s="561" t="s">
        <v>1176</v>
      </c>
      <c r="D517" s="561" t="s">
        <v>1018</v>
      </c>
      <c r="E517" s="562">
        <v>0</v>
      </c>
      <c r="F517" s="562">
        <v>0</v>
      </c>
      <c r="G517" s="563">
        <v>1100000</v>
      </c>
      <c r="H517" s="563">
        <v>1100000</v>
      </c>
      <c r="I517" s="562">
        <v>0</v>
      </c>
      <c r="J517" s="570">
        <v>0</v>
      </c>
    </row>
    <row r="518" spans="1:10" ht="12" customHeight="1">
      <c r="A518" s="982" t="s">
        <v>1486</v>
      </c>
      <c r="B518" s="982"/>
      <c r="C518" s="982"/>
      <c r="D518" s="982"/>
      <c r="E518" s="1075">
        <v>0</v>
      </c>
      <c r="F518" s="1075">
        <v>0</v>
      </c>
      <c r="G518" s="1075">
        <v>1100000</v>
      </c>
      <c r="H518" s="1075">
        <v>1100000</v>
      </c>
      <c r="I518" s="1075">
        <v>0</v>
      </c>
      <c r="J518" s="565">
        <v>0</v>
      </c>
    </row>
    <row r="519" spans="1:10" ht="2.25" customHeight="1">
      <c r="A519" s="982"/>
      <c r="B519" s="982"/>
      <c r="C519" s="982"/>
      <c r="D519" s="982"/>
      <c r="E519" s="1075"/>
      <c r="F519" s="1075"/>
      <c r="G519" s="1075"/>
      <c r="H519" s="1075"/>
      <c r="I519" s="1075"/>
      <c r="J519" s="566"/>
    </row>
    <row r="520" spans="1:10" ht="14.25" customHeight="1">
      <c r="A520" s="1077" t="s">
        <v>1710</v>
      </c>
      <c r="B520" s="1077"/>
      <c r="C520" s="1077"/>
      <c r="D520" s="1077"/>
      <c r="E520" s="1077"/>
      <c r="F520" s="1077"/>
      <c r="G520" s="1077"/>
      <c r="H520" s="1077"/>
      <c r="I520" s="1077"/>
      <c r="J520" s="1077"/>
    </row>
    <row r="521" spans="1:10" ht="14.25" customHeight="1">
      <c r="A521" s="1078" t="s">
        <v>1175</v>
      </c>
      <c r="B521" s="1078"/>
      <c r="C521" s="561" t="s">
        <v>1174</v>
      </c>
      <c r="D521" s="561" t="s">
        <v>1018</v>
      </c>
      <c r="E521" s="562">
        <v>0</v>
      </c>
      <c r="F521" s="562">
        <v>0</v>
      </c>
      <c r="G521" s="563">
        <v>1428000</v>
      </c>
      <c r="H521" s="563">
        <v>1428000</v>
      </c>
      <c r="I521" s="562">
        <v>0</v>
      </c>
      <c r="J521" s="570">
        <v>0</v>
      </c>
    </row>
    <row r="522" spans="1:10" ht="12.75" customHeight="1">
      <c r="A522" s="982" t="s">
        <v>1486</v>
      </c>
      <c r="B522" s="982"/>
      <c r="C522" s="982"/>
      <c r="D522" s="982"/>
      <c r="E522" s="1075">
        <v>0</v>
      </c>
      <c r="F522" s="1075">
        <v>0</v>
      </c>
      <c r="G522" s="1075">
        <v>1428000</v>
      </c>
      <c r="H522" s="1075">
        <v>1428000</v>
      </c>
      <c r="I522" s="1075">
        <v>0</v>
      </c>
      <c r="J522" s="565">
        <v>0</v>
      </c>
    </row>
    <row r="523" spans="1:10" ht="1.5" customHeight="1">
      <c r="A523" s="982"/>
      <c r="B523" s="982"/>
      <c r="C523" s="982"/>
      <c r="D523" s="982"/>
      <c r="E523" s="1075"/>
      <c r="F523" s="1075"/>
      <c r="G523" s="1075"/>
      <c r="H523" s="1075"/>
      <c r="I523" s="1075"/>
      <c r="J523" s="566"/>
    </row>
    <row r="524" spans="1:10" ht="15" customHeight="1">
      <c r="A524" s="1077" t="s">
        <v>1711</v>
      </c>
      <c r="B524" s="1077"/>
      <c r="C524" s="1077"/>
      <c r="D524" s="1077"/>
      <c r="E524" s="1077"/>
      <c r="F524" s="1077"/>
      <c r="G524" s="1077"/>
      <c r="H524" s="1077"/>
      <c r="I524" s="1077"/>
      <c r="J524" s="1077"/>
    </row>
    <row r="525" spans="1:10" ht="14.25" customHeight="1">
      <c r="A525" s="1078" t="s">
        <v>1173</v>
      </c>
      <c r="B525" s="1078"/>
      <c r="C525" s="561" t="s">
        <v>1172</v>
      </c>
      <c r="D525" s="561" t="s">
        <v>1018</v>
      </c>
      <c r="E525" s="562">
        <v>0</v>
      </c>
      <c r="F525" s="562">
        <v>0</v>
      </c>
      <c r="G525" s="563">
        <v>5187023.78</v>
      </c>
      <c r="H525" s="563">
        <v>4600357.12</v>
      </c>
      <c r="I525" s="562">
        <v>586666.66</v>
      </c>
      <c r="J525" s="570">
        <v>0</v>
      </c>
    </row>
    <row r="526" spans="1:10" ht="14.25" customHeight="1">
      <c r="A526" s="1078" t="s">
        <v>1171</v>
      </c>
      <c r="B526" s="1078"/>
      <c r="C526" s="561" t="s">
        <v>1170</v>
      </c>
      <c r="D526" s="561" t="s">
        <v>1018</v>
      </c>
      <c r="E526" s="562">
        <v>0</v>
      </c>
      <c r="F526" s="562">
        <v>0</v>
      </c>
      <c r="G526" s="563">
        <v>8193690.46</v>
      </c>
      <c r="H526" s="563">
        <v>7020357.1299999999</v>
      </c>
      <c r="I526" s="562">
        <v>1173333.33</v>
      </c>
      <c r="J526" s="570">
        <v>0</v>
      </c>
    </row>
    <row r="527" spans="1:10" ht="23.25" customHeight="1">
      <c r="A527" s="1078" t="s">
        <v>1169</v>
      </c>
      <c r="B527" s="1078"/>
      <c r="C527" s="561" t="s">
        <v>1168</v>
      </c>
      <c r="D527" s="561" t="s">
        <v>1018</v>
      </c>
      <c r="E527" s="562">
        <v>0</v>
      </c>
      <c r="F527" s="562">
        <v>0</v>
      </c>
      <c r="G527" s="563">
        <v>9431190.4600000009</v>
      </c>
      <c r="H527" s="563">
        <v>8257857.1299999999</v>
      </c>
      <c r="I527" s="562">
        <v>1173333.33</v>
      </c>
      <c r="J527" s="570">
        <v>0</v>
      </c>
    </row>
    <row r="528" spans="1:10" ht="14.25" customHeight="1">
      <c r="A528" s="1078" t="s">
        <v>1167</v>
      </c>
      <c r="B528" s="1078"/>
      <c r="C528" s="561" t="s">
        <v>1166</v>
      </c>
      <c r="D528" s="561" t="s">
        <v>1018</v>
      </c>
      <c r="E528" s="562">
        <v>0</v>
      </c>
      <c r="F528" s="562">
        <v>0</v>
      </c>
      <c r="G528" s="563">
        <v>10374047.6</v>
      </c>
      <c r="H528" s="563">
        <v>10374047.6</v>
      </c>
      <c r="I528" s="562">
        <v>0</v>
      </c>
      <c r="J528" s="570">
        <v>0</v>
      </c>
    </row>
    <row r="529" spans="1:10" ht="14.25" customHeight="1">
      <c r="A529" s="1078" t="s">
        <v>1165</v>
      </c>
      <c r="B529" s="1078"/>
      <c r="C529" s="561" t="s">
        <v>1164</v>
      </c>
      <c r="D529" s="561" t="s">
        <v>1018</v>
      </c>
      <c r="E529" s="562">
        <v>0</v>
      </c>
      <c r="F529" s="562">
        <v>0</v>
      </c>
      <c r="G529" s="563">
        <v>10374047.619999999</v>
      </c>
      <c r="H529" s="563">
        <v>10374047.619999999</v>
      </c>
      <c r="I529" s="562">
        <v>0</v>
      </c>
      <c r="J529" s="570">
        <v>0</v>
      </c>
    </row>
    <row r="530" spans="1:10" ht="14.25" customHeight="1">
      <c r="A530" s="1078" t="s">
        <v>1163</v>
      </c>
      <c r="B530" s="1078"/>
      <c r="C530" s="561" t="s">
        <v>1162</v>
      </c>
      <c r="D530" s="561" t="s">
        <v>1018</v>
      </c>
      <c r="E530" s="562">
        <v>0</v>
      </c>
      <c r="F530" s="562">
        <v>0</v>
      </c>
      <c r="G530" s="563">
        <v>18040000.079999998</v>
      </c>
      <c r="H530" s="563">
        <v>18040000.079999998</v>
      </c>
      <c r="I530" s="562">
        <v>0</v>
      </c>
      <c r="J530" s="570">
        <v>0</v>
      </c>
    </row>
    <row r="531" spans="1:10" ht="12.75" customHeight="1">
      <c r="A531" s="982" t="s">
        <v>1486</v>
      </c>
      <c r="B531" s="982"/>
      <c r="C531" s="982"/>
      <c r="D531" s="982"/>
      <c r="E531" s="1075">
        <v>0</v>
      </c>
      <c r="F531" s="1075">
        <v>0</v>
      </c>
      <c r="G531" s="1075">
        <v>61600000</v>
      </c>
      <c r="H531" s="1075">
        <v>58666666.68</v>
      </c>
      <c r="I531" s="1075">
        <v>2933333.32</v>
      </c>
      <c r="J531" s="565">
        <v>0</v>
      </c>
    </row>
    <row r="532" spans="1:10" ht="2.25" customHeight="1">
      <c r="A532" s="982"/>
      <c r="B532" s="982"/>
      <c r="C532" s="982"/>
      <c r="D532" s="982"/>
      <c r="E532" s="1075"/>
      <c r="F532" s="1075"/>
      <c r="G532" s="1075"/>
      <c r="H532" s="1075"/>
      <c r="I532" s="1075"/>
      <c r="J532" s="566"/>
    </row>
    <row r="533" spans="1:10" ht="14.25" customHeight="1">
      <c r="A533" s="1077" t="s">
        <v>1712</v>
      </c>
      <c r="B533" s="1077"/>
      <c r="C533" s="1077"/>
      <c r="D533" s="1077"/>
      <c r="E533" s="1077"/>
      <c r="F533" s="1077"/>
      <c r="G533" s="1077"/>
      <c r="H533" s="1077"/>
      <c r="I533" s="1077"/>
      <c r="J533" s="1077"/>
    </row>
    <row r="534" spans="1:10" ht="14.25" customHeight="1">
      <c r="A534" s="1078" t="s">
        <v>1161</v>
      </c>
      <c r="B534" s="1078"/>
      <c r="C534" s="561" t="s">
        <v>1160</v>
      </c>
      <c r="D534" s="561" t="s">
        <v>1018</v>
      </c>
      <c r="E534" s="562">
        <v>0</v>
      </c>
      <c r="F534" s="562">
        <v>0</v>
      </c>
      <c r="G534" s="563">
        <v>443218.5</v>
      </c>
      <c r="H534" s="563">
        <v>339365.15</v>
      </c>
      <c r="I534" s="562">
        <v>103853.35</v>
      </c>
      <c r="J534" s="570">
        <v>0</v>
      </c>
    </row>
    <row r="535" spans="1:10" ht="14.25" customHeight="1">
      <c r="A535" s="1078" t="s">
        <v>1159</v>
      </c>
      <c r="B535" s="1078"/>
      <c r="C535" s="561" t="s">
        <v>1158</v>
      </c>
      <c r="D535" s="561" t="s">
        <v>1018</v>
      </c>
      <c r="E535" s="562">
        <v>0</v>
      </c>
      <c r="F535" s="562">
        <v>0</v>
      </c>
      <c r="G535" s="563">
        <v>488384.13</v>
      </c>
      <c r="H535" s="563">
        <v>384530.8</v>
      </c>
      <c r="I535" s="562">
        <v>103853.33</v>
      </c>
      <c r="J535" s="570">
        <v>0</v>
      </c>
    </row>
    <row r="536" spans="1:10" ht="23.25" customHeight="1">
      <c r="A536" s="1078" t="s">
        <v>1157</v>
      </c>
      <c r="B536" s="1078"/>
      <c r="C536" s="561" t="s">
        <v>1156</v>
      </c>
      <c r="D536" s="561" t="s">
        <v>1018</v>
      </c>
      <c r="E536" s="562">
        <v>0</v>
      </c>
      <c r="F536" s="562">
        <v>0</v>
      </c>
      <c r="G536" s="563">
        <v>481370.98</v>
      </c>
      <c r="H536" s="563">
        <v>377517.65</v>
      </c>
      <c r="I536" s="562">
        <v>103853.33</v>
      </c>
      <c r="J536" s="570">
        <v>0</v>
      </c>
    </row>
    <row r="537" spans="1:10" ht="14.25" customHeight="1">
      <c r="A537" s="1078" t="s">
        <v>1155</v>
      </c>
      <c r="B537" s="1078"/>
      <c r="C537" s="561" t="s">
        <v>1154</v>
      </c>
      <c r="D537" s="561" t="s">
        <v>1018</v>
      </c>
      <c r="E537" s="562">
        <v>0</v>
      </c>
      <c r="F537" s="562">
        <v>0</v>
      </c>
      <c r="G537" s="563">
        <v>481370.98</v>
      </c>
      <c r="H537" s="563">
        <v>481370.98</v>
      </c>
      <c r="I537" s="562">
        <v>0</v>
      </c>
      <c r="J537" s="570">
        <v>0</v>
      </c>
    </row>
    <row r="538" spans="1:10" ht="14.25" customHeight="1">
      <c r="A538" s="1078" t="s">
        <v>1153</v>
      </c>
      <c r="B538" s="1078"/>
      <c r="C538" s="561" t="s">
        <v>1152</v>
      </c>
      <c r="D538" s="561" t="s">
        <v>1018</v>
      </c>
      <c r="E538" s="562">
        <v>0</v>
      </c>
      <c r="F538" s="562">
        <v>0</v>
      </c>
      <c r="G538" s="563">
        <v>481370.98</v>
      </c>
      <c r="H538" s="563">
        <v>481370.98</v>
      </c>
      <c r="I538" s="562">
        <v>0</v>
      </c>
      <c r="J538" s="570">
        <v>0</v>
      </c>
    </row>
    <row r="539" spans="1:10" ht="15" customHeight="1">
      <c r="A539" s="1078" t="s">
        <v>1151</v>
      </c>
      <c r="B539" s="1078"/>
      <c r="C539" s="561" t="s">
        <v>1150</v>
      </c>
      <c r="D539" s="561" t="s">
        <v>1018</v>
      </c>
      <c r="E539" s="562">
        <v>0</v>
      </c>
      <c r="F539" s="562">
        <v>0</v>
      </c>
      <c r="G539" s="563">
        <v>428586.48</v>
      </c>
      <c r="H539" s="563">
        <v>428586.48</v>
      </c>
      <c r="I539" s="562">
        <v>0</v>
      </c>
      <c r="J539" s="570">
        <v>0</v>
      </c>
    </row>
    <row r="540" spans="1:10" ht="12" customHeight="1">
      <c r="A540" s="982" t="s">
        <v>1486</v>
      </c>
      <c r="B540" s="982"/>
      <c r="C540" s="982"/>
      <c r="D540" s="982"/>
      <c r="E540" s="1075">
        <v>0</v>
      </c>
      <c r="F540" s="1075">
        <v>0</v>
      </c>
      <c r="G540" s="1075">
        <v>2804302.05</v>
      </c>
      <c r="H540" s="1075">
        <v>2492742.04</v>
      </c>
      <c r="I540" s="1075">
        <v>311560.01</v>
      </c>
      <c r="J540" s="565">
        <v>0</v>
      </c>
    </row>
    <row r="541" spans="1:10" ht="2.25" customHeight="1">
      <c r="A541" s="982"/>
      <c r="B541" s="982"/>
      <c r="C541" s="982"/>
      <c r="D541" s="982"/>
      <c r="E541" s="1075"/>
      <c r="F541" s="1075"/>
      <c r="G541" s="1075"/>
      <c r="H541" s="1075"/>
      <c r="I541" s="1075"/>
      <c r="J541" s="566"/>
    </row>
    <row r="542" spans="1:10" ht="14.25" customHeight="1">
      <c r="A542" s="1077" t="s">
        <v>1713</v>
      </c>
      <c r="B542" s="1077"/>
      <c r="C542" s="1077"/>
      <c r="D542" s="1077"/>
      <c r="E542" s="1077"/>
      <c r="F542" s="1077"/>
      <c r="G542" s="1077"/>
      <c r="H542" s="1077"/>
      <c r="I542" s="1077"/>
      <c r="J542" s="1077"/>
    </row>
    <row r="543" spans="1:10" ht="14.25" customHeight="1">
      <c r="A543" s="1078" t="s">
        <v>1149</v>
      </c>
      <c r="B543" s="1078"/>
      <c r="C543" s="561" t="s">
        <v>1148</v>
      </c>
      <c r="D543" s="561" t="s">
        <v>1018</v>
      </c>
      <c r="E543" s="562">
        <v>0</v>
      </c>
      <c r="F543" s="562">
        <v>0</v>
      </c>
      <c r="G543" s="563">
        <v>717106.5</v>
      </c>
      <c r="H543" s="563">
        <v>599577</v>
      </c>
      <c r="I543" s="562">
        <v>117529.5</v>
      </c>
      <c r="J543" s="570">
        <v>0</v>
      </c>
    </row>
    <row r="544" spans="1:10" ht="12" customHeight="1">
      <c r="A544" s="982" t="s">
        <v>1486</v>
      </c>
      <c r="B544" s="982"/>
      <c r="C544" s="982"/>
      <c r="D544" s="982"/>
      <c r="E544" s="1075">
        <v>0</v>
      </c>
      <c r="F544" s="1075">
        <v>0</v>
      </c>
      <c r="G544" s="1075">
        <v>717106.5</v>
      </c>
      <c r="H544" s="1075">
        <v>599577</v>
      </c>
      <c r="I544" s="1075">
        <v>117529.5</v>
      </c>
      <c r="J544" s="565">
        <v>0</v>
      </c>
    </row>
    <row r="545" spans="1:10" ht="2.25" customHeight="1">
      <c r="A545" s="982"/>
      <c r="B545" s="982"/>
      <c r="C545" s="982"/>
      <c r="D545" s="982"/>
      <c r="E545" s="1075"/>
      <c r="F545" s="1075"/>
      <c r="G545" s="1075"/>
      <c r="H545" s="1075"/>
      <c r="I545" s="1075"/>
      <c r="J545" s="566"/>
    </row>
    <row r="546" spans="1:10" ht="15" customHeight="1">
      <c r="A546" s="1077" t="s">
        <v>1714</v>
      </c>
      <c r="B546" s="1077"/>
      <c r="C546" s="1077"/>
      <c r="D546" s="1077"/>
      <c r="E546" s="1077"/>
      <c r="F546" s="1077"/>
      <c r="G546" s="1077"/>
      <c r="H546" s="1077"/>
      <c r="I546" s="1077"/>
      <c r="J546" s="1077"/>
    </row>
    <row r="547" spans="1:10" ht="14.25" customHeight="1">
      <c r="A547" s="1078" t="s">
        <v>1147</v>
      </c>
      <c r="B547" s="1078"/>
      <c r="C547" s="561" t="s">
        <v>1146</v>
      </c>
      <c r="D547" s="561" t="s">
        <v>1018</v>
      </c>
      <c r="E547" s="562">
        <v>0</v>
      </c>
      <c r="F547" s="562">
        <v>0</v>
      </c>
      <c r="G547" s="563">
        <v>18166.66</v>
      </c>
      <c r="H547" s="563">
        <v>18166.66</v>
      </c>
      <c r="I547" s="562">
        <v>0</v>
      </c>
      <c r="J547" s="570">
        <v>0</v>
      </c>
    </row>
    <row r="548" spans="1:10" ht="14.25" customHeight="1">
      <c r="A548" s="1078" t="s">
        <v>1145</v>
      </c>
      <c r="B548" s="1078"/>
      <c r="C548" s="561" t="s">
        <v>1144</v>
      </c>
      <c r="D548" s="561" t="s">
        <v>1018</v>
      </c>
      <c r="E548" s="562">
        <v>0</v>
      </c>
      <c r="F548" s="562">
        <v>0</v>
      </c>
      <c r="G548" s="563">
        <v>206035.82</v>
      </c>
      <c r="H548" s="563">
        <v>206035.82</v>
      </c>
      <c r="I548" s="562">
        <v>0</v>
      </c>
      <c r="J548" s="570">
        <v>0</v>
      </c>
    </row>
    <row r="549" spans="1:10" ht="23.25" customHeight="1">
      <c r="A549" s="1078" t="s">
        <v>1143</v>
      </c>
      <c r="B549" s="1078"/>
      <c r="C549" s="561" t="s">
        <v>1142</v>
      </c>
      <c r="D549" s="561" t="s">
        <v>1018</v>
      </c>
      <c r="E549" s="562">
        <v>0</v>
      </c>
      <c r="F549" s="562">
        <v>0</v>
      </c>
      <c r="G549" s="563">
        <v>179801.82</v>
      </c>
      <c r="H549" s="563">
        <v>179801.82</v>
      </c>
      <c r="I549" s="562">
        <v>0</v>
      </c>
      <c r="J549" s="570">
        <v>0</v>
      </c>
    </row>
    <row r="550" spans="1:10" ht="14.25" customHeight="1">
      <c r="A550" s="1078" t="s">
        <v>1141</v>
      </c>
      <c r="B550" s="1078"/>
      <c r="C550" s="561" t="s">
        <v>1140</v>
      </c>
      <c r="D550" s="561" t="s">
        <v>1018</v>
      </c>
      <c r="E550" s="562">
        <v>0</v>
      </c>
      <c r="F550" s="562">
        <v>0</v>
      </c>
      <c r="G550" s="563">
        <v>244944.9</v>
      </c>
      <c r="H550" s="563">
        <v>244944.9</v>
      </c>
      <c r="I550" s="562">
        <v>0</v>
      </c>
      <c r="J550" s="570">
        <v>0</v>
      </c>
    </row>
    <row r="551" spans="1:10" ht="14.25" customHeight="1">
      <c r="A551" s="1078" t="s">
        <v>1139</v>
      </c>
      <c r="B551" s="1078"/>
      <c r="C551" s="561" t="s">
        <v>1138</v>
      </c>
      <c r="D551" s="561" t="s">
        <v>1018</v>
      </c>
      <c r="E551" s="562">
        <v>0</v>
      </c>
      <c r="F551" s="562">
        <v>0</v>
      </c>
      <c r="G551" s="563">
        <v>60000</v>
      </c>
      <c r="H551" s="563">
        <v>60000</v>
      </c>
      <c r="I551" s="562">
        <v>0</v>
      </c>
      <c r="J551" s="570">
        <v>0</v>
      </c>
    </row>
    <row r="552" spans="1:10" ht="14.25" customHeight="1">
      <c r="A552" s="1078" t="s">
        <v>1436</v>
      </c>
      <c r="B552" s="1078"/>
      <c r="C552" s="561" t="s">
        <v>1435</v>
      </c>
      <c r="D552" s="561" t="s">
        <v>1018</v>
      </c>
      <c r="E552" s="562">
        <v>0</v>
      </c>
      <c r="F552" s="562">
        <v>0</v>
      </c>
      <c r="G552" s="563">
        <v>165692.79999999999</v>
      </c>
      <c r="H552" s="563">
        <v>165692.79999999999</v>
      </c>
      <c r="I552" s="562">
        <v>0</v>
      </c>
      <c r="J552" s="570">
        <v>0</v>
      </c>
    </row>
    <row r="553" spans="1:10" ht="12.75" customHeight="1">
      <c r="A553" s="982" t="s">
        <v>1486</v>
      </c>
      <c r="B553" s="982"/>
      <c r="C553" s="982"/>
      <c r="D553" s="982"/>
      <c r="E553" s="1075">
        <v>0</v>
      </c>
      <c r="F553" s="1075">
        <v>0</v>
      </c>
      <c r="G553" s="1075">
        <v>874642</v>
      </c>
      <c r="H553" s="1075">
        <v>874642</v>
      </c>
      <c r="I553" s="1075">
        <v>0</v>
      </c>
      <c r="J553" s="565">
        <v>0</v>
      </c>
    </row>
    <row r="554" spans="1:10" ht="1.5" customHeight="1">
      <c r="A554" s="982"/>
      <c r="B554" s="982"/>
      <c r="C554" s="982"/>
      <c r="D554" s="982"/>
      <c r="E554" s="1075"/>
      <c r="F554" s="1075"/>
      <c r="G554" s="1075"/>
      <c r="H554" s="1075"/>
      <c r="I554" s="1075"/>
      <c r="J554" s="566"/>
    </row>
    <row r="555" spans="1:10" ht="15" customHeight="1">
      <c r="A555" s="1077" t="s">
        <v>1715</v>
      </c>
      <c r="B555" s="1077"/>
      <c r="C555" s="1077"/>
      <c r="D555" s="1077"/>
      <c r="E555" s="1077"/>
      <c r="F555" s="1077"/>
      <c r="G555" s="1077"/>
      <c r="H555" s="1077"/>
      <c r="I555" s="1077"/>
      <c r="J555" s="1077"/>
    </row>
    <row r="556" spans="1:10" ht="22.5" customHeight="1">
      <c r="A556" s="1078" t="s">
        <v>1137</v>
      </c>
      <c r="B556" s="1078"/>
      <c r="C556" s="561" t="s">
        <v>1136</v>
      </c>
      <c r="D556" s="561" t="s">
        <v>1018</v>
      </c>
      <c r="E556" s="562">
        <v>0</v>
      </c>
      <c r="F556" s="562">
        <v>0</v>
      </c>
      <c r="G556" s="563">
        <v>305189.61</v>
      </c>
      <c r="H556" s="563">
        <v>276168.51</v>
      </c>
      <c r="I556" s="562">
        <v>29021.1</v>
      </c>
      <c r="J556" s="570">
        <v>0</v>
      </c>
    </row>
    <row r="557" spans="1:10" ht="23.25" customHeight="1">
      <c r="A557" s="1078" t="s">
        <v>1135</v>
      </c>
      <c r="B557" s="1078"/>
      <c r="C557" s="561" t="s">
        <v>1134</v>
      </c>
      <c r="D557" s="561" t="s">
        <v>1018</v>
      </c>
      <c r="E557" s="562">
        <v>0</v>
      </c>
      <c r="F557" s="562">
        <v>0</v>
      </c>
      <c r="G557" s="563">
        <v>4498147.88</v>
      </c>
      <c r="H557" s="563">
        <v>4498147.88</v>
      </c>
      <c r="I557" s="562">
        <v>0</v>
      </c>
      <c r="J557" s="570">
        <v>0</v>
      </c>
    </row>
    <row r="558" spans="1:10" ht="23.25" customHeight="1">
      <c r="A558" s="1078" t="s">
        <v>1133</v>
      </c>
      <c r="B558" s="1078"/>
      <c r="C558" s="561" t="s">
        <v>1132</v>
      </c>
      <c r="D558" s="561" t="s">
        <v>1018</v>
      </c>
      <c r="E558" s="562">
        <v>0</v>
      </c>
      <c r="F558" s="562">
        <v>0</v>
      </c>
      <c r="G558" s="563">
        <v>4810637.71</v>
      </c>
      <c r="H558" s="563">
        <v>4810637.71</v>
      </c>
      <c r="I558" s="562">
        <v>0</v>
      </c>
      <c r="J558" s="570">
        <v>0</v>
      </c>
    </row>
    <row r="559" spans="1:10" ht="23.25" customHeight="1">
      <c r="A559" s="1078" t="s">
        <v>1131</v>
      </c>
      <c r="B559" s="1078"/>
      <c r="C559" s="561" t="s">
        <v>1130</v>
      </c>
      <c r="D559" s="561" t="s">
        <v>1018</v>
      </c>
      <c r="E559" s="562">
        <v>0</v>
      </c>
      <c r="F559" s="562">
        <v>0</v>
      </c>
      <c r="G559" s="563">
        <v>8676304.8300000001</v>
      </c>
      <c r="H559" s="563">
        <v>8676304.8300000001</v>
      </c>
      <c r="I559" s="562">
        <v>0</v>
      </c>
      <c r="J559" s="570">
        <v>0</v>
      </c>
    </row>
    <row r="560" spans="1:10" ht="12" customHeight="1">
      <c r="A560" s="982" t="s">
        <v>1486</v>
      </c>
      <c r="B560" s="982"/>
      <c r="C560" s="982"/>
      <c r="D560" s="982"/>
      <c r="E560" s="1075">
        <v>0</v>
      </c>
      <c r="F560" s="1075">
        <v>0</v>
      </c>
      <c r="G560" s="1075">
        <v>18290280.030000001</v>
      </c>
      <c r="H560" s="1075">
        <v>18261258.93</v>
      </c>
      <c r="I560" s="1075">
        <v>29021.1</v>
      </c>
      <c r="J560" s="565">
        <v>0</v>
      </c>
    </row>
    <row r="561" spans="1:10" ht="2.25" customHeight="1">
      <c r="A561" s="982"/>
      <c r="B561" s="982"/>
      <c r="C561" s="982"/>
      <c r="D561" s="982"/>
      <c r="E561" s="1075"/>
      <c r="F561" s="1075"/>
      <c r="G561" s="1075"/>
      <c r="H561" s="1075"/>
      <c r="I561" s="1075"/>
      <c r="J561" s="566"/>
    </row>
    <row r="562" spans="1:10" ht="14.25" customHeight="1">
      <c r="A562" s="1077" t="s">
        <v>1716</v>
      </c>
      <c r="B562" s="1077"/>
      <c r="C562" s="1077"/>
      <c r="D562" s="1077"/>
      <c r="E562" s="1077"/>
      <c r="F562" s="1077"/>
      <c r="G562" s="1077"/>
      <c r="H562" s="1077"/>
      <c r="I562" s="1077"/>
      <c r="J562" s="1077"/>
    </row>
    <row r="563" spans="1:10" ht="23.25" customHeight="1">
      <c r="A563" s="1078" t="s">
        <v>1129</v>
      </c>
      <c r="B563" s="1078"/>
      <c r="C563" s="561" t="s">
        <v>1128</v>
      </c>
      <c r="D563" s="561" t="s">
        <v>1018</v>
      </c>
      <c r="E563" s="562">
        <v>0</v>
      </c>
      <c r="F563" s="562">
        <v>0</v>
      </c>
      <c r="G563" s="563">
        <v>80646</v>
      </c>
      <c r="H563" s="563">
        <v>80646</v>
      </c>
      <c r="I563" s="562">
        <v>0</v>
      </c>
      <c r="J563" s="570">
        <v>0</v>
      </c>
    </row>
    <row r="564" spans="1:10" ht="23.25" customHeight="1">
      <c r="A564" s="1078" t="s">
        <v>1127</v>
      </c>
      <c r="B564" s="1078"/>
      <c r="C564" s="561" t="s">
        <v>1126</v>
      </c>
      <c r="D564" s="561" t="s">
        <v>1018</v>
      </c>
      <c r="E564" s="562">
        <v>0</v>
      </c>
      <c r="F564" s="562">
        <v>0</v>
      </c>
      <c r="G564" s="563">
        <v>176610</v>
      </c>
      <c r="H564" s="563">
        <v>176610</v>
      </c>
      <c r="I564" s="562">
        <v>0</v>
      </c>
      <c r="J564" s="570">
        <v>0</v>
      </c>
    </row>
    <row r="565" spans="1:10" ht="22.5" customHeight="1">
      <c r="A565" s="1078" t="s">
        <v>1125</v>
      </c>
      <c r="B565" s="1078"/>
      <c r="C565" s="561" t="s">
        <v>1124</v>
      </c>
      <c r="D565" s="561" t="s">
        <v>1018</v>
      </c>
      <c r="E565" s="562">
        <v>0</v>
      </c>
      <c r="F565" s="562">
        <v>0</v>
      </c>
      <c r="G565" s="563">
        <v>24770</v>
      </c>
      <c r="H565" s="563">
        <v>24770</v>
      </c>
      <c r="I565" s="562">
        <v>0</v>
      </c>
      <c r="J565" s="570">
        <v>0</v>
      </c>
    </row>
    <row r="566" spans="1:10" ht="12.75" customHeight="1">
      <c r="A566" s="982" t="s">
        <v>1486</v>
      </c>
      <c r="B566" s="982"/>
      <c r="C566" s="982"/>
      <c r="D566" s="982"/>
      <c r="E566" s="1075">
        <v>0</v>
      </c>
      <c r="F566" s="1075">
        <v>0</v>
      </c>
      <c r="G566" s="1075">
        <v>282026</v>
      </c>
      <c r="H566" s="1075">
        <v>282026</v>
      </c>
      <c r="I566" s="1075">
        <v>0</v>
      </c>
      <c r="J566" s="565">
        <v>0</v>
      </c>
    </row>
    <row r="567" spans="1:10" ht="2.25" customHeight="1">
      <c r="A567" s="982"/>
      <c r="B567" s="982"/>
      <c r="C567" s="982"/>
      <c r="D567" s="982"/>
      <c r="E567" s="1075"/>
      <c r="F567" s="1075"/>
      <c r="G567" s="1075"/>
      <c r="H567" s="1075"/>
      <c r="I567" s="1075"/>
      <c r="J567" s="566"/>
    </row>
    <row r="568" spans="1:10" ht="14.25" customHeight="1">
      <c r="A568" s="1077" t="s">
        <v>1717</v>
      </c>
      <c r="B568" s="1077"/>
      <c r="C568" s="1077"/>
      <c r="D568" s="1077"/>
      <c r="E568" s="1077"/>
      <c r="F568" s="1077"/>
      <c r="G568" s="1077"/>
      <c r="H568" s="1077"/>
      <c r="I568" s="1077"/>
      <c r="J568" s="1077"/>
    </row>
    <row r="569" spans="1:10" ht="23.25" customHeight="1">
      <c r="A569" s="1078" t="s">
        <v>1123</v>
      </c>
      <c r="B569" s="1078"/>
      <c r="C569" s="561" t="s">
        <v>1122</v>
      </c>
      <c r="D569" s="561" t="s">
        <v>1018</v>
      </c>
      <c r="E569" s="562">
        <v>0</v>
      </c>
      <c r="F569" s="562">
        <v>0</v>
      </c>
      <c r="G569" s="563">
        <v>1200000</v>
      </c>
      <c r="H569" s="563">
        <v>1200000</v>
      </c>
      <c r="I569" s="562">
        <v>0</v>
      </c>
      <c r="J569" s="570">
        <v>0</v>
      </c>
    </row>
    <row r="570" spans="1:10" ht="12" customHeight="1">
      <c r="A570" s="982" t="s">
        <v>1486</v>
      </c>
      <c r="B570" s="982"/>
      <c r="C570" s="982"/>
      <c r="D570" s="982"/>
      <c r="E570" s="1075">
        <v>0</v>
      </c>
      <c r="F570" s="1075">
        <v>0</v>
      </c>
      <c r="G570" s="1075">
        <v>1200000</v>
      </c>
      <c r="H570" s="1075">
        <v>1200000</v>
      </c>
      <c r="I570" s="1075">
        <v>0</v>
      </c>
      <c r="J570" s="565">
        <v>0</v>
      </c>
    </row>
    <row r="571" spans="1:10" ht="2.25" customHeight="1">
      <c r="A571" s="982"/>
      <c r="B571" s="982"/>
      <c r="C571" s="982"/>
      <c r="D571" s="982"/>
      <c r="E571" s="1075"/>
      <c r="F571" s="1075"/>
      <c r="G571" s="1075"/>
      <c r="H571" s="1075"/>
      <c r="I571" s="1075"/>
      <c r="J571" s="566"/>
    </row>
    <row r="572" spans="1:10" ht="14.25" customHeight="1">
      <c r="A572" s="1077" t="s">
        <v>1718</v>
      </c>
      <c r="B572" s="1077"/>
      <c r="C572" s="1077"/>
      <c r="D572" s="1077"/>
      <c r="E572" s="1077"/>
      <c r="F572" s="1077"/>
      <c r="G572" s="1077"/>
      <c r="H572" s="1077"/>
      <c r="I572" s="1077"/>
      <c r="J572" s="1077"/>
    </row>
    <row r="573" spans="1:10" ht="14.25" customHeight="1">
      <c r="A573" s="1078" t="s">
        <v>1121</v>
      </c>
      <c r="B573" s="1078"/>
      <c r="C573" s="561" t="s">
        <v>1120</v>
      </c>
      <c r="D573" s="561" t="s">
        <v>1018</v>
      </c>
      <c r="E573" s="562">
        <v>0</v>
      </c>
      <c r="F573" s="562">
        <v>0</v>
      </c>
      <c r="G573" s="563">
        <v>1829901.75</v>
      </c>
      <c r="H573" s="563">
        <v>1701234.31</v>
      </c>
      <c r="I573" s="562">
        <v>128667.44</v>
      </c>
      <c r="J573" s="570">
        <v>0</v>
      </c>
    </row>
    <row r="574" spans="1:10" ht="23.25" customHeight="1">
      <c r="A574" s="1078" t="s">
        <v>1119</v>
      </c>
      <c r="B574" s="1078"/>
      <c r="C574" s="561" t="s">
        <v>1118</v>
      </c>
      <c r="D574" s="561" t="s">
        <v>1018</v>
      </c>
      <c r="E574" s="562">
        <v>0</v>
      </c>
      <c r="F574" s="562">
        <v>0</v>
      </c>
      <c r="G574" s="563">
        <v>700</v>
      </c>
      <c r="H574" s="563">
        <v>700</v>
      </c>
      <c r="I574" s="562">
        <v>0</v>
      </c>
      <c r="J574" s="570">
        <v>0</v>
      </c>
    </row>
    <row r="575" spans="1:10" ht="14.25" customHeight="1">
      <c r="A575" s="1078" t="s">
        <v>1117</v>
      </c>
      <c r="B575" s="1078"/>
      <c r="C575" s="561" t="s">
        <v>1116</v>
      </c>
      <c r="D575" s="561" t="s">
        <v>1018</v>
      </c>
      <c r="E575" s="562">
        <v>0</v>
      </c>
      <c r="F575" s="562">
        <v>0</v>
      </c>
      <c r="G575" s="563">
        <v>104463.5</v>
      </c>
      <c r="H575" s="563">
        <v>104463.5</v>
      </c>
      <c r="I575" s="562">
        <v>0</v>
      </c>
      <c r="J575" s="570">
        <v>0</v>
      </c>
    </row>
    <row r="576" spans="1:10" ht="14.25" customHeight="1">
      <c r="A576" s="1078" t="s">
        <v>1115</v>
      </c>
      <c r="B576" s="1078"/>
      <c r="C576" s="561" t="s">
        <v>1114</v>
      </c>
      <c r="D576" s="561" t="s">
        <v>1018</v>
      </c>
      <c r="E576" s="562">
        <v>0</v>
      </c>
      <c r="F576" s="562">
        <v>0</v>
      </c>
      <c r="G576" s="563">
        <v>2381348.84</v>
      </c>
      <c r="H576" s="563">
        <v>2381348.84</v>
      </c>
      <c r="I576" s="562">
        <v>0</v>
      </c>
      <c r="J576" s="570">
        <v>0</v>
      </c>
    </row>
    <row r="577" spans="1:10" ht="15" customHeight="1">
      <c r="A577" s="1078" t="s">
        <v>1113</v>
      </c>
      <c r="B577" s="1078"/>
      <c r="C577" s="561" t="s">
        <v>1112</v>
      </c>
      <c r="D577" s="561" t="s">
        <v>1018</v>
      </c>
      <c r="E577" s="562">
        <v>0</v>
      </c>
      <c r="F577" s="562">
        <v>0</v>
      </c>
      <c r="G577" s="563">
        <v>7455362.1100000003</v>
      </c>
      <c r="H577" s="563">
        <v>7455362.1100000003</v>
      </c>
      <c r="I577" s="562">
        <v>0</v>
      </c>
      <c r="J577" s="570">
        <v>0</v>
      </c>
    </row>
    <row r="578" spans="1:10" ht="12" customHeight="1">
      <c r="A578" s="982" t="s">
        <v>1486</v>
      </c>
      <c r="B578" s="982"/>
      <c r="C578" s="982"/>
      <c r="D578" s="982"/>
      <c r="E578" s="1075">
        <v>0</v>
      </c>
      <c r="F578" s="1075">
        <v>0</v>
      </c>
      <c r="G578" s="1075">
        <v>11771776.199999999</v>
      </c>
      <c r="H578" s="1075">
        <v>11643108.76</v>
      </c>
      <c r="I578" s="1075">
        <v>128667.44</v>
      </c>
      <c r="J578" s="565">
        <v>0</v>
      </c>
    </row>
    <row r="579" spans="1:10" ht="2.25" customHeight="1">
      <c r="A579" s="982"/>
      <c r="B579" s="982"/>
      <c r="C579" s="982"/>
      <c r="D579" s="982"/>
      <c r="E579" s="1075"/>
      <c r="F579" s="1075"/>
      <c r="G579" s="1075"/>
      <c r="H579" s="1075"/>
      <c r="I579" s="1075"/>
      <c r="J579" s="566"/>
    </row>
    <row r="580" spans="1:10" ht="14.25" customHeight="1">
      <c r="A580" s="1077" t="s">
        <v>1719</v>
      </c>
      <c r="B580" s="1077"/>
      <c r="C580" s="1077"/>
      <c r="D580" s="1077"/>
      <c r="E580" s="1077"/>
      <c r="F580" s="1077"/>
      <c r="G580" s="1077"/>
      <c r="H580" s="1077"/>
      <c r="I580" s="1077"/>
      <c r="J580" s="1077"/>
    </row>
    <row r="581" spans="1:10" ht="14.25" customHeight="1">
      <c r="A581" s="1078" t="s">
        <v>1111</v>
      </c>
      <c r="B581" s="1078"/>
      <c r="C581" s="561" t="s">
        <v>1110</v>
      </c>
      <c r="D581" s="561" t="s">
        <v>1018</v>
      </c>
      <c r="E581" s="562">
        <v>0</v>
      </c>
      <c r="F581" s="562">
        <v>0</v>
      </c>
      <c r="G581" s="563">
        <v>1159750</v>
      </c>
      <c r="H581" s="563">
        <v>1159750</v>
      </c>
      <c r="I581" s="562">
        <v>0</v>
      </c>
      <c r="J581" s="570">
        <v>0</v>
      </c>
    </row>
    <row r="582" spans="1:10" ht="23.25" customHeight="1">
      <c r="A582" s="1078" t="s">
        <v>1109</v>
      </c>
      <c r="B582" s="1078"/>
      <c r="C582" s="561" t="s">
        <v>1108</v>
      </c>
      <c r="D582" s="561" t="s">
        <v>1018</v>
      </c>
      <c r="E582" s="562">
        <v>0</v>
      </c>
      <c r="F582" s="562">
        <v>0</v>
      </c>
      <c r="G582" s="563">
        <v>5177995</v>
      </c>
      <c r="H582" s="563">
        <v>5167500</v>
      </c>
      <c r="I582" s="562">
        <v>10495</v>
      </c>
      <c r="J582" s="570">
        <v>0</v>
      </c>
    </row>
    <row r="583" spans="1:10" ht="14.25" customHeight="1">
      <c r="A583" s="1078" t="s">
        <v>1398</v>
      </c>
      <c r="B583" s="1078"/>
      <c r="C583" s="561" t="s">
        <v>1397</v>
      </c>
      <c r="D583" s="561" t="s">
        <v>1018</v>
      </c>
      <c r="E583" s="562">
        <v>0</v>
      </c>
      <c r="F583" s="562">
        <v>0</v>
      </c>
      <c r="G583" s="563">
        <v>3000</v>
      </c>
      <c r="H583" s="563">
        <v>3000</v>
      </c>
      <c r="I583" s="562">
        <v>0</v>
      </c>
      <c r="J583" s="570">
        <v>0</v>
      </c>
    </row>
    <row r="584" spans="1:10" ht="12" customHeight="1">
      <c r="A584" s="982" t="s">
        <v>1486</v>
      </c>
      <c r="B584" s="982"/>
      <c r="C584" s="982"/>
      <c r="D584" s="982"/>
      <c r="E584" s="1075">
        <v>0</v>
      </c>
      <c r="F584" s="1075">
        <v>0</v>
      </c>
      <c r="G584" s="1075">
        <v>6340745</v>
      </c>
      <c r="H584" s="1075">
        <v>6330250</v>
      </c>
      <c r="I584" s="1075">
        <v>10495</v>
      </c>
      <c r="J584" s="565">
        <v>0</v>
      </c>
    </row>
    <row r="585" spans="1:10" ht="2.25" customHeight="1">
      <c r="A585" s="982"/>
      <c r="B585" s="982"/>
      <c r="C585" s="982"/>
      <c r="D585" s="982"/>
      <c r="E585" s="1075"/>
      <c r="F585" s="1075"/>
      <c r="G585" s="1075"/>
      <c r="H585" s="1075"/>
      <c r="I585" s="1075"/>
      <c r="J585" s="566"/>
    </row>
    <row r="586" spans="1:10" ht="14.25" customHeight="1">
      <c r="A586" s="1077" t="s">
        <v>1720</v>
      </c>
      <c r="B586" s="1077"/>
      <c r="C586" s="1077"/>
      <c r="D586" s="1077"/>
      <c r="E586" s="1077"/>
      <c r="F586" s="1077"/>
      <c r="G586" s="1077"/>
      <c r="H586" s="1077"/>
      <c r="I586" s="1077"/>
      <c r="J586" s="1077"/>
    </row>
    <row r="587" spans="1:10" ht="23.25" customHeight="1">
      <c r="A587" s="1078" t="s">
        <v>1107</v>
      </c>
      <c r="B587" s="1078"/>
      <c r="C587" s="561" t="s">
        <v>1106</v>
      </c>
      <c r="D587" s="561" t="s">
        <v>1018</v>
      </c>
      <c r="E587" s="562">
        <v>0</v>
      </c>
      <c r="F587" s="562">
        <v>0</v>
      </c>
      <c r="G587" s="563">
        <v>1433200</v>
      </c>
      <c r="H587" s="563">
        <v>1433200</v>
      </c>
      <c r="I587" s="562">
        <v>0</v>
      </c>
      <c r="J587" s="570">
        <v>0</v>
      </c>
    </row>
    <row r="588" spans="1:10" ht="23.25" customHeight="1">
      <c r="A588" s="1078" t="s">
        <v>1434</v>
      </c>
      <c r="B588" s="1078"/>
      <c r="C588" s="561" t="s">
        <v>1433</v>
      </c>
      <c r="D588" s="561" t="s">
        <v>1018</v>
      </c>
      <c r="E588" s="562">
        <v>0</v>
      </c>
      <c r="F588" s="562">
        <v>0</v>
      </c>
      <c r="G588" s="563">
        <v>756000</v>
      </c>
      <c r="H588" s="563">
        <v>756000</v>
      </c>
      <c r="I588" s="562">
        <v>0</v>
      </c>
      <c r="J588" s="570">
        <v>0</v>
      </c>
    </row>
    <row r="589" spans="1:10" ht="12" customHeight="1">
      <c r="A589" s="982" t="s">
        <v>1486</v>
      </c>
      <c r="B589" s="982"/>
      <c r="C589" s="982"/>
      <c r="D589" s="982"/>
      <c r="E589" s="1075">
        <v>0</v>
      </c>
      <c r="F589" s="1075">
        <v>0</v>
      </c>
      <c r="G589" s="1075">
        <v>2189200</v>
      </c>
      <c r="H589" s="1075">
        <v>2189200</v>
      </c>
      <c r="I589" s="1075">
        <v>0</v>
      </c>
      <c r="J589" s="565">
        <v>0</v>
      </c>
    </row>
    <row r="590" spans="1:10" ht="2.25" customHeight="1">
      <c r="A590" s="982"/>
      <c r="B590" s="982"/>
      <c r="C590" s="982"/>
      <c r="D590" s="982"/>
      <c r="E590" s="1075"/>
      <c r="F590" s="1075"/>
      <c r="G590" s="1075"/>
      <c r="H590" s="1075"/>
      <c r="I590" s="1075"/>
      <c r="J590" s="566"/>
    </row>
    <row r="591" spans="1:10" ht="14.25" customHeight="1">
      <c r="A591" s="1077" t="s">
        <v>1721</v>
      </c>
      <c r="B591" s="1077"/>
      <c r="C591" s="1077"/>
      <c r="D591" s="1077"/>
      <c r="E591" s="1077"/>
      <c r="F591" s="1077"/>
      <c r="G591" s="1077"/>
      <c r="H591" s="1077"/>
      <c r="I591" s="1077"/>
      <c r="J591" s="1077"/>
    </row>
    <row r="592" spans="1:10" ht="23.25" customHeight="1">
      <c r="A592" s="1078" t="s">
        <v>1105</v>
      </c>
      <c r="B592" s="1078"/>
      <c r="C592" s="561" t="s">
        <v>1104</v>
      </c>
      <c r="D592" s="561" t="s">
        <v>1018</v>
      </c>
      <c r="E592" s="562">
        <v>0</v>
      </c>
      <c r="F592" s="562">
        <v>0</v>
      </c>
      <c r="G592" s="563">
        <v>641666</v>
      </c>
      <c r="H592" s="563">
        <v>641666</v>
      </c>
      <c r="I592" s="562">
        <v>0</v>
      </c>
      <c r="J592" s="570">
        <v>0</v>
      </c>
    </row>
    <row r="593" spans="1:10" ht="23.25" customHeight="1">
      <c r="A593" s="1078" t="s">
        <v>1103</v>
      </c>
      <c r="B593" s="1078"/>
      <c r="C593" s="561" t="s">
        <v>1102</v>
      </c>
      <c r="D593" s="561" t="s">
        <v>1018</v>
      </c>
      <c r="E593" s="562">
        <v>0</v>
      </c>
      <c r="F593" s="562">
        <v>0</v>
      </c>
      <c r="G593" s="563">
        <v>196666</v>
      </c>
      <c r="H593" s="563">
        <v>196666</v>
      </c>
      <c r="I593" s="562">
        <v>0</v>
      </c>
      <c r="J593" s="570">
        <v>0</v>
      </c>
    </row>
    <row r="594" spans="1:10" ht="23.25" customHeight="1">
      <c r="A594" s="1078" t="s">
        <v>1432</v>
      </c>
      <c r="B594" s="1078"/>
      <c r="C594" s="561" t="s">
        <v>1431</v>
      </c>
      <c r="D594" s="561" t="s">
        <v>1018</v>
      </c>
      <c r="E594" s="562">
        <v>0</v>
      </c>
      <c r="F594" s="562">
        <v>0</v>
      </c>
      <c r="G594" s="563">
        <v>141668</v>
      </c>
      <c r="H594" s="563">
        <v>141668</v>
      </c>
      <c r="I594" s="562">
        <v>0</v>
      </c>
      <c r="J594" s="570">
        <v>0</v>
      </c>
    </row>
    <row r="595" spans="1:10" ht="12" customHeight="1">
      <c r="A595" s="982" t="s">
        <v>1486</v>
      </c>
      <c r="B595" s="982"/>
      <c r="C595" s="982"/>
      <c r="D595" s="982"/>
      <c r="E595" s="1075">
        <v>0</v>
      </c>
      <c r="F595" s="1075">
        <v>0</v>
      </c>
      <c r="G595" s="1075">
        <v>980000</v>
      </c>
      <c r="H595" s="1075">
        <v>980000</v>
      </c>
      <c r="I595" s="1075">
        <v>0</v>
      </c>
      <c r="J595" s="565">
        <v>0</v>
      </c>
    </row>
    <row r="596" spans="1:10" ht="2.25" customHeight="1">
      <c r="A596" s="982"/>
      <c r="B596" s="982"/>
      <c r="C596" s="982"/>
      <c r="D596" s="982"/>
      <c r="E596" s="1075"/>
      <c r="F596" s="1075"/>
      <c r="G596" s="1075"/>
      <c r="H596" s="1075"/>
      <c r="I596" s="1075"/>
      <c r="J596" s="566"/>
    </row>
    <row r="597" spans="1:10" ht="14.25" customHeight="1">
      <c r="A597" s="1077" t="s">
        <v>1722</v>
      </c>
      <c r="B597" s="1077"/>
      <c r="C597" s="1077"/>
      <c r="D597" s="1077"/>
      <c r="E597" s="1077"/>
      <c r="F597" s="1077"/>
      <c r="G597" s="1077"/>
      <c r="H597" s="1077"/>
      <c r="I597" s="1077"/>
      <c r="J597" s="1077"/>
    </row>
    <row r="598" spans="1:10" ht="14.25" customHeight="1">
      <c r="A598" s="1078" t="s">
        <v>1101</v>
      </c>
      <c r="B598" s="1078"/>
      <c r="C598" s="561" t="s">
        <v>1100</v>
      </c>
      <c r="D598" s="561" t="s">
        <v>1018</v>
      </c>
      <c r="E598" s="562">
        <v>0</v>
      </c>
      <c r="F598" s="562">
        <v>0</v>
      </c>
      <c r="G598" s="563">
        <v>241979</v>
      </c>
      <c r="H598" s="563">
        <v>226979</v>
      </c>
      <c r="I598" s="562">
        <v>15000</v>
      </c>
      <c r="J598" s="570">
        <v>0</v>
      </c>
    </row>
    <row r="599" spans="1:10" ht="14.25" customHeight="1">
      <c r="A599" s="1078" t="s">
        <v>1099</v>
      </c>
      <c r="B599" s="1078"/>
      <c r="C599" s="561" t="s">
        <v>1098</v>
      </c>
      <c r="D599" s="561" t="s">
        <v>1018</v>
      </c>
      <c r="E599" s="562">
        <v>0</v>
      </c>
      <c r="F599" s="562">
        <v>0</v>
      </c>
      <c r="G599" s="563">
        <v>142479</v>
      </c>
      <c r="H599" s="563">
        <v>112479</v>
      </c>
      <c r="I599" s="562">
        <v>30000</v>
      </c>
      <c r="J599" s="570">
        <v>0</v>
      </c>
    </row>
    <row r="600" spans="1:10" ht="23.25" customHeight="1">
      <c r="A600" s="1078" t="s">
        <v>1097</v>
      </c>
      <c r="B600" s="1078"/>
      <c r="C600" s="561" t="s">
        <v>1096</v>
      </c>
      <c r="D600" s="561" t="s">
        <v>1018</v>
      </c>
      <c r="E600" s="562">
        <v>0</v>
      </c>
      <c r="F600" s="562">
        <v>0</v>
      </c>
      <c r="G600" s="563">
        <v>88000</v>
      </c>
      <c r="H600" s="563">
        <v>88000</v>
      </c>
      <c r="I600" s="562">
        <v>0</v>
      </c>
      <c r="J600" s="570">
        <v>0</v>
      </c>
    </row>
    <row r="601" spans="1:10" ht="23.25" customHeight="1">
      <c r="A601" s="1078" t="s">
        <v>1095</v>
      </c>
      <c r="B601" s="1078"/>
      <c r="C601" s="561" t="s">
        <v>1094</v>
      </c>
      <c r="D601" s="561" t="s">
        <v>1018</v>
      </c>
      <c r="E601" s="562">
        <v>0</v>
      </c>
      <c r="F601" s="562">
        <v>0</v>
      </c>
      <c r="G601" s="563">
        <v>176538</v>
      </c>
      <c r="H601" s="563">
        <v>146538</v>
      </c>
      <c r="I601" s="562">
        <v>30000</v>
      </c>
      <c r="J601" s="570">
        <v>0</v>
      </c>
    </row>
    <row r="602" spans="1:10" ht="14.25" customHeight="1">
      <c r="A602" s="1078" t="s">
        <v>1093</v>
      </c>
      <c r="B602" s="1078"/>
      <c r="C602" s="561" t="s">
        <v>1092</v>
      </c>
      <c r="D602" s="561" t="s">
        <v>1018</v>
      </c>
      <c r="E602" s="562">
        <v>0</v>
      </c>
      <c r="F602" s="562">
        <v>0</v>
      </c>
      <c r="G602" s="563">
        <v>120000</v>
      </c>
      <c r="H602" s="563">
        <v>120000</v>
      </c>
      <c r="I602" s="562">
        <v>0</v>
      </c>
      <c r="J602" s="570">
        <v>0</v>
      </c>
    </row>
    <row r="603" spans="1:10" ht="14.25" customHeight="1">
      <c r="A603" s="1078" t="s">
        <v>1091</v>
      </c>
      <c r="B603" s="1078"/>
      <c r="C603" s="561" t="s">
        <v>1090</v>
      </c>
      <c r="D603" s="561" t="s">
        <v>1018</v>
      </c>
      <c r="E603" s="562">
        <v>0</v>
      </c>
      <c r="F603" s="562">
        <v>0</v>
      </c>
      <c r="G603" s="563">
        <v>90000</v>
      </c>
      <c r="H603" s="563">
        <v>90000</v>
      </c>
      <c r="I603" s="562">
        <v>0</v>
      </c>
      <c r="J603" s="570">
        <v>0</v>
      </c>
    </row>
    <row r="604" spans="1:10" ht="15" customHeight="1">
      <c r="A604" s="1078" t="s">
        <v>1430</v>
      </c>
      <c r="B604" s="1078"/>
      <c r="C604" s="561" t="s">
        <v>1429</v>
      </c>
      <c r="D604" s="561" t="s">
        <v>1018</v>
      </c>
      <c r="E604" s="562">
        <v>0</v>
      </c>
      <c r="F604" s="562">
        <v>0</v>
      </c>
      <c r="G604" s="563">
        <v>180000</v>
      </c>
      <c r="H604" s="563">
        <v>180000</v>
      </c>
      <c r="I604" s="562">
        <v>0</v>
      </c>
      <c r="J604" s="570">
        <v>0</v>
      </c>
    </row>
    <row r="605" spans="1:10" ht="12" customHeight="1">
      <c r="A605" s="982" t="s">
        <v>1486</v>
      </c>
      <c r="B605" s="982"/>
      <c r="C605" s="982"/>
      <c r="D605" s="982"/>
      <c r="E605" s="1075">
        <v>0</v>
      </c>
      <c r="F605" s="1075">
        <v>0</v>
      </c>
      <c r="G605" s="1075">
        <v>1038996</v>
      </c>
      <c r="H605" s="1075">
        <v>963996</v>
      </c>
      <c r="I605" s="1075">
        <v>75000</v>
      </c>
      <c r="J605" s="565">
        <v>0</v>
      </c>
    </row>
    <row r="606" spans="1:10" ht="2.25" customHeight="1">
      <c r="A606" s="982"/>
      <c r="B606" s="982"/>
      <c r="C606" s="982"/>
      <c r="D606" s="982"/>
      <c r="E606" s="1075"/>
      <c r="F606" s="1075"/>
      <c r="G606" s="1075"/>
      <c r="H606" s="1075"/>
      <c r="I606" s="1075"/>
      <c r="J606" s="566"/>
    </row>
    <row r="607" spans="1:10" ht="14.25" customHeight="1">
      <c r="A607" s="1077" t="s">
        <v>1723</v>
      </c>
      <c r="B607" s="1077"/>
      <c r="C607" s="1077"/>
      <c r="D607" s="1077"/>
      <c r="E607" s="1077"/>
      <c r="F607" s="1077"/>
      <c r="G607" s="1077"/>
      <c r="H607" s="1077"/>
      <c r="I607" s="1077"/>
      <c r="J607" s="1077"/>
    </row>
    <row r="608" spans="1:10" ht="14.25" customHeight="1">
      <c r="A608" s="1078" t="s">
        <v>1089</v>
      </c>
      <c r="B608" s="1078"/>
      <c r="C608" s="561" t="s">
        <v>1088</v>
      </c>
      <c r="D608" s="561" t="s">
        <v>1018</v>
      </c>
      <c r="E608" s="562">
        <v>0</v>
      </c>
      <c r="F608" s="562">
        <v>0</v>
      </c>
      <c r="G608" s="563">
        <v>5165801.5599999996</v>
      </c>
      <c r="H608" s="563">
        <v>5165801.92</v>
      </c>
      <c r="I608" s="562">
        <v>0</v>
      </c>
      <c r="J608" s="570">
        <v>0.36</v>
      </c>
    </row>
    <row r="609" spans="1:10" ht="23.25" customHeight="1">
      <c r="A609" s="1078" t="s">
        <v>1087</v>
      </c>
      <c r="B609" s="1078"/>
      <c r="C609" s="561" t="s">
        <v>1086</v>
      </c>
      <c r="D609" s="561" t="s">
        <v>1018</v>
      </c>
      <c r="E609" s="562">
        <v>0</v>
      </c>
      <c r="F609" s="562">
        <v>0</v>
      </c>
      <c r="G609" s="563">
        <v>1179733.25</v>
      </c>
      <c r="H609" s="563">
        <v>1179733.25</v>
      </c>
      <c r="I609" s="562">
        <v>0</v>
      </c>
      <c r="J609" s="570">
        <v>0</v>
      </c>
    </row>
    <row r="610" spans="1:10" ht="14.25" customHeight="1">
      <c r="A610" s="1078" t="s">
        <v>1396</v>
      </c>
      <c r="B610" s="1078"/>
      <c r="C610" s="561" t="s">
        <v>1395</v>
      </c>
      <c r="D610" s="561" t="s">
        <v>1018</v>
      </c>
      <c r="E610" s="562">
        <v>0</v>
      </c>
      <c r="F610" s="562">
        <v>0</v>
      </c>
      <c r="G610" s="563">
        <v>1012348.05</v>
      </c>
      <c r="H610" s="563">
        <v>1012348.05</v>
      </c>
      <c r="I610" s="562">
        <v>0</v>
      </c>
      <c r="J610" s="570">
        <v>0</v>
      </c>
    </row>
    <row r="611" spans="1:10" ht="14.25" customHeight="1">
      <c r="A611" s="1078" t="s">
        <v>1414</v>
      </c>
      <c r="B611" s="1078"/>
      <c r="C611" s="561" t="s">
        <v>1413</v>
      </c>
      <c r="D611" s="561" t="s">
        <v>1018</v>
      </c>
      <c r="E611" s="562">
        <v>0</v>
      </c>
      <c r="F611" s="562">
        <v>0</v>
      </c>
      <c r="G611" s="563">
        <v>6684818.2699999996</v>
      </c>
      <c r="H611" s="563">
        <v>6684818.2699999996</v>
      </c>
      <c r="I611" s="562">
        <v>0</v>
      </c>
      <c r="J611" s="570">
        <v>0</v>
      </c>
    </row>
    <row r="612" spans="1:10" ht="15" customHeight="1">
      <c r="A612" s="1078" t="s">
        <v>1428</v>
      </c>
      <c r="B612" s="1078"/>
      <c r="C612" s="561" t="s">
        <v>1427</v>
      </c>
      <c r="D612" s="561" t="s">
        <v>1018</v>
      </c>
      <c r="E612" s="562">
        <v>0</v>
      </c>
      <c r="F612" s="562">
        <v>0</v>
      </c>
      <c r="G612" s="563">
        <v>4743445.4000000004</v>
      </c>
      <c r="H612" s="563">
        <v>4743445.4000000004</v>
      </c>
      <c r="I612" s="562">
        <v>0</v>
      </c>
      <c r="J612" s="570">
        <v>0</v>
      </c>
    </row>
    <row r="613" spans="1:10" ht="12" customHeight="1">
      <c r="A613" s="982" t="s">
        <v>1486</v>
      </c>
      <c r="B613" s="982"/>
      <c r="C613" s="982"/>
      <c r="D613" s="982"/>
      <c r="E613" s="1075">
        <v>0</v>
      </c>
      <c r="F613" s="1075">
        <v>0</v>
      </c>
      <c r="G613" s="1075">
        <v>18786146.530000001</v>
      </c>
      <c r="H613" s="1075">
        <v>18786146.890000001</v>
      </c>
      <c r="I613" s="1075">
        <v>0</v>
      </c>
      <c r="J613" s="565">
        <v>0.36</v>
      </c>
    </row>
    <row r="614" spans="1:10" ht="2.25" customHeight="1">
      <c r="A614" s="982"/>
      <c r="B614" s="982"/>
      <c r="C614" s="982"/>
      <c r="D614" s="982"/>
      <c r="E614" s="1075"/>
      <c r="F614" s="1075"/>
      <c r="G614" s="1075"/>
      <c r="H614" s="1075"/>
      <c r="I614" s="1075"/>
      <c r="J614" s="566"/>
    </row>
    <row r="615" spans="1:10" ht="14.25" customHeight="1">
      <c r="A615" s="1077" t="s">
        <v>1724</v>
      </c>
      <c r="B615" s="1077"/>
      <c r="C615" s="1077"/>
      <c r="D615" s="1077"/>
      <c r="E615" s="1077"/>
      <c r="F615" s="1077"/>
      <c r="G615" s="1077"/>
      <c r="H615" s="1077"/>
      <c r="I615" s="1077"/>
      <c r="J615" s="1077"/>
    </row>
    <row r="616" spans="1:10" ht="23.25" customHeight="1">
      <c r="A616" s="1078" t="s">
        <v>1085</v>
      </c>
      <c r="B616" s="1078"/>
      <c r="C616" s="561" t="s">
        <v>1084</v>
      </c>
      <c r="D616" s="561" t="s">
        <v>1018</v>
      </c>
      <c r="E616" s="562">
        <v>0</v>
      </c>
      <c r="F616" s="562">
        <v>0</v>
      </c>
      <c r="G616" s="563">
        <v>22885233.539999999</v>
      </c>
      <c r="H616" s="563">
        <v>22885233.539999999</v>
      </c>
      <c r="I616" s="562">
        <v>0</v>
      </c>
      <c r="J616" s="570">
        <v>0</v>
      </c>
    </row>
    <row r="617" spans="1:10" ht="22.5" customHeight="1">
      <c r="A617" s="1078" t="s">
        <v>1083</v>
      </c>
      <c r="B617" s="1078"/>
      <c r="C617" s="561" t="s">
        <v>1082</v>
      </c>
      <c r="D617" s="561" t="s">
        <v>1018</v>
      </c>
      <c r="E617" s="562">
        <v>0</v>
      </c>
      <c r="F617" s="562">
        <v>0</v>
      </c>
      <c r="G617" s="563">
        <v>31966.65</v>
      </c>
      <c r="H617" s="563">
        <v>31966.65</v>
      </c>
      <c r="I617" s="562">
        <v>0</v>
      </c>
      <c r="J617" s="570">
        <v>0</v>
      </c>
    </row>
    <row r="618" spans="1:10" ht="23.25" customHeight="1">
      <c r="A618" s="1078" t="s">
        <v>1081</v>
      </c>
      <c r="B618" s="1078"/>
      <c r="C618" s="561" t="s">
        <v>1080</v>
      </c>
      <c r="D618" s="561" t="s">
        <v>1018</v>
      </c>
      <c r="E618" s="562">
        <v>0</v>
      </c>
      <c r="F618" s="562">
        <v>0</v>
      </c>
      <c r="G618" s="563">
        <v>1483804.19</v>
      </c>
      <c r="H618" s="563">
        <v>1483804.19</v>
      </c>
      <c r="I618" s="562">
        <v>0</v>
      </c>
      <c r="J618" s="570">
        <v>0</v>
      </c>
    </row>
    <row r="619" spans="1:10" ht="14.25" customHeight="1">
      <c r="A619" s="1078" t="s">
        <v>1412</v>
      </c>
      <c r="B619" s="1078"/>
      <c r="C619" s="561" t="s">
        <v>1411</v>
      </c>
      <c r="D619" s="561" t="s">
        <v>1018</v>
      </c>
      <c r="E619" s="562">
        <v>0</v>
      </c>
      <c r="F619" s="562">
        <v>0</v>
      </c>
      <c r="G619" s="563">
        <v>41673</v>
      </c>
      <c r="H619" s="563">
        <v>41673</v>
      </c>
      <c r="I619" s="562">
        <v>0</v>
      </c>
      <c r="J619" s="570">
        <v>0</v>
      </c>
    </row>
    <row r="620" spans="1:10" ht="15" customHeight="1">
      <c r="A620" s="1078" t="s">
        <v>1426</v>
      </c>
      <c r="B620" s="1078"/>
      <c r="C620" s="561" t="s">
        <v>1425</v>
      </c>
      <c r="D620" s="561" t="s">
        <v>1018</v>
      </c>
      <c r="E620" s="562">
        <v>0</v>
      </c>
      <c r="F620" s="562">
        <v>0</v>
      </c>
      <c r="G620" s="563">
        <v>3872577.06</v>
      </c>
      <c r="H620" s="563">
        <v>3872577.06</v>
      </c>
      <c r="I620" s="562">
        <v>0</v>
      </c>
      <c r="J620" s="570">
        <v>0</v>
      </c>
    </row>
    <row r="621" spans="1:10" ht="12" customHeight="1">
      <c r="A621" s="982" t="s">
        <v>1486</v>
      </c>
      <c r="B621" s="982"/>
      <c r="C621" s="982"/>
      <c r="D621" s="982"/>
      <c r="E621" s="1075">
        <v>0</v>
      </c>
      <c r="F621" s="1075">
        <v>0</v>
      </c>
      <c r="G621" s="1075">
        <v>28315254.440000001</v>
      </c>
      <c r="H621" s="1075">
        <v>28315254.440000001</v>
      </c>
      <c r="I621" s="1075">
        <v>0</v>
      </c>
      <c r="J621" s="565">
        <v>0</v>
      </c>
    </row>
    <row r="622" spans="1:10" ht="2.25" customHeight="1">
      <c r="A622" s="982"/>
      <c r="B622" s="982"/>
      <c r="C622" s="982"/>
      <c r="D622" s="982"/>
      <c r="E622" s="1075"/>
      <c r="F622" s="1075"/>
      <c r="G622" s="1075"/>
      <c r="H622" s="1075"/>
      <c r="I622" s="1075"/>
      <c r="J622" s="566"/>
    </row>
    <row r="623" spans="1:10" ht="14.25" customHeight="1">
      <c r="A623" s="1077" t="s">
        <v>1079</v>
      </c>
      <c r="B623" s="1077"/>
      <c r="C623" s="1077"/>
      <c r="D623" s="1077"/>
      <c r="E623" s="1077"/>
      <c r="F623" s="1077"/>
      <c r="G623" s="1077"/>
      <c r="H623" s="1077"/>
      <c r="I623" s="1077"/>
      <c r="J623" s="1077"/>
    </row>
    <row r="624" spans="1:10" ht="14.25" customHeight="1">
      <c r="A624" s="1078" t="s">
        <v>1079</v>
      </c>
      <c r="B624" s="1078"/>
      <c r="C624" s="561" t="s">
        <v>1078</v>
      </c>
      <c r="D624" s="561" t="s">
        <v>1018</v>
      </c>
      <c r="E624" s="562">
        <v>0</v>
      </c>
      <c r="F624" s="562">
        <v>0</v>
      </c>
      <c r="G624" s="563">
        <v>2600713.5699999998</v>
      </c>
      <c r="H624" s="563">
        <v>5572798.0099999998</v>
      </c>
      <c r="I624" s="562">
        <v>0</v>
      </c>
      <c r="J624" s="570">
        <v>2972084.44</v>
      </c>
    </row>
    <row r="625" spans="1:10" ht="14.25" customHeight="1">
      <c r="A625" s="1078" t="s">
        <v>1077</v>
      </c>
      <c r="B625" s="1078"/>
      <c r="C625" s="561" t="s">
        <v>1076</v>
      </c>
      <c r="D625" s="561" t="s">
        <v>1018</v>
      </c>
      <c r="E625" s="562">
        <v>0</v>
      </c>
      <c r="F625" s="562">
        <v>0</v>
      </c>
      <c r="G625" s="563">
        <v>77937224.200000003</v>
      </c>
      <c r="H625" s="563">
        <v>86017189.129999995</v>
      </c>
      <c r="I625" s="562">
        <v>0</v>
      </c>
      <c r="J625" s="570">
        <v>8079964.9299999997</v>
      </c>
    </row>
    <row r="626" spans="1:10" ht="12.75" customHeight="1">
      <c r="A626" s="982" t="s">
        <v>1486</v>
      </c>
      <c r="B626" s="982"/>
      <c r="C626" s="982"/>
      <c r="D626" s="982"/>
      <c r="E626" s="1075">
        <v>0</v>
      </c>
      <c r="F626" s="1075">
        <v>0</v>
      </c>
      <c r="G626" s="1075">
        <v>80537937.769999996</v>
      </c>
      <c r="H626" s="1075">
        <v>91589987.140000001</v>
      </c>
      <c r="I626" s="1075">
        <v>0</v>
      </c>
      <c r="J626" s="565">
        <v>11052049.369999999</v>
      </c>
    </row>
    <row r="627" spans="1:10" ht="2.25" customHeight="1">
      <c r="A627" s="982"/>
      <c r="B627" s="982"/>
      <c r="C627" s="982"/>
      <c r="D627" s="982"/>
      <c r="E627" s="1075"/>
      <c r="F627" s="1075"/>
      <c r="G627" s="1075"/>
      <c r="H627" s="1075"/>
      <c r="I627" s="1075"/>
      <c r="J627" s="566"/>
    </row>
    <row r="628" spans="1:10" ht="14.25" customHeight="1">
      <c r="A628" s="1077" t="s">
        <v>1725</v>
      </c>
      <c r="B628" s="1077"/>
      <c r="C628" s="1077"/>
      <c r="D628" s="1077"/>
      <c r="E628" s="1077"/>
      <c r="F628" s="1077"/>
      <c r="G628" s="1077"/>
      <c r="H628" s="1077"/>
      <c r="I628" s="1077"/>
      <c r="J628" s="1077"/>
    </row>
    <row r="629" spans="1:10" ht="14.25" customHeight="1">
      <c r="A629" s="1078" t="s">
        <v>1075</v>
      </c>
      <c r="B629" s="1078"/>
      <c r="C629" s="561" t="s">
        <v>1074</v>
      </c>
      <c r="D629" s="561" t="s">
        <v>1018</v>
      </c>
      <c r="E629" s="562">
        <v>0</v>
      </c>
      <c r="F629" s="562">
        <v>0</v>
      </c>
      <c r="G629" s="563">
        <v>372620</v>
      </c>
      <c r="H629" s="563">
        <v>372620</v>
      </c>
      <c r="I629" s="562">
        <v>0</v>
      </c>
      <c r="J629" s="570">
        <v>0</v>
      </c>
    </row>
    <row r="630" spans="1:10" ht="12" customHeight="1">
      <c r="A630" s="982" t="s">
        <v>1486</v>
      </c>
      <c r="B630" s="982"/>
      <c r="C630" s="982"/>
      <c r="D630" s="982"/>
      <c r="E630" s="1075">
        <v>0</v>
      </c>
      <c r="F630" s="1075">
        <v>0</v>
      </c>
      <c r="G630" s="1075">
        <v>372620</v>
      </c>
      <c r="H630" s="1075">
        <v>372620</v>
      </c>
      <c r="I630" s="1075">
        <v>0</v>
      </c>
      <c r="J630" s="565">
        <v>0</v>
      </c>
    </row>
    <row r="631" spans="1:10" ht="2.25" customHeight="1">
      <c r="A631" s="982"/>
      <c r="B631" s="982"/>
      <c r="C631" s="982"/>
      <c r="D631" s="982"/>
      <c r="E631" s="1075"/>
      <c r="F631" s="1075"/>
      <c r="G631" s="1075"/>
      <c r="H631" s="1075"/>
      <c r="I631" s="1075"/>
      <c r="J631" s="566"/>
    </row>
    <row r="632" spans="1:10" ht="14.25" customHeight="1">
      <c r="A632" s="1077" t="s">
        <v>1725</v>
      </c>
      <c r="B632" s="1077"/>
      <c r="C632" s="1077"/>
      <c r="D632" s="1077"/>
      <c r="E632" s="1077"/>
      <c r="F632" s="1077"/>
      <c r="G632" s="1077"/>
      <c r="H632" s="1077"/>
      <c r="I632" s="1077"/>
      <c r="J632" s="1077"/>
    </row>
    <row r="633" spans="1:10" ht="15" customHeight="1">
      <c r="A633" s="1078" t="s">
        <v>1073</v>
      </c>
      <c r="B633" s="1078"/>
      <c r="C633" s="561" t="s">
        <v>1072</v>
      </c>
      <c r="D633" s="561" t="s">
        <v>1018</v>
      </c>
      <c r="E633" s="562">
        <v>0</v>
      </c>
      <c r="F633" s="562">
        <v>0</v>
      </c>
      <c r="G633" s="563">
        <v>77272.73</v>
      </c>
      <c r="H633" s="563">
        <v>1711283.54</v>
      </c>
      <c r="I633" s="562">
        <v>0</v>
      </c>
      <c r="J633" s="570">
        <v>1634010.81</v>
      </c>
    </row>
    <row r="634" spans="1:10" ht="12" customHeight="1">
      <c r="A634" s="982" t="s">
        <v>1486</v>
      </c>
      <c r="B634" s="982"/>
      <c r="C634" s="982"/>
      <c r="D634" s="982"/>
      <c r="E634" s="1075">
        <v>0</v>
      </c>
      <c r="F634" s="1075">
        <v>0</v>
      </c>
      <c r="G634" s="1075">
        <v>77272.73</v>
      </c>
      <c r="H634" s="1075">
        <v>1711283.54</v>
      </c>
      <c r="I634" s="1075">
        <v>0</v>
      </c>
      <c r="J634" s="565">
        <v>1634010.81</v>
      </c>
    </row>
    <row r="635" spans="1:10" ht="2.25" customHeight="1">
      <c r="A635" s="982"/>
      <c r="B635" s="982"/>
      <c r="C635" s="982"/>
      <c r="D635" s="982"/>
      <c r="E635" s="1075"/>
      <c r="F635" s="1075"/>
      <c r="G635" s="1075"/>
      <c r="H635" s="1075"/>
      <c r="I635" s="1075"/>
      <c r="J635" s="566"/>
    </row>
    <row r="636" spans="1:10" ht="14.25" customHeight="1">
      <c r="A636" s="1077" t="s">
        <v>1726</v>
      </c>
      <c r="B636" s="1077"/>
      <c r="C636" s="1077"/>
      <c r="D636" s="1077"/>
      <c r="E636" s="1077"/>
      <c r="F636" s="1077"/>
      <c r="G636" s="1077"/>
      <c r="H636" s="1077"/>
      <c r="I636" s="1077"/>
      <c r="J636" s="1077"/>
    </row>
    <row r="637" spans="1:10" ht="23.25" customHeight="1">
      <c r="A637" s="1078" t="s">
        <v>1071</v>
      </c>
      <c r="B637" s="1078"/>
      <c r="C637" s="561" t="s">
        <v>1070</v>
      </c>
      <c r="D637" s="561" t="s">
        <v>1018</v>
      </c>
      <c r="E637" s="562">
        <v>0</v>
      </c>
      <c r="F637" s="562">
        <v>0</v>
      </c>
      <c r="G637" s="563">
        <v>29789042.34</v>
      </c>
      <c r="H637" s="563">
        <v>29348357.989999998</v>
      </c>
      <c r="I637" s="562">
        <v>440684.35</v>
      </c>
      <c r="J637" s="570">
        <v>0</v>
      </c>
    </row>
    <row r="638" spans="1:10" ht="14.25" customHeight="1">
      <c r="A638" s="1078" t="s">
        <v>1394</v>
      </c>
      <c r="B638" s="1078"/>
      <c r="C638" s="561" t="s">
        <v>1393</v>
      </c>
      <c r="D638" s="561" t="s">
        <v>1018</v>
      </c>
      <c r="E638" s="562">
        <v>0</v>
      </c>
      <c r="F638" s="562">
        <v>0</v>
      </c>
      <c r="G638" s="563">
        <v>5005622.4000000004</v>
      </c>
      <c r="H638" s="563">
        <v>5005622.4000000004</v>
      </c>
      <c r="I638" s="562">
        <v>0</v>
      </c>
      <c r="J638" s="570">
        <v>0</v>
      </c>
    </row>
    <row r="639" spans="1:10" ht="14.25" customHeight="1">
      <c r="A639" s="1078" t="s">
        <v>1410</v>
      </c>
      <c r="B639" s="1078"/>
      <c r="C639" s="561" t="s">
        <v>1409</v>
      </c>
      <c r="D639" s="561" t="s">
        <v>1018</v>
      </c>
      <c r="E639" s="562">
        <v>0</v>
      </c>
      <c r="F639" s="562">
        <v>0</v>
      </c>
      <c r="G639" s="563">
        <v>561775.59</v>
      </c>
      <c r="H639" s="563">
        <v>561775.59</v>
      </c>
      <c r="I639" s="562">
        <v>0</v>
      </c>
      <c r="J639" s="570">
        <v>0</v>
      </c>
    </row>
    <row r="640" spans="1:10" ht="14.25" customHeight="1">
      <c r="A640" s="1078" t="s">
        <v>1424</v>
      </c>
      <c r="B640" s="1078"/>
      <c r="C640" s="561" t="s">
        <v>1423</v>
      </c>
      <c r="D640" s="561" t="s">
        <v>1018</v>
      </c>
      <c r="E640" s="562">
        <v>0</v>
      </c>
      <c r="F640" s="562">
        <v>0</v>
      </c>
      <c r="G640" s="563">
        <v>1808207.89</v>
      </c>
      <c r="H640" s="563">
        <v>1808207.89</v>
      </c>
      <c r="I640" s="562">
        <v>0</v>
      </c>
      <c r="J640" s="570">
        <v>0</v>
      </c>
    </row>
    <row r="641" spans="1:10" ht="12.75" customHeight="1">
      <c r="A641" s="982" t="s">
        <v>1486</v>
      </c>
      <c r="B641" s="982"/>
      <c r="C641" s="982"/>
      <c r="D641" s="982"/>
      <c r="E641" s="1075">
        <v>0</v>
      </c>
      <c r="F641" s="1075">
        <v>0</v>
      </c>
      <c r="G641" s="1075">
        <v>37164648.219999999</v>
      </c>
      <c r="H641" s="1075">
        <v>36723963.869999997</v>
      </c>
      <c r="I641" s="1075">
        <v>440684.35</v>
      </c>
      <c r="J641" s="565">
        <v>0</v>
      </c>
    </row>
    <row r="642" spans="1:10" ht="2.25" customHeight="1">
      <c r="A642" s="982"/>
      <c r="B642" s="982"/>
      <c r="C642" s="982"/>
      <c r="D642" s="982"/>
      <c r="E642" s="1075"/>
      <c r="F642" s="1075"/>
      <c r="G642" s="1075"/>
      <c r="H642" s="1075"/>
      <c r="I642" s="1075"/>
      <c r="J642" s="566"/>
    </row>
    <row r="643" spans="1:10" ht="14.25" customHeight="1">
      <c r="A643" s="1077" t="s">
        <v>1727</v>
      </c>
      <c r="B643" s="1077"/>
      <c r="C643" s="1077"/>
      <c r="D643" s="1077"/>
      <c r="E643" s="1077"/>
      <c r="F643" s="1077"/>
      <c r="G643" s="1077"/>
      <c r="H643" s="1077"/>
      <c r="I643" s="1077"/>
      <c r="J643" s="1077"/>
    </row>
    <row r="644" spans="1:10" ht="23.25" customHeight="1">
      <c r="A644" s="1078" t="s">
        <v>1069</v>
      </c>
      <c r="B644" s="1078"/>
      <c r="C644" s="561" t="s">
        <v>1068</v>
      </c>
      <c r="D644" s="561" t="s">
        <v>1018</v>
      </c>
      <c r="E644" s="562">
        <v>0</v>
      </c>
      <c r="F644" s="562">
        <v>0</v>
      </c>
      <c r="G644" s="563">
        <v>29462083.57</v>
      </c>
      <c r="H644" s="563">
        <v>28895232.710000001</v>
      </c>
      <c r="I644" s="562">
        <v>566850.86</v>
      </c>
      <c r="J644" s="570">
        <v>0</v>
      </c>
    </row>
    <row r="645" spans="1:10" ht="12" customHeight="1">
      <c r="A645" s="982" t="s">
        <v>1486</v>
      </c>
      <c r="B645" s="982"/>
      <c r="C645" s="982"/>
      <c r="D645" s="982"/>
      <c r="E645" s="1075">
        <v>0</v>
      </c>
      <c r="F645" s="1075">
        <v>0</v>
      </c>
      <c r="G645" s="1075">
        <v>29462083.57</v>
      </c>
      <c r="H645" s="1075">
        <v>28895232.710000001</v>
      </c>
      <c r="I645" s="1075">
        <v>566850.86</v>
      </c>
      <c r="J645" s="565">
        <v>0</v>
      </c>
    </row>
    <row r="646" spans="1:10" ht="2.25" customHeight="1">
      <c r="A646" s="982"/>
      <c r="B646" s="982"/>
      <c r="C646" s="982"/>
      <c r="D646" s="982"/>
      <c r="E646" s="1075"/>
      <c r="F646" s="1075"/>
      <c r="G646" s="1075"/>
      <c r="H646" s="1075"/>
      <c r="I646" s="1075"/>
      <c r="J646" s="566"/>
    </row>
    <row r="647" spans="1:10" ht="14.25" customHeight="1">
      <c r="A647" s="1077" t="s">
        <v>1728</v>
      </c>
      <c r="B647" s="1077"/>
      <c r="C647" s="1077"/>
      <c r="D647" s="1077"/>
      <c r="E647" s="1077"/>
      <c r="F647" s="1077"/>
      <c r="G647" s="1077"/>
      <c r="H647" s="1077"/>
      <c r="I647" s="1077"/>
      <c r="J647" s="1077"/>
    </row>
    <row r="648" spans="1:10" ht="14.25" customHeight="1">
      <c r="A648" s="1078" t="s">
        <v>1067</v>
      </c>
      <c r="B648" s="1078"/>
      <c r="C648" s="561" t="s">
        <v>1066</v>
      </c>
      <c r="D648" s="561" t="s">
        <v>1018</v>
      </c>
      <c r="E648" s="562">
        <v>0</v>
      </c>
      <c r="F648" s="562">
        <v>0</v>
      </c>
      <c r="G648" s="563">
        <v>1064750</v>
      </c>
      <c r="H648" s="563">
        <v>1064750</v>
      </c>
      <c r="I648" s="562">
        <v>0</v>
      </c>
      <c r="J648" s="570">
        <v>0</v>
      </c>
    </row>
    <row r="649" spans="1:10" ht="12.75" customHeight="1">
      <c r="A649" s="982" t="s">
        <v>1486</v>
      </c>
      <c r="B649" s="982"/>
      <c r="C649" s="982"/>
      <c r="D649" s="982"/>
      <c r="E649" s="1075">
        <v>0</v>
      </c>
      <c r="F649" s="1075">
        <v>0</v>
      </c>
      <c r="G649" s="1075">
        <v>1064750</v>
      </c>
      <c r="H649" s="1075">
        <v>1064750</v>
      </c>
      <c r="I649" s="1075">
        <v>0</v>
      </c>
      <c r="J649" s="565">
        <v>0</v>
      </c>
    </row>
    <row r="650" spans="1:10" ht="1.5" customHeight="1">
      <c r="A650" s="982"/>
      <c r="B650" s="982"/>
      <c r="C650" s="982"/>
      <c r="D650" s="982"/>
      <c r="E650" s="1075"/>
      <c r="F650" s="1075"/>
      <c r="G650" s="1075"/>
      <c r="H650" s="1075"/>
      <c r="I650" s="1075"/>
      <c r="J650" s="566"/>
    </row>
    <row r="651" spans="1:10" ht="15" customHeight="1">
      <c r="A651" s="1077" t="s">
        <v>1728</v>
      </c>
      <c r="B651" s="1077"/>
      <c r="C651" s="1077"/>
      <c r="D651" s="1077"/>
      <c r="E651" s="1077"/>
      <c r="F651" s="1077"/>
      <c r="G651" s="1077"/>
      <c r="H651" s="1077"/>
      <c r="I651" s="1077"/>
      <c r="J651" s="1077"/>
    </row>
    <row r="652" spans="1:10" ht="14.25" customHeight="1">
      <c r="A652" s="1078" t="s">
        <v>1065</v>
      </c>
      <c r="B652" s="1078"/>
      <c r="C652" s="561" t="s">
        <v>1064</v>
      </c>
      <c r="D652" s="561" t="s">
        <v>1018</v>
      </c>
      <c r="E652" s="562">
        <v>0</v>
      </c>
      <c r="F652" s="562">
        <v>0</v>
      </c>
      <c r="G652" s="563">
        <v>500000</v>
      </c>
      <c r="H652" s="563">
        <v>500000</v>
      </c>
      <c r="I652" s="562">
        <v>0</v>
      </c>
      <c r="J652" s="570">
        <v>0</v>
      </c>
    </row>
    <row r="653" spans="1:10" ht="12" customHeight="1">
      <c r="A653" s="982" t="s">
        <v>1486</v>
      </c>
      <c r="B653" s="982"/>
      <c r="C653" s="982"/>
      <c r="D653" s="982"/>
      <c r="E653" s="1075">
        <v>0</v>
      </c>
      <c r="F653" s="1075">
        <v>0</v>
      </c>
      <c r="G653" s="1075">
        <v>500000</v>
      </c>
      <c r="H653" s="1075">
        <v>500000</v>
      </c>
      <c r="I653" s="1075">
        <v>0</v>
      </c>
      <c r="J653" s="565">
        <v>0</v>
      </c>
    </row>
    <row r="654" spans="1:10" ht="2.25" customHeight="1">
      <c r="A654" s="982"/>
      <c r="B654" s="982"/>
      <c r="C654" s="982"/>
      <c r="D654" s="982"/>
      <c r="E654" s="1075"/>
      <c r="F654" s="1075"/>
      <c r="G654" s="1075"/>
      <c r="H654" s="1075"/>
      <c r="I654" s="1075"/>
      <c r="J654" s="566"/>
    </row>
    <row r="655" spans="1:10" ht="14.25" customHeight="1">
      <c r="A655" s="1077" t="s">
        <v>1728</v>
      </c>
      <c r="B655" s="1077"/>
      <c r="C655" s="1077"/>
      <c r="D655" s="1077"/>
      <c r="E655" s="1077"/>
      <c r="F655" s="1077"/>
      <c r="G655" s="1077"/>
      <c r="H655" s="1077"/>
      <c r="I655" s="1077"/>
      <c r="J655" s="1077"/>
    </row>
    <row r="656" spans="1:10" ht="14.25" customHeight="1">
      <c r="A656" s="1078" t="s">
        <v>1063</v>
      </c>
      <c r="B656" s="1078"/>
      <c r="C656" s="561" t="s">
        <v>1062</v>
      </c>
      <c r="D656" s="561" t="s">
        <v>1018</v>
      </c>
      <c r="E656" s="562">
        <v>0</v>
      </c>
      <c r="F656" s="562">
        <v>0</v>
      </c>
      <c r="G656" s="563">
        <v>157850.63</v>
      </c>
      <c r="H656" s="563">
        <v>0</v>
      </c>
      <c r="I656" s="562">
        <v>157850.63</v>
      </c>
      <c r="J656" s="570">
        <v>0</v>
      </c>
    </row>
    <row r="657" spans="1:10" ht="12.75" customHeight="1">
      <c r="A657" s="982" t="s">
        <v>1486</v>
      </c>
      <c r="B657" s="982"/>
      <c r="C657" s="982"/>
      <c r="D657" s="982"/>
      <c r="E657" s="1075">
        <v>0</v>
      </c>
      <c r="F657" s="1075">
        <v>0</v>
      </c>
      <c r="G657" s="1075">
        <v>157850.63</v>
      </c>
      <c r="H657" s="1075">
        <v>0</v>
      </c>
      <c r="I657" s="1075">
        <v>157850.63</v>
      </c>
      <c r="J657" s="565">
        <v>0</v>
      </c>
    </row>
    <row r="658" spans="1:10" ht="2.25" customHeight="1">
      <c r="A658" s="982"/>
      <c r="B658" s="982"/>
      <c r="C658" s="982"/>
      <c r="D658" s="982"/>
      <c r="E658" s="1075"/>
      <c r="F658" s="1075"/>
      <c r="G658" s="1075"/>
      <c r="H658" s="1075"/>
      <c r="I658" s="1075"/>
      <c r="J658" s="566"/>
    </row>
    <row r="659" spans="1:10" ht="14.25" customHeight="1">
      <c r="A659" s="1077" t="s">
        <v>1728</v>
      </c>
      <c r="B659" s="1077"/>
      <c r="C659" s="1077"/>
      <c r="D659" s="1077"/>
      <c r="E659" s="1077"/>
      <c r="F659" s="1077"/>
      <c r="G659" s="1077"/>
      <c r="H659" s="1077"/>
      <c r="I659" s="1077"/>
      <c r="J659" s="1077"/>
    </row>
    <row r="660" spans="1:10" ht="14.25" customHeight="1">
      <c r="A660" s="1078" t="s">
        <v>1061</v>
      </c>
      <c r="B660" s="1078"/>
      <c r="C660" s="561" t="s">
        <v>1060</v>
      </c>
      <c r="D660" s="561" t="s">
        <v>1018</v>
      </c>
      <c r="E660" s="562">
        <v>0</v>
      </c>
      <c r="F660" s="562">
        <v>0</v>
      </c>
      <c r="G660" s="563">
        <v>20069010.68</v>
      </c>
      <c r="H660" s="563">
        <v>20069010.68</v>
      </c>
      <c r="I660" s="562">
        <v>0</v>
      </c>
      <c r="J660" s="570">
        <v>0</v>
      </c>
    </row>
    <row r="661" spans="1:10" ht="14.25" customHeight="1">
      <c r="A661" s="1078" t="s">
        <v>1059</v>
      </c>
      <c r="B661" s="1078"/>
      <c r="C661" s="561" t="s">
        <v>1058</v>
      </c>
      <c r="D661" s="561" t="s">
        <v>1018</v>
      </c>
      <c r="E661" s="562">
        <v>0</v>
      </c>
      <c r="F661" s="562">
        <v>0</v>
      </c>
      <c r="G661" s="563">
        <v>464717.99</v>
      </c>
      <c r="H661" s="563">
        <v>464717.99</v>
      </c>
      <c r="I661" s="562">
        <v>0</v>
      </c>
      <c r="J661" s="570">
        <v>0</v>
      </c>
    </row>
    <row r="662" spans="1:10" ht="12.75" customHeight="1">
      <c r="A662" s="982" t="s">
        <v>1486</v>
      </c>
      <c r="B662" s="982"/>
      <c r="C662" s="982"/>
      <c r="D662" s="982"/>
      <c r="E662" s="1075">
        <v>0</v>
      </c>
      <c r="F662" s="1075">
        <v>0</v>
      </c>
      <c r="G662" s="1075">
        <v>20533728.670000002</v>
      </c>
      <c r="H662" s="1075">
        <v>20533728.670000002</v>
      </c>
      <c r="I662" s="1075">
        <v>0</v>
      </c>
      <c r="J662" s="565">
        <v>0</v>
      </c>
    </row>
    <row r="663" spans="1:10" ht="1.5" customHeight="1">
      <c r="A663" s="982"/>
      <c r="B663" s="982"/>
      <c r="C663" s="982"/>
      <c r="D663" s="982"/>
      <c r="E663" s="1075"/>
      <c r="F663" s="1075"/>
      <c r="G663" s="1075"/>
      <c r="H663" s="1075"/>
      <c r="I663" s="1075"/>
      <c r="J663" s="566"/>
    </row>
    <row r="664" spans="1:10" ht="15" customHeight="1">
      <c r="A664" s="1077" t="s">
        <v>1728</v>
      </c>
      <c r="B664" s="1077"/>
      <c r="C664" s="1077"/>
      <c r="D664" s="1077"/>
      <c r="E664" s="1077"/>
      <c r="F664" s="1077"/>
      <c r="G664" s="1077"/>
      <c r="H664" s="1077"/>
      <c r="I664" s="1077"/>
      <c r="J664" s="1077"/>
    </row>
    <row r="665" spans="1:10" ht="14.25" customHeight="1">
      <c r="A665" s="1078" t="s">
        <v>1057</v>
      </c>
      <c r="B665" s="1078"/>
      <c r="C665" s="561" t="s">
        <v>1056</v>
      </c>
      <c r="D665" s="561" t="s">
        <v>1018</v>
      </c>
      <c r="E665" s="562">
        <v>0</v>
      </c>
      <c r="F665" s="562">
        <v>0</v>
      </c>
      <c r="G665" s="563">
        <v>9262954.0399999991</v>
      </c>
      <c r="H665" s="563">
        <v>9050411.2699999996</v>
      </c>
      <c r="I665" s="562">
        <v>212542.77</v>
      </c>
      <c r="J665" s="570">
        <v>0</v>
      </c>
    </row>
    <row r="666" spans="1:10" ht="12" customHeight="1">
      <c r="A666" s="982" t="s">
        <v>1486</v>
      </c>
      <c r="B666" s="982"/>
      <c r="C666" s="982"/>
      <c r="D666" s="982"/>
      <c r="E666" s="1075">
        <v>0</v>
      </c>
      <c r="F666" s="1075">
        <v>0</v>
      </c>
      <c r="G666" s="1075">
        <v>9262954.0399999991</v>
      </c>
      <c r="H666" s="1075">
        <v>9050411.2699999996</v>
      </c>
      <c r="I666" s="1075">
        <v>212542.77</v>
      </c>
      <c r="J666" s="565">
        <v>0</v>
      </c>
    </row>
    <row r="667" spans="1:10" ht="2.25" customHeight="1">
      <c r="A667" s="982"/>
      <c r="B667" s="982"/>
      <c r="C667" s="982"/>
      <c r="D667" s="982"/>
      <c r="E667" s="1075"/>
      <c r="F667" s="1075"/>
      <c r="G667" s="1075"/>
      <c r="H667" s="1075"/>
      <c r="I667" s="1075"/>
      <c r="J667" s="566"/>
    </row>
    <row r="668" spans="1:10" ht="14.25" customHeight="1">
      <c r="A668" s="1077" t="s">
        <v>1729</v>
      </c>
      <c r="B668" s="1077"/>
      <c r="C668" s="1077"/>
      <c r="D668" s="1077"/>
      <c r="E668" s="1077"/>
      <c r="F668" s="1077"/>
      <c r="G668" s="1077"/>
      <c r="H668" s="1077"/>
      <c r="I668" s="1077"/>
      <c r="J668" s="1077"/>
    </row>
    <row r="669" spans="1:10" ht="14.25" customHeight="1">
      <c r="A669" s="1078" t="s">
        <v>362</v>
      </c>
      <c r="B669" s="1078"/>
      <c r="C669" s="561" t="s">
        <v>1055</v>
      </c>
      <c r="D669" s="561" t="s">
        <v>1018</v>
      </c>
      <c r="E669" s="562">
        <v>0</v>
      </c>
      <c r="F669" s="562">
        <v>0</v>
      </c>
      <c r="G669" s="563">
        <v>128064572.36</v>
      </c>
      <c r="H669" s="563">
        <v>112538151.59</v>
      </c>
      <c r="I669" s="562">
        <v>15526420.77</v>
      </c>
      <c r="J669" s="570">
        <v>0</v>
      </c>
    </row>
    <row r="670" spans="1:10" ht="12.75" customHeight="1">
      <c r="A670" s="982" t="s">
        <v>1486</v>
      </c>
      <c r="B670" s="982"/>
      <c r="C670" s="982"/>
      <c r="D670" s="982"/>
      <c r="E670" s="1075">
        <v>0</v>
      </c>
      <c r="F670" s="1075">
        <v>0</v>
      </c>
      <c r="G670" s="1075">
        <v>128064572.36</v>
      </c>
      <c r="H670" s="1075">
        <v>112538151.59</v>
      </c>
      <c r="I670" s="1075">
        <v>15526420.77</v>
      </c>
      <c r="J670" s="565">
        <v>0</v>
      </c>
    </row>
    <row r="671" spans="1:10" ht="2.25" customHeight="1">
      <c r="A671" s="982"/>
      <c r="B671" s="982"/>
      <c r="C671" s="982"/>
      <c r="D671" s="982"/>
      <c r="E671" s="1075"/>
      <c r="F671" s="1075"/>
      <c r="G671" s="1075"/>
      <c r="H671" s="1075"/>
      <c r="I671" s="1075"/>
      <c r="J671" s="566"/>
    </row>
    <row r="672" spans="1:10" ht="14.25" customHeight="1">
      <c r="A672" s="1077" t="s">
        <v>1730</v>
      </c>
      <c r="B672" s="1077"/>
      <c r="C672" s="1077"/>
      <c r="D672" s="1077"/>
      <c r="E672" s="1077"/>
      <c r="F672" s="1077"/>
      <c r="G672" s="1077"/>
      <c r="H672" s="1077"/>
      <c r="I672" s="1077"/>
      <c r="J672" s="1077"/>
    </row>
    <row r="673" spans="1:10" ht="14.25" customHeight="1">
      <c r="A673" s="1078" t="s">
        <v>1052</v>
      </c>
      <c r="B673" s="1078"/>
      <c r="C673" s="561" t="s">
        <v>1051</v>
      </c>
      <c r="D673" s="561" t="s">
        <v>1018</v>
      </c>
      <c r="E673" s="562">
        <v>0</v>
      </c>
      <c r="F673" s="562">
        <v>0</v>
      </c>
      <c r="G673" s="563">
        <v>1657166909.8299999</v>
      </c>
      <c r="H673" s="563">
        <v>1716252641.4400001</v>
      </c>
      <c r="I673" s="562">
        <v>0</v>
      </c>
      <c r="J673" s="570">
        <v>59085731.609999999</v>
      </c>
    </row>
    <row r="674" spans="1:10" ht="14.25" customHeight="1">
      <c r="A674" s="1078" t="s">
        <v>1054</v>
      </c>
      <c r="B674" s="1078"/>
      <c r="C674" s="561" t="s">
        <v>1053</v>
      </c>
      <c r="D674" s="561" t="s">
        <v>1018</v>
      </c>
      <c r="E674" s="562">
        <v>0</v>
      </c>
      <c r="F674" s="562">
        <v>0</v>
      </c>
      <c r="G674" s="563">
        <v>1277421439.3299999</v>
      </c>
      <c r="H674" s="563">
        <v>1277421439.3299999</v>
      </c>
      <c r="I674" s="562">
        <v>0</v>
      </c>
      <c r="J674" s="570">
        <v>0</v>
      </c>
    </row>
    <row r="675" spans="1:10" ht="14.25" customHeight="1">
      <c r="A675" s="1078" t="s">
        <v>1408</v>
      </c>
      <c r="B675" s="1078"/>
      <c r="C675" s="561" t="s">
        <v>1407</v>
      </c>
      <c r="D675" s="561" t="s">
        <v>1018</v>
      </c>
      <c r="E675" s="562">
        <v>0</v>
      </c>
      <c r="F675" s="562">
        <v>0</v>
      </c>
      <c r="G675" s="563">
        <v>567238269.42999995</v>
      </c>
      <c r="H675" s="563">
        <v>567238269.42999995</v>
      </c>
      <c r="I675" s="562">
        <v>0</v>
      </c>
      <c r="J675" s="570">
        <v>0</v>
      </c>
    </row>
    <row r="676" spans="1:10" ht="15" customHeight="1">
      <c r="A676" s="1078" t="s">
        <v>1422</v>
      </c>
      <c r="B676" s="1078"/>
      <c r="C676" s="561" t="s">
        <v>1421</v>
      </c>
      <c r="D676" s="561" t="s">
        <v>1018</v>
      </c>
      <c r="E676" s="562">
        <v>0</v>
      </c>
      <c r="F676" s="562">
        <v>0</v>
      </c>
      <c r="G676" s="563">
        <v>713139015.20000005</v>
      </c>
      <c r="H676" s="563">
        <v>713139015.20000005</v>
      </c>
      <c r="I676" s="562">
        <v>0</v>
      </c>
      <c r="J676" s="570">
        <v>0</v>
      </c>
    </row>
    <row r="677" spans="1:10" ht="12" customHeight="1">
      <c r="A677" s="982" t="s">
        <v>1486</v>
      </c>
      <c r="B677" s="982"/>
      <c r="C677" s="982"/>
      <c r="D677" s="982"/>
      <c r="E677" s="1075">
        <v>0</v>
      </c>
      <c r="F677" s="1075">
        <v>0</v>
      </c>
      <c r="G677" s="1075">
        <v>4214965633.79</v>
      </c>
      <c r="H677" s="1075">
        <v>4274051365.4000001</v>
      </c>
      <c r="I677" s="1075">
        <v>0</v>
      </c>
      <c r="J677" s="565">
        <v>59085731.609999999</v>
      </c>
    </row>
    <row r="678" spans="1:10" ht="2.25" customHeight="1">
      <c r="A678" s="982"/>
      <c r="B678" s="982"/>
      <c r="C678" s="982"/>
      <c r="D678" s="982"/>
      <c r="E678" s="1075"/>
      <c r="F678" s="1075"/>
      <c r="G678" s="1075"/>
      <c r="H678" s="1075"/>
      <c r="I678" s="1075"/>
      <c r="J678" s="566"/>
    </row>
    <row r="679" spans="1:10" ht="12" customHeight="1">
      <c r="A679" s="982" t="s">
        <v>1731</v>
      </c>
      <c r="B679" s="982"/>
      <c r="C679" s="982"/>
      <c r="D679" s="982"/>
      <c r="E679" s="1075">
        <v>1929305097.95</v>
      </c>
      <c r="F679" s="1075">
        <v>1929305097.95</v>
      </c>
      <c r="G679" s="1075">
        <v>43259729508.599998</v>
      </c>
      <c r="H679" s="1075">
        <v>43259729508.599998</v>
      </c>
      <c r="I679" s="1075">
        <v>2550865818.0300002</v>
      </c>
      <c r="J679" s="565">
        <v>2550865818.0300002</v>
      </c>
    </row>
    <row r="680" spans="1:10" ht="6" customHeight="1">
      <c r="A680" s="982"/>
      <c r="B680" s="982"/>
      <c r="C680" s="982"/>
      <c r="D680" s="982"/>
      <c r="E680" s="1075"/>
      <c r="F680" s="1075"/>
      <c r="G680" s="1075"/>
      <c r="H680" s="1075"/>
      <c r="I680" s="1075"/>
      <c r="J680" s="566"/>
    </row>
    <row r="681" spans="1:10" ht="23.25" customHeight="1"/>
    <row r="682" spans="1:10" ht="15.75" customHeight="1">
      <c r="A682" s="1085"/>
      <c r="B682" s="1085"/>
      <c r="C682" s="1085"/>
      <c r="D682" s="1086" t="s">
        <v>1732</v>
      </c>
      <c r="E682" s="1086"/>
      <c r="F682" s="1086"/>
      <c r="G682" s="1086"/>
      <c r="H682" s="1086"/>
      <c r="I682" s="1086"/>
      <c r="J682" s="1086"/>
    </row>
    <row r="683" spans="1:10" ht="22.5" customHeight="1"/>
    <row r="684" spans="1:10" ht="18" customHeight="1">
      <c r="A684" s="571" t="s">
        <v>1733</v>
      </c>
      <c r="B684" s="1087">
        <v>43138.551134259302</v>
      </c>
      <c r="C684" s="1087"/>
      <c r="D684" s="1087"/>
      <c r="E684" s="1087"/>
      <c r="F684" s="1087"/>
      <c r="G684" s="1087"/>
      <c r="H684" s="1087"/>
      <c r="I684" s="571" t="s">
        <v>1459</v>
      </c>
      <c r="J684" s="572" t="s">
        <v>1460</v>
      </c>
    </row>
  </sheetData>
  <mergeCells count="1145">
    <mergeCell ref="A682:C682"/>
    <mergeCell ref="D682:J682"/>
    <mergeCell ref="B684:H684"/>
    <mergeCell ref="I677:I678"/>
    <mergeCell ref="A679:D680"/>
    <mergeCell ref="E679:E680"/>
    <mergeCell ref="F679:F680"/>
    <mergeCell ref="G679:G680"/>
    <mergeCell ref="H679:H680"/>
    <mergeCell ref="I679:I680"/>
    <mergeCell ref="A672:J672"/>
    <mergeCell ref="A673:B673"/>
    <mergeCell ref="A674:B674"/>
    <mergeCell ref="A675:B675"/>
    <mergeCell ref="A676:B676"/>
    <mergeCell ref="A677:D678"/>
    <mergeCell ref="E677:E678"/>
    <mergeCell ref="F677:F678"/>
    <mergeCell ref="G677:G678"/>
    <mergeCell ref="H677:H678"/>
    <mergeCell ref="A668:J668"/>
    <mergeCell ref="A669:B669"/>
    <mergeCell ref="A670:D671"/>
    <mergeCell ref="E670:E671"/>
    <mergeCell ref="F670:F671"/>
    <mergeCell ref="G670:G671"/>
    <mergeCell ref="H670:H671"/>
    <mergeCell ref="I670:I671"/>
    <mergeCell ref="A664:J664"/>
    <mergeCell ref="A665:B665"/>
    <mergeCell ref="A666:D667"/>
    <mergeCell ref="E666:E667"/>
    <mergeCell ref="F666:F667"/>
    <mergeCell ref="G666:G667"/>
    <mergeCell ref="H666:H667"/>
    <mergeCell ref="I666:I667"/>
    <mergeCell ref="A659:J659"/>
    <mergeCell ref="A660:B660"/>
    <mergeCell ref="A661:B661"/>
    <mergeCell ref="A662:D663"/>
    <mergeCell ref="E662:E663"/>
    <mergeCell ref="F662:F663"/>
    <mergeCell ref="G662:G663"/>
    <mergeCell ref="H662:H663"/>
    <mergeCell ref="I662:I663"/>
    <mergeCell ref="A655:J655"/>
    <mergeCell ref="A656:B656"/>
    <mergeCell ref="A657:D658"/>
    <mergeCell ref="E657:E658"/>
    <mergeCell ref="F657:F658"/>
    <mergeCell ref="G657:G658"/>
    <mergeCell ref="H657:H658"/>
    <mergeCell ref="I657:I658"/>
    <mergeCell ref="A651:J651"/>
    <mergeCell ref="A652:B652"/>
    <mergeCell ref="A653:D654"/>
    <mergeCell ref="E653:E654"/>
    <mergeCell ref="F653:F654"/>
    <mergeCell ref="G653:G654"/>
    <mergeCell ref="H653:H654"/>
    <mergeCell ref="I653:I654"/>
    <mergeCell ref="A647:J647"/>
    <mergeCell ref="A648:B648"/>
    <mergeCell ref="A649:D650"/>
    <mergeCell ref="E649:E650"/>
    <mergeCell ref="F649:F650"/>
    <mergeCell ref="G649:G650"/>
    <mergeCell ref="H649:H650"/>
    <mergeCell ref="I649:I650"/>
    <mergeCell ref="I641:I642"/>
    <mergeCell ref="A643:J643"/>
    <mergeCell ref="A644:B644"/>
    <mergeCell ref="A645:D646"/>
    <mergeCell ref="E645:E646"/>
    <mergeCell ref="F645:F646"/>
    <mergeCell ref="G645:G646"/>
    <mergeCell ref="H645:H646"/>
    <mergeCell ref="I645:I646"/>
    <mergeCell ref="A636:J636"/>
    <mergeCell ref="A637:B637"/>
    <mergeCell ref="A638:B638"/>
    <mergeCell ref="A639:B639"/>
    <mergeCell ref="A640:B640"/>
    <mergeCell ref="A641:D642"/>
    <mergeCell ref="E641:E642"/>
    <mergeCell ref="F641:F642"/>
    <mergeCell ref="G641:G642"/>
    <mergeCell ref="H641:H642"/>
    <mergeCell ref="A632:J632"/>
    <mergeCell ref="A633:B633"/>
    <mergeCell ref="A634:D635"/>
    <mergeCell ref="E634:E635"/>
    <mergeCell ref="F634:F635"/>
    <mergeCell ref="G634:G635"/>
    <mergeCell ref="H634:H635"/>
    <mergeCell ref="I634:I635"/>
    <mergeCell ref="I626:I627"/>
    <mergeCell ref="A628:J628"/>
    <mergeCell ref="A629:B629"/>
    <mergeCell ref="A630:D631"/>
    <mergeCell ref="E630:E631"/>
    <mergeCell ref="F630:F631"/>
    <mergeCell ref="G630:G631"/>
    <mergeCell ref="H630:H631"/>
    <mergeCell ref="I630:I631"/>
    <mergeCell ref="H621:H622"/>
    <mergeCell ref="I621:I622"/>
    <mergeCell ref="A623:J623"/>
    <mergeCell ref="A624:B624"/>
    <mergeCell ref="A625:B625"/>
    <mergeCell ref="A626:D627"/>
    <mergeCell ref="E626:E627"/>
    <mergeCell ref="F626:F627"/>
    <mergeCell ref="G626:G627"/>
    <mergeCell ref="H626:H627"/>
    <mergeCell ref="A619:B619"/>
    <mergeCell ref="A620:B620"/>
    <mergeCell ref="A621:D622"/>
    <mergeCell ref="E621:E622"/>
    <mergeCell ref="F621:F622"/>
    <mergeCell ref="G621:G622"/>
    <mergeCell ref="H613:H614"/>
    <mergeCell ref="I613:I614"/>
    <mergeCell ref="A615:J615"/>
    <mergeCell ref="A616:B616"/>
    <mergeCell ref="A617:B617"/>
    <mergeCell ref="A618:B618"/>
    <mergeCell ref="A611:B611"/>
    <mergeCell ref="A612:B612"/>
    <mergeCell ref="A613:D614"/>
    <mergeCell ref="E613:E614"/>
    <mergeCell ref="F613:F614"/>
    <mergeCell ref="G613:G614"/>
    <mergeCell ref="H605:H606"/>
    <mergeCell ref="I605:I606"/>
    <mergeCell ref="A607:J607"/>
    <mergeCell ref="A608:B608"/>
    <mergeCell ref="A609:B609"/>
    <mergeCell ref="A610:B610"/>
    <mergeCell ref="A603:B603"/>
    <mergeCell ref="A604:B604"/>
    <mergeCell ref="A605:D606"/>
    <mergeCell ref="E605:E606"/>
    <mergeCell ref="F605:F606"/>
    <mergeCell ref="G605:G606"/>
    <mergeCell ref="A597:J597"/>
    <mergeCell ref="A598:B598"/>
    <mergeCell ref="A599:B599"/>
    <mergeCell ref="A600:B600"/>
    <mergeCell ref="A601:B601"/>
    <mergeCell ref="A602:B602"/>
    <mergeCell ref="A591:J591"/>
    <mergeCell ref="A592:B592"/>
    <mergeCell ref="A593:B593"/>
    <mergeCell ref="A594:B594"/>
    <mergeCell ref="A595:D596"/>
    <mergeCell ref="E595:E596"/>
    <mergeCell ref="F595:F596"/>
    <mergeCell ref="G595:G596"/>
    <mergeCell ref="H595:H596"/>
    <mergeCell ref="I595:I596"/>
    <mergeCell ref="A586:J586"/>
    <mergeCell ref="A587:B587"/>
    <mergeCell ref="A588:B588"/>
    <mergeCell ref="A589:D590"/>
    <mergeCell ref="E589:E590"/>
    <mergeCell ref="F589:F590"/>
    <mergeCell ref="G589:G590"/>
    <mergeCell ref="H589:H590"/>
    <mergeCell ref="I589:I590"/>
    <mergeCell ref="A580:J580"/>
    <mergeCell ref="A581:B581"/>
    <mergeCell ref="A582:B582"/>
    <mergeCell ref="A583:B583"/>
    <mergeCell ref="A584:D585"/>
    <mergeCell ref="E584:E585"/>
    <mergeCell ref="F584:F585"/>
    <mergeCell ref="G584:G585"/>
    <mergeCell ref="H584:H585"/>
    <mergeCell ref="I584:I585"/>
    <mergeCell ref="A578:D579"/>
    <mergeCell ref="E578:E579"/>
    <mergeCell ref="F578:F579"/>
    <mergeCell ref="G578:G579"/>
    <mergeCell ref="H578:H579"/>
    <mergeCell ref="I578:I579"/>
    <mergeCell ref="A572:J572"/>
    <mergeCell ref="A573:B573"/>
    <mergeCell ref="A574:B574"/>
    <mergeCell ref="A575:B575"/>
    <mergeCell ref="A576:B576"/>
    <mergeCell ref="A577:B577"/>
    <mergeCell ref="A568:J568"/>
    <mergeCell ref="A569:B569"/>
    <mergeCell ref="A570:D571"/>
    <mergeCell ref="E570:E571"/>
    <mergeCell ref="F570:F571"/>
    <mergeCell ref="G570:G571"/>
    <mergeCell ref="H570:H571"/>
    <mergeCell ref="I570:I571"/>
    <mergeCell ref="A562:J562"/>
    <mergeCell ref="A563:B563"/>
    <mergeCell ref="A564:B564"/>
    <mergeCell ref="A565:B565"/>
    <mergeCell ref="A566:D567"/>
    <mergeCell ref="E566:E567"/>
    <mergeCell ref="F566:F567"/>
    <mergeCell ref="G566:G567"/>
    <mergeCell ref="H566:H567"/>
    <mergeCell ref="I566:I567"/>
    <mergeCell ref="A560:D561"/>
    <mergeCell ref="E560:E561"/>
    <mergeCell ref="F560:F561"/>
    <mergeCell ref="G560:G561"/>
    <mergeCell ref="H560:H561"/>
    <mergeCell ref="I560:I561"/>
    <mergeCell ref="I553:I554"/>
    <mergeCell ref="A555:J555"/>
    <mergeCell ref="A556:B556"/>
    <mergeCell ref="A557:B557"/>
    <mergeCell ref="A558:B558"/>
    <mergeCell ref="A559:B559"/>
    <mergeCell ref="A552:B552"/>
    <mergeCell ref="A553:D554"/>
    <mergeCell ref="E553:E554"/>
    <mergeCell ref="F553:F554"/>
    <mergeCell ref="G553:G554"/>
    <mergeCell ref="H553:H554"/>
    <mergeCell ref="A546:J546"/>
    <mergeCell ref="A547:B547"/>
    <mergeCell ref="A548:B548"/>
    <mergeCell ref="A549:B549"/>
    <mergeCell ref="A550:B550"/>
    <mergeCell ref="A551:B551"/>
    <mergeCell ref="H540:H541"/>
    <mergeCell ref="I540:I541"/>
    <mergeCell ref="A542:J542"/>
    <mergeCell ref="A543:B543"/>
    <mergeCell ref="A544:D545"/>
    <mergeCell ref="E544:E545"/>
    <mergeCell ref="F544:F545"/>
    <mergeCell ref="G544:G545"/>
    <mergeCell ref="H544:H545"/>
    <mergeCell ref="I544:I545"/>
    <mergeCell ref="A538:B538"/>
    <mergeCell ref="A539:B539"/>
    <mergeCell ref="A540:D541"/>
    <mergeCell ref="E540:E541"/>
    <mergeCell ref="F540:F541"/>
    <mergeCell ref="G540:G541"/>
    <mergeCell ref="I531:I532"/>
    <mergeCell ref="A533:J533"/>
    <mergeCell ref="A534:B534"/>
    <mergeCell ref="A535:B535"/>
    <mergeCell ref="A536:B536"/>
    <mergeCell ref="A537:B537"/>
    <mergeCell ref="A530:B530"/>
    <mergeCell ref="A531:D532"/>
    <mergeCell ref="E531:E532"/>
    <mergeCell ref="F531:F532"/>
    <mergeCell ref="G531:G532"/>
    <mergeCell ref="H531:H532"/>
    <mergeCell ref="A524:J524"/>
    <mergeCell ref="A525:B525"/>
    <mergeCell ref="A526:B526"/>
    <mergeCell ref="A527:B527"/>
    <mergeCell ref="A528:B528"/>
    <mergeCell ref="A529:B529"/>
    <mergeCell ref="A520:J520"/>
    <mergeCell ref="A521:B521"/>
    <mergeCell ref="A522:D523"/>
    <mergeCell ref="E522:E523"/>
    <mergeCell ref="F522:F523"/>
    <mergeCell ref="G522:G523"/>
    <mergeCell ref="H522:H523"/>
    <mergeCell ref="I522:I523"/>
    <mergeCell ref="I514:I515"/>
    <mergeCell ref="A516:J516"/>
    <mergeCell ref="A517:B517"/>
    <mergeCell ref="A518:D519"/>
    <mergeCell ref="E518:E519"/>
    <mergeCell ref="F518:F519"/>
    <mergeCell ref="G518:G519"/>
    <mergeCell ref="H518:H519"/>
    <mergeCell ref="I518:I519"/>
    <mergeCell ref="A509:J509"/>
    <mergeCell ref="A510:B510"/>
    <mergeCell ref="A511:B511"/>
    <mergeCell ref="A512:B512"/>
    <mergeCell ref="A513:B513"/>
    <mergeCell ref="A514:D515"/>
    <mergeCell ref="E514:E515"/>
    <mergeCell ref="F514:F515"/>
    <mergeCell ref="G514:G515"/>
    <mergeCell ref="H514:H515"/>
    <mergeCell ref="A505:J505"/>
    <mergeCell ref="A506:B506"/>
    <mergeCell ref="A507:D508"/>
    <mergeCell ref="E507:E508"/>
    <mergeCell ref="F507:F508"/>
    <mergeCell ref="G507:G508"/>
    <mergeCell ref="H507:H508"/>
    <mergeCell ref="I507:I508"/>
    <mergeCell ref="A499:J499"/>
    <mergeCell ref="A500:B500"/>
    <mergeCell ref="A501:B501"/>
    <mergeCell ref="A502:B502"/>
    <mergeCell ref="A503:D504"/>
    <mergeCell ref="E503:E504"/>
    <mergeCell ref="F503:F504"/>
    <mergeCell ref="G503:G504"/>
    <mergeCell ref="H503:H504"/>
    <mergeCell ref="I503:I504"/>
    <mergeCell ref="A493:J493"/>
    <mergeCell ref="A494:B494"/>
    <mergeCell ref="A495:B495"/>
    <mergeCell ref="A496:B496"/>
    <mergeCell ref="A497:D498"/>
    <mergeCell ref="E497:E498"/>
    <mergeCell ref="F497:F498"/>
    <mergeCell ref="G497:G498"/>
    <mergeCell ref="H497:H498"/>
    <mergeCell ref="I497:I498"/>
    <mergeCell ref="A491:D492"/>
    <mergeCell ref="E491:E492"/>
    <mergeCell ref="F491:F492"/>
    <mergeCell ref="G491:G492"/>
    <mergeCell ref="H491:H492"/>
    <mergeCell ref="I491:I492"/>
    <mergeCell ref="H485:H486"/>
    <mergeCell ref="I485:I486"/>
    <mergeCell ref="A487:J487"/>
    <mergeCell ref="A488:B488"/>
    <mergeCell ref="A489:B489"/>
    <mergeCell ref="A490:B490"/>
    <mergeCell ref="A483:B483"/>
    <mergeCell ref="A484:B484"/>
    <mergeCell ref="A485:D486"/>
    <mergeCell ref="E485:E486"/>
    <mergeCell ref="F485:F486"/>
    <mergeCell ref="G485:G486"/>
    <mergeCell ref="I476:I477"/>
    <mergeCell ref="A478:J478"/>
    <mergeCell ref="A479:B479"/>
    <mergeCell ref="A480:B480"/>
    <mergeCell ref="A481:B481"/>
    <mergeCell ref="A482:B482"/>
    <mergeCell ref="I470:I471"/>
    <mergeCell ref="A472:J472"/>
    <mergeCell ref="A473:B473"/>
    <mergeCell ref="A474:B474"/>
    <mergeCell ref="A475:B475"/>
    <mergeCell ref="A476:D477"/>
    <mergeCell ref="E476:E477"/>
    <mergeCell ref="F476:F477"/>
    <mergeCell ref="G476:G477"/>
    <mergeCell ref="H476:H477"/>
    <mergeCell ref="A469:B469"/>
    <mergeCell ref="A470:D471"/>
    <mergeCell ref="E470:E471"/>
    <mergeCell ref="F470:F471"/>
    <mergeCell ref="G470:G471"/>
    <mergeCell ref="H470:H471"/>
    <mergeCell ref="A463:J463"/>
    <mergeCell ref="A464:B464"/>
    <mergeCell ref="A465:B465"/>
    <mergeCell ref="A466:B466"/>
    <mergeCell ref="A467:B467"/>
    <mergeCell ref="A468:B468"/>
    <mergeCell ref="A461:D462"/>
    <mergeCell ref="E461:E462"/>
    <mergeCell ref="F461:F462"/>
    <mergeCell ref="G461:G462"/>
    <mergeCell ref="H461:H462"/>
    <mergeCell ref="I461:I462"/>
    <mergeCell ref="A455:J455"/>
    <mergeCell ref="A456:B456"/>
    <mergeCell ref="A457:B457"/>
    <mergeCell ref="A458:B458"/>
    <mergeCell ref="A459:B459"/>
    <mergeCell ref="A460:B460"/>
    <mergeCell ref="I449:I450"/>
    <mergeCell ref="A451:J451"/>
    <mergeCell ref="A452:B452"/>
    <mergeCell ref="A453:D454"/>
    <mergeCell ref="E453:E454"/>
    <mergeCell ref="F453:F454"/>
    <mergeCell ref="G453:G454"/>
    <mergeCell ref="H453:H454"/>
    <mergeCell ref="I453:I454"/>
    <mergeCell ref="A448:B448"/>
    <mergeCell ref="A449:D450"/>
    <mergeCell ref="E449:E450"/>
    <mergeCell ref="F449:F450"/>
    <mergeCell ref="G449:G450"/>
    <mergeCell ref="H449:H450"/>
    <mergeCell ref="A442:J442"/>
    <mergeCell ref="A443:B443"/>
    <mergeCell ref="A444:B444"/>
    <mergeCell ref="A445:B445"/>
    <mergeCell ref="A446:B446"/>
    <mergeCell ref="A447:B447"/>
    <mergeCell ref="A438:J438"/>
    <mergeCell ref="A439:B439"/>
    <mergeCell ref="A440:D441"/>
    <mergeCell ref="E440:E441"/>
    <mergeCell ref="F440:F441"/>
    <mergeCell ref="G440:G441"/>
    <mergeCell ref="H440:H441"/>
    <mergeCell ref="I440:I441"/>
    <mergeCell ref="A436:D437"/>
    <mergeCell ref="E436:E437"/>
    <mergeCell ref="F436:F437"/>
    <mergeCell ref="G436:G437"/>
    <mergeCell ref="H436:H437"/>
    <mergeCell ref="I436:I437"/>
    <mergeCell ref="I429:I430"/>
    <mergeCell ref="A431:J431"/>
    <mergeCell ref="A432:B432"/>
    <mergeCell ref="A433:B433"/>
    <mergeCell ref="A434:B434"/>
    <mergeCell ref="A435:B435"/>
    <mergeCell ref="I423:I424"/>
    <mergeCell ref="A425:J425"/>
    <mergeCell ref="A426:B426"/>
    <mergeCell ref="A427:B427"/>
    <mergeCell ref="A428:B428"/>
    <mergeCell ref="A429:D430"/>
    <mergeCell ref="E429:E430"/>
    <mergeCell ref="F429:F430"/>
    <mergeCell ref="G429:G430"/>
    <mergeCell ref="H429:H430"/>
    <mergeCell ref="A422:B422"/>
    <mergeCell ref="A423:D424"/>
    <mergeCell ref="E423:E424"/>
    <mergeCell ref="F423:F424"/>
    <mergeCell ref="G423:G424"/>
    <mergeCell ref="H423:H424"/>
    <mergeCell ref="A416:J416"/>
    <mergeCell ref="A417:B417"/>
    <mergeCell ref="A418:B418"/>
    <mergeCell ref="A419:B419"/>
    <mergeCell ref="A420:B420"/>
    <mergeCell ref="A421:B421"/>
    <mergeCell ref="A414:D415"/>
    <mergeCell ref="E414:E415"/>
    <mergeCell ref="F414:F415"/>
    <mergeCell ref="G414:G415"/>
    <mergeCell ref="H414:H415"/>
    <mergeCell ref="I414:I415"/>
    <mergeCell ref="I407:I408"/>
    <mergeCell ref="A409:J409"/>
    <mergeCell ref="A410:B410"/>
    <mergeCell ref="A411:B411"/>
    <mergeCell ref="A412:B412"/>
    <mergeCell ref="A413:B413"/>
    <mergeCell ref="A406:B406"/>
    <mergeCell ref="A407:D408"/>
    <mergeCell ref="E407:E408"/>
    <mergeCell ref="F407:F408"/>
    <mergeCell ref="G407:G408"/>
    <mergeCell ref="H407:H408"/>
    <mergeCell ref="A400:B400"/>
    <mergeCell ref="A401:B401"/>
    <mergeCell ref="A402:B402"/>
    <mergeCell ref="A403:B403"/>
    <mergeCell ref="A404:B404"/>
    <mergeCell ref="A405:B405"/>
    <mergeCell ref="I393:I394"/>
    <mergeCell ref="A395:J395"/>
    <mergeCell ref="A396:B396"/>
    <mergeCell ref="A397:B397"/>
    <mergeCell ref="A398:B398"/>
    <mergeCell ref="A399:B399"/>
    <mergeCell ref="A392:B392"/>
    <mergeCell ref="A393:D394"/>
    <mergeCell ref="E393:E394"/>
    <mergeCell ref="F393:F394"/>
    <mergeCell ref="G393:G394"/>
    <mergeCell ref="H393:H394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F376:F377"/>
    <mergeCell ref="G376:G377"/>
    <mergeCell ref="H376:H377"/>
    <mergeCell ref="I376:I377"/>
    <mergeCell ref="A378:J378"/>
    <mergeCell ref="A379:B379"/>
    <mergeCell ref="A372:B372"/>
    <mergeCell ref="A373:B373"/>
    <mergeCell ref="A374:B374"/>
    <mergeCell ref="A375:B375"/>
    <mergeCell ref="A376:D377"/>
    <mergeCell ref="E376:E377"/>
    <mergeCell ref="F368:F369"/>
    <mergeCell ref="G368:G369"/>
    <mergeCell ref="H368:H369"/>
    <mergeCell ref="I368:I369"/>
    <mergeCell ref="A370:J370"/>
    <mergeCell ref="A371:B371"/>
    <mergeCell ref="A364:B364"/>
    <mergeCell ref="A365:B365"/>
    <mergeCell ref="A366:B366"/>
    <mergeCell ref="A367:B367"/>
    <mergeCell ref="A368:D369"/>
    <mergeCell ref="E368:E369"/>
    <mergeCell ref="G359:G360"/>
    <mergeCell ref="H359:H360"/>
    <mergeCell ref="I359:I360"/>
    <mergeCell ref="A361:J361"/>
    <mergeCell ref="A362:B362"/>
    <mergeCell ref="A363:B363"/>
    <mergeCell ref="A356:B356"/>
    <mergeCell ref="A357:B357"/>
    <mergeCell ref="A358:B358"/>
    <mergeCell ref="A359:D360"/>
    <mergeCell ref="E359:E360"/>
    <mergeCell ref="F359:F360"/>
    <mergeCell ref="A350:B350"/>
    <mergeCell ref="A351:B351"/>
    <mergeCell ref="A352:B352"/>
    <mergeCell ref="A353:B353"/>
    <mergeCell ref="A354:B354"/>
    <mergeCell ref="A355:B355"/>
    <mergeCell ref="H344:H345"/>
    <mergeCell ref="I344:I345"/>
    <mergeCell ref="A346:J346"/>
    <mergeCell ref="A347:B347"/>
    <mergeCell ref="A348:B348"/>
    <mergeCell ref="A349:B349"/>
    <mergeCell ref="A342:B342"/>
    <mergeCell ref="A343:B343"/>
    <mergeCell ref="A344:D345"/>
    <mergeCell ref="E344:E345"/>
    <mergeCell ref="F344:F345"/>
    <mergeCell ref="G344:G345"/>
    <mergeCell ref="A336:B336"/>
    <mergeCell ref="A337:B337"/>
    <mergeCell ref="A338:B338"/>
    <mergeCell ref="A339:B339"/>
    <mergeCell ref="A340:B340"/>
    <mergeCell ref="A341:B341"/>
    <mergeCell ref="A330:J330"/>
    <mergeCell ref="A331:B331"/>
    <mergeCell ref="A332:B332"/>
    <mergeCell ref="A333:B333"/>
    <mergeCell ref="A334:B334"/>
    <mergeCell ref="A335:B335"/>
    <mergeCell ref="A324:J324"/>
    <mergeCell ref="A325:B325"/>
    <mergeCell ref="A326:B326"/>
    <mergeCell ref="A327:B327"/>
    <mergeCell ref="A328:D329"/>
    <mergeCell ref="E328:E329"/>
    <mergeCell ref="F328:F329"/>
    <mergeCell ref="G328:G329"/>
    <mergeCell ref="H328:H329"/>
    <mergeCell ref="I328:I329"/>
    <mergeCell ref="A318:J318"/>
    <mergeCell ref="A319:B319"/>
    <mergeCell ref="A320:B320"/>
    <mergeCell ref="A321:B321"/>
    <mergeCell ref="A322:D323"/>
    <mergeCell ref="E322:E323"/>
    <mergeCell ref="F322:F323"/>
    <mergeCell ref="G322:G323"/>
    <mergeCell ref="H322:H323"/>
    <mergeCell ref="I322:I323"/>
    <mergeCell ref="A314:J314"/>
    <mergeCell ref="A315:B315"/>
    <mergeCell ref="A316:D317"/>
    <mergeCell ref="E316:E317"/>
    <mergeCell ref="F316:F317"/>
    <mergeCell ref="G316:G317"/>
    <mergeCell ref="H316:H317"/>
    <mergeCell ref="I316:I317"/>
    <mergeCell ref="A310:J310"/>
    <mergeCell ref="A311:B311"/>
    <mergeCell ref="A312:D313"/>
    <mergeCell ref="E312:E313"/>
    <mergeCell ref="F312:F313"/>
    <mergeCell ref="G312:G313"/>
    <mergeCell ref="H312:H313"/>
    <mergeCell ref="I312:I313"/>
    <mergeCell ref="A306:J306"/>
    <mergeCell ref="A307:B307"/>
    <mergeCell ref="A308:D309"/>
    <mergeCell ref="E308:E309"/>
    <mergeCell ref="F308:F309"/>
    <mergeCell ref="G308:G309"/>
    <mergeCell ref="H308:H309"/>
    <mergeCell ref="I308:I309"/>
    <mergeCell ref="A302:J302"/>
    <mergeCell ref="A303:B303"/>
    <mergeCell ref="A304:D305"/>
    <mergeCell ref="E304:E305"/>
    <mergeCell ref="F304:F305"/>
    <mergeCell ref="G304:G305"/>
    <mergeCell ref="H304:H305"/>
    <mergeCell ref="I304:I305"/>
    <mergeCell ref="A298:J298"/>
    <mergeCell ref="A299:B299"/>
    <mergeCell ref="A300:D301"/>
    <mergeCell ref="E300:E301"/>
    <mergeCell ref="F300:F301"/>
    <mergeCell ref="G300:G301"/>
    <mergeCell ref="H300:H301"/>
    <mergeCell ref="I300:I301"/>
    <mergeCell ref="A293:J293"/>
    <mergeCell ref="A294:B294"/>
    <mergeCell ref="A295:B295"/>
    <mergeCell ref="A296:D297"/>
    <mergeCell ref="E296:E297"/>
    <mergeCell ref="F296:F297"/>
    <mergeCell ref="G296:G297"/>
    <mergeCell ref="H296:H297"/>
    <mergeCell ref="I296:I297"/>
    <mergeCell ref="A287:J287"/>
    <mergeCell ref="A288:B288"/>
    <mergeCell ref="A289:B289"/>
    <mergeCell ref="A290:B290"/>
    <mergeCell ref="A291:D292"/>
    <mergeCell ref="E291:E292"/>
    <mergeCell ref="F291:F292"/>
    <mergeCell ref="G291:G292"/>
    <mergeCell ref="H291:H292"/>
    <mergeCell ref="I291:I292"/>
    <mergeCell ref="A283:J283"/>
    <mergeCell ref="A284:B284"/>
    <mergeCell ref="A285:D286"/>
    <mergeCell ref="E285:E286"/>
    <mergeCell ref="F285:F286"/>
    <mergeCell ref="G285:G286"/>
    <mergeCell ref="H285:H286"/>
    <mergeCell ref="I285:I286"/>
    <mergeCell ref="A279:J279"/>
    <mergeCell ref="A280:B280"/>
    <mergeCell ref="A281:D282"/>
    <mergeCell ref="E281:E282"/>
    <mergeCell ref="F281:F282"/>
    <mergeCell ref="G281:G282"/>
    <mergeCell ref="H281:H282"/>
    <mergeCell ref="I281:I282"/>
    <mergeCell ref="A275:J275"/>
    <mergeCell ref="A276:B276"/>
    <mergeCell ref="A277:D278"/>
    <mergeCell ref="E277:E278"/>
    <mergeCell ref="F277:F278"/>
    <mergeCell ref="G277:G278"/>
    <mergeCell ref="H277:H278"/>
    <mergeCell ref="I277:I278"/>
    <mergeCell ref="A271:J271"/>
    <mergeCell ref="A272:B272"/>
    <mergeCell ref="A273:D274"/>
    <mergeCell ref="E273:E274"/>
    <mergeCell ref="F273:F274"/>
    <mergeCell ref="G273:G274"/>
    <mergeCell ref="H273:H274"/>
    <mergeCell ref="I273:I274"/>
    <mergeCell ref="A267:J267"/>
    <mergeCell ref="A268:B268"/>
    <mergeCell ref="A269:D270"/>
    <mergeCell ref="E269:E270"/>
    <mergeCell ref="F269:F270"/>
    <mergeCell ref="G269:G270"/>
    <mergeCell ref="H269:H270"/>
    <mergeCell ref="I269:I270"/>
    <mergeCell ref="A262:J262"/>
    <mergeCell ref="A263:B263"/>
    <mergeCell ref="A264:B264"/>
    <mergeCell ref="A265:D266"/>
    <mergeCell ref="E265:E266"/>
    <mergeCell ref="F265:F266"/>
    <mergeCell ref="G265:G266"/>
    <mergeCell ref="H265:H266"/>
    <mergeCell ref="I265:I266"/>
    <mergeCell ref="A258:J258"/>
    <mergeCell ref="A259:B259"/>
    <mergeCell ref="A260:D261"/>
    <mergeCell ref="E260:E261"/>
    <mergeCell ref="F260:F261"/>
    <mergeCell ref="G260:G261"/>
    <mergeCell ref="H260:H261"/>
    <mergeCell ref="I260:I261"/>
    <mergeCell ref="A254:J254"/>
    <mergeCell ref="A255:B255"/>
    <mergeCell ref="A256:D257"/>
    <mergeCell ref="E256:E257"/>
    <mergeCell ref="F256:F257"/>
    <mergeCell ref="G256:G257"/>
    <mergeCell ref="H256:H257"/>
    <mergeCell ref="I256:I257"/>
    <mergeCell ref="A250:J250"/>
    <mergeCell ref="A251:B251"/>
    <mergeCell ref="A252:D253"/>
    <mergeCell ref="E252:E253"/>
    <mergeCell ref="F252:F253"/>
    <mergeCell ref="G252:G253"/>
    <mergeCell ref="H252:H253"/>
    <mergeCell ref="I252:I253"/>
    <mergeCell ref="A246:J246"/>
    <mergeCell ref="A247:B247"/>
    <mergeCell ref="A248:D249"/>
    <mergeCell ref="E248:E249"/>
    <mergeCell ref="F248:F249"/>
    <mergeCell ref="G248:G249"/>
    <mergeCell ref="H248:H249"/>
    <mergeCell ref="I248:I249"/>
    <mergeCell ref="A242:J242"/>
    <mergeCell ref="A243:B243"/>
    <mergeCell ref="A244:D245"/>
    <mergeCell ref="E244:E245"/>
    <mergeCell ref="F244:F245"/>
    <mergeCell ref="G244:G245"/>
    <mergeCell ref="H244:H245"/>
    <mergeCell ref="I244:I245"/>
    <mergeCell ref="I236:I237"/>
    <mergeCell ref="A238:J238"/>
    <mergeCell ref="A239:B239"/>
    <mergeCell ref="A240:D241"/>
    <mergeCell ref="E240:E241"/>
    <mergeCell ref="F240:F241"/>
    <mergeCell ref="G240:G241"/>
    <mergeCell ref="H240:H241"/>
    <mergeCell ref="I240:I241"/>
    <mergeCell ref="I230:I231"/>
    <mergeCell ref="A232:J232"/>
    <mergeCell ref="A233:B233"/>
    <mergeCell ref="A234:B234"/>
    <mergeCell ref="A235:B235"/>
    <mergeCell ref="A236:D237"/>
    <mergeCell ref="E236:E237"/>
    <mergeCell ref="F236:F237"/>
    <mergeCell ref="G236:G237"/>
    <mergeCell ref="H236:H237"/>
    <mergeCell ref="A229:B229"/>
    <mergeCell ref="A230:D231"/>
    <mergeCell ref="E230:E231"/>
    <mergeCell ref="F230:F231"/>
    <mergeCell ref="G230:G231"/>
    <mergeCell ref="H230:H231"/>
    <mergeCell ref="A223:J223"/>
    <mergeCell ref="A224:B224"/>
    <mergeCell ref="A225:B225"/>
    <mergeCell ref="A226:B226"/>
    <mergeCell ref="A227:B227"/>
    <mergeCell ref="A228:B228"/>
    <mergeCell ref="A218:J218"/>
    <mergeCell ref="A219:B219"/>
    <mergeCell ref="A220:B220"/>
    <mergeCell ref="A221:D222"/>
    <mergeCell ref="E221:E222"/>
    <mergeCell ref="F221:F222"/>
    <mergeCell ref="G221:G222"/>
    <mergeCell ref="H221:H222"/>
    <mergeCell ref="I221:I222"/>
    <mergeCell ref="A214:J214"/>
    <mergeCell ref="A215:B215"/>
    <mergeCell ref="A216:D217"/>
    <mergeCell ref="E216:E217"/>
    <mergeCell ref="F216:F217"/>
    <mergeCell ref="G216:G217"/>
    <mergeCell ref="H216:H217"/>
    <mergeCell ref="I216:I217"/>
    <mergeCell ref="A210:J210"/>
    <mergeCell ref="A211:B211"/>
    <mergeCell ref="A212:D213"/>
    <mergeCell ref="E212:E213"/>
    <mergeCell ref="F212:F213"/>
    <mergeCell ref="G212:G213"/>
    <mergeCell ref="H212:H213"/>
    <mergeCell ref="I212:I213"/>
    <mergeCell ref="A206:J206"/>
    <mergeCell ref="A207:B207"/>
    <mergeCell ref="A208:D209"/>
    <mergeCell ref="E208:E209"/>
    <mergeCell ref="F208:F209"/>
    <mergeCell ref="G208:G209"/>
    <mergeCell ref="H208:H209"/>
    <mergeCell ref="I208:I209"/>
    <mergeCell ref="A202:J202"/>
    <mergeCell ref="A203:B203"/>
    <mergeCell ref="A204:D205"/>
    <mergeCell ref="E204:E205"/>
    <mergeCell ref="F204:F205"/>
    <mergeCell ref="G204:G205"/>
    <mergeCell ref="H204:H205"/>
    <mergeCell ref="I204:I205"/>
    <mergeCell ref="A198:J198"/>
    <mergeCell ref="A199:B199"/>
    <mergeCell ref="A200:D201"/>
    <mergeCell ref="E200:E201"/>
    <mergeCell ref="F200:F201"/>
    <mergeCell ref="G200:G201"/>
    <mergeCell ref="H200:H201"/>
    <mergeCell ref="I200:I201"/>
    <mergeCell ref="A194:J194"/>
    <mergeCell ref="A195:B195"/>
    <mergeCell ref="A196:D197"/>
    <mergeCell ref="E196:E197"/>
    <mergeCell ref="F196:F197"/>
    <mergeCell ref="G196:G197"/>
    <mergeCell ref="H196:H197"/>
    <mergeCell ref="I196:I197"/>
    <mergeCell ref="A190:J190"/>
    <mergeCell ref="A191:B191"/>
    <mergeCell ref="A192:D193"/>
    <mergeCell ref="E192:E193"/>
    <mergeCell ref="F192:F193"/>
    <mergeCell ref="G192:G193"/>
    <mergeCell ref="H192:H193"/>
    <mergeCell ref="I192:I193"/>
    <mergeCell ref="A186:J186"/>
    <mergeCell ref="A187:B187"/>
    <mergeCell ref="A188:D189"/>
    <mergeCell ref="E188:E189"/>
    <mergeCell ref="F188:F189"/>
    <mergeCell ref="G188:G189"/>
    <mergeCell ref="H188:H189"/>
    <mergeCell ref="I188:I189"/>
    <mergeCell ref="A182:J182"/>
    <mergeCell ref="A183:B183"/>
    <mergeCell ref="A184:D185"/>
    <mergeCell ref="E184:E185"/>
    <mergeCell ref="F184:F185"/>
    <mergeCell ref="G184:G185"/>
    <mergeCell ref="H184:H185"/>
    <mergeCell ref="I184:I185"/>
    <mergeCell ref="A178:J178"/>
    <mergeCell ref="A179:B179"/>
    <mergeCell ref="A180:D181"/>
    <mergeCell ref="E180:E181"/>
    <mergeCell ref="F180:F181"/>
    <mergeCell ref="G180:G181"/>
    <mergeCell ref="H180:H181"/>
    <mergeCell ref="I180:I181"/>
    <mergeCell ref="A174:J174"/>
    <mergeCell ref="A175:B175"/>
    <mergeCell ref="A176:D177"/>
    <mergeCell ref="E176:E177"/>
    <mergeCell ref="F176:F177"/>
    <mergeCell ref="G176:G177"/>
    <mergeCell ref="H176:H177"/>
    <mergeCell ref="I176:I177"/>
    <mergeCell ref="A170:J170"/>
    <mergeCell ref="A171:B171"/>
    <mergeCell ref="A172:D173"/>
    <mergeCell ref="E172:E173"/>
    <mergeCell ref="F172:F173"/>
    <mergeCell ref="G172:G173"/>
    <mergeCell ref="H172:H173"/>
    <mergeCell ref="I172:I173"/>
    <mergeCell ref="A166:J166"/>
    <mergeCell ref="A167:B167"/>
    <mergeCell ref="A168:D169"/>
    <mergeCell ref="E168:E169"/>
    <mergeCell ref="F168:F169"/>
    <mergeCell ref="G168:G169"/>
    <mergeCell ref="H168:H169"/>
    <mergeCell ref="I168:I169"/>
    <mergeCell ref="A162:J162"/>
    <mergeCell ref="A163:B163"/>
    <mergeCell ref="A164:D165"/>
    <mergeCell ref="E164:E165"/>
    <mergeCell ref="F164:F165"/>
    <mergeCell ref="G164:G165"/>
    <mergeCell ref="H164:H165"/>
    <mergeCell ref="I164:I165"/>
    <mergeCell ref="A158:J158"/>
    <mergeCell ref="A159:B159"/>
    <mergeCell ref="A160:D161"/>
    <mergeCell ref="E160:E161"/>
    <mergeCell ref="F160:F161"/>
    <mergeCell ref="G160:G161"/>
    <mergeCell ref="H160:H161"/>
    <mergeCell ref="I160:I161"/>
    <mergeCell ref="A154:J154"/>
    <mergeCell ref="A155:B155"/>
    <mergeCell ref="A156:D157"/>
    <mergeCell ref="E156:E157"/>
    <mergeCell ref="F156:F157"/>
    <mergeCell ref="G156:G157"/>
    <mergeCell ref="H156:H157"/>
    <mergeCell ref="I156:I157"/>
    <mergeCell ref="A150:J150"/>
    <mergeCell ref="A151:B151"/>
    <mergeCell ref="A152:D153"/>
    <mergeCell ref="E152:E153"/>
    <mergeCell ref="F152:F153"/>
    <mergeCell ref="G152:G153"/>
    <mergeCell ref="H152:H153"/>
    <mergeCell ref="I152:I153"/>
    <mergeCell ref="I144:I145"/>
    <mergeCell ref="A146:J146"/>
    <mergeCell ref="A147:B147"/>
    <mergeCell ref="A148:D149"/>
    <mergeCell ref="E148:E149"/>
    <mergeCell ref="F148:F149"/>
    <mergeCell ref="G148:G149"/>
    <mergeCell ref="H148:H149"/>
    <mergeCell ref="I148:I149"/>
    <mergeCell ref="G140:G141"/>
    <mergeCell ref="H140:H141"/>
    <mergeCell ref="I140:I141"/>
    <mergeCell ref="A142:J142"/>
    <mergeCell ref="A143:B143"/>
    <mergeCell ref="A144:D145"/>
    <mergeCell ref="E144:E145"/>
    <mergeCell ref="F144:F145"/>
    <mergeCell ref="G144:G145"/>
    <mergeCell ref="H144:H145"/>
    <mergeCell ref="A137:B137"/>
    <mergeCell ref="A138:B138"/>
    <mergeCell ref="A139:B139"/>
    <mergeCell ref="A140:D141"/>
    <mergeCell ref="E140:E141"/>
    <mergeCell ref="F140:F141"/>
    <mergeCell ref="G132:G133"/>
    <mergeCell ref="H132:H133"/>
    <mergeCell ref="I132:I133"/>
    <mergeCell ref="A134:J134"/>
    <mergeCell ref="A135:B135"/>
    <mergeCell ref="A136:B136"/>
    <mergeCell ref="A129:B129"/>
    <mergeCell ref="A130:B130"/>
    <mergeCell ref="A131:B131"/>
    <mergeCell ref="A132:D133"/>
    <mergeCell ref="E132:E133"/>
    <mergeCell ref="F132:F133"/>
    <mergeCell ref="A123:J123"/>
    <mergeCell ref="A124:B124"/>
    <mergeCell ref="A125:B125"/>
    <mergeCell ref="A126:B126"/>
    <mergeCell ref="A127:B127"/>
    <mergeCell ref="A128:B128"/>
    <mergeCell ref="A119:J119"/>
    <mergeCell ref="A120:B120"/>
    <mergeCell ref="A121:D122"/>
    <mergeCell ref="E121:E122"/>
    <mergeCell ref="F121:F122"/>
    <mergeCell ref="G121:G122"/>
    <mergeCell ref="H121:H122"/>
    <mergeCell ref="I121:I122"/>
    <mergeCell ref="A115:J115"/>
    <mergeCell ref="A116:B116"/>
    <mergeCell ref="A117:D118"/>
    <mergeCell ref="E117:E118"/>
    <mergeCell ref="F117:F118"/>
    <mergeCell ref="G117:G118"/>
    <mergeCell ref="H117:H118"/>
    <mergeCell ref="I117:I118"/>
    <mergeCell ref="A113:D114"/>
    <mergeCell ref="E113:E114"/>
    <mergeCell ref="F113:F114"/>
    <mergeCell ref="G113:G114"/>
    <mergeCell ref="H113:H114"/>
    <mergeCell ref="I113:I114"/>
    <mergeCell ref="A107:J107"/>
    <mergeCell ref="A108:B108"/>
    <mergeCell ref="A109:B109"/>
    <mergeCell ref="A110:B110"/>
    <mergeCell ref="A111:B111"/>
    <mergeCell ref="A112:B112"/>
    <mergeCell ref="A105:D106"/>
    <mergeCell ref="E105:E106"/>
    <mergeCell ref="F105:F106"/>
    <mergeCell ref="G105:G106"/>
    <mergeCell ref="H105:H106"/>
    <mergeCell ref="I105:I106"/>
    <mergeCell ref="A99:J99"/>
    <mergeCell ref="A100:B100"/>
    <mergeCell ref="A101:B101"/>
    <mergeCell ref="A102:B102"/>
    <mergeCell ref="A103:B103"/>
    <mergeCell ref="A104:B104"/>
    <mergeCell ref="A97:D98"/>
    <mergeCell ref="E97:E98"/>
    <mergeCell ref="F97:F98"/>
    <mergeCell ref="G97:G98"/>
    <mergeCell ref="H97:H98"/>
    <mergeCell ref="I97:I98"/>
    <mergeCell ref="A91:J91"/>
    <mergeCell ref="A92:B92"/>
    <mergeCell ref="A93:B93"/>
    <mergeCell ref="A94:B94"/>
    <mergeCell ref="A95:B95"/>
    <mergeCell ref="A96:B96"/>
    <mergeCell ref="A87:J87"/>
    <mergeCell ref="A88:B88"/>
    <mergeCell ref="A89:D90"/>
    <mergeCell ref="E89:E90"/>
    <mergeCell ref="F89:F90"/>
    <mergeCell ref="G89:G90"/>
    <mergeCell ref="H89:H90"/>
    <mergeCell ref="I89:I90"/>
    <mergeCell ref="A83:J83"/>
    <mergeCell ref="A84:B84"/>
    <mergeCell ref="A85:D86"/>
    <mergeCell ref="E85:E86"/>
    <mergeCell ref="F85:F86"/>
    <mergeCell ref="G85:G86"/>
    <mergeCell ref="H85:H86"/>
    <mergeCell ref="I85:I86"/>
    <mergeCell ref="A79:J79"/>
    <mergeCell ref="A80:B80"/>
    <mergeCell ref="A81:D82"/>
    <mergeCell ref="E81:E82"/>
    <mergeCell ref="F81:F82"/>
    <mergeCell ref="G81:G82"/>
    <mergeCell ref="H81:H82"/>
    <mergeCell ref="I81:I82"/>
    <mergeCell ref="A73:J73"/>
    <mergeCell ref="A74:B74"/>
    <mergeCell ref="A75:B75"/>
    <mergeCell ref="A76:B76"/>
    <mergeCell ref="A77:D78"/>
    <mergeCell ref="E77:E78"/>
    <mergeCell ref="F77:F78"/>
    <mergeCell ref="G77:G78"/>
    <mergeCell ref="H77:H78"/>
    <mergeCell ref="I77:I78"/>
    <mergeCell ref="A67:J67"/>
    <mergeCell ref="A68:B68"/>
    <mergeCell ref="A69:B69"/>
    <mergeCell ref="A70:B70"/>
    <mergeCell ref="A71:D72"/>
    <mergeCell ref="E71:E72"/>
    <mergeCell ref="F71:F72"/>
    <mergeCell ref="G71:G72"/>
    <mergeCell ref="H71:H72"/>
    <mergeCell ref="I71:I72"/>
    <mergeCell ref="A63:J63"/>
    <mergeCell ref="A64:B64"/>
    <mergeCell ref="A65:D66"/>
    <mergeCell ref="E65:E66"/>
    <mergeCell ref="F65:F66"/>
    <mergeCell ref="G65:G66"/>
    <mergeCell ref="H65:H66"/>
    <mergeCell ref="I65:I66"/>
    <mergeCell ref="A59:J59"/>
    <mergeCell ref="A60:B60"/>
    <mergeCell ref="A61:D62"/>
    <mergeCell ref="E61:E62"/>
    <mergeCell ref="F61:F62"/>
    <mergeCell ref="G61:G62"/>
    <mergeCell ref="H61:H62"/>
    <mergeCell ref="I61:I62"/>
    <mergeCell ref="I53:I54"/>
    <mergeCell ref="A55:J55"/>
    <mergeCell ref="A56:B56"/>
    <mergeCell ref="A57:D58"/>
    <mergeCell ref="E57:E58"/>
    <mergeCell ref="F57:F58"/>
    <mergeCell ref="G57:G58"/>
    <mergeCell ref="H57:H58"/>
    <mergeCell ref="I57:I58"/>
    <mergeCell ref="I47:I48"/>
    <mergeCell ref="A49:J49"/>
    <mergeCell ref="A50:B50"/>
    <mergeCell ref="A51:B51"/>
    <mergeCell ref="A52:B52"/>
    <mergeCell ref="A53:D54"/>
    <mergeCell ref="E53:E54"/>
    <mergeCell ref="F53:F54"/>
    <mergeCell ref="G53:G54"/>
    <mergeCell ref="H53:H54"/>
    <mergeCell ref="A46:B46"/>
    <mergeCell ref="A47:D48"/>
    <mergeCell ref="E47:E48"/>
    <mergeCell ref="F47:F48"/>
    <mergeCell ref="G47:G48"/>
    <mergeCell ref="H47:H48"/>
    <mergeCell ref="E43:E44"/>
    <mergeCell ref="F43:F44"/>
    <mergeCell ref="G43:G44"/>
    <mergeCell ref="H43:H44"/>
    <mergeCell ref="I43:I44"/>
    <mergeCell ref="A45:J45"/>
    <mergeCell ref="A38:B38"/>
    <mergeCell ref="A39:B39"/>
    <mergeCell ref="A40:B40"/>
    <mergeCell ref="A41:B41"/>
    <mergeCell ref="A42:B42"/>
    <mergeCell ref="A43:D44"/>
    <mergeCell ref="H32:H33"/>
    <mergeCell ref="I32:I33"/>
    <mergeCell ref="A34:J34"/>
    <mergeCell ref="A35:B35"/>
    <mergeCell ref="A36:B36"/>
    <mergeCell ref="A37:B37"/>
    <mergeCell ref="A30:B30"/>
    <mergeCell ref="A31:B31"/>
    <mergeCell ref="A32:D33"/>
    <mergeCell ref="E32:E33"/>
    <mergeCell ref="F32:F33"/>
    <mergeCell ref="G32:G33"/>
    <mergeCell ref="G25:G26"/>
    <mergeCell ref="H25:H26"/>
    <mergeCell ref="I25:I26"/>
    <mergeCell ref="A27:J27"/>
    <mergeCell ref="A28:B28"/>
    <mergeCell ref="A29:B29"/>
    <mergeCell ref="A22:B22"/>
    <mergeCell ref="A23:B23"/>
    <mergeCell ref="A24:B24"/>
    <mergeCell ref="A25:D26"/>
    <mergeCell ref="E25:E26"/>
    <mergeCell ref="F25:F26"/>
    <mergeCell ref="A16:J16"/>
    <mergeCell ref="A17:B17"/>
    <mergeCell ref="A18:B18"/>
    <mergeCell ref="A19:B19"/>
    <mergeCell ref="A20:B20"/>
    <mergeCell ref="A21:B21"/>
    <mergeCell ref="A14:D15"/>
    <mergeCell ref="E14:E15"/>
    <mergeCell ref="F14:F15"/>
    <mergeCell ref="G14:G15"/>
    <mergeCell ref="H14:H15"/>
    <mergeCell ref="I14:I15"/>
    <mergeCell ref="A8:B8"/>
    <mergeCell ref="A9:J9"/>
    <mergeCell ref="A10:B10"/>
    <mergeCell ref="A11:B11"/>
    <mergeCell ref="A12:B12"/>
    <mergeCell ref="A13:B13"/>
    <mergeCell ref="A2:D2"/>
    <mergeCell ref="E2:J2"/>
    <mergeCell ref="A4:J4"/>
    <mergeCell ref="A5:H5"/>
    <mergeCell ref="I5:J5"/>
    <mergeCell ref="A7:B7"/>
    <mergeCell ref="E7:F7"/>
    <mergeCell ref="G7:H7"/>
    <mergeCell ref="I7:J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6"/>
  <sheetViews>
    <sheetView showZeros="0" zoomScale="85" zoomScaleNormal="85" zoomScaleSheetLayoutView="100" workbookViewId="0">
      <pane xSplit="3" ySplit="9" topLeftCell="D25" activePane="bottomRight" state="frozen"/>
      <selection activeCell="C11" sqref="C11"/>
      <selection pane="topRight" activeCell="C11" sqref="C11"/>
      <selection pane="bottomLeft" activeCell="C11" sqref="C11"/>
      <selection pane="bottomRight" activeCell="D34" sqref="D34"/>
    </sheetView>
  </sheetViews>
  <sheetFormatPr defaultColWidth="9.140625" defaultRowHeight="12.75" zeroHeight="1"/>
  <cols>
    <col min="1" max="1" width="2.28515625" style="138" customWidth="1"/>
    <col min="2" max="2" width="9.140625" style="115" customWidth="1"/>
    <col min="3" max="3" width="48.85546875" style="107" customWidth="1"/>
    <col min="4" max="4" width="21.85546875" style="107" customWidth="1"/>
    <col min="5" max="5" width="21.85546875" style="147" customWidth="1"/>
    <col min="6" max="6" width="14.28515625" style="139" bestFit="1" customWidth="1"/>
    <col min="7" max="7" width="10" style="139" bestFit="1" customWidth="1"/>
    <col min="8" max="8" width="15.42578125" style="143" customWidth="1"/>
    <col min="9" max="10" width="9.140625" style="141" customWidth="1"/>
    <col min="11" max="16384" width="9.140625" style="142"/>
  </cols>
  <sheetData>
    <row r="1" spans="1:8" ht="14.25" customHeight="1">
      <c r="B1" s="736" t="s">
        <v>474</v>
      </c>
      <c r="C1" s="736"/>
      <c r="D1" s="736"/>
      <c r="E1" s="736"/>
      <c r="H1" s="140"/>
    </row>
    <row r="2" spans="1:8">
      <c r="B2" s="148"/>
      <c r="E2" s="134"/>
    </row>
    <row r="3" spans="1:8">
      <c r="B3" s="162" t="str">
        <f>+balance!B4</f>
        <v>ЖУУЛЧИН ДЮТИ ФРИЙ ХК</v>
      </c>
      <c r="C3" s="144"/>
      <c r="D3" s="144"/>
      <c r="E3" s="130"/>
    </row>
    <row r="4" spans="1:8" ht="11.25">
      <c r="B4" s="739" t="s">
        <v>608</v>
      </c>
      <c r="C4" s="739"/>
      <c r="D4" s="221"/>
      <c r="E4" s="145" t="str">
        <f>+balance!D4</f>
        <v>2018 оны 06 сарын 30 өдөр</v>
      </c>
    </row>
    <row r="5" spans="1:8">
      <c r="B5" s="148"/>
      <c r="C5" s="146"/>
      <c r="D5" s="146"/>
    </row>
    <row r="6" spans="1:8">
      <c r="B6" s="148"/>
      <c r="C6" s="146"/>
      <c r="D6" s="146"/>
      <c r="E6" s="148" t="s">
        <v>201</v>
      </c>
    </row>
    <row r="7" spans="1:8" ht="5.25" customHeight="1">
      <c r="B7" s="148"/>
    </row>
    <row r="8" spans="1:8" ht="12.75" customHeight="1">
      <c r="B8" s="743" t="s">
        <v>200</v>
      </c>
      <c r="C8" s="733" t="s">
        <v>105</v>
      </c>
      <c r="D8" s="741" t="str">
        <f>balance!C9</f>
        <v>2017 оны 12-р сарын 31</v>
      </c>
      <c r="E8" s="741" t="str">
        <f>balance!D9</f>
        <v>2018 оны 06 сарын 30</v>
      </c>
      <c r="F8" s="149"/>
      <c r="H8" s="737"/>
    </row>
    <row r="9" spans="1:8" ht="12.75" customHeight="1">
      <c r="A9" s="150"/>
      <c r="B9" s="744"/>
      <c r="C9" s="740"/>
      <c r="D9" s="742"/>
      <c r="E9" s="742"/>
      <c r="H9" s="738"/>
    </row>
    <row r="10" spans="1:8" ht="18" customHeight="1">
      <c r="A10" s="150"/>
      <c r="B10" s="117">
        <v>1</v>
      </c>
      <c r="C10" s="151" t="s">
        <v>475</v>
      </c>
      <c r="D10" s="613">
        <v>3958876589.3499999</v>
      </c>
      <c r="E10" s="613">
        <v>2496473628.3699999</v>
      </c>
      <c r="H10" s="135"/>
    </row>
    <row r="11" spans="1:8" ht="18" customHeight="1">
      <c r="A11" s="150" t="s">
        <v>476</v>
      </c>
      <c r="B11" s="159">
        <v>2</v>
      </c>
      <c r="C11" s="152" t="s">
        <v>477</v>
      </c>
      <c r="D11" s="613">
        <v>2121947633.3199999</v>
      </c>
      <c r="E11" s="613">
        <v>1453564397</v>
      </c>
      <c r="F11" s="153"/>
      <c r="H11" s="136"/>
    </row>
    <row r="12" spans="1:8" ht="18" customHeight="1">
      <c r="A12" s="150" t="s">
        <v>476</v>
      </c>
      <c r="B12" s="117">
        <v>3</v>
      </c>
      <c r="C12" s="151" t="s">
        <v>478</v>
      </c>
      <c r="D12" s="613">
        <f>D10-D11</f>
        <v>1836928956.03</v>
      </c>
      <c r="E12" s="613">
        <f>E10-E11</f>
        <v>1042909231.3699999</v>
      </c>
      <c r="F12" s="153"/>
      <c r="H12" s="136"/>
    </row>
    <row r="13" spans="1:8" ht="18" customHeight="1">
      <c r="A13" s="150" t="s">
        <v>479</v>
      </c>
      <c r="B13" s="159">
        <v>4</v>
      </c>
      <c r="C13" s="152" t="s">
        <v>609</v>
      </c>
      <c r="D13" s="613"/>
      <c r="E13" s="613"/>
      <c r="H13" s="136"/>
    </row>
    <row r="14" spans="1:8" ht="18" customHeight="1">
      <c r="A14" s="150"/>
      <c r="B14" s="117">
        <v>5</v>
      </c>
      <c r="C14" s="152" t="s">
        <v>480</v>
      </c>
      <c r="D14" s="613">
        <v>91589987.140000001</v>
      </c>
      <c r="E14" s="613">
        <v>39217874.299999997</v>
      </c>
      <c r="H14" s="136"/>
    </row>
    <row r="15" spans="1:8" ht="18" customHeight="1">
      <c r="A15" s="150"/>
      <c r="B15" s="159">
        <v>6</v>
      </c>
      <c r="C15" s="152" t="s">
        <v>116</v>
      </c>
      <c r="D15" s="613"/>
      <c r="E15" s="613"/>
      <c r="H15" s="136"/>
    </row>
    <row r="16" spans="1:8" ht="18" customHeight="1">
      <c r="A16" s="150"/>
      <c r="B16" s="117">
        <v>7</v>
      </c>
      <c r="C16" s="152" t="s">
        <v>481</v>
      </c>
      <c r="D16" s="613"/>
      <c r="E16" s="613"/>
      <c r="H16" s="136"/>
    </row>
    <row r="17" spans="1:8" ht="18" customHeight="1">
      <c r="A17" s="150"/>
      <c r="B17" s="159">
        <v>8</v>
      </c>
      <c r="C17" s="152" t="s">
        <v>372</v>
      </c>
      <c r="D17" s="613">
        <v>1711283.54</v>
      </c>
      <c r="E17" s="614">
        <v>666155.93999999994</v>
      </c>
      <c r="F17" s="576"/>
      <c r="G17" s="576"/>
      <c r="H17" s="136"/>
    </row>
    <row r="18" spans="1:8" ht="18" customHeight="1">
      <c r="A18" s="150"/>
      <c r="B18" s="117">
        <v>9</v>
      </c>
      <c r="C18" s="152" t="s">
        <v>482</v>
      </c>
      <c r="D18" s="613"/>
      <c r="E18" s="613">
        <v>291964606.44</v>
      </c>
      <c r="H18" s="136"/>
    </row>
    <row r="19" spans="1:8" ht="18" customHeight="1">
      <c r="A19" s="150"/>
      <c r="B19" s="159">
        <v>10</v>
      </c>
      <c r="C19" s="152" t="s">
        <v>483</v>
      </c>
      <c r="D19" s="613">
        <v>653792589.13999999</v>
      </c>
      <c r="E19" s="613">
        <v>129996286.68000001</v>
      </c>
      <c r="F19" s="154"/>
      <c r="H19" s="136"/>
    </row>
    <row r="20" spans="1:8" ht="18" customHeight="1">
      <c r="A20" s="150"/>
      <c r="B20" s="117">
        <v>11</v>
      </c>
      <c r="C20" s="152" t="s">
        <v>484</v>
      </c>
      <c r="D20" s="613"/>
      <c r="E20" s="613">
        <v>4886968.66</v>
      </c>
      <c r="F20" s="153"/>
      <c r="H20" s="136"/>
    </row>
    <row r="21" spans="1:8" ht="18" customHeight="1">
      <c r="A21" s="150"/>
      <c r="B21" s="159">
        <v>12</v>
      </c>
      <c r="C21" s="152" t="s">
        <v>361</v>
      </c>
      <c r="D21" s="613">
        <v>43007483.149999999</v>
      </c>
      <c r="E21" s="614">
        <v>3452055.98</v>
      </c>
      <c r="H21" s="136"/>
    </row>
    <row r="22" spans="1:8" ht="18" customHeight="1">
      <c r="A22" s="150"/>
      <c r="B22" s="117">
        <v>13</v>
      </c>
      <c r="C22" s="152" t="s">
        <v>485</v>
      </c>
      <c r="D22" s="613">
        <v>-18710151.800000001</v>
      </c>
      <c r="E22" s="613">
        <v>-12433294.869999999</v>
      </c>
      <c r="H22" s="136"/>
    </row>
    <row r="23" spans="1:8" ht="18" customHeight="1">
      <c r="A23" s="150"/>
      <c r="B23" s="159">
        <v>14</v>
      </c>
      <c r="C23" s="152" t="s">
        <v>486</v>
      </c>
      <c r="D23" s="613">
        <v>-20235966.440000013</v>
      </c>
      <c r="E23" s="613">
        <v>18971.09</v>
      </c>
      <c r="H23" s="136"/>
    </row>
    <row r="24" spans="1:8" ht="18" customHeight="1">
      <c r="A24" s="150"/>
      <c r="B24" s="117">
        <v>15</v>
      </c>
      <c r="C24" s="152" t="s">
        <v>487</v>
      </c>
      <c r="D24" s="613"/>
      <c r="E24" s="613"/>
      <c r="H24" s="136"/>
    </row>
    <row r="25" spans="1:8" ht="18" customHeight="1">
      <c r="A25" s="150"/>
      <c r="B25" s="159">
        <v>16</v>
      </c>
      <c r="C25" s="152" t="s">
        <v>488</v>
      </c>
      <c r="D25" s="613"/>
      <c r="E25" s="613"/>
      <c r="H25" s="136"/>
    </row>
    <row r="26" spans="1:8" ht="18" customHeight="1">
      <c r="A26" s="150"/>
      <c r="B26" s="117">
        <v>17</v>
      </c>
      <c r="C26" s="152" t="s">
        <v>489</v>
      </c>
      <c r="D26" s="613"/>
      <c r="E26" s="613"/>
      <c r="F26" s="576"/>
      <c r="H26" s="136"/>
    </row>
    <row r="27" spans="1:8" ht="18" customHeight="1">
      <c r="A27" s="150"/>
      <c r="B27" s="160">
        <v>18</v>
      </c>
      <c r="C27" s="151" t="s">
        <v>490</v>
      </c>
      <c r="D27" s="615">
        <f>D12+D14-D19-D21+D22+D23+D26+D17</f>
        <v>1194484036.1800001</v>
      </c>
      <c r="E27" s="615">
        <f>E12+E14-E19-E21+E22+E23+E26+E17-E18-E20</f>
        <v>640079020.06999981</v>
      </c>
      <c r="F27" s="153"/>
      <c r="H27" s="136"/>
    </row>
    <row r="28" spans="1:8" ht="18" customHeight="1">
      <c r="A28" s="150"/>
      <c r="B28" s="117">
        <v>19</v>
      </c>
      <c r="C28" s="152" t="s">
        <v>362</v>
      </c>
      <c r="D28" s="613">
        <v>123803109.42</v>
      </c>
      <c r="E28" s="613">
        <v>64621246.759999998</v>
      </c>
      <c r="H28" s="136"/>
    </row>
    <row r="29" spans="1:8" ht="18" customHeight="1">
      <c r="A29" s="150"/>
      <c r="B29" s="160">
        <v>20</v>
      </c>
      <c r="C29" s="151" t="s">
        <v>491</v>
      </c>
      <c r="D29" s="615">
        <f>D27-D28</f>
        <v>1070680926.7600001</v>
      </c>
      <c r="E29" s="615">
        <f>E27-E28</f>
        <v>575457773.30999982</v>
      </c>
      <c r="F29" s="155"/>
      <c r="H29" s="136"/>
    </row>
    <row r="30" spans="1:8" ht="25.5">
      <c r="A30" s="150" t="s">
        <v>476</v>
      </c>
      <c r="B30" s="160">
        <v>21</v>
      </c>
      <c r="C30" s="156" t="s">
        <v>492</v>
      </c>
      <c r="D30" s="613"/>
      <c r="E30" s="613"/>
      <c r="F30" s="479"/>
      <c r="G30" s="153"/>
      <c r="H30" s="136"/>
    </row>
    <row r="31" spans="1:8" ht="18" customHeight="1">
      <c r="A31" s="150" t="s">
        <v>476</v>
      </c>
      <c r="B31" s="117">
        <v>22</v>
      </c>
      <c r="C31" s="151" t="s">
        <v>493</v>
      </c>
      <c r="D31" s="615">
        <f>D29</f>
        <v>1070680926.7600001</v>
      </c>
      <c r="E31" s="615">
        <f>E29</f>
        <v>575457773.30999982</v>
      </c>
      <c r="F31" s="479"/>
      <c r="H31" s="136"/>
    </row>
    <row r="32" spans="1:8" ht="18" customHeight="1">
      <c r="A32" s="150" t="s">
        <v>476</v>
      </c>
      <c r="B32" s="117">
        <v>23</v>
      </c>
      <c r="C32" s="151" t="s">
        <v>224</v>
      </c>
      <c r="D32" s="616"/>
      <c r="E32" s="615"/>
      <c r="F32" s="149"/>
      <c r="H32" s="136"/>
    </row>
    <row r="33" spans="1:8" ht="18" customHeight="1">
      <c r="A33" s="150" t="s">
        <v>479</v>
      </c>
      <c r="B33" s="733"/>
      <c r="C33" s="152" t="s">
        <v>494</v>
      </c>
      <c r="D33" s="617"/>
      <c r="E33" s="613"/>
      <c r="F33" s="149"/>
      <c r="H33" s="136"/>
    </row>
    <row r="34" spans="1:8" ht="18" customHeight="1">
      <c r="A34" s="150" t="s">
        <v>479</v>
      </c>
      <c r="B34" s="734"/>
      <c r="C34" s="152" t="s">
        <v>495</v>
      </c>
      <c r="D34" s="617"/>
      <c r="E34" s="613"/>
      <c r="F34" s="149"/>
      <c r="H34" s="136"/>
    </row>
    <row r="35" spans="1:8" ht="18" customHeight="1">
      <c r="A35" s="150" t="s">
        <v>479</v>
      </c>
      <c r="B35" s="735"/>
      <c r="C35" s="152" t="s">
        <v>496</v>
      </c>
      <c r="D35" s="617"/>
      <c r="E35" s="613"/>
      <c r="F35" s="149"/>
      <c r="H35" s="136"/>
    </row>
    <row r="36" spans="1:8" ht="18" customHeight="1">
      <c r="A36" s="150" t="s">
        <v>479</v>
      </c>
      <c r="B36" s="117">
        <v>24</v>
      </c>
      <c r="C36" s="151" t="s">
        <v>380</v>
      </c>
      <c r="D36" s="616"/>
      <c r="E36" s="615"/>
      <c r="F36" s="149"/>
      <c r="H36" s="136"/>
    </row>
    <row r="37" spans="1:8" ht="18" customHeight="1">
      <c r="A37" s="150" t="s">
        <v>479</v>
      </c>
      <c r="B37" s="117">
        <f t="shared" ref="B37" si="0">+B36+1</f>
        <v>25</v>
      </c>
      <c r="C37" s="152" t="s">
        <v>497</v>
      </c>
      <c r="D37" s="617"/>
      <c r="E37" s="613"/>
      <c r="F37" s="149"/>
      <c r="H37" s="135"/>
    </row>
    <row r="38" spans="1:8" ht="15" customHeight="1">
      <c r="A38" s="150"/>
      <c r="B38" s="161"/>
      <c r="C38" s="157"/>
      <c r="D38" s="157"/>
      <c r="E38" s="137"/>
      <c r="H38" s="135"/>
    </row>
    <row r="39" spans="1:8" ht="15" customHeight="1">
      <c r="A39" s="150"/>
      <c r="B39" s="161"/>
      <c r="C39" s="157"/>
      <c r="D39" s="157"/>
      <c r="E39" s="137"/>
      <c r="H39" s="135"/>
    </row>
    <row r="40" spans="1:8" ht="15" customHeight="1">
      <c r="A40" s="150"/>
      <c r="B40" s="161"/>
      <c r="C40" s="157"/>
      <c r="D40" s="157"/>
      <c r="E40" s="137"/>
      <c r="H40" s="135"/>
    </row>
    <row r="41" spans="1:8">
      <c r="B41" s="148"/>
      <c r="C41" s="158"/>
      <c r="D41" s="158"/>
      <c r="E41" s="109"/>
    </row>
    <row r="42" spans="1:8">
      <c r="B42" s="148"/>
      <c r="C42" s="88" t="str">
        <f>+balance!B79</f>
        <v>Захирал____________________                     /Ё.ГАНБАТ/</v>
      </c>
      <c r="D42" s="130"/>
      <c r="E42" s="137"/>
    </row>
    <row r="43" spans="1:8" ht="12" customHeight="1">
      <c r="B43" s="148"/>
      <c r="C43" s="88"/>
      <c r="D43" s="130"/>
      <c r="E43" s="137"/>
    </row>
    <row r="44" spans="1:8">
      <c r="B44" s="148"/>
      <c r="C44" s="88" t="str">
        <f>+balance!B81</f>
        <v>Ерөнхий нягтлан бодогч________________ /Г.ЭНХГЭРЭЛ/</v>
      </c>
      <c r="D44" s="130"/>
      <c r="E44" s="137"/>
    </row>
    <row r="45" spans="1:8" ht="12.75" hidden="1" customHeight="1">
      <c r="C45" s="158"/>
      <c r="D45" s="158"/>
      <c r="E45" s="109"/>
    </row>
    <row r="46" spans="1:8" ht="12.75" hidden="1" customHeight="1">
      <c r="C46" s="158"/>
      <c r="D46" s="158"/>
      <c r="E46" s="109"/>
    </row>
    <row r="47" spans="1:8" ht="12.75" hidden="1" customHeight="1">
      <c r="C47" s="158"/>
      <c r="D47" s="158"/>
      <c r="E47" s="109"/>
    </row>
    <row r="48" spans="1:8" ht="12.75" hidden="1" customHeight="1">
      <c r="C48" s="158"/>
      <c r="D48" s="158"/>
      <c r="E48" s="109"/>
    </row>
    <row r="49" spans="3:5" ht="12.75" hidden="1" customHeight="1">
      <c r="C49" s="158"/>
      <c r="D49" s="158"/>
      <c r="E49" s="109"/>
    </row>
    <row r="50" spans="3:5" ht="12.75" hidden="1" customHeight="1">
      <c r="C50" s="158"/>
      <c r="D50" s="158"/>
      <c r="E50" s="109"/>
    </row>
    <row r="51" spans="3:5" ht="12.75" hidden="1" customHeight="1">
      <c r="C51" s="158"/>
      <c r="D51" s="158"/>
      <c r="E51" s="109"/>
    </row>
    <row r="52" spans="3:5" ht="12.75" hidden="1" customHeight="1">
      <c r="C52" s="158"/>
      <c r="D52" s="158"/>
      <c r="E52" s="109"/>
    </row>
    <row r="53" spans="3:5" ht="12.75" hidden="1" customHeight="1">
      <c r="E53" s="109"/>
    </row>
    <row r="54" spans="3:5" ht="12.75" hidden="1" customHeight="1">
      <c r="E54" s="109"/>
    </row>
    <row r="55" spans="3:5" ht="12.75" hidden="1" customHeight="1">
      <c r="E55" s="109"/>
    </row>
    <row r="56" spans="3:5" ht="12.75" hidden="1" customHeight="1">
      <c r="E56" s="109"/>
    </row>
    <row r="57" spans="3:5" ht="12.75" hidden="1" customHeight="1">
      <c r="E57" s="109"/>
    </row>
    <row r="58" spans="3:5" ht="12.75" hidden="1" customHeight="1">
      <c r="E58" s="109"/>
    </row>
    <row r="59" spans="3:5" ht="12.75" hidden="1" customHeight="1">
      <c r="E59" s="109"/>
    </row>
    <row r="60" spans="3:5" ht="12.75" hidden="1" customHeight="1">
      <c r="E60" s="109"/>
    </row>
    <row r="61" spans="3:5" ht="12.75" hidden="1" customHeight="1">
      <c r="E61" s="109"/>
    </row>
    <row r="62" spans="3:5" ht="12.75" hidden="1" customHeight="1">
      <c r="E62" s="109"/>
    </row>
    <row r="63" spans="3:5" ht="12.75" hidden="1" customHeight="1">
      <c r="E63" s="109"/>
    </row>
    <row r="64" spans="3:5" ht="12.75" hidden="1" customHeight="1">
      <c r="E64" s="109"/>
    </row>
    <row r="65" spans="5:5" ht="12.75" hidden="1" customHeight="1">
      <c r="E65" s="109"/>
    </row>
    <row r="66" spans="5:5" ht="12.75" hidden="1" customHeight="1">
      <c r="E66" s="109"/>
    </row>
    <row r="67" spans="5:5" ht="12.75" hidden="1" customHeight="1">
      <c r="E67" s="109"/>
    </row>
    <row r="68" spans="5:5" ht="12.75" hidden="1" customHeight="1">
      <c r="E68" s="109"/>
    </row>
    <row r="69" spans="5:5" ht="12.75" hidden="1" customHeight="1">
      <c r="E69" s="109"/>
    </row>
    <row r="70" spans="5:5" ht="12.75" hidden="1" customHeight="1"/>
    <row r="71" spans="5:5" ht="12.75" hidden="1" customHeight="1"/>
    <row r="72" spans="5:5" ht="12.75" hidden="1" customHeight="1"/>
    <row r="73" spans="5:5" ht="12.75" hidden="1" customHeight="1"/>
    <row r="74" spans="5:5" ht="12.75" hidden="1" customHeight="1"/>
    <row r="75" spans="5:5" ht="12.75" hidden="1" customHeight="1"/>
    <row r="76" spans="5:5" ht="12.75" hidden="1" customHeight="1"/>
    <row r="77" spans="5:5" ht="12.75" hidden="1" customHeight="1"/>
    <row r="78" spans="5:5" ht="12.75" hidden="1" customHeight="1"/>
    <row r="79" spans="5:5" ht="12.75" hidden="1" customHeight="1"/>
    <row r="80" spans="5:5" ht="12.75" hidden="1" customHeight="1"/>
    <row r="81" ht="12.75" hidden="1" customHeight="1"/>
    <row r="82" ht="12.75" hidden="1" customHeight="1"/>
    <row r="83" ht="12.75" hidden="1" customHeight="1"/>
    <row r="84" ht="12.75" hidden="1" customHeight="1"/>
    <row r="85" ht="12.75" hidden="1" customHeight="1"/>
    <row r="86" ht="12.75" hidden="1" customHeight="1"/>
    <row r="87" ht="12.75" hidden="1" customHeight="1"/>
    <row r="88" ht="12.75" hidden="1" customHeight="1"/>
    <row r="89" ht="12.75" hidden="1" customHeight="1"/>
    <row r="90" ht="12.75" hidden="1" customHeight="1"/>
    <row r="91" ht="12.75" hidden="1" customHeight="1"/>
    <row r="92" ht="12.75" hidden="1" customHeight="1"/>
    <row r="93" ht="12.75" hidden="1" customHeight="1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</sheetData>
  <autoFilter ref="A9:A37" xr:uid="{00000000-0009-0000-0000-000002000000}"/>
  <mergeCells count="8">
    <mergeCell ref="B33:B35"/>
    <mergeCell ref="B1:E1"/>
    <mergeCell ref="H8:H9"/>
    <mergeCell ref="B4:C4"/>
    <mergeCell ref="C8:C9"/>
    <mergeCell ref="E8:E9"/>
    <mergeCell ref="B8:B9"/>
    <mergeCell ref="D8:D9"/>
  </mergeCells>
  <dataValidations count="1">
    <dataValidation allowBlank="1" showInputMessage="1" showErrorMessage="1" prompt="D баганад өмнөх улирлын мөнгөн гүйлгээг оруулна уу." sqref="E6" xr:uid="{00000000-0002-0000-0200-000000000000}"/>
  </dataValidations>
  <pageMargins left="0.74803149606299213" right="0.23622047244094491" top="0.55000000000000004" bottom="7.874015748031496E-2" header="0.51181102362204722" footer="0.51181102362204722"/>
  <pageSetup scale="89" orientation="portrait" horizontalDpi="300" verticalDpi="300"/>
  <headerFooter alignWithMargins="0">
    <oddFooter xml:space="preserve">&amp;L&amp;"Granit Mon,Regular"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A55"/>
  <sheetViews>
    <sheetView showZeros="0" view="pageBreakPreview" zoomScaleNormal="100" zoomScaleSheetLayoutView="100" workbookViewId="0">
      <selection activeCell="H27" sqref="H27"/>
    </sheetView>
  </sheetViews>
  <sheetFormatPr defaultColWidth="0" defaultRowHeight="12.75" zeroHeight="1"/>
  <cols>
    <col min="1" max="1" width="4" style="222" bestFit="1" customWidth="1"/>
    <col min="2" max="2" width="42.28515625" style="223" bestFit="1" customWidth="1"/>
    <col min="3" max="3" width="13.85546875" style="223" customWidth="1"/>
    <col min="4" max="5" width="12.85546875" style="223" customWidth="1"/>
    <col min="6" max="7" width="13.5703125" style="223" customWidth="1"/>
    <col min="8" max="8" width="12.42578125" style="223" bestFit="1" customWidth="1"/>
    <col min="9" max="9" width="16.85546875" style="223" customWidth="1"/>
    <col min="10" max="10" width="19.42578125" style="223" customWidth="1"/>
    <col min="11" max="11" width="0" style="223" hidden="1" customWidth="1"/>
    <col min="12" max="16381" width="9.140625" style="223" hidden="1"/>
    <col min="16382" max="16382" width="1.42578125" style="223" customWidth="1"/>
    <col min="16383" max="16383" width="1.5703125" style="223" customWidth="1"/>
    <col min="16384" max="16384" width="2.140625" style="223" customWidth="1"/>
  </cols>
  <sheetData>
    <row r="1" spans="1:10" ht="12.75" customHeight="1">
      <c r="I1" s="224"/>
      <c r="J1" s="224"/>
    </row>
    <row r="2" spans="1:10">
      <c r="I2" s="224"/>
      <c r="J2" s="224"/>
    </row>
    <row r="3" spans="1:10" ht="15" customHeight="1">
      <c r="A3" s="746" t="s">
        <v>500</v>
      </c>
      <c r="B3" s="746"/>
      <c r="C3" s="746"/>
      <c r="D3" s="746"/>
      <c r="E3" s="746"/>
      <c r="F3" s="746"/>
      <c r="G3" s="746"/>
      <c r="H3" s="746"/>
      <c r="I3" s="746"/>
      <c r="J3" s="746"/>
    </row>
    <row r="4" spans="1:10">
      <c r="B4" s="125"/>
      <c r="C4" s="125"/>
      <c r="D4" s="125"/>
      <c r="E4" s="125"/>
      <c r="F4" s="125"/>
      <c r="G4" s="125"/>
      <c r="H4" s="125"/>
      <c r="I4" s="125"/>
      <c r="J4" s="125"/>
    </row>
    <row r="5" spans="1:10">
      <c r="A5" s="223"/>
      <c r="B5" s="148"/>
      <c r="C5" s="148"/>
      <c r="D5" s="148"/>
      <c r="E5" s="148"/>
      <c r="F5" s="148"/>
      <c r="G5" s="148"/>
      <c r="H5" s="148"/>
      <c r="J5" s="242" t="str">
        <f>OUDT!E4</f>
        <v>2018 оны 06 сарын 30 өдөр</v>
      </c>
    </row>
    <row r="6" spans="1:10">
      <c r="A6" s="161"/>
      <c r="B6" s="745" t="str">
        <f>+OUDT!B3</f>
        <v>ЖУУЛЧИН ДЮТИ ФРИЙ ХК</v>
      </c>
      <c r="C6" s="745"/>
      <c r="D6" s="161"/>
      <c r="E6" s="161"/>
      <c r="F6" s="161"/>
      <c r="G6" s="161"/>
      <c r="H6" s="161"/>
      <c r="I6" s="161"/>
      <c r="J6" s="225"/>
    </row>
    <row r="7" spans="1:10">
      <c r="A7" s="161"/>
      <c r="B7" s="161" t="s">
        <v>501</v>
      </c>
      <c r="C7" s="161"/>
      <c r="D7" s="161"/>
      <c r="E7" s="161"/>
      <c r="F7" s="161"/>
      <c r="G7" s="161"/>
      <c r="H7" s="161"/>
      <c r="I7" s="161"/>
      <c r="J7" s="225"/>
    </row>
    <row r="8" spans="1:10">
      <c r="A8" s="226"/>
      <c r="B8" s="226"/>
      <c r="C8" s="226"/>
      <c r="D8" s="226"/>
      <c r="E8" s="226"/>
      <c r="F8" s="226"/>
      <c r="G8" s="226"/>
      <c r="H8" s="226"/>
      <c r="I8" s="227"/>
      <c r="J8" s="228" t="s">
        <v>201</v>
      </c>
    </row>
    <row r="9" spans="1:10" ht="54" customHeight="1">
      <c r="A9" s="229" t="s">
        <v>375</v>
      </c>
      <c r="B9" s="229" t="s">
        <v>502</v>
      </c>
      <c r="C9" s="229" t="s">
        <v>232</v>
      </c>
      <c r="D9" s="229" t="s">
        <v>231</v>
      </c>
      <c r="E9" s="229" t="s">
        <v>230</v>
      </c>
      <c r="F9" s="229" t="s">
        <v>229</v>
      </c>
      <c r="G9" s="229" t="s">
        <v>228</v>
      </c>
      <c r="H9" s="229" t="s">
        <v>503</v>
      </c>
      <c r="I9" s="229" t="s">
        <v>227</v>
      </c>
      <c r="J9" s="230" t="s">
        <v>114</v>
      </c>
    </row>
    <row r="10" spans="1:10" ht="15" customHeight="1">
      <c r="A10" s="117">
        <v>1</v>
      </c>
      <c r="B10" s="124" t="s">
        <v>693</v>
      </c>
      <c r="C10" s="680">
        <v>13072400</v>
      </c>
      <c r="D10" s="680">
        <v>0</v>
      </c>
      <c r="E10" s="680">
        <v>0</v>
      </c>
      <c r="F10" s="680">
        <v>20387991.530000001</v>
      </c>
      <c r="G10" s="680">
        <v>0</v>
      </c>
      <c r="H10" s="680">
        <v>609847.13</v>
      </c>
      <c r="I10" s="680">
        <v>802075763.25999999</v>
      </c>
      <c r="J10" s="680">
        <v>836146001.91999948</v>
      </c>
    </row>
    <row r="11" spans="1:10" ht="28.5" customHeight="1">
      <c r="A11" s="117">
        <v>2</v>
      </c>
      <c r="B11" s="122" t="s">
        <v>226</v>
      </c>
      <c r="C11" s="681"/>
      <c r="D11" s="681"/>
      <c r="E11" s="681"/>
      <c r="F11" s="681"/>
      <c r="G11" s="681"/>
      <c r="H11" s="681"/>
      <c r="I11" s="681"/>
      <c r="J11" s="680">
        <f t="shared" ref="J11:J25" si="0">SUM(C11:I11)</f>
        <v>0</v>
      </c>
    </row>
    <row r="12" spans="1:10" ht="15" customHeight="1">
      <c r="A12" s="117">
        <v>3</v>
      </c>
      <c r="B12" s="124" t="s">
        <v>225</v>
      </c>
      <c r="C12" s="680">
        <v>13072400</v>
      </c>
      <c r="D12" s="680">
        <v>0</v>
      </c>
      <c r="E12" s="680">
        <v>0</v>
      </c>
      <c r="F12" s="680">
        <v>20387991.530000001</v>
      </c>
      <c r="G12" s="680">
        <v>0</v>
      </c>
      <c r="H12" s="680">
        <v>609847.13</v>
      </c>
      <c r="I12" s="680">
        <v>802075763.25999999</v>
      </c>
      <c r="J12" s="680">
        <v>836146001.91999948</v>
      </c>
    </row>
    <row r="13" spans="1:10" ht="15" customHeight="1">
      <c r="A13" s="117">
        <v>4</v>
      </c>
      <c r="B13" s="116" t="s">
        <v>504</v>
      </c>
      <c r="C13" s="681"/>
      <c r="D13" s="681"/>
      <c r="E13" s="681"/>
      <c r="F13" s="681"/>
      <c r="G13" s="681"/>
      <c r="H13" s="681"/>
      <c r="I13" s="681">
        <v>1070680927</v>
      </c>
      <c r="J13" s="680">
        <f t="shared" si="0"/>
        <v>1070680927</v>
      </c>
    </row>
    <row r="14" spans="1:10" ht="15" customHeight="1">
      <c r="A14" s="117">
        <v>5</v>
      </c>
      <c r="B14" s="116" t="s">
        <v>224</v>
      </c>
      <c r="C14" s="681"/>
      <c r="D14" s="681"/>
      <c r="E14" s="681"/>
      <c r="F14" s="681"/>
      <c r="G14" s="681"/>
      <c r="H14" s="681">
        <v>-609847.13</v>
      </c>
      <c r="I14" s="681"/>
      <c r="J14" s="680">
        <f t="shared" si="0"/>
        <v>-609847.13</v>
      </c>
    </row>
    <row r="15" spans="1:10" ht="15" customHeight="1">
      <c r="A15" s="117">
        <v>6</v>
      </c>
      <c r="B15" s="116" t="s">
        <v>505</v>
      </c>
      <c r="C15" s="681"/>
      <c r="D15" s="681"/>
      <c r="E15" s="681"/>
      <c r="F15" s="681"/>
      <c r="G15" s="681"/>
      <c r="H15" s="681"/>
      <c r="I15" s="681"/>
      <c r="J15" s="680">
        <f t="shared" si="0"/>
        <v>0</v>
      </c>
    </row>
    <row r="16" spans="1:10" ht="15" customHeight="1">
      <c r="A16" s="117">
        <v>7</v>
      </c>
      <c r="B16" s="116" t="s">
        <v>506</v>
      </c>
      <c r="C16" s="681"/>
      <c r="D16" s="681"/>
      <c r="E16" s="681"/>
      <c r="F16" s="681"/>
      <c r="G16" s="681"/>
      <c r="H16" s="681"/>
      <c r="I16" s="681">
        <v>-326810000</v>
      </c>
      <c r="J16" s="680">
        <f t="shared" si="0"/>
        <v>-326810000</v>
      </c>
    </row>
    <row r="17" spans="1:16381" ht="15" customHeight="1">
      <c r="A17" s="117">
        <v>8</v>
      </c>
      <c r="B17" s="116" t="s">
        <v>507</v>
      </c>
      <c r="C17" s="681"/>
      <c r="D17" s="681"/>
      <c r="E17" s="681"/>
      <c r="F17" s="681">
        <v>-20387991.530000001</v>
      </c>
      <c r="G17" s="681"/>
      <c r="H17" s="681"/>
      <c r="I17" s="681">
        <v>20387991.530000001</v>
      </c>
      <c r="J17" s="680">
        <f t="shared" si="0"/>
        <v>0</v>
      </c>
    </row>
    <row r="18" spans="1:16381" s="232" customFormat="1" ht="15" customHeight="1">
      <c r="A18" s="117">
        <v>9</v>
      </c>
      <c r="B18" s="124" t="s">
        <v>1776</v>
      </c>
      <c r="C18" s="682">
        <f>+C12</f>
        <v>13072400</v>
      </c>
      <c r="D18" s="682">
        <f t="shared" ref="D18:BO18" si="1">SUM(D10:D17)</f>
        <v>0</v>
      </c>
      <c r="E18" s="682">
        <f t="shared" si="1"/>
        <v>0</v>
      </c>
      <c r="F18" s="682">
        <f>+F12+F17</f>
        <v>0</v>
      </c>
      <c r="G18" s="682">
        <f t="shared" si="1"/>
        <v>0</v>
      </c>
      <c r="H18" s="682">
        <f>+H12+H14</f>
        <v>0</v>
      </c>
      <c r="I18" s="682">
        <f>SUM(I12:I17)</f>
        <v>1566334681.79</v>
      </c>
      <c r="J18" s="680">
        <f>SUM(J12:J17)</f>
        <v>1579407081.7899995</v>
      </c>
      <c r="K18" s="231">
        <f t="shared" si="1"/>
        <v>0</v>
      </c>
      <c r="L18" s="231">
        <f t="shared" si="1"/>
        <v>0</v>
      </c>
      <c r="M18" s="231">
        <f t="shared" si="1"/>
        <v>0</v>
      </c>
      <c r="N18" s="231">
        <f t="shared" si="1"/>
        <v>0</v>
      </c>
      <c r="O18" s="231">
        <f t="shared" si="1"/>
        <v>0</v>
      </c>
      <c r="P18" s="231">
        <f t="shared" si="1"/>
        <v>0</v>
      </c>
      <c r="Q18" s="231">
        <f t="shared" si="1"/>
        <v>0</v>
      </c>
      <c r="R18" s="231">
        <f t="shared" si="1"/>
        <v>0</v>
      </c>
      <c r="S18" s="231">
        <f t="shared" si="1"/>
        <v>0</v>
      </c>
      <c r="T18" s="231">
        <f t="shared" si="1"/>
        <v>0</v>
      </c>
      <c r="U18" s="231">
        <f t="shared" si="1"/>
        <v>0</v>
      </c>
      <c r="V18" s="231">
        <f t="shared" si="1"/>
        <v>0</v>
      </c>
      <c r="W18" s="231">
        <f t="shared" si="1"/>
        <v>0</v>
      </c>
      <c r="X18" s="231">
        <f t="shared" si="1"/>
        <v>0</v>
      </c>
      <c r="Y18" s="231">
        <f t="shared" si="1"/>
        <v>0</v>
      </c>
      <c r="Z18" s="231">
        <f t="shared" si="1"/>
        <v>0</v>
      </c>
      <c r="AA18" s="231">
        <f t="shared" si="1"/>
        <v>0</v>
      </c>
      <c r="AB18" s="231">
        <f t="shared" si="1"/>
        <v>0</v>
      </c>
      <c r="AC18" s="231">
        <f t="shared" si="1"/>
        <v>0</v>
      </c>
      <c r="AD18" s="231">
        <f t="shared" si="1"/>
        <v>0</v>
      </c>
      <c r="AE18" s="231">
        <f t="shared" si="1"/>
        <v>0</v>
      </c>
      <c r="AF18" s="231">
        <f t="shared" si="1"/>
        <v>0</v>
      </c>
      <c r="AG18" s="231">
        <f t="shared" si="1"/>
        <v>0</v>
      </c>
      <c r="AH18" s="231">
        <f t="shared" si="1"/>
        <v>0</v>
      </c>
      <c r="AI18" s="231">
        <f t="shared" si="1"/>
        <v>0</v>
      </c>
      <c r="AJ18" s="231">
        <f t="shared" si="1"/>
        <v>0</v>
      </c>
      <c r="AK18" s="231">
        <f t="shared" si="1"/>
        <v>0</v>
      </c>
      <c r="AL18" s="231">
        <f t="shared" si="1"/>
        <v>0</v>
      </c>
      <c r="AM18" s="231">
        <f t="shared" si="1"/>
        <v>0</v>
      </c>
      <c r="AN18" s="231">
        <f t="shared" si="1"/>
        <v>0</v>
      </c>
      <c r="AO18" s="231">
        <f t="shared" si="1"/>
        <v>0</v>
      </c>
      <c r="AP18" s="231">
        <f t="shared" si="1"/>
        <v>0</v>
      </c>
      <c r="AQ18" s="231">
        <f t="shared" si="1"/>
        <v>0</v>
      </c>
      <c r="AR18" s="231">
        <f t="shared" si="1"/>
        <v>0</v>
      </c>
      <c r="AS18" s="231">
        <f t="shared" si="1"/>
        <v>0</v>
      </c>
      <c r="AT18" s="231">
        <f t="shared" si="1"/>
        <v>0</v>
      </c>
      <c r="AU18" s="231">
        <f t="shared" si="1"/>
        <v>0</v>
      </c>
      <c r="AV18" s="231">
        <f t="shared" si="1"/>
        <v>0</v>
      </c>
      <c r="AW18" s="231">
        <f t="shared" si="1"/>
        <v>0</v>
      </c>
      <c r="AX18" s="231">
        <f t="shared" si="1"/>
        <v>0</v>
      </c>
      <c r="AY18" s="231">
        <f t="shared" si="1"/>
        <v>0</v>
      </c>
      <c r="AZ18" s="231">
        <f t="shared" si="1"/>
        <v>0</v>
      </c>
      <c r="BA18" s="231">
        <f t="shared" si="1"/>
        <v>0</v>
      </c>
      <c r="BB18" s="231">
        <f t="shared" si="1"/>
        <v>0</v>
      </c>
      <c r="BC18" s="231">
        <f t="shared" si="1"/>
        <v>0</v>
      </c>
      <c r="BD18" s="231">
        <f t="shared" si="1"/>
        <v>0</v>
      </c>
      <c r="BE18" s="231">
        <f t="shared" si="1"/>
        <v>0</v>
      </c>
      <c r="BF18" s="231">
        <f t="shared" si="1"/>
        <v>0</v>
      </c>
      <c r="BG18" s="231">
        <f t="shared" si="1"/>
        <v>0</v>
      </c>
      <c r="BH18" s="231">
        <f t="shared" si="1"/>
        <v>0</v>
      </c>
      <c r="BI18" s="231">
        <f t="shared" si="1"/>
        <v>0</v>
      </c>
      <c r="BJ18" s="231">
        <f t="shared" si="1"/>
        <v>0</v>
      </c>
      <c r="BK18" s="231">
        <f t="shared" si="1"/>
        <v>0</v>
      </c>
      <c r="BL18" s="231">
        <f t="shared" si="1"/>
        <v>0</v>
      </c>
      <c r="BM18" s="231">
        <f t="shared" si="1"/>
        <v>0</v>
      </c>
      <c r="BN18" s="231">
        <f t="shared" si="1"/>
        <v>0</v>
      </c>
      <c r="BO18" s="231">
        <f t="shared" si="1"/>
        <v>0</v>
      </c>
      <c r="BP18" s="231">
        <f t="shared" ref="BP18:EA18" si="2">SUM(BP10:BP17)</f>
        <v>0</v>
      </c>
      <c r="BQ18" s="231">
        <f t="shared" si="2"/>
        <v>0</v>
      </c>
      <c r="BR18" s="231">
        <f t="shared" si="2"/>
        <v>0</v>
      </c>
      <c r="BS18" s="231">
        <f t="shared" si="2"/>
        <v>0</v>
      </c>
      <c r="BT18" s="231">
        <f t="shared" si="2"/>
        <v>0</v>
      </c>
      <c r="BU18" s="231">
        <f t="shared" si="2"/>
        <v>0</v>
      </c>
      <c r="BV18" s="231">
        <f t="shared" si="2"/>
        <v>0</v>
      </c>
      <c r="BW18" s="231">
        <f t="shared" si="2"/>
        <v>0</v>
      </c>
      <c r="BX18" s="231">
        <f t="shared" si="2"/>
        <v>0</v>
      </c>
      <c r="BY18" s="231">
        <f t="shared" si="2"/>
        <v>0</v>
      </c>
      <c r="BZ18" s="231">
        <f t="shared" si="2"/>
        <v>0</v>
      </c>
      <c r="CA18" s="231">
        <f t="shared" si="2"/>
        <v>0</v>
      </c>
      <c r="CB18" s="231">
        <f t="shared" si="2"/>
        <v>0</v>
      </c>
      <c r="CC18" s="231">
        <f t="shared" si="2"/>
        <v>0</v>
      </c>
      <c r="CD18" s="231">
        <f t="shared" si="2"/>
        <v>0</v>
      </c>
      <c r="CE18" s="231">
        <f t="shared" si="2"/>
        <v>0</v>
      </c>
      <c r="CF18" s="231">
        <f t="shared" si="2"/>
        <v>0</v>
      </c>
      <c r="CG18" s="231">
        <f t="shared" si="2"/>
        <v>0</v>
      </c>
      <c r="CH18" s="231">
        <f t="shared" si="2"/>
        <v>0</v>
      </c>
      <c r="CI18" s="231">
        <f t="shared" si="2"/>
        <v>0</v>
      </c>
      <c r="CJ18" s="231">
        <f t="shared" si="2"/>
        <v>0</v>
      </c>
      <c r="CK18" s="231">
        <f t="shared" si="2"/>
        <v>0</v>
      </c>
      <c r="CL18" s="231">
        <f t="shared" si="2"/>
        <v>0</v>
      </c>
      <c r="CM18" s="231">
        <f t="shared" si="2"/>
        <v>0</v>
      </c>
      <c r="CN18" s="231">
        <f t="shared" si="2"/>
        <v>0</v>
      </c>
      <c r="CO18" s="231">
        <f t="shared" si="2"/>
        <v>0</v>
      </c>
      <c r="CP18" s="231">
        <f t="shared" si="2"/>
        <v>0</v>
      </c>
      <c r="CQ18" s="231">
        <f t="shared" si="2"/>
        <v>0</v>
      </c>
      <c r="CR18" s="231">
        <f t="shared" si="2"/>
        <v>0</v>
      </c>
      <c r="CS18" s="231">
        <f t="shared" si="2"/>
        <v>0</v>
      </c>
      <c r="CT18" s="231">
        <f t="shared" si="2"/>
        <v>0</v>
      </c>
      <c r="CU18" s="231">
        <f t="shared" si="2"/>
        <v>0</v>
      </c>
      <c r="CV18" s="231">
        <f t="shared" si="2"/>
        <v>0</v>
      </c>
      <c r="CW18" s="231">
        <f t="shared" si="2"/>
        <v>0</v>
      </c>
      <c r="CX18" s="231">
        <f t="shared" si="2"/>
        <v>0</v>
      </c>
      <c r="CY18" s="231">
        <f t="shared" si="2"/>
        <v>0</v>
      </c>
      <c r="CZ18" s="231">
        <f t="shared" si="2"/>
        <v>0</v>
      </c>
      <c r="DA18" s="231">
        <f t="shared" si="2"/>
        <v>0</v>
      </c>
      <c r="DB18" s="231">
        <f t="shared" si="2"/>
        <v>0</v>
      </c>
      <c r="DC18" s="231">
        <f t="shared" si="2"/>
        <v>0</v>
      </c>
      <c r="DD18" s="231">
        <f t="shared" si="2"/>
        <v>0</v>
      </c>
      <c r="DE18" s="231">
        <f t="shared" si="2"/>
        <v>0</v>
      </c>
      <c r="DF18" s="231">
        <f t="shared" si="2"/>
        <v>0</v>
      </c>
      <c r="DG18" s="231">
        <f t="shared" si="2"/>
        <v>0</v>
      </c>
      <c r="DH18" s="231">
        <f t="shared" si="2"/>
        <v>0</v>
      </c>
      <c r="DI18" s="231">
        <f t="shared" si="2"/>
        <v>0</v>
      </c>
      <c r="DJ18" s="231">
        <f t="shared" si="2"/>
        <v>0</v>
      </c>
      <c r="DK18" s="231">
        <f t="shared" si="2"/>
        <v>0</v>
      </c>
      <c r="DL18" s="231">
        <f t="shared" si="2"/>
        <v>0</v>
      </c>
      <c r="DM18" s="231">
        <f t="shared" si="2"/>
        <v>0</v>
      </c>
      <c r="DN18" s="231">
        <f t="shared" si="2"/>
        <v>0</v>
      </c>
      <c r="DO18" s="231">
        <f t="shared" si="2"/>
        <v>0</v>
      </c>
      <c r="DP18" s="231">
        <f t="shared" si="2"/>
        <v>0</v>
      </c>
      <c r="DQ18" s="231">
        <f t="shared" si="2"/>
        <v>0</v>
      </c>
      <c r="DR18" s="231">
        <f t="shared" si="2"/>
        <v>0</v>
      </c>
      <c r="DS18" s="231">
        <f t="shared" si="2"/>
        <v>0</v>
      </c>
      <c r="DT18" s="231">
        <f t="shared" si="2"/>
        <v>0</v>
      </c>
      <c r="DU18" s="231">
        <f t="shared" si="2"/>
        <v>0</v>
      </c>
      <c r="DV18" s="231">
        <f t="shared" si="2"/>
        <v>0</v>
      </c>
      <c r="DW18" s="231">
        <f t="shared" si="2"/>
        <v>0</v>
      </c>
      <c r="DX18" s="231">
        <f t="shared" si="2"/>
        <v>0</v>
      </c>
      <c r="DY18" s="231">
        <f t="shared" si="2"/>
        <v>0</v>
      </c>
      <c r="DZ18" s="231">
        <f t="shared" si="2"/>
        <v>0</v>
      </c>
      <c r="EA18" s="231">
        <f t="shared" si="2"/>
        <v>0</v>
      </c>
      <c r="EB18" s="231">
        <f t="shared" ref="EB18:GM18" si="3">SUM(EB10:EB17)</f>
        <v>0</v>
      </c>
      <c r="EC18" s="231">
        <f t="shared" si="3"/>
        <v>0</v>
      </c>
      <c r="ED18" s="231">
        <f t="shared" si="3"/>
        <v>0</v>
      </c>
      <c r="EE18" s="231">
        <f t="shared" si="3"/>
        <v>0</v>
      </c>
      <c r="EF18" s="231">
        <f t="shared" si="3"/>
        <v>0</v>
      </c>
      <c r="EG18" s="231">
        <f t="shared" si="3"/>
        <v>0</v>
      </c>
      <c r="EH18" s="231">
        <f t="shared" si="3"/>
        <v>0</v>
      </c>
      <c r="EI18" s="231">
        <f t="shared" si="3"/>
        <v>0</v>
      </c>
      <c r="EJ18" s="231">
        <f t="shared" si="3"/>
        <v>0</v>
      </c>
      <c r="EK18" s="231">
        <f t="shared" si="3"/>
        <v>0</v>
      </c>
      <c r="EL18" s="231">
        <f t="shared" si="3"/>
        <v>0</v>
      </c>
      <c r="EM18" s="231">
        <f t="shared" si="3"/>
        <v>0</v>
      </c>
      <c r="EN18" s="231">
        <f t="shared" si="3"/>
        <v>0</v>
      </c>
      <c r="EO18" s="231">
        <f t="shared" si="3"/>
        <v>0</v>
      </c>
      <c r="EP18" s="231">
        <f t="shared" si="3"/>
        <v>0</v>
      </c>
      <c r="EQ18" s="231">
        <f t="shared" si="3"/>
        <v>0</v>
      </c>
      <c r="ER18" s="231">
        <f t="shared" si="3"/>
        <v>0</v>
      </c>
      <c r="ES18" s="231">
        <f t="shared" si="3"/>
        <v>0</v>
      </c>
      <c r="ET18" s="231">
        <f t="shared" si="3"/>
        <v>0</v>
      </c>
      <c r="EU18" s="231">
        <f t="shared" si="3"/>
        <v>0</v>
      </c>
      <c r="EV18" s="231">
        <f t="shared" si="3"/>
        <v>0</v>
      </c>
      <c r="EW18" s="231">
        <f t="shared" si="3"/>
        <v>0</v>
      </c>
      <c r="EX18" s="231">
        <f t="shared" si="3"/>
        <v>0</v>
      </c>
      <c r="EY18" s="231">
        <f t="shared" si="3"/>
        <v>0</v>
      </c>
      <c r="EZ18" s="231">
        <f t="shared" si="3"/>
        <v>0</v>
      </c>
      <c r="FA18" s="231">
        <f t="shared" si="3"/>
        <v>0</v>
      </c>
      <c r="FB18" s="231">
        <f t="shared" si="3"/>
        <v>0</v>
      </c>
      <c r="FC18" s="231">
        <f t="shared" si="3"/>
        <v>0</v>
      </c>
      <c r="FD18" s="231">
        <f t="shared" si="3"/>
        <v>0</v>
      </c>
      <c r="FE18" s="231">
        <f t="shared" si="3"/>
        <v>0</v>
      </c>
      <c r="FF18" s="231">
        <f t="shared" si="3"/>
        <v>0</v>
      </c>
      <c r="FG18" s="231">
        <f t="shared" si="3"/>
        <v>0</v>
      </c>
      <c r="FH18" s="231">
        <f t="shared" si="3"/>
        <v>0</v>
      </c>
      <c r="FI18" s="231">
        <f t="shared" si="3"/>
        <v>0</v>
      </c>
      <c r="FJ18" s="231">
        <f t="shared" si="3"/>
        <v>0</v>
      </c>
      <c r="FK18" s="231">
        <f t="shared" si="3"/>
        <v>0</v>
      </c>
      <c r="FL18" s="231">
        <f t="shared" si="3"/>
        <v>0</v>
      </c>
      <c r="FM18" s="231">
        <f t="shared" si="3"/>
        <v>0</v>
      </c>
      <c r="FN18" s="231">
        <f t="shared" si="3"/>
        <v>0</v>
      </c>
      <c r="FO18" s="231">
        <f t="shared" si="3"/>
        <v>0</v>
      </c>
      <c r="FP18" s="231">
        <f t="shared" si="3"/>
        <v>0</v>
      </c>
      <c r="FQ18" s="231">
        <f t="shared" si="3"/>
        <v>0</v>
      </c>
      <c r="FR18" s="231">
        <f t="shared" si="3"/>
        <v>0</v>
      </c>
      <c r="FS18" s="231">
        <f t="shared" si="3"/>
        <v>0</v>
      </c>
      <c r="FT18" s="231">
        <f t="shared" si="3"/>
        <v>0</v>
      </c>
      <c r="FU18" s="231">
        <f t="shared" si="3"/>
        <v>0</v>
      </c>
      <c r="FV18" s="231">
        <f t="shared" si="3"/>
        <v>0</v>
      </c>
      <c r="FW18" s="231">
        <f t="shared" si="3"/>
        <v>0</v>
      </c>
      <c r="FX18" s="231">
        <f t="shared" si="3"/>
        <v>0</v>
      </c>
      <c r="FY18" s="231">
        <f t="shared" si="3"/>
        <v>0</v>
      </c>
      <c r="FZ18" s="231">
        <f t="shared" si="3"/>
        <v>0</v>
      </c>
      <c r="GA18" s="231">
        <f t="shared" si="3"/>
        <v>0</v>
      </c>
      <c r="GB18" s="231">
        <f t="shared" si="3"/>
        <v>0</v>
      </c>
      <c r="GC18" s="231">
        <f t="shared" si="3"/>
        <v>0</v>
      </c>
      <c r="GD18" s="231">
        <f t="shared" si="3"/>
        <v>0</v>
      </c>
      <c r="GE18" s="231">
        <f t="shared" si="3"/>
        <v>0</v>
      </c>
      <c r="GF18" s="231">
        <f t="shared" si="3"/>
        <v>0</v>
      </c>
      <c r="GG18" s="231">
        <f t="shared" si="3"/>
        <v>0</v>
      </c>
      <c r="GH18" s="231">
        <f t="shared" si="3"/>
        <v>0</v>
      </c>
      <c r="GI18" s="231">
        <f t="shared" si="3"/>
        <v>0</v>
      </c>
      <c r="GJ18" s="231">
        <f t="shared" si="3"/>
        <v>0</v>
      </c>
      <c r="GK18" s="231">
        <f t="shared" si="3"/>
        <v>0</v>
      </c>
      <c r="GL18" s="231">
        <f t="shared" si="3"/>
        <v>0</v>
      </c>
      <c r="GM18" s="231">
        <f t="shared" si="3"/>
        <v>0</v>
      </c>
      <c r="GN18" s="231">
        <f t="shared" ref="GN18:IY18" si="4">SUM(GN10:GN17)</f>
        <v>0</v>
      </c>
      <c r="GO18" s="231">
        <f t="shared" si="4"/>
        <v>0</v>
      </c>
      <c r="GP18" s="231">
        <f t="shared" si="4"/>
        <v>0</v>
      </c>
      <c r="GQ18" s="231">
        <f t="shared" si="4"/>
        <v>0</v>
      </c>
      <c r="GR18" s="231">
        <f t="shared" si="4"/>
        <v>0</v>
      </c>
      <c r="GS18" s="231">
        <f t="shared" si="4"/>
        <v>0</v>
      </c>
      <c r="GT18" s="231">
        <f t="shared" si="4"/>
        <v>0</v>
      </c>
      <c r="GU18" s="231">
        <f t="shared" si="4"/>
        <v>0</v>
      </c>
      <c r="GV18" s="231">
        <f t="shared" si="4"/>
        <v>0</v>
      </c>
      <c r="GW18" s="231">
        <f t="shared" si="4"/>
        <v>0</v>
      </c>
      <c r="GX18" s="231">
        <f t="shared" si="4"/>
        <v>0</v>
      </c>
      <c r="GY18" s="231">
        <f t="shared" si="4"/>
        <v>0</v>
      </c>
      <c r="GZ18" s="231">
        <f t="shared" si="4"/>
        <v>0</v>
      </c>
      <c r="HA18" s="231">
        <f t="shared" si="4"/>
        <v>0</v>
      </c>
      <c r="HB18" s="231">
        <f t="shared" si="4"/>
        <v>0</v>
      </c>
      <c r="HC18" s="231">
        <f t="shared" si="4"/>
        <v>0</v>
      </c>
      <c r="HD18" s="231">
        <f t="shared" si="4"/>
        <v>0</v>
      </c>
      <c r="HE18" s="231">
        <f t="shared" si="4"/>
        <v>0</v>
      </c>
      <c r="HF18" s="231">
        <f t="shared" si="4"/>
        <v>0</v>
      </c>
      <c r="HG18" s="231">
        <f t="shared" si="4"/>
        <v>0</v>
      </c>
      <c r="HH18" s="231">
        <f t="shared" si="4"/>
        <v>0</v>
      </c>
      <c r="HI18" s="231">
        <f t="shared" si="4"/>
        <v>0</v>
      </c>
      <c r="HJ18" s="231">
        <f t="shared" si="4"/>
        <v>0</v>
      </c>
      <c r="HK18" s="231">
        <f t="shared" si="4"/>
        <v>0</v>
      </c>
      <c r="HL18" s="231">
        <f t="shared" si="4"/>
        <v>0</v>
      </c>
      <c r="HM18" s="231">
        <f t="shared" si="4"/>
        <v>0</v>
      </c>
      <c r="HN18" s="231">
        <f t="shared" si="4"/>
        <v>0</v>
      </c>
      <c r="HO18" s="231">
        <f t="shared" si="4"/>
        <v>0</v>
      </c>
      <c r="HP18" s="231">
        <f t="shared" si="4"/>
        <v>0</v>
      </c>
      <c r="HQ18" s="231">
        <f t="shared" si="4"/>
        <v>0</v>
      </c>
      <c r="HR18" s="231">
        <f t="shared" si="4"/>
        <v>0</v>
      </c>
      <c r="HS18" s="231">
        <f t="shared" si="4"/>
        <v>0</v>
      </c>
      <c r="HT18" s="231">
        <f t="shared" si="4"/>
        <v>0</v>
      </c>
      <c r="HU18" s="231">
        <f t="shared" si="4"/>
        <v>0</v>
      </c>
      <c r="HV18" s="231">
        <f t="shared" si="4"/>
        <v>0</v>
      </c>
      <c r="HW18" s="231">
        <f t="shared" si="4"/>
        <v>0</v>
      </c>
      <c r="HX18" s="231">
        <f t="shared" si="4"/>
        <v>0</v>
      </c>
      <c r="HY18" s="231">
        <f t="shared" si="4"/>
        <v>0</v>
      </c>
      <c r="HZ18" s="231">
        <f t="shared" si="4"/>
        <v>0</v>
      </c>
      <c r="IA18" s="231">
        <f t="shared" si="4"/>
        <v>0</v>
      </c>
      <c r="IB18" s="231">
        <f t="shared" si="4"/>
        <v>0</v>
      </c>
      <c r="IC18" s="231">
        <f t="shared" si="4"/>
        <v>0</v>
      </c>
      <c r="ID18" s="231">
        <f t="shared" si="4"/>
        <v>0</v>
      </c>
      <c r="IE18" s="231">
        <f t="shared" si="4"/>
        <v>0</v>
      </c>
      <c r="IF18" s="231">
        <f t="shared" si="4"/>
        <v>0</v>
      </c>
      <c r="IG18" s="231">
        <f t="shared" si="4"/>
        <v>0</v>
      </c>
      <c r="IH18" s="231">
        <f t="shared" si="4"/>
        <v>0</v>
      </c>
      <c r="II18" s="231">
        <f t="shared" si="4"/>
        <v>0</v>
      </c>
      <c r="IJ18" s="231">
        <f t="shared" si="4"/>
        <v>0</v>
      </c>
      <c r="IK18" s="231">
        <f t="shared" si="4"/>
        <v>0</v>
      </c>
      <c r="IL18" s="231">
        <f t="shared" si="4"/>
        <v>0</v>
      </c>
      <c r="IM18" s="231">
        <f t="shared" si="4"/>
        <v>0</v>
      </c>
      <c r="IN18" s="231">
        <f t="shared" si="4"/>
        <v>0</v>
      </c>
      <c r="IO18" s="231">
        <f t="shared" si="4"/>
        <v>0</v>
      </c>
      <c r="IP18" s="231">
        <f t="shared" si="4"/>
        <v>0</v>
      </c>
      <c r="IQ18" s="231">
        <f t="shared" si="4"/>
        <v>0</v>
      </c>
      <c r="IR18" s="231">
        <f t="shared" si="4"/>
        <v>0</v>
      </c>
      <c r="IS18" s="231">
        <f t="shared" si="4"/>
        <v>0</v>
      </c>
      <c r="IT18" s="231">
        <f t="shared" si="4"/>
        <v>0</v>
      </c>
      <c r="IU18" s="231">
        <f t="shared" si="4"/>
        <v>0</v>
      </c>
      <c r="IV18" s="231">
        <f t="shared" si="4"/>
        <v>0</v>
      </c>
      <c r="IW18" s="231">
        <f t="shared" si="4"/>
        <v>0</v>
      </c>
      <c r="IX18" s="231">
        <f t="shared" si="4"/>
        <v>0</v>
      </c>
      <c r="IY18" s="231">
        <f t="shared" si="4"/>
        <v>0</v>
      </c>
      <c r="IZ18" s="231">
        <f t="shared" ref="IZ18:LK18" si="5">SUM(IZ10:IZ17)</f>
        <v>0</v>
      </c>
      <c r="JA18" s="231">
        <f t="shared" si="5"/>
        <v>0</v>
      </c>
      <c r="JB18" s="231">
        <f t="shared" si="5"/>
        <v>0</v>
      </c>
      <c r="JC18" s="231">
        <f t="shared" si="5"/>
        <v>0</v>
      </c>
      <c r="JD18" s="231">
        <f t="shared" si="5"/>
        <v>0</v>
      </c>
      <c r="JE18" s="231">
        <f t="shared" si="5"/>
        <v>0</v>
      </c>
      <c r="JF18" s="231">
        <f t="shared" si="5"/>
        <v>0</v>
      </c>
      <c r="JG18" s="231">
        <f t="shared" si="5"/>
        <v>0</v>
      </c>
      <c r="JH18" s="231">
        <f t="shared" si="5"/>
        <v>0</v>
      </c>
      <c r="JI18" s="231">
        <f t="shared" si="5"/>
        <v>0</v>
      </c>
      <c r="JJ18" s="231">
        <f t="shared" si="5"/>
        <v>0</v>
      </c>
      <c r="JK18" s="231">
        <f t="shared" si="5"/>
        <v>0</v>
      </c>
      <c r="JL18" s="231">
        <f t="shared" si="5"/>
        <v>0</v>
      </c>
      <c r="JM18" s="231">
        <f t="shared" si="5"/>
        <v>0</v>
      </c>
      <c r="JN18" s="231">
        <f t="shared" si="5"/>
        <v>0</v>
      </c>
      <c r="JO18" s="231">
        <f t="shared" si="5"/>
        <v>0</v>
      </c>
      <c r="JP18" s="231">
        <f t="shared" si="5"/>
        <v>0</v>
      </c>
      <c r="JQ18" s="231">
        <f t="shared" si="5"/>
        <v>0</v>
      </c>
      <c r="JR18" s="231">
        <f t="shared" si="5"/>
        <v>0</v>
      </c>
      <c r="JS18" s="231">
        <f t="shared" si="5"/>
        <v>0</v>
      </c>
      <c r="JT18" s="231">
        <f t="shared" si="5"/>
        <v>0</v>
      </c>
      <c r="JU18" s="231">
        <f t="shared" si="5"/>
        <v>0</v>
      </c>
      <c r="JV18" s="231">
        <f t="shared" si="5"/>
        <v>0</v>
      </c>
      <c r="JW18" s="231">
        <f t="shared" si="5"/>
        <v>0</v>
      </c>
      <c r="JX18" s="231">
        <f t="shared" si="5"/>
        <v>0</v>
      </c>
      <c r="JY18" s="231">
        <f t="shared" si="5"/>
        <v>0</v>
      </c>
      <c r="JZ18" s="231">
        <f t="shared" si="5"/>
        <v>0</v>
      </c>
      <c r="KA18" s="231">
        <f t="shared" si="5"/>
        <v>0</v>
      </c>
      <c r="KB18" s="231">
        <f t="shared" si="5"/>
        <v>0</v>
      </c>
      <c r="KC18" s="231">
        <f t="shared" si="5"/>
        <v>0</v>
      </c>
      <c r="KD18" s="231">
        <f t="shared" si="5"/>
        <v>0</v>
      </c>
      <c r="KE18" s="231">
        <f t="shared" si="5"/>
        <v>0</v>
      </c>
      <c r="KF18" s="231">
        <f t="shared" si="5"/>
        <v>0</v>
      </c>
      <c r="KG18" s="231">
        <f t="shared" si="5"/>
        <v>0</v>
      </c>
      <c r="KH18" s="231">
        <f t="shared" si="5"/>
        <v>0</v>
      </c>
      <c r="KI18" s="231">
        <f t="shared" si="5"/>
        <v>0</v>
      </c>
      <c r="KJ18" s="231">
        <f t="shared" si="5"/>
        <v>0</v>
      </c>
      <c r="KK18" s="231">
        <f t="shared" si="5"/>
        <v>0</v>
      </c>
      <c r="KL18" s="231">
        <f t="shared" si="5"/>
        <v>0</v>
      </c>
      <c r="KM18" s="231">
        <f t="shared" si="5"/>
        <v>0</v>
      </c>
      <c r="KN18" s="231">
        <f t="shared" si="5"/>
        <v>0</v>
      </c>
      <c r="KO18" s="231">
        <f t="shared" si="5"/>
        <v>0</v>
      </c>
      <c r="KP18" s="231">
        <f t="shared" si="5"/>
        <v>0</v>
      </c>
      <c r="KQ18" s="231">
        <f t="shared" si="5"/>
        <v>0</v>
      </c>
      <c r="KR18" s="231">
        <f t="shared" si="5"/>
        <v>0</v>
      </c>
      <c r="KS18" s="231">
        <f t="shared" si="5"/>
        <v>0</v>
      </c>
      <c r="KT18" s="231">
        <f t="shared" si="5"/>
        <v>0</v>
      </c>
      <c r="KU18" s="231">
        <f t="shared" si="5"/>
        <v>0</v>
      </c>
      <c r="KV18" s="231">
        <f t="shared" si="5"/>
        <v>0</v>
      </c>
      <c r="KW18" s="231">
        <f t="shared" si="5"/>
        <v>0</v>
      </c>
      <c r="KX18" s="231">
        <f t="shared" si="5"/>
        <v>0</v>
      </c>
      <c r="KY18" s="231">
        <f t="shared" si="5"/>
        <v>0</v>
      </c>
      <c r="KZ18" s="231">
        <f t="shared" si="5"/>
        <v>0</v>
      </c>
      <c r="LA18" s="231">
        <f t="shared" si="5"/>
        <v>0</v>
      </c>
      <c r="LB18" s="231">
        <f t="shared" si="5"/>
        <v>0</v>
      </c>
      <c r="LC18" s="231">
        <f t="shared" si="5"/>
        <v>0</v>
      </c>
      <c r="LD18" s="231">
        <f t="shared" si="5"/>
        <v>0</v>
      </c>
      <c r="LE18" s="231">
        <f t="shared" si="5"/>
        <v>0</v>
      </c>
      <c r="LF18" s="231">
        <f t="shared" si="5"/>
        <v>0</v>
      </c>
      <c r="LG18" s="231">
        <f t="shared" si="5"/>
        <v>0</v>
      </c>
      <c r="LH18" s="231">
        <f t="shared" si="5"/>
        <v>0</v>
      </c>
      <c r="LI18" s="231">
        <f t="shared" si="5"/>
        <v>0</v>
      </c>
      <c r="LJ18" s="231">
        <f t="shared" si="5"/>
        <v>0</v>
      </c>
      <c r="LK18" s="231">
        <f t="shared" si="5"/>
        <v>0</v>
      </c>
      <c r="LL18" s="231">
        <f t="shared" ref="LL18:NW18" si="6">SUM(LL10:LL17)</f>
        <v>0</v>
      </c>
      <c r="LM18" s="231">
        <f t="shared" si="6"/>
        <v>0</v>
      </c>
      <c r="LN18" s="231">
        <f t="shared" si="6"/>
        <v>0</v>
      </c>
      <c r="LO18" s="231">
        <f t="shared" si="6"/>
        <v>0</v>
      </c>
      <c r="LP18" s="231">
        <f t="shared" si="6"/>
        <v>0</v>
      </c>
      <c r="LQ18" s="231">
        <f t="shared" si="6"/>
        <v>0</v>
      </c>
      <c r="LR18" s="231">
        <f t="shared" si="6"/>
        <v>0</v>
      </c>
      <c r="LS18" s="231">
        <f t="shared" si="6"/>
        <v>0</v>
      </c>
      <c r="LT18" s="231">
        <f t="shared" si="6"/>
        <v>0</v>
      </c>
      <c r="LU18" s="231">
        <f t="shared" si="6"/>
        <v>0</v>
      </c>
      <c r="LV18" s="231">
        <f t="shared" si="6"/>
        <v>0</v>
      </c>
      <c r="LW18" s="231">
        <f t="shared" si="6"/>
        <v>0</v>
      </c>
      <c r="LX18" s="231">
        <f t="shared" si="6"/>
        <v>0</v>
      </c>
      <c r="LY18" s="231">
        <f t="shared" si="6"/>
        <v>0</v>
      </c>
      <c r="LZ18" s="231">
        <f t="shared" si="6"/>
        <v>0</v>
      </c>
      <c r="MA18" s="231">
        <f t="shared" si="6"/>
        <v>0</v>
      </c>
      <c r="MB18" s="231">
        <f t="shared" si="6"/>
        <v>0</v>
      </c>
      <c r="MC18" s="231">
        <f t="shared" si="6"/>
        <v>0</v>
      </c>
      <c r="MD18" s="231">
        <f t="shared" si="6"/>
        <v>0</v>
      </c>
      <c r="ME18" s="231">
        <f t="shared" si="6"/>
        <v>0</v>
      </c>
      <c r="MF18" s="231">
        <f t="shared" si="6"/>
        <v>0</v>
      </c>
      <c r="MG18" s="231">
        <f t="shared" si="6"/>
        <v>0</v>
      </c>
      <c r="MH18" s="231">
        <f t="shared" si="6"/>
        <v>0</v>
      </c>
      <c r="MI18" s="231">
        <f t="shared" si="6"/>
        <v>0</v>
      </c>
      <c r="MJ18" s="231">
        <f t="shared" si="6"/>
        <v>0</v>
      </c>
      <c r="MK18" s="231">
        <f t="shared" si="6"/>
        <v>0</v>
      </c>
      <c r="ML18" s="231">
        <f t="shared" si="6"/>
        <v>0</v>
      </c>
      <c r="MM18" s="231">
        <f t="shared" si="6"/>
        <v>0</v>
      </c>
      <c r="MN18" s="231">
        <f t="shared" si="6"/>
        <v>0</v>
      </c>
      <c r="MO18" s="231">
        <f t="shared" si="6"/>
        <v>0</v>
      </c>
      <c r="MP18" s="231">
        <f t="shared" si="6"/>
        <v>0</v>
      </c>
      <c r="MQ18" s="231">
        <f t="shared" si="6"/>
        <v>0</v>
      </c>
      <c r="MR18" s="231">
        <f t="shared" si="6"/>
        <v>0</v>
      </c>
      <c r="MS18" s="231">
        <f t="shared" si="6"/>
        <v>0</v>
      </c>
      <c r="MT18" s="231">
        <f t="shared" si="6"/>
        <v>0</v>
      </c>
      <c r="MU18" s="231">
        <f t="shared" si="6"/>
        <v>0</v>
      </c>
      <c r="MV18" s="231">
        <f t="shared" si="6"/>
        <v>0</v>
      </c>
      <c r="MW18" s="231">
        <f t="shared" si="6"/>
        <v>0</v>
      </c>
      <c r="MX18" s="231">
        <f t="shared" si="6"/>
        <v>0</v>
      </c>
      <c r="MY18" s="231">
        <f t="shared" si="6"/>
        <v>0</v>
      </c>
      <c r="MZ18" s="231">
        <f t="shared" si="6"/>
        <v>0</v>
      </c>
      <c r="NA18" s="231">
        <f t="shared" si="6"/>
        <v>0</v>
      </c>
      <c r="NB18" s="231">
        <f t="shared" si="6"/>
        <v>0</v>
      </c>
      <c r="NC18" s="231">
        <f t="shared" si="6"/>
        <v>0</v>
      </c>
      <c r="ND18" s="231">
        <f t="shared" si="6"/>
        <v>0</v>
      </c>
      <c r="NE18" s="231">
        <f t="shared" si="6"/>
        <v>0</v>
      </c>
      <c r="NF18" s="231">
        <f t="shared" si="6"/>
        <v>0</v>
      </c>
      <c r="NG18" s="231">
        <f t="shared" si="6"/>
        <v>0</v>
      </c>
      <c r="NH18" s="231">
        <f t="shared" si="6"/>
        <v>0</v>
      </c>
      <c r="NI18" s="231">
        <f t="shared" si="6"/>
        <v>0</v>
      </c>
      <c r="NJ18" s="231">
        <f t="shared" si="6"/>
        <v>0</v>
      </c>
      <c r="NK18" s="231">
        <f t="shared" si="6"/>
        <v>0</v>
      </c>
      <c r="NL18" s="231">
        <f t="shared" si="6"/>
        <v>0</v>
      </c>
      <c r="NM18" s="231">
        <f t="shared" si="6"/>
        <v>0</v>
      </c>
      <c r="NN18" s="231">
        <f t="shared" si="6"/>
        <v>0</v>
      </c>
      <c r="NO18" s="231">
        <f t="shared" si="6"/>
        <v>0</v>
      </c>
      <c r="NP18" s="231">
        <f t="shared" si="6"/>
        <v>0</v>
      </c>
      <c r="NQ18" s="231">
        <f t="shared" si="6"/>
        <v>0</v>
      </c>
      <c r="NR18" s="231">
        <f t="shared" si="6"/>
        <v>0</v>
      </c>
      <c r="NS18" s="231">
        <f t="shared" si="6"/>
        <v>0</v>
      </c>
      <c r="NT18" s="231">
        <f t="shared" si="6"/>
        <v>0</v>
      </c>
      <c r="NU18" s="231">
        <f t="shared" si="6"/>
        <v>0</v>
      </c>
      <c r="NV18" s="231">
        <f t="shared" si="6"/>
        <v>0</v>
      </c>
      <c r="NW18" s="231">
        <f t="shared" si="6"/>
        <v>0</v>
      </c>
      <c r="NX18" s="231">
        <f t="shared" ref="NX18:QI18" si="7">SUM(NX10:NX17)</f>
        <v>0</v>
      </c>
      <c r="NY18" s="231">
        <f t="shared" si="7"/>
        <v>0</v>
      </c>
      <c r="NZ18" s="231">
        <f t="shared" si="7"/>
        <v>0</v>
      </c>
      <c r="OA18" s="231">
        <f t="shared" si="7"/>
        <v>0</v>
      </c>
      <c r="OB18" s="231">
        <f t="shared" si="7"/>
        <v>0</v>
      </c>
      <c r="OC18" s="231">
        <f t="shared" si="7"/>
        <v>0</v>
      </c>
      <c r="OD18" s="231">
        <f t="shared" si="7"/>
        <v>0</v>
      </c>
      <c r="OE18" s="231">
        <f t="shared" si="7"/>
        <v>0</v>
      </c>
      <c r="OF18" s="231">
        <f t="shared" si="7"/>
        <v>0</v>
      </c>
      <c r="OG18" s="231">
        <f t="shared" si="7"/>
        <v>0</v>
      </c>
      <c r="OH18" s="231">
        <f t="shared" si="7"/>
        <v>0</v>
      </c>
      <c r="OI18" s="231">
        <f t="shared" si="7"/>
        <v>0</v>
      </c>
      <c r="OJ18" s="231">
        <f t="shared" si="7"/>
        <v>0</v>
      </c>
      <c r="OK18" s="231">
        <f t="shared" si="7"/>
        <v>0</v>
      </c>
      <c r="OL18" s="231">
        <f t="shared" si="7"/>
        <v>0</v>
      </c>
      <c r="OM18" s="231">
        <f t="shared" si="7"/>
        <v>0</v>
      </c>
      <c r="ON18" s="231">
        <f t="shared" si="7"/>
        <v>0</v>
      </c>
      <c r="OO18" s="231">
        <f t="shared" si="7"/>
        <v>0</v>
      </c>
      <c r="OP18" s="231">
        <f t="shared" si="7"/>
        <v>0</v>
      </c>
      <c r="OQ18" s="231">
        <f t="shared" si="7"/>
        <v>0</v>
      </c>
      <c r="OR18" s="231">
        <f t="shared" si="7"/>
        <v>0</v>
      </c>
      <c r="OS18" s="231">
        <f t="shared" si="7"/>
        <v>0</v>
      </c>
      <c r="OT18" s="231">
        <f t="shared" si="7"/>
        <v>0</v>
      </c>
      <c r="OU18" s="231">
        <f t="shared" si="7"/>
        <v>0</v>
      </c>
      <c r="OV18" s="231">
        <f t="shared" si="7"/>
        <v>0</v>
      </c>
      <c r="OW18" s="231">
        <f t="shared" si="7"/>
        <v>0</v>
      </c>
      <c r="OX18" s="231">
        <f t="shared" si="7"/>
        <v>0</v>
      </c>
      <c r="OY18" s="231">
        <f t="shared" si="7"/>
        <v>0</v>
      </c>
      <c r="OZ18" s="231">
        <f t="shared" si="7"/>
        <v>0</v>
      </c>
      <c r="PA18" s="231">
        <f t="shared" si="7"/>
        <v>0</v>
      </c>
      <c r="PB18" s="231">
        <f t="shared" si="7"/>
        <v>0</v>
      </c>
      <c r="PC18" s="231">
        <f t="shared" si="7"/>
        <v>0</v>
      </c>
      <c r="PD18" s="231">
        <f t="shared" si="7"/>
        <v>0</v>
      </c>
      <c r="PE18" s="231">
        <f t="shared" si="7"/>
        <v>0</v>
      </c>
      <c r="PF18" s="231">
        <f t="shared" si="7"/>
        <v>0</v>
      </c>
      <c r="PG18" s="231">
        <f t="shared" si="7"/>
        <v>0</v>
      </c>
      <c r="PH18" s="231">
        <f t="shared" si="7"/>
        <v>0</v>
      </c>
      <c r="PI18" s="231">
        <f t="shared" si="7"/>
        <v>0</v>
      </c>
      <c r="PJ18" s="231">
        <f t="shared" si="7"/>
        <v>0</v>
      </c>
      <c r="PK18" s="231">
        <f t="shared" si="7"/>
        <v>0</v>
      </c>
      <c r="PL18" s="231">
        <f t="shared" si="7"/>
        <v>0</v>
      </c>
      <c r="PM18" s="231">
        <f t="shared" si="7"/>
        <v>0</v>
      </c>
      <c r="PN18" s="231">
        <f t="shared" si="7"/>
        <v>0</v>
      </c>
      <c r="PO18" s="231">
        <f t="shared" si="7"/>
        <v>0</v>
      </c>
      <c r="PP18" s="231">
        <f t="shared" si="7"/>
        <v>0</v>
      </c>
      <c r="PQ18" s="231">
        <f t="shared" si="7"/>
        <v>0</v>
      </c>
      <c r="PR18" s="231">
        <f t="shared" si="7"/>
        <v>0</v>
      </c>
      <c r="PS18" s="231">
        <f t="shared" si="7"/>
        <v>0</v>
      </c>
      <c r="PT18" s="231">
        <f t="shared" si="7"/>
        <v>0</v>
      </c>
      <c r="PU18" s="231">
        <f t="shared" si="7"/>
        <v>0</v>
      </c>
      <c r="PV18" s="231">
        <f t="shared" si="7"/>
        <v>0</v>
      </c>
      <c r="PW18" s="231">
        <f t="shared" si="7"/>
        <v>0</v>
      </c>
      <c r="PX18" s="231">
        <f t="shared" si="7"/>
        <v>0</v>
      </c>
      <c r="PY18" s="231">
        <f t="shared" si="7"/>
        <v>0</v>
      </c>
      <c r="PZ18" s="231">
        <f t="shared" si="7"/>
        <v>0</v>
      </c>
      <c r="QA18" s="231">
        <f t="shared" si="7"/>
        <v>0</v>
      </c>
      <c r="QB18" s="231">
        <f t="shared" si="7"/>
        <v>0</v>
      </c>
      <c r="QC18" s="231">
        <f t="shared" si="7"/>
        <v>0</v>
      </c>
      <c r="QD18" s="231">
        <f t="shared" si="7"/>
        <v>0</v>
      </c>
      <c r="QE18" s="231">
        <f t="shared" si="7"/>
        <v>0</v>
      </c>
      <c r="QF18" s="231">
        <f t="shared" si="7"/>
        <v>0</v>
      </c>
      <c r="QG18" s="231">
        <f t="shared" si="7"/>
        <v>0</v>
      </c>
      <c r="QH18" s="231">
        <f t="shared" si="7"/>
        <v>0</v>
      </c>
      <c r="QI18" s="231">
        <f t="shared" si="7"/>
        <v>0</v>
      </c>
      <c r="QJ18" s="231">
        <f t="shared" ref="QJ18:SU18" si="8">SUM(QJ10:QJ17)</f>
        <v>0</v>
      </c>
      <c r="QK18" s="231">
        <f t="shared" si="8"/>
        <v>0</v>
      </c>
      <c r="QL18" s="231">
        <f t="shared" si="8"/>
        <v>0</v>
      </c>
      <c r="QM18" s="231">
        <f t="shared" si="8"/>
        <v>0</v>
      </c>
      <c r="QN18" s="231">
        <f t="shared" si="8"/>
        <v>0</v>
      </c>
      <c r="QO18" s="231">
        <f t="shared" si="8"/>
        <v>0</v>
      </c>
      <c r="QP18" s="231">
        <f t="shared" si="8"/>
        <v>0</v>
      </c>
      <c r="QQ18" s="231">
        <f t="shared" si="8"/>
        <v>0</v>
      </c>
      <c r="QR18" s="231">
        <f t="shared" si="8"/>
        <v>0</v>
      </c>
      <c r="QS18" s="231">
        <f t="shared" si="8"/>
        <v>0</v>
      </c>
      <c r="QT18" s="231">
        <f t="shared" si="8"/>
        <v>0</v>
      </c>
      <c r="QU18" s="231">
        <f t="shared" si="8"/>
        <v>0</v>
      </c>
      <c r="QV18" s="231">
        <f t="shared" si="8"/>
        <v>0</v>
      </c>
      <c r="QW18" s="231">
        <f t="shared" si="8"/>
        <v>0</v>
      </c>
      <c r="QX18" s="231">
        <f t="shared" si="8"/>
        <v>0</v>
      </c>
      <c r="QY18" s="231">
        <f t="shared" si="8"/>
        <v>0</v>
      </c>
      <c r="QZ18" s="231">
        <f t="shared" si="8"/>
        <v>0</v>
      </c>
      <c r="RA18" s="231">
        <f t="shared" si="8"/>
        <v>0</v>
      </c>
      <c r="RB18" s="231">
        <f t="shared" si="8"/>
        <v>0</v>
      </c>
      <c r="RC18" s="231">
        <f t="shared" si="8"/>
        <v>0</v>
      </c>
      <c r="RD18" s="231">
        <f t="shared" si="8"/>
        <v>0</v>
      </c>
      <c r="RE18" s="231">
        <f t="shared" si="8"/>
        <v>0</v>
      </c>
      <c r="RF18" s="231">
        <f t="shared" si="8"/>
        <v>0</v>
      </c>
      <c r="RG18" s="231">
        <f t="shared" si="8"/>
        <v>0</v>
      </c>
      <c r="RH18" s="231">
        <f t="shared" si="8"/>
        <v>0</v>
      </c>
      <c r="RI18" s="231">
        <f t="shared" si="8"/>
        <v>0</v>
      </c>
      <c r="RJ18" s="231">
        <f t="shared" si="8"/>
        <v>0</v>
      </c>
      <c r="RK18" s="231">
        <f t="shared" si="8"/>
        <v>0</v>
      </c>
      <c r="RL18" s="231">
        <f t="shared" si="8"/>
        <v>0</v>
      </c>
      <c r="RM18" s="231">
        <f t="shared" si="8"/>
        <v>0</v>
      </c>
      <c r="RN18" s="231">
        <f t="shared" si="8"/>
        <v>0</v>
      </c>
      <c r="RO18" s="231">
        <f t="shared" si="8"/>
        <v>0</v>
      </c>
      <c r="RP18" s="231">
        <f t="shared" si="8"/>
        <v>0</v>
      </c>
      <c r="RQ18" s="231">
        <f t="shared" si="8"/>
        <v>0</v>
      </c>
      <c r="RR18" s="231">
        <f t="shared" si="8"/>
        <v>0</v>
      </c>
      <c r="RS18" s="231">
        <f t="shared" si="8"/>
        <v>0</v>
      </c>
      <c r="RT18" s="231">
        <f t="shared" si="8"/>
        <v>0</v>
      </c>
      <c r="RU18" s="231">
        <f t="shared" si="8"/>
        <v>0</v>
      </c>
      <c r="RV18" s="231">
        <f t="shared" si="8"/>
        <v>0</v>
      </c>
      <c r="RW18" s="231">
        <f t="shared" si="8"/>
        <v>0</v>
      </c>
      <c r="RX18" s="231">
        <f t="shared" si="8"/>
        <v>0</v>
      </c>
      <c r="RY18" s="231">
        <f t="shared" si="8"/>
        <v>0</v>
      </c>
      <c r="RZ18" s="231">
        <f t="shared" si="8"/>
        <v>0</v>
      </c>
      <c r="SA18" s="231">
        <f t="shared" si="8"/>
        <v>0</v>
      </c>
      <c r="SB18" s="231">
        <f t="shared" si="8"/>
        <v>0</v>
      </c>
      <c r="SC18" s="231">
        <f t="shared" si="8"/>
        <v>0</v>
      </c>
      <c r="SD18" s="231">
        <f t="shared" si="8"/>
        <v>0</v>
      </c>
      <c r="SE18" s="231">
        <f t="shared" si="8"/>
        <v>0</v>
      </c>
      <c r="SF18" s="231">
        <f t="shared" si="8"/>
        <v>0</v>
      </c>
      <c r="SG18" s="231">
        <f t="shared" si="8"/>
        <v>0</v>
      </c>
      <c r="SH18" s="231">
        <f t="shared" si="8"/>
        <v>0</v>
      </c>
      <c r="SI18" s="231">
        <f t="shared" si="8"/>
        <v>0</v>
      </c>
      <c r="SJ18" s="231">
        <f t="shared" si="8"/>
        <v>0</v>
      </c>
      <c r="SK18" s="231">
        <f t="shared" si="8"/>
        <v>0</v>
      </c>
      <c r="SL18" s="231">
        <f t="shared" si="8"/>
        <v>0</v>
      </c>
      <c r="SM18" s="231">
        <f t="shared" si="8"/>
        <v>0</v>
      </c>
      <c r="SN18" s="231">
        <f t="shared" si="8"/>
        <v>0</v>
      </c>
      <c r="SO18" s="231">
        <f t="shared" si="8"/>
        <v>0</v>
      </c>
      <c r="SP18" s="231">
        <f t="shared" si="8"/>
        <v>0</v>
      </c>
      <c r="SQ18" s="231">
        <f t="shared" si="8"/>
        <v>0</v>
      </c>
      <c r="SR18" s="231">
        <f t="shared" si="8"/>
        <v>0</v>
      </c>
      <c r="SS18" s="231">
        <f t="shared" si="8"/>
        <v>0</v>
      </c>
      <c r="ST18" s="231">
        <f t="shared" si="8"/>
        <v>0</v>
      </c>
      <c r="SU18" s="231">
        <f t="shared" si="8"/>
        <v>0</v>
      </c>
      <c r="SV18" s="231">
        <f t="shared" ref="SV18:VG18" si="9">SUM(SV10:SV17)</f>
        <v>0</v>
      </c>
      <c r="SW18" s="231">
        <f t="shared" si="9"/>
        <v>0</v>
      </c>
      <c r="SX18" s="231">
        <f t="shared" si="9"/>
        <v>0</v>
      </c>
      <c r="SY18" s="231">
        <f t="shared" si="9"/>
        <v>0</v>
      </c>
      <c r="SZ18" s="231">
        <f t="shared" si="9"/>
        <v>0</v>
      </c>
      <c r="TA18" s="231">
        <f t="shared" si="9"/>
        <v>0</v>
      </c>
      <c r="TB18" s="231">
        <f t="shared" si="9"/>
        <v>0</v>
      </c>
      <c r="TC18" s="231">
        <f t="shared" si="9"/>
        <v>0</v>
      </c>
      <c r="TD18" s="231">
        <f t="shared" si="9"/>
        <v>0</v>
      </c>
      <c r="TE18" s="231">
        <f t="shared" si="9"/>
        <v>0</v>
      </c>
      <c r="TF18" s="231">
        <f t="shared" si="9"/>
        <v>0</v>
      </c>
      <c r="TG18" s="231">
        <f t="shared" si="9"/>
        <v>0</v>
      </c>
      <c r="TH18" s="231">
        <f t="shared" si="9"/>
        <v>0</v>
      </c>
      <c r="TI18" s="231">
        <f t="shared" si="9"/>
        <v>0</v>
      </c>
      <c r="TJ18" s="231">
        <f t="shared" si="9"/>
        <v>0</v>
      </c>
      <c r="TK18" s="231">
        <f t="shared" si="9"/>
        <v>0</v>
      </c>
      <c r="TL18" s="231">
        <f t="shared" si="9"/>
        <v>0</v>
      </c>
      <c r="TM18" s="231">
        <f t="shared" si="9"/>
        <v>0</v>
      </c>
      <c r="TN18" s="231">
        <f t="shared" si="9"/>
        <v>0</v>
      </c>
      <c r="TO18" s="231">
        <f t="shared" si="9"/>
        <v>0</v>
      </c>
      <c r="TP18" s="231">
        <f t="shared" si="9"/>
        <v>0</v>
      </c>
      <c r="TQ18" s="231">
        <f t="shared" si="9"/>
        <v>0</v>
      </c>
      <c r="TR18" s="231">
        <f t="shared" si="9"/>
        <v>0</v>
      </c>
      <c r="TS18" s="231">
        <f t="shared" si="9"/>
        <v>0</v>
      </c>
      <c r="TT18" s="231">
        <f t="shared" si="9"/>
        <v>0</v>
      </c>
      <c r="TU18" s="231">
        <f t="shared" si="9"/>
        <v>0</v>
      </c>
      <c r="TV18" s="231">
        <f t="shared" si="9"/>
        <v>0</v>
      </c>
      <c r="TW18" s="231">
        <f t="shared" si="9"/>
        <v>0</v>
      </c>
      <c r="TX18" s="231">
        <f t="shared" si="9"/>
        <v>0</v>
      </c>
      <c r="TY18" s="231">
        <f t="shared" si="9"/>
        <v>0</v>
      </c>
      <c r="TZ18" s="231">
        <f t="shared" si="9"/>
        <v>0</v>
      </c>
      <c r="UA18" s="231">
        <f t="shared" si="9"/>
        <v>0</v>
      </c>
      <c r="UB18" s="231">
        <f t="shared" si="9"/>
        <v>0</v>
      </c>
      <c r="UC18" s="231">
        <f t="shared" si="9"/>
        <v>0</v>
      </c>
      <c r="UD18" s="231">
        <f t="shared" si="9"/>
        <v>0</v>
      </c>
      <c r="UE18" s="231">
        <f t="shared" si="9"/>
        <v>0</v>
      </c>
      <c r="UF18" s="231">
        <f t="shared" si="9"/>
        <v>0</v>
      </c>
      <c r="UG18" s="231">
        <f t="shared" si="9"/>
        <v>0</v>
      </c>
      <c r="UH18" s="231">
        <f t="shared" si="9"/>
        <v>0</v>
      </c>
      <c r="UI18" s="231">
        <f t="shared" si="9"/>
        <v>0</v>
      </c>
      <c r="UJ18" s="231">
        <f t="shared" si="9"/>
        <v>0</v>
      </c>
      <c r="UK18" s="231">
        <f t="shared" si="9"/>
        <v>0</v>
      </c>
      <c r="UL18" s="231">
        <f t="shared" si="9"/>
        <v>0</v>
      </c>
      <c r="UM18" s="231">
        <f t="shared" si="9"/>
        <v>0</v>
      </c>
      <c r="UN18" s="231">
        <f t="shared" si="9"/>
        <v>0</v>
      </c>
      <c r="UO18" s="231">
        <f t="shared" si="9"/>
        <v>0</v>
      </c>
      <c r="UP18" s="231">
        <f t="shared" si="9"/>
        <v>0</v>
      </c>
      <c r="UQ18" s="231">
        <f t="shared" si="9"/>
        <v>0</v>
      </c>
      <c r="UR18" s="231">
        <f t="shared" si="9"/>
        <v>0</v>
      </c>
      <c r="US18" s="231">
        <f t="shared" si="9"/>
        <v>0</v>
      </c>
      <c r="UT18" s="231">
        <f t="shared" si="9"/>
        <v>0</v>
      </c>
      <c r="UU18" s="231">
        <f t="shared" si="9"/>
        <v>0</v>
      </c>
      <c r="UV18" s="231">
        <f t="shared" si="9"/>
        <v>0</v>
      </c>
      <c r="UW18" s="231">
        <f t="shared" si="9"/>
        <v>0</v>
      </c>
      <c r="UX18" s="231">
        <f t="shared" si="9"/>
        <v>0</v>
      </c>
      <c r="UY18" s="231">
        <f t="shared" si="9"/>
        <v>0</v>
      </c>
      <c r="UZ18" s="231">
        <f t="shared" si="9"/>
        <v>0</v>
      </c>
      <c r="VA18" s="231">
        <f t="shared" si="9"/>
        <v>0</v>
      </c>
      <c r="VB18" s="231">
        <f t="shared" si="9"/>
        <v>0</v>
      </c>
      <c r="VC18" s="231">
        <f t="shared" si="9"/>
        <v>0</v>
      </c>
      <c r="VD18" s="231">
        <f t="shared" si="9"/>
        <v>0</v>
      </c>
      <c r="VE18" s="231">
        <f t="shared" si="9"/>
        <v>0</v>
      </c>
      <c r="VF18" s="231">
        <f t="shared" si="9"/>
        <v>0</v>
      </c>
      <c r="VG18" s="231">
        <f t="shared" si="9"/>
        <v>0</v>
      </c>
      <c r="VH18" s="231">
        <f t="shared" ref="VH18:XS18" si="10">SUM(VH10:VH17)</f>
        <v>0</v>
      </c>
      <c r="VI18" s="231">
        <f t="shared" si="10"/>
        <v>0</v>
      </c>
      <c r="VJ18" s="231">
        <f t="shared" si="10"/>
        <v>0</v>
      </c>
      <c r="VK18" s="231">
        <f t="shared" si="10"/>
        <v>0</v>
      </c>
      <c r="VL18" s="231">
        <f t="shared" si="10"/>
        <v>0</v>
      </c>
      <c r="VM18" s="231">
        <f t="shared" si="10"/>
        <v>0</v>
      </c>
      <c r="VN18" s="231">
        <f t="shared" si="10"/>
        <v>0</v>
      </c>
      <c r="VO18" s="231">
        <f t="shared" si="10"/>
        <v>0</v>
      </c>
      <c r="VP18" s="231">
        <f t="shared" si="10"/>
        <v>0</v>
      </c>
      <c r="VQ18" s="231">
        <f t="shared" si="10"/>
        <v>0</v>
      </c>
      <c r="VR18" s="231">
        <f t="shared" si="10"/>
        <v>0</v>
      </c>
      <c r="VS18" s="231">
        <f t="shared" si="10"/>
        <v>0</v>
      </c>
      <c r="VT18" s="231">
        <f t="shared" si="10"/>
        <v>0</v>
      </c>
      <c r="VU18" s="231">
        <f t="shared" si="10"/>
        <v>0</v>
      </c>
      <c r="VV18" s="231">
        <f t="shared" si="10"/>
        <v>0</v>
      </c>
      <c r="VW18" s="231">
        <f t="shared" si="10"/>
        <v>0</v>
      </c>
      <c r="VX18" s="231">
        <f t="shared" si="10"/>
        <v>0</v>
      </c>
      <c r="VY18" s="231">
        <f t="shared" si="10"/>
        <v>0</v>
      </c>
      <c r="VZ18" s="231">
        <f t="shared" si="10"/>
        <v>0</v>
      </c>
      <c r="WA18" s="231">
        <f t="shared" si="10"/>
        <v>0</v>
      </c>
      <c r="WB18" s="231">
        <f t="shared" si="10"/>
        <v>0</v>
      </c>
      <c r="WC18" s="231">
        <f t="shared" si="10"/>
        <v>0</v>
      </c>
      <c r="WD18" s="231">
        <f t="shared" si="10"/>
        <v>0</v>
      </c>
      <c r="WE18" s="231">
        <f t="shared" si="10"/>
        <v>0</v>
      </c>
      <c r="WF18" s="231">
        <f t="shared" si="10"/>
        <v>0</v>
      </c>
      <c r="WG18" s="231">
        <f t="shared" si="10"/>
        <v>0</v>
      </c>
      <c r="WH18" s="231">
        <f t="shared" si="10"/>
        <v>0</v>
      </c>
      <c r="WI18" s="231">
        <f t="shared" si="10"/>
        <v>0</v>
      </c>
      <c r="WJ18" s="231">
        <f t="shared" si="10"/>
        <v>0</v>
      </c>
      <c r="WK18" s="231">
        <f t="shared" si="10"/>
        <v>0</v>
      </c>
      <c r="WL18" s="231">
        <f t="shared" si="10"/>
        <v>0</v>
      </c>
      <c r="WM18" s="231">
        <f t="shared" si="10"/>
        <v>0</v>
      </c>
      <c r="WN18" s="231">
        <f t="shared" si="10"/>
        <v>0</v>
      </c>
      <c r="WO18" s="231">
        <f t="shared" si="10"/>
        <v>0</v>
      </c>
      <c r="WP18" s="231">
        <f t="shared" si="10"/>
        <v>0</v>
      </c>
      <c r="WQ18" s="231">
        <f t="shared" si="10"/>
        <v>0</v>
      </c>
      <c r="WR18" s="231">
        <f t="shared" si="10"/>
        <v>0</v>
      </c>
      <c r="WS18" s="231">
        <f t="shared" si="10"/>
        <v>0</v>
      </c>
      <c r="WT18" s="231">
        <f t="shared" si="10"/>
        <v>0</v>
      </c>
      <c r="WU18" s="231">
        <f t="shared" si="10"/>
        <v>0</v>
      </c>
      <c r="WV18" s="231">
        <f t="shared" si="10"/>
        <v>0</v>
      </c>
      <c r="WW18" s="231">
        <f t="shared" si="10"/>
        <v>0</v>
      </c>
      <c r="WX18" s="231">
        <f t="shared" si="10"/>
        <v>0</v>
      </c>
      <c r="WY18" s="231">
        <f t="shared" si="10"/>
        <v>0</v>
      </c>
      <c r="WZ18" s="231">
        <f t="shared" si="10"/>
        <v>0</v>
      </c>
      <c r="XA18" s="231">
        <f t="shared" si="10"/>
        <v>0</v>
      </c>
      <c r="XB18" s="231">
        <f t="shared" si="10"/>
        <v>0</v>
      </c>
      <c r="XC18" s="231">
        <f t="shared" si="10"/>
        <v>0</v>
      </c>
      <c r="XD18" s="231">
        <f t="shared" si="10"/>
        <v>0</v>
      </c>
      <c r="XE18" s="231">
        <f t="shared" si="10"/>
        <v>0</v>
      </c>
      <c r="XF18" s="231">
        <f t="shared" si="10"/>
        <v>0</v>
      </c>
      <c r="XG18" s="231">
        <f t="shared" si="10"/>
        <v>0</v>
      </c>
      <c r="XH18" s="231">
        <f t="shared" si="10"/>
        <v>0</v>
      </c>
      <c r="XI18" s="231">
        <f t="shared" si="10"/>
        <v>0</v>
      </c>
      <c r="XJ18" s="231">
        <f t="shared" si="10"/>
        <v>0</v>
      </c>
      <c r="XK18" s="231">
        <f t="shared" si="10"/>
        <v>0</v>
      </c>
      <c r="XL18" s="231">
        <f t="shared" si="10"/>
        <v>0</v>
      </c>
      <c r="XM18" s="231">
        <f t="shared" si="10"/>
        <v>0</v>
      </c>
      <c r="XN18" s="231">
        <f t="shared" si="10"/>
        <v>0</v>
      </c>
      <c r="XO18" s="231">
        <f t="shared" si="10"/>
        <v>0</v>
      </c>
      <c r="XP18" s="231">
        <f t="shared" si="10"/>
        <v>0</v>
      </c>
      <c r="XQ18" s="231">
        <f t="shared" si="10"/>
        <v>0</v>
      </c>
      <c r="XR18" s="231">
        <f t="shared" si="10"/>
        <v>0</v>
      </c>
      <c r="XS18" s="231">
        <f t="shared" si="10"/>
        <v>0</v>
      </c>
      <c r="XT18" s="231">
        <f t="shared" ref="XT18:AAE18" si="11">SUM(XT10:XT17)</f>
        <v>0</v>
      </c>
      <c r="XU18" s="231">
        <f t="shared" si="11"/>
        <v>0</v>
      </c>
      <c r="XV18" s="231">
        <f t="shared" si="11"/>
        <v>0</v>
      </c>
      <c r="XW18" s="231">
        <f t="shared" si="11"/>
        <v>0</v>
      </c>
      <c r="XX18" s="231">
        <f t="shared" si="11"/>
        <v>0</v>
      </c>
      <c r="XY18" s="231">
        <f t="shared" si="11"/>
        <v>0</v>
      </c>
      <c r="XZ18" s="231">
        <f t="shared" si="11"/>
        <v>0</v>
      </c>
      <c r="YA18" s="231">
        <f t="shared" si="11"/>
        <v>0</v>
      </c>
      <c r="YB18" s="231">
        <f t="shared" si="11"/>
        <v>0</v>
      </c>
      <c r="YC18" s="231">
        <f t="shared" si="11"/>
        <v>0</v>
      </c>
      <c r="YD18" s="231">
        <f t="shared" si="11"/>
        <v>0</v>
      </c>
      <c r="YE18" s="231">
        <f t="shared" si="11"/>
        <v>0</v>
      </c>
      <c r="YF18" s="231">
        <f t="shared" si="11"/>
        <v>0</v>
      </c>
      <c r="YG18" s="231">
        <f t="shared" si="11"/>
        <v>0</v>
      </c>
      <c r="YH18" s="231">
        <f t="shared" si="11"/>
        <v>0</v>
      </c>
      <c r="YI18" s="231">
        <f t="shared" si="11"/>
        <v>0</v>
      </c>
      <c r="YJ18" s="231">
        <f t="shared" si="11"/>
        <v>0</v>
      </c>
      <c r="YK18" s="231">
        <f t="shared" si="11"/>
        <v>0</v>
      </c>
      <c r="YL18" s="231">
        <f t="shared" si="11"/>
        <v>0</v>
      </c>
      <c r="YM18" s="231">
        <f t="shared" si="11"/>
        <v>0</v>
      </c>
      <c r="YN18" s="231">
        <f t="shared" si="11"/>
        <v>0</v>
      </c>
      <c r="YO18" s="231">
        <f t="shared" si="11"/>
        <v>0</v>
      </c>
      <c r="YP18" s="231">
        <f t="shared" si="11"/>
        <v>0</v>
      </c>
      <c r="YQ18" s="231">
        <f t="shared" si="11"/>
        <v>0</v>
      </c>
      <c r="YR18" s="231">
        <f t="shared" si="11"/>
        <v>0</v>
      </c>
      <c r="YS18" s="231">
        <f t="shared" si="11"/>
        <v>0</v>
      </c>
      <c r="YT18" s="231">
        <f t="shared" si="11"/>
        <v>0</v>
      </c>
      <c r="YU18" s="231">
        <f t="shared" si="11"/>
        <v>0</v>
      </c>
      <c r="YV18" s="231">
        <f t="shared" si="11"/>
        <v>0</v>
      </c>
      <c r="YW18" s="231">
        <f t="shared" si="11"/>
        <v>0</v>
      </c>
      <c r="YX18" s="231">
        <f t="shared" si="11"/>
        <v>0</v>
      </c>
      <c r="YY18" s="231">
        <f t="shared" si="11"/>
        <v>0</v>
      </c>
      <c r="YZ18" s="231">
        <f t="shared" si="11"/>
        <v>0</v>
      </c>
      <c r="ZA18" s="231">
        <f t="shared" si="11"/>
        <v>0</v>
      </c>
      <c r="ZB18" s="231">
        <f t="shared" si="11"/>
        <v>0</v>
      </c>
      <c r="ZC18" s="231">
        <f t="shared" si="11"/>
        <v>0</v>
      </c>
      <c r="ZD18" s="231">
        <f t="shared" si="11"/>
        <v>0</v>
      </c>
      <c r="ZE18" s="231">
        <f t="shared" si="11"/>
        <v>0</v>
      </c>
      <c r="ZF18" s="231">
        <f t="shared" si="11"/>
        <v>0</v>
      </c>
      <c r="ZG18" s="231">
        <f t="shared" si="11"/>
        <v>0</v>
      </c>
      <c r="ZH18" s="231">
        <f t="shared" si="11"/>
        <v>0</v>
      </c>
      <c r="ZI18" s="231">
        <f t="shared" si="11"/>
        <v>0</v>
      </c>
      <c r="ZJ18" s="231">
        <f t="shared" si="11"/>
        <v>0</v>
      </c>
      <c r="ZK18" s="231">
        <f t="shared" si="11"/>
        <v>0</v>
      </c>
      <c r="ZL18" s="231">
        <f t="shared" si="11"/>
        <v>0</v>
      </c>
      <c r="ZM18" s="231">
        <f t="shared" si="11"/>
        <v>0</v>
      </c>
      <c r="ZN18" s="231">
        <f t="shared" si="11"/>
        <v>0</v>
      </c>
      <c r="ZO18" s="231">
        <f t="shared" si="11"/>
        <v>0</v>
      </c>
      <c r="ZP18" s="231">
        <f t="shared" si="11"/>
        <v>0</v>
      </c>
      <c r="ZQ18" s="231">
        <f t="shared" si="11"/>
        <v>0</v>
      </c>
      <c r="ZR18" s="231">
        <f t="shared" si="11"/>
        <v>0</v>
      </c>
      <c r="ZS18" s="231">
        <f t="shared" si="11"/>
        <v>0</v>
      </c>
      <c r="ZT18" s="231">
        <f t="shared" si="11"/>
        <v>0</v>
      </c>
      <c r="ZU18" s="231">
        <f t="shared" si="11"/>
        <v>0</v>
      </c>
      <c r="ZV18" s="231">
        <f t="shared" si="11"/>
        <v>0</v>
      </c>
      <c r="ZW18" s="231">
        <f t="shared" si="11"/>
        <v>0</v>
      </c>
      <c r="ZX18" s="231">
        <f t="shared" si="11"/>
        <v>0</v>
      </c>
      <c r="ZY18" s="231">
        <f t="shared" si="11"/>
        <v>0</v>
      </c>
      <c r="ZZ18" s="231">
        <f t="shared" si="11"/>
        <v>0</v>
      </c>
      <c r="AAA18" s="231">
        <f t="shared" si="11"/>
        <v>0</v>
      </c>
      <c r="AAB18" s="231">
        <f t="shared" si="11"/>
        <v>0</v>
      </c>
      <c r="AAC18" s="231">
        <f t="shared" si="11"/>
        <v>0</v>
      </c>
      <c r="AAD18" s="231">
        <f t="shared" si="11"/>
        <v>0</v>
      </c>
      <c r="AAE18" s="231">
        <f t="shared" si="11"/>
        <v>0</v>
      </c>
      <c r="AAF18" s="231">
        <f t="shared" ref="AAF18:ACQ18" si="12">SUM(AAF10:AAF17)</f>
        <v>0</v>
      </c>
      <c r="AAG18" s="231">
        <f t="shared" si="12"/>
        <v>0</v>
      </c>
      <c r="AAH18" s="231">
        <f t="shared" si="12"/>
        <v>0</v>
      </c>
      <c r="AAI18" s="231">
        <f t="shared" si="12"/>
        <v>0</v>
      </c>
      <c r="AAJ18" s="231">
        <f t="shared" si="12"/>
        <v>0</v>
      </c>
      <c r="AAK18" s="231">
        <f t="shared" si="12"/>
        <v>0</v>
      </c>
      <c r="AAL18" s="231">
        <f t="shared" si="12"/>
        <v>0</v>
      </c>
      <c r="AAM18" s="231">
        <f t="shared" si="12"/>
        <v>0</v>
      </c>
      <c r="AAN18" s="231">
        <f t="shared" si="12"/>
        <v>0</v>
      </c>
      <c r="AAO18" s="231">
        <f t="shared" si="12"/>
        <v>0</v>
      </c>
      <c r="AAP18" s="231">
        <f t="shared" si="12"/>
        <v>0</v>
      </c>
      <c r="AAQ18" s="231">
        <f t="shared" si="12"/>
        <v>0</v>
      </c>
      <c r="AAR18" s="231">
        <f t="shared" si="12"/>
        <v>0</v>
      </c>
      <c r="AAS18" s="231">
        <f t="shared" si="12"/>
        <v>0</v>
      </c>
      <c r="AAT18" s="231">
        <f t="shared" si="12"/>
        <v>0</v>
      </c>
      <c r="AAU18" s="231">
        <f t="shared" si="12"/>
        <v>0</v>
      </c>
      <c r="AAV18" s="231">
        <f t="shared" si="12"/>
        <v>0</v>
      </c>
      <c r="AAW18" s="231">
        <f t="shared" si="12"/>
        <v>0</v>
      </c>
      <c r="AAX18" s="231">
        <f t="shared" si="12"/>
        <v>0</v>
      </c>
      <c r="AAY18" s="231">
        <f t="shared" si="12"/>
        <v>0</v>
      </c>
      <c r="AAZ18" s="231">
        <f t="shared" si="12"/>
        <v>0</v>
      </c>
      <c r="ABA18" s="231">
        <f t="shared" si="12"/>
        <v>0</v>
      </c>
      <c r="ABB18" s="231">
        <f t="shared" si="12"/>
        <v>0</v>
      </c>
      <c r="ABC18" s="231">
        <f t="shared" si="12"/>
        <v>0</v>
      </c>
      <c r="ABD18" s="231">
        <f t="shared" si="12"/>
        <v>0</v>
      </c>
      <c r="ABE18" s="231">
        <f t="shared" si="12"/>
        <v>0</v>
      </c>
      <c r="ABF18" s="231">
        <f t="shared" si="12"/>
        <v>0</v>
      </c>
      <c r="ABG18" s="231">
        <f t="shared" si="12"/>
        <v>0</v>
      </c>
      <c r="ABH18" s="231">
        <f t="shared" si="12"/>
        <v>0</v>
      </c>
      <c r="ABI18" s="231">
        <f t="shared" si="12"/>
        <v>0</v>
      </c>
      <c r="ABJ18" s="231">
        <f t="shared" si="12"/>
        <v>0</v>
      </c>
      <c r="ABK18" s="231">
        <f t="shared" si="12"/>
        <v>0</v>
      </c>
      <c r="ABL18" s="231">
        <f t="shared" si="12"/>
        <v>0</v>
      </c>
      <c r="ABM18" s="231">
        <f t="shared" si="12"/>
        <v>0</v>
      </c>
      <c r="ABN18" s="231">
        <f t="shared" si="12"/>
        <v>0</v>
      </c>
      <c r="ABO18" s="231">
        <f t="shared" si="12"/>
        <v>0</v>
      </c>
      <c r="ABP18" s="231">
        <f t="shared" si="12"/>
        <v>0</v>
      </c>
      <c r="ABQ18" s="231">
        <f t="shared" si="12"/>
        <v>0</v>
      </c>
      <c r="ABR18" s="231">
        <f t="shared" si="12"/>
        <v>0</v>
      </c>
      <c r="ABS18" s="231">
        <f t="shared" si="12"/>
        <v>0</v>
      </c>
      <c r="ABT18" s="231">
        <f t="shared" si="12"/>
        <v>0</v>
      </c>
      <c r="ABU18" s="231">
        <f t="shared" si="12"/>
        <v>0</v>
      </c>
      <c r="ABV18" s="231">
        <f t="shared" si="12"/>
        <v>0</v>
      </c>
      <c r="ABW18" s="231">
        <f t="shared" si="12"/>
        <v>0</v>
      </c>
      <c r="ABX18" s="231">
        <f t="shared" si="12"/>
        <v>0</v>
      </c>
      <c r="ABY18" s="231">
        <f t="shared" si="12"/>
        <v>0</v>
      </c>
      <c r="ABZ18" s="231">
        <f t="shared" si="12"/>
        <v>0</v>
      </c>
      <c r="ACA18" s="231">
        <f t="shared" si="12"/>
        <v>0</v>
      </c>
      <c r="ACB18" s="231">
        <f t="shared" si="12"/>
        <v>0</v>
      </c>
      <c r="ACC18" s="231">
        <f t="shared" si="12"/>
        <v>0</v>
      </c>
      <c r="ACD18" s="231">
        <f t="shared" si="12"/>
        <v>0</v>
      </c>
      <c r="ACE18" s="231">
        <f t="shared" si="12"/>
        <v>0</v>
      </c>
      <c r="ACF18" s="231">
        <f t="shared" si="12"/>
        <v>0</v>
      </c>
      <c r="ACG18" s="231">
        <f t="shared" si="12"/>
        <v>0</v>
      </c>
      <c r="ACH18" s="231">
        <f t="shared" si="12"/>
        <v>0</v>
      </c>
      <c r="ACI18" s="231">
        <f t="shared" si="12"/>
        <v>0</v>
      </c>
      <c r="ACJ18" s="231">
        <f t="shared" si="12"/>
        <v>0</v>
      </c>
      <c r="ACK18" s="231">
        <f t="shared" si="12"/>
        <v>0</v>
      </c>
      <c r="ACL18" s="231">
        <f t="shared" si="12"/>
        <v>0</v>
      </c>
      <c r="ACM18" s="231">
        <f t="shared" si="12"/>
        <v>0</v>
      </c>
      <c r="ACN18" s="231">
        <f t="shared" si="12"/>
        <v>0</v>
      </c>
      <c r="ACO18" s="231">
        <f t="shared" si="12"/>
        <v>0</v>
      </c>
      <c r="ACP18" s="231">
        <f t="shared" si="12"/>
        <v>0</v>
      </c>
      <c r="ACQ18" s="231">
        <f t="shared" si="12"/>
        <v>0</v>
      </c>
      <c r="ACR18" s="231">
        <f t="shared" ref="ACR18:AFC18" si="13">SUM(ACR10:ACR17)</f>
        <v>0</v>
      </c>
      <c r="ACS18" s="231">
        <f t="shared" si="13"/>
        <v>0</v>
      </c>
      <c r="ACT18" s="231">
        <f t="shared" si="13"/>
        <v>0</v>
      </c>
      <c r="ACU18" s="231">
        <f t="shared" si="13"/>
        <v>0</v>
      </c>
      <c r="ACV18" s="231">
        <f t="shared" si="13"/>
        <v>0</v>
      </c>
      <c r="ACW18" s="231">
        <f t="shared" si="13"/>
        <v>0</v>
      </c>
      <c r="ACX18" s="231">
        <f t="shared" si="13"/>
        <v>0</v>
      </c>
      <c r="ACY18" s="231">
        <f t="shared" si="13"/>
        <v>0</v>
      </c>
      <c r="ACZ18" s="231">
        <f t="shared" si="13"/>
        <v>0</v>
      </c>
      <c r="ADA18" s="231">
        <f t="shared" si="13"/>
        <v>0</v>
      </c>
      <c r="ADB18" s="231">
        <f t="shared" si="13"/>
        <v>0</v>
      </c>
      <c r="ADC18" s="231">
        <f t="shared" si="13"/>
        <v>0</v>
      </c>
      <c r="ADD18" s="231">
        <f t="shared" si="13"/>
        <v>0</v>
      </c>
      <c r="ADE18" s="231">
        <f t="shared" si="13"/>
        <v>0</v>
      </c>
      <c r="ADF18" s="231">
        <f t="shared" si="13"/>
        <v>0</v>
      </c>
      <c r="ADG18" s="231">
        <f t="shared" si="13"/>
        <v>0</v>
      </c>
      <c r="ADH18" s="231">
        <f t="shared" si="13"/>
        <v>0</v>
      </c>
      <c r="ADI18" s="231">
        <f t="shared" si="13"/>
        <v>0</v>
      </c>
      <c r="ADJ18" s="231">
        <f t="shared" si="13"/>
        <v>0</v>
      </c>
      <c r="ADK18" s="231">
        <f t="shared" si="13"/>
        <v>0</v>
      </c>
      <c r="ADL18" s="231">
        <f t="shared" si="13"/>
        <v>0</v>
      </c>
      <c r="ADM18" s="231">
        <f t="shared" si="13"/>
        <v>0</v>
      </c>
      <c r="ADN18" s="231">
        <f t="shared" si="13"/>
        <v>0</v>
      </c>
      <c r="ADO18" s="231">
        <f t="shared" si="13"/>
        <v>0</v>
      </c>
      <c r="ADP18" s="231">
        <f t="shared" si="13"/>
        <v>0</v>
      </c>
      <c r="ADQ18" s="231">
        <f t="shared" si="13"/>
        <v>0</v>
      </c>
      <c r="ADR18" s="231">
        <f t="shared" si="13"/>
        <v>0</v>
      </c>
      <c r="ADS18" s="231">
        <f t="shared" si="13"/>
        <v>0</v>
      </c>
      <c r="ADT18" s="231">
        <f t="shared" si="13"/>
        <v>0</v>
      </c>
      <c r="ADU18" s="231">
        <f t="shared" si="13"/>
        <v>0</v>
      </c>
      <c r="ADV18" s="231">
        <f t="shared" si="13"/>
        <v>0</v>
      </c>
      <c r="ADW18" s="231">
        <f t="shared" si="13"/>
        <v>0</v>
      </c>
      <c r="ADX18" s="231">
        <f t="shared" si="13"/>
        <v>0</v>
      </c>
      <c r="ADY18" s="231">
        <f t="shared" si="13"/>
        <v>0</v>
      </c>
      <c r="ADZ18" s="231">
        <f t="shared" si="13"/>
        <v>0</v>
      </c>
      <c r="AEA18" s="231">
        <f t="shared" si="13"/>
        <v>0</v>
      </c>
      <c r="AEB18" s="231">
        <f t="shared" si="13"/>
        <v>0</v>
      </c>
      <c r="AEC18" s="231">
        <f t="shared" si="13"/>
        <v>0</v>
      </c>
      <c r="AED18" s="231">
        <f t="shared" si="13"/>
        <v>0</v>
      </c>
      <c r="AEE18" s="231">
        <f t="shared" si="13"/>
        <v>0</v>
      </c>
      <c r="AEF18" s="231">
        <f t="shared" si="13"/>
        <v>0</v>
      </c>
      <c r="AEG18" s="231">
        <f t="shared" si="13"/>
        <v>0</v>
      </c>
      <c r="AEH18" s="231">
        <f t="shared" si="13"/>
        <v>0</v>
      </c>
      <c r="AEI18" s="231">
        <f t="shared" si="13"/>
        <v>0</v>
      </c>
      <c r="AEJ18" s="231">
        <f t="shared" si="13"/>
        <v>0</v>
      </c>
      <c r="AEK18" s="231">
        <f t="shared" si="13"/>
        <v>0</v>
      </c>
      <c r="AEL18" s="231">
        <f t="shared" si="13"/>
        <v>0</v>
      </c>
      <c r="AEM18" s="231">
        <f t="shared" si="13"/>
        <v>0</v>
      </c>
      <c r="AEN18" s="231">
        <f t="shared" si="13"/>
        <v>0</v>
      </c>
      <c r="AEO18" s="231">
        <f t="shared" si="13"/>
        <v>0</v>
      </c>
      <c r="AEP18" s="231">
        <f t="shared" si="13"/>
        <v>0</v>
      </c>
      <c r="AEQ18" s="231">
        <f t="shared" si="13"/>
        <v>0</v>
      </c>
      <c r="AER18" s="231">
        <f t="shared" si="13"/>
        <v>0</v>
      </c>
      <c r="AES18" s="231">
        <f t="shared" si="13"/>
        <v>0</v>
      </c>
      <c r="AET18" s="231">
        <f t="shared" si="13"/>
        <v>0</v>
      </c>
      <c r="AEU18" s="231">
        <f t="shared" si="13"/>
        <v>0</v>
      </c>
      <c r="AEV18" s="231">
        <f t="shared" si="13"/>
        <v>0</v>
      </c>
      <c r="AEW18" s="231">
        <f t="shared" si="13"/>
        <v>0</v>
      </c>
      <c r="AEX18" s="231">
        <f t="shared" si="13"/>
        <v>0</v>
      </c>
      <c r="AEY18" s="231">
        <f t="shared" si="13"/>
        <v>0</v>
      </c>
      <c r="AEZ18" s="231">
        <f t="shared" si="13"/>
        <v>0</v>
      </c>
      <c r="AFA18" s="231">
        <f t="shared" si="13"/>
        <v>0</v>
      </c>
      <c r="AFB18" s="231">
        <f t="shared" si="13"/>
        <v>0</v>
      </c>
      <c r="AFC18" s="231">
        <f t="shared" si="13"/>
        <v>0</v>
      </c>
      <c r="AFD18" s="231">
        <f t="shared" ref="AFD18:AHO18" si="14">SUM(AFD10:AFD17)</f>
        <v>0</v>
      </c>
      <c r="AFE18" s="231">
        <f t="shared" si="14"/>
        <v>0</v>
      </c>
      <c r="AFF18" s="231">
        <f t="shared" si="14"/>
        <v>0</v>
      </c>
      <c r="AFG18" s="231">
        <f t="shared" si="14"/>
        <v>0</v>
      </c>
      <c r="AFH18" s="231">
        <f t="shared" si="14"/>
        <v>0</v>
      </c>
      <c r="AFI18" s="231">
        <f t="shared" si="14"/>
        <v>0</v>
      </c>
      <c r="AFJ18" s="231">
        <f t="shared" si="14"/>
        <v>0</v>
      </c>
      <c r="AFK18" s="231">
        <f t="shared" si="14"/>
        <v>0</v>
      </c>
      <c r="AFL18" s="231">
        <f t="shared" si="14"/>
        <v>0</v>
      </c>
      <c r="AFM18" s="231">
        <f t="shared" si="14"/>
        <v>0</v>
      </c>
      <c r="AFN18" s="231">
        <f t="shared" si="14"/>
        <v>0</v>
      </c>
      <c r="AFO18" s="231">
        <f t="shared" si="14"/>
        <v>0</v>
      </c>
      <c r="AFP18" s="231">
        <f t="shared" si="14"/>
        <v>0</v>
      </c>
      <c r="AFQ18" s="231">
        <f t="shared" si="14"/>
        <v>0</v>
      </c>
      <c r="AFR18" s="231">
        <f t="shared" si="14"/>
        <v>0</v>
      </c>
      <c r="AFS18" s="231">
        <f t="shared" si="14"/>
        <v>0</v>
      </c>
      <c r="AFT18" s="231">
        <f t="shared" si="14"/>
        <v>0</v>
      </c>
      <c r="AFU18" s="231">
        <f t="shared" si="14"/>
        <v>0</v>
      </c>
      <c r="AFV18" s="231">
        <f t="shared" si="14"/>
        <v>0</v>
      </c>
      <c r="AFW18" s="231">
        <f t="shared" si="14"/>
        <v>0</v>
      </c>
      <c r="AFX18" s="231">
        <f t="shared" si="14"/>
        <v>0</v>
      </c>
      <c r="AFY18" s="231">
        <f t="shared" si="14"/>
        <v>0</v>
      </c>
      <c r="AFZ18" s="231">
        <f t="shared" si="14"/>
        <v>0</v>
      </c>
      <c r="AGA18" s="231">
        <f t="shared" si="14"/>
        <v>0</v>
      </c>
      <c r="AGB18" s="231">
        <f t="shared" si="14"/>
        <v>0</v>
      </c>
      <c r="AGC18" s="231">
        <f t="shared" si="14"/>
        <v>0</v>
      </c>
      <c r="AGD18" s="231">
        <f t="shared" si="14"/>
        <v>0</v>
      </c>
      <c r="AGE18" s="231">
        <f t="shared" si="14"/>
        <v>0</v>
      </c>
      <c r="AGF18" s="231">
        <f t="shared" si="14"/>
        <v>0</v>
      </c>
      <c r="AGG18" s="231">
        <f t="shared" si="14"/>
        <v>0</v>
      </c>
      <c r="AGH18" s="231">
        <f t="shared" si="14"/>
        <v>0</v>
      </c>
      <c r="AGI18" s="231">
        <f t="shared" si="14"/>
        <v>0</v>
      </c>
      <c r="AGJ18" s="231">
        <f t="shared" si="14"/>
        <v>0</v>
      </c>
      <c r="AGK18" s="231">
        <f t="shared" si="14"/>
        <v>0</v>
      </c>
      <c r="AGL18" s="231">
        <f t="shared" si="14"/>
        <v>0</v>
      </c>
      <c r="AGM18" s="231">
        <f t="shared" si="14"/>
        <v>0</v>
      </c>
      <c r="AGN18" s="231">
        <f t="shared" si="14"/>
        <v>0</v>
      </c>
      <c r="AGO18" s="231">
        <f t="shared" si="14"/>
        <v>0</v>
      </c>
      <c r="AGP18" s="231">
        <f t="shared" si="14"/>
        <v>0</v>
      </c>
      <c r="AGQ18" s="231">
        <f t="shared" si="14"/>
        <v>0</v>
      </c>
      <c r="AGR18" s="231">
        <f t="shared" si="14"/>
        <v>0</v>
      </c>
      <c r="AGS18" s="231">
        <f t="shared" si="14"/>
        <v>0</v>
      </c>
      <c r="AGT18" s="231">
        <f t="shared" si="14"/>
        <v>0</v>
      </c>
      <c r="AGU18" s="231">
        <f t="shared" si="14"/>
        <v>0</v>
      </c>
      <c r="AGV18" s="231">
        <f t="shared" si="14"/>
        <v>0</v>
      </c>
      <c r="AGW18" s="231">
        <f t="shared" si="14"/>
        <v>0</v>
      </c>
      <c r="AGX18" s="231">
        <f t="shared" si="14"/>
        <v>0</v>
      </c>
      <c r="AGY18" s="231">
        <f t="shared" si="14"/>
        <v>0</v>
      </c>
      <c r="AGZ18" s="231">
        <f t="shared" si="14"/>
        <v>0</v>
      </c>
      <c r="AHA18" s="231">
        <f t="shared" si="14"/>
        <v>0</v>
      </c>
      <c r="AHB18" s="231">
        <f t="shared" si="14"/>
        <v>0</v>
      </c>
      <c r="AHC18" s="231">
        <f t="shared" si="14"/>
        <v>0</v>
      </c>
      <c r="AHD18" s="231">
        <f t="shared" si="14"/>
        <v>0</v>
      </c>
      <c r="AHE18" s="231">
        <f t="shared" si="14"/>
        <v>0</v>
      </c>
      <c r="AHF18" s="231">
        <f t="shared" si="14"/>
        <v>0</v>
      </c>
      <c r="AHG18" s="231">
        <f t="shared" si="14"/>
        <v>0</v>
      </c>
      <c r="AHH18" s="231">
        <f t="shared" si="14"/>
        <v>0</v>
      </c>
      <c r="AHI18" s="231">
        <f t="shared" si="14"/>
        <v>0</v>
      </c>
      <c r="AHJ18" s="231">
        <f t="shared" si="14"/>
        <v>0</v>
      </c>
      <c r="AHK18" s="231">
        <f t="shared" si="14"/>
        <v>0</v>
      </c>
      <c r="AHL18" s="231">
        <f t="shared" si="14"/>
        <v>0</v>
      </c>
      <c r="AHM18" s="231">
        <f t="shared" si="14"/>
        <v>0</v>
      </c>
      <c r="AHN18" s="231">
        <f t="shared" si="14"/>
        <v>0</v>
      </c>
      <c r="AHO18" s="231">
        <f t="shared" si="14"/>
        <v>0</v>
      </c>
      <c r="AHP18" s="231">
        <f t="shared" ref="AHP18:AKA18" si="15">SUM(AHP10:AHP17)</f>
        <v>0</v>
      </c>
      <c r="AHQ18" s="231">
        <f t="shared" si="15"/>
        <v>0</v>
      </c>
      <c r="AHR18" s="231">
        <f t="shared" si="15"/>
        <v>0</v>
      </c>
      <c r="AHS18" s="231">
        <f t="shared" si="15"/>
        <v>0</v>
      </c>
      <c r="AHT18" s="231">
        <f t="shared" si="15"/>
        <v>0</v>
      </c>
      <c r="AHU18" s="231">
        <f t="shared" si="15"/>
        <v>0</v>
      </c>
      <c r="AHV18" s="231">
        <f t="shared" si="15"/>
        <v>0</v>
      </c>
      <c r="AHW18" s="231">
        <f t="shared" si="15"/>
        <v>0</v>
      </c>
      <c r="AHX18" s="231">
        <f t="shared" si="15"/>
        <v>0</v>
      </c>
      <c r="AHY18" s="231">
        <f t="shared" si="15"/>
        <v>0</v>
      </c>
      <c r="AHZ18" s="231">
        <f t="shared" si="15"/>
        <v>0</v>
      </c>
      <c r="AIA18" s="231">
        <f t="shared" si="15"/>
        <v>0</v>
      </c>
      <c r="AIB18" s="231">
        <f t="shared" si="15"/>
        <v>0</v>
      </c>
      <c r="AIC18" s="231">
        <f t="shared" si="15"/>
        <v>0</v>
      </c>
      <c r="AID18" s="231">
        <f t="shared" si="15"/>
        <v>0</v>
      </c>
      <c r="AIE18" s="231">
        <f t="shared" si="15"/>
        <v>0</v>
      </c>
      <c r="AIF18" s="231">
        <f t="shared" si="15"/>
        <v>0</v>
      </c>
      <c r="AIG18" s="231">
        <f t="shared" si="15"/>
        <v>0</v>
      </c>
      <c r="AIH18" s="231">
        <f t="shared" si="15"/>
        <v>0</v>
      </c>
      <c r="AII18" s="231">
        <f t="shared" si="15"/>
        <v>0</v>
      </c>
      <c r="AIJ18" s="231">
        <f t="shared" si="15"/>
        <v>0</v>
      </c>
      <c r="AIK18" s="231">
        <f t="shared" si="15"/>
        <v>0</v>
      </c>
      <c r="AIL18" s="231">
        <f t="shared" si="15"/>
        <v>0</v>
      </c>
      <c r="AIM18" s="231">
        <f t="shared" si="15"/>
        <v>0</v>
      </c>
      <c r="AIN18" s="231">
        <f t="shared" si="15"/>
        <v>0</v>
      </c>
      <c r="AIO18" s="231">
        <f t="shared" si="15"/>
        <v>0</v>
      </c>
      <c r="AIP18" s="231">
        <f t="shared" si="15"/>
        <v>0</v>
      </c>
      <c r="AIQ18" s="231">
        <f t="shared" si="15"/>
        <v>0</v>
      </c>
      <c r="AIR18" s="231">
        <f t="shared" si="15"/>
        <v>0</v>
      </c>
      <c r="AIS18" s="231">
        <f t="shared" si="15"/>
        <v>0</v>
      </c>
      <c r="AIT18" s="231">
        <f t="shared" si="15"/>
        <v>0</v>
      </c>
      <c r="AIU18" s="231">
        <f t="shared" si="15"/>
        <v>0</v>
      </c>
      <c r="AIV18" s="231">
        <f t="shared" si="15"/>
        <v>0</v>
      </c>
      <c r="AIW18" s="231">
        <f t="shared" si="15"/>
        <v>0</v>
      </c>
      <c r="AIX18" s="231">
        <f t="shared" si="15"/>
        <v>0</v>
      </c>
      <c r="AIY18" s="231">
        <f t="shared" si="15"/>
        <v>0</v>
      </c>
      <c r="AIZ18" s="231">
        <f t="shared" si="15"/>
        <v>0</v>
      </c>
      <c r="AJA18" s="231">
        <f t="shared" si="15"/>
        <v>0</v>
      </c>
      <c r="AJB18" s="231">
        <f t="shared" si="15"/>
        <v>0</v>
      </c>
      <c r="AJC18" s="231">
        <f t="shared" si="15"/>
        <v>0</v>
      </c>
      <c r="AJD18" s="231">
        <f t="shared" si="15"/>
        <v>0</v>
      </c>
      <c r="AJE18" s="231">
        <f t="shared" si="15"/>
        <v>0</v>
      </c>
      <c r="AJF18" s="231">
        <f t="shared" si="15"/>
        <v>0</v>
      </c>
      <c r="AJG18" s="231">
        <f t="shared" si="15"/>
        <v>0</v>
      </c>
      <c r="AJH18" s="231">
        <f t="shared" si="15"/>
        <v>0</v>
      </c>
      <c r="AJI18" s="231">
        <f t="shared" si="15"/>
        <v>0</v>
      </c>
      <c r="AJJ18" s="231">
        <f t="shared" si="15"/>
        <v>0</v>
      </c>
      <c r="AJK18" s="231">
        <f t="shared" si="15"/>
        <v>0</v>
      </c>
      <c r="AJL18" s="231">
        <f t="shared" si="15"/>
        <v>0</v>
      </c>
      <c r="AJM18" s="231">
        <f t="shared" si="15"/>
        <v>0</v>
      </c>
      <c r="AJN18" s="231">
        <f t="shared" si="15"/>
        <v>0</v>
      </c>
      <c r="AJO18" s="231">
        <f t="shared" si="15"/>
        <v>0</v>
      </c>
      <c r="AJP18" s="231">
        <f t="shared" si="15"/>
        <v>0</v>
      </c>
      <c r="AJQ18" s="231">
        <f t="shared" si="15"/>
        <v>0</v>
      </c>
      <c r="AJR18" s="231">
        <f t="shared" si="15"/>
        <v>0</v>
      </c>
      <c r="AJS18" s="231">
        <f t="shared" si="15"/>
        <v>0</v>
      </c>
      <c r="AJT18" s="231">
        <f t="shared" si="15"/>
        <v>0</v>
      </c>
      <c r="AJU18" s="231">
        <f t="shared" si="15"/>
        <v>0</v>
      </c>
      <c r="AJV18" s="231">
        <f t="shared" si="15"/>
        <v>0</v>
      </c>
      <c r="AJW18" s="231">
        <f t="shared" si="15"/>
        <v>0</v>
      </c>
      <c r="AJX18" s="231">
        <f t="shared" si="15"/>
        <v>0</v>
      </c>
      <c r="AJY18" s="231">
        <f t="shared" si="15"/>
        <v>0</v>
      </c>
      <c r="AJZ18" s="231">
        <f t="shared" si="15"/>
        <v>0</v>
      </c>
      <c r="AKA18" s="231">
        <f t="shared" si="15"/>
        <v>0</v>
      </c>
      <c r="AKB18" s="231">
        <f t="shared" ref="AKB18:AMM18" si="16">SUM(AKB10:AKB17)</f>
        <v>0</v>
      </c>
      <c r="AKC18" s="231">
        <f t="shared" si="16"/>
        <v>0</v>
      </c>
      <c r="AKD18" s="231">
        <f t="shared" si="16"/>
        <v>0</v>
      </c>
      <c r="AKE18" s="231">
        <f t="shared" si="16"/>
        <v>0</v>
      </c>
      <c r="AKF18" s="231">
        <f t="shared" si="16"/>
        <v>0</v>
      </c>
      <c r="AKG18" s="231">
        <f t="shared" si="16"/>
        <v>0</v>
      </c>
      <c r="AKH18" s="231">
        <f t="shared" si="16"/>
        <v>0</v>
      </c>
      <c r="AKI18" s="231">
        <f t="shared" si="16"/>
        <v>0</v>
      </c>
      <c r="AKJ18" s="231">
        <f t="shared" si="16"/>
        <v>0</v>
      </c>
      <c r="AKK18" s="231">
        <f t="shared" si="16"/>
        <v>0</v>
      </c>
      <c r="AKL18" s="231">
        <f t="shared" si="16"/>
        <v>0</v>
      </c>
      <c r="AKM18" s="231">
        <f t="shared" si="16"/>
        <v>0</v>
      </c>
      <c r="AKN18" s="231">
        <f t="shared" si="16"/>
        <v>0</v>
      </c>
      <c r="AKO18" s="231">
        <f t="shared" si="16"/>
        <v>0</v>
      </c>
      <c r="AKP18" s="231">
        <f t="shared" si="16"/>
        <v>0</v>
      </c>
      <c r="AKQ18" s="231">
        <f t="shared" si="16"/>
        <v>0</v>
      </c>
      <c r="AKR18" s="231">
        <f t="shared" si="16"/>
        <v>0</v>
      </c>
      <c r="AKS18" s="231">
        <f t="shared" si="16"/>
        <v>0</v>
      </c>
      <c r="AKT18" s="231">
        <f t="shared" si="16"/>
        <v>0</v>
      </c>
      <c r="AKU18" s="231">
        <f t="shared" si="16"/>
        <v>0</v>
      </c>
      <c r="AKV18" s="231">
        <f t="shared" si="16"/>
        <v>0</v>
      </c>
      <c r="AKW18" s="231">
        <f t="shared" si="16"/>
        <v>0</v>
      </c>
      <c r="AKX18" s="231">
        <f t="shared" si="16"/>
        <v>0</v>
      </c>
      <c r="AKY18" s="231">
        <f t="shared" si="16"/>
        <v>0</v>
      </c>
      <c r="AKZ18" s="231">
        <f t="shared" si="16"/>
        <v>0</v>
      </c>
      <c r="ALA18" s="231">
        <f t="shared" si="16"/>
        <v>0</v>
      </c>
      <c r="ALB18" s="231">
        <f t="shared" si="16"/>
        <v>0</v>
      </c>
      <c r="ALC18" s="231">
        <f t="shared" si="16"/>
        <v>0</v>
      </c>
      <c r="ALD18" s="231">
        <f t="shared" si="16"/>
        <v>0</v>
      </c>
      <c r="ALE18" s="231">
        <f t="shared" si="16"/>
        <v>0</v>
      </c>
      <c r="ALF18" s="231">
        <f t="shared" si="16"/>
        <v>0</v>
      </c>
      <c r="ALG18" s="231">
        <f t="shared" si="16"/>
        <v>0</v>
      </c>
      <c r="ALH18" s="231">
        <f t="shared" si="16"/>
        <v>0</v>
      </c>
      <c r="ALI18" s="231">
        <f t="shared" si="16"/>
        <v>0</v>
      </c>
      <c r="ALJ18" s="231">
        <f t="shared" si="16"/>
        <v>0</v>
      </c>
      <c r="ALK18" s="231">
        <f t="shared" si="16"/>
        <v>0</v>
      </c>
      <c r="ALL18" s="231">
        <f t="shared" si="16"/>
        <v>0</v>
      </c>
      <c r="ALM18" s="231">
        <f t="shared" si="16"/>
        <v>0</v>
      </c>
      <c r="ALN18" s="231">
        <f t="shared" si="16"/>
        <v>0</v>
      </c>
      <c r="ALO18" s="231">
        <f t="shared" si="16"/>
        <v>0</v>
      </c>
      <c r="ALP18" s="231">
        <f t="shared" si="16"/>
        <v>0</v>
      </c>
      <c r="ALQ18" s="231">
        <f t="shared" si="16"/>
        <v>0</v>
      </c>
      <c r="ALR18" s="231">
        <f t="shared" si="16"/>
        <v>0</v>
      </c>
      <c r="ALS18" s="231">
        <f t="shared" si="16"/>
        <v>0</v>
      </c>
      <c r="ALT18" s="231">
        <f t="shared" si="16"/>
        <v>0</v>
      </c>
      <c r="ALU18" s="231">
        <f t="shared" si="16"/>
        <v>0</v>
      </c>
      <c r="ALV18" s="231">
        <f t="shared" si="16"/>
        <v>0</v>
      </c>
      <c r="ALW18" s="231">
        <f t="shared" si="16"/>
        <v>0</v>
      </c>
      <c r="ALX18" s="231">
        <f t="shared" si="16"/>
        <v>0</v>
      </c>
      <c r="ALY18" s="231">
        <f t="shared" si="16"/>
        <v>0</v>
      </c>
      <c r="ALZ18" s="231">
        <f t="shared" si="16"/>
        <v>0</v>
      </c>
      <c r="AMA18" s="231">
        <f t="shared" si="16"/>
        <v>0</v>
      </c>
      <c r="AMB18" s="231">
        <f t="shared" si="16"/>
        <v>0</v>
      </c>
      <c r="AMC18" s="231">
        <f t="shared" si="16"/>
        <v>0</v>
      </c>
      <c r="AMD18" s="231">
        <f t="shared" si="16"/>
        <v>0</v>
      </c>
      <c r="AME18" s="231">
        <f t="shared" si="16"/>
        <v>0</v>
      </c>
      <c r="AMF18" s="231">
        <f t="shared" si="16"/>
        <v>0</v>
      </c>
      <c r="AMG18" s="231">
        <f t="shared" si="16"/>
        <v>0</v>
      </c>
      <c r="AMH18" s="231">
        <f t="shared" si="16"/>
        <v>0</v>
      </c>
      <c r="AMI18" s="231">
        <f t="shared" si="16"/>
        <v>0</v>
      </c>
      <c r="AMJ18" s="231">
        <f t="shared" si="16"/>
        <v>0</v>
      </c>
      <c r="AMK18" s="231">
        <f t="shared" si="16"/>
        <v>0</v>
      </c>
      <c r="AML18" s="231">
        <f t="shared" si="16"/>
        <v>0</v>
      </c>
      <c r="AMM18" s="231">
        <f t="shared" si="16"/>
        <v>0</v>
      </c>
      <c r="AMN18" s="231">
        <f t="shared" ref="AMN18:AOY18" si="17">SUM(AMN10:AMN17)</f>
        <v>0</v>
      </c>
      <c r="AMO18" s="231">
        <f t="shared" si="17"/>
        <v>0</v>
      </c>
      <c r="AMP18" s="231">
        <f t="shared" si="17"/>
        <v>0</v>
      </c>
      <c r="AMQ18" s="231">
        <f t="shared" si="17"/>
        <v>0</v>
      </c>
      <c r="AMR18" s="231">
        <f t="shared" si="17"/>
        <v>0</v>
      </c>
      <c r="AMS18" s="231">
        <f t="shared" si="17"/>
        <v>0</v>
      </c>
      <c r="AMT18" s="231">
        <f t="shared" si="17"/>
        <v>0</v>
      </c>
      <c r="AMU18" s="231">
        <f t="shared" si="17"/>
        <v>0</v>
      </c>
      <c r="AMV18" s="231">
        <f t="shared" si="17"/>
        <v>0</v>
      </c>
      <c r="AMW18" s="231">
        <f t="shared" si="17"/>
        <v>0</v>
      </c>
      <c r="AMX18" s="231">
        <f t="shared" si="17"/>
        <v>0</v>
      </c>
      <c r="AMY18" s="231">
        <f t="shared" si="17"/>
        <v>0</v>
      </c>
      <c r="AMZ18" s="231">
        <f t="shared" si="17"/>
        <v>0</v>
      </c>
      <c r="ANA18" s="231">
        <f t="shared" si="17"/>
        <v>0</v>
      </c>
      <c r="ANB18" s="231">
        <f t="shared" si="17"/>
        <v>0</v>
      </c>
      <c r="ANC18" s="231">
        <f t="shared" si="17"/>
        <v>0</v>
      </c>
      <c r="AND18" s="231">
        <f t="shared" si="17"/>
        <v>0</v>
      </c>
      <c r="ANE18" s="231">
        <f t="shared" si="17"/>
        <v>0</v>
      </c>
      <c r="ANF18" s="231">
        <f t="shared" si="17"/>
        <v>0</v>
      </c>
      <c r="ANG18" s="231">
        <f t="shared" si="17"/>
        <v>0</v>
      </c>
      <c r="ANH18" s="231">
        <f t="shared" si="17"/>
        <v>0</v>
      </c>
      <c r="ANI18" s="231">
        <f t="shared" si="17"/>
        <v>0</v>
      </c>
      <c r="ANJ18" s="231">
        <f t="shared" si="17"/>
        <v>0</v>
      </c>
      <c r="ANK18" s="231">
        <f t="shared" si="17"/>
        <v>0</v>
      </c>
      <c r="ANL18" s="231">
        <f t="shared" si="17"/>
        <v>0</v>
      </c>
      <c r="ANM18" s="231">
        <f t="shared" si="17"/>
        <v>0</v>
      </c>
      <c r="ANN18" s="231">
        <f t="shared" si="17"/>
        <v>0</v>
      </c>
      <c r="ANO18" s="231">
        <f t="shared" si="17"/>
        <v>0</v>
      </c>
      <c r="ANP18" s="231">
        <f t="shared" si="17"/>
        <v>0</v>
      </c>
      <c r="ANQ18" s="231">
        <f t="shared" si="17"/>
        <v>0</v>
      </c>
      <c r="ANR18" s="231">
        <f t="shared" si="17"/>
        <v>0</v>
      </c>
      <c r="ANS18" s="231">
        <f t="shared" si="17"/>
        <v>0</v>
      </c>
      <c r="ANT18" s="231">
        <f t="shared" si="17"/>
        <v>0</v>
      </c>
      <c r="ANU18" s="231">
        <f t="shared" si="17"/>
        <v>0</v>
      </c>
      <c r="ANV18" s="231">
        <f t="shared" si="17"/>
        <v>0</v>
      </c>
      <c r="ANW18" s="231">
        <f t="shared" si="17"/>
        <v>0</v>
      </c>
      <c r="ANX18" s="231">
        <f t="shared" si="17"/>
        <v>0</v>
      </c>
      <c r="ANY18" s="231">
        <f t="shared" si="17"/>
        <v>0</v>
      </c>
      <c r="ANZ18" s="231">
        <f t="shared" si="17"/>
        <v>0</v>
      </c>
      <c r="AOA18" s="231">
        <f t="shared" si="17"/>
        <v>0</v>
      </c>
      <c r="AOB18" s="231">
        <f t="shared" si="17"/>
        <v>0</v>
      </c>
      <c r="AOC18" s="231">
        <f t="shared" si="17"/>
        <v>0</v>
      </c>
      <c r="AOD18" s="231">
        <f t="shared" si="17"/>
        <v>0</v>
      </c>
      <c r="AOE18" s="231">
        <f t="shared" si="17"/>
        <v>0</v>
      </c>
      <c r="AOF18" s="231">
        <f t="shared" si="17"/>
        <v>0</v>
      </c>
      <c r="AOG18" s="231">
        <f t="shared" si="17"/>
        <v>0</v>
      </c>
      <c r="AOH18" s="231">
        <f t="shared" si="17"/>
        <v>0</v>
      </c>
      <c r="AOI18" s="231">
        <f t="shared" si="17"/>
        <v>0</v>
      </c>
      <c r="AOJ18" s="231">
        <f t="shared" si="17"/>
        <v>0</v>
      </c>
      <c r="AOK18" s="231">
        <f t="shared" si="17"/>
        <v>0</v>
      </c>
      <c r="AOL18" s="231">
        <f t="shared" si="17"/>
        <v>0</v>
      </c>
      <c r="AOM18" s="231">
        <f t="shared" si="17"/>
        <v>0</v>
      </c>
      <c r="AON18" s="231">
        <f t="shared" si="17"/>
        <v>0</v>
      </c>
      <c r="AOO18" s="231">
        <f t="shared" si="17"/>
        <v>0</v>
      </c>
      <c r="AOP18" s="231">
        <f t="shared" si="17"/>
        <v>0</v>
      </c>
      <c r="AOQ18" s="231">
        <f t="shared" si="17"/>
        <v>0</v>
      </c>
      <c r="AOR18" s="231">
        <f t="shared" si="17"/>
        <v>0</v>
      </c>
      <c r="AOS18" s="231">
        <f t="shared" si="17"/>
        <v>0</v>
      </c>
      <c r="AOT18" s="231">
        <f t="shared" si="17"/>
        <v>0</v>
      </c>
      <c r="AOU18" s="231">
        <f t="shared" si="17"/>
        <v>0</v>
      </c>
      <c r="AOV18" s="231">
        <f t="shared" si="17"/>
        <v>0</v>
      </c>
      <c r="AOW18" s="231">
        <f t="shared" si="17"/>
        <v>0</v>
      </c>
      <c r="AOX18" s="231">
        <f t="shared" si="17"/>
        <v>0</v>
      </c>
      <c r="AOY18" s="231">
        <f t="shared" si="17"/>
        <v>0</v>
      </c>
      <c r="AOZ18" s="231">
        <f t="shared" ref="AOZ18:ARK18" si="18">SUM(AOZ10:AOZ17)</f>
        <v>0</v>
      </c>
      <c r="APA18" s="231">
        <f t="shared" si="18"/>
        <v>0</v>
      </c>
      <c r="APB18" s="231">
        <f t="shared" si="18"/>
        <v>0</v>
      </c>
      <c r="APC18" s="231">
        <f t="shared" si="18"/>
        <v>0</v>
      </c>
      <c r="APD18" s="231">
        <f t="shared" si="18"/>
        <v>0</v>
      </c>
      <c r="APE18" s="231">
        <f t="shared" si="18"/>
        <v>0</v>
      </c>
      <c r="APF18" s="231">
        <f t="shared" si="18"/>
        <v>0</v>
      </c>
      <c r="APG18" s="231">
        <f t="shared" si="18"/>
        <v>0</v>
      </c>
      <c r="APH18" s="231">
        <f t="shared" si="18"/>
        <v>0</v>
      </c>
      <c r="API18" s="231">
        <f t="shared" si="18"/>
        <v>0</v>
      </c>
      <c r="APJ18" s="231">
        <f t="shared" si="18"/>
        <v>0</v>
      </c>
      <c r="APK18" s="231">
        <f t="shared" si="18"/>
        <v>0</v>
      </c>
      <c r="APL18" s="231">
        <f t="shared" si="18"/>
        <v>0</v>
      </c>
      <c r="APM18" s="231">
        <f t="shared" si="18"/>
        <v>0</v>
      </c>
      <c r="APN18" s="231">
        <f t="shared" si="18"/>
        <v>0</v>
      </c>
      <c r="APO18" s="231">
        <f t="shared" si="18"/>
        <v>0</v>
      </c>
      <c r="APP18" s="231">
        <f t="shared" si="18"/>
        <v>0</v>
      </c>
      <c r="APQ18" s="231">
        <f t="shared" si="18"/>
        <v>0</v>
      </c>
      <c r="APR18" s="231">
        <f t="shared" si="18"/>
        <v>0</v>
      </c>
      <c r="APS18" s="231">
        <f t="shared" si="18"/>
        <v>0</v>
      </c>
      <c r="APT18" s="231">
        <f t="shared" si="18"/>
        <v>0</v>
      </c>
      <c r="APU18" s="231">
        <f t="shared" si="18"/>
        <v>0</v>
      </c>
      <c r="APV18" s="231">
        <f t="shared" si="18"/>
        <v>0</v>
      </c>
      <c r="APW18" s="231">
        <f t="shared" si="18"/>
        <v>0</v>
      </c>
      <c r="APX18" s="231">
        <f t="shared" si="18"/>
        <v>0</v>
      </c>
      <c r="APY18" s="231">
        <f t="shared" si="18"/>
        <v>0</v>
      </c>
      <c r="APZ18" s="231">
        <f t="shared" si="18"/>
        <v>0</v>
      </c>
      <c r="AQA18" s="231">
        <f t="shared" si="18"/>
        <v>0</v>
      </c>
      <c r="AQB18" s="231">
        <f t="shared" si="18"/>
        <v>0</v>
      </c>
      <c r="AQC18" s="231">
        <f t="shared" si="18"/>
        <v>0</v>
      </c>
      <c r="AQD18" s="231">
        <f t="shared" si="18"/>
        <v>0</v>
      </c>
      <c r="AQE18" s="231">
        <f t="shared" si="18"/>
        <v>0</v>
      </c>
      <c r="AQF18" s="231">
        <f t="shared" si="18"/>
        <v>0</v>
      </c>
      <c r="AQG18" s="231">
        <f t="shared" si="18"/>
        <v>0</v>
      </c>
      <c r="AQH18" s="231">
        <f t="shared" si="18"/>
        <v>0</v>
      </c>
      <c r="AQI18" s="231">
        <f t="shared" si="18"/>
        <v>0</v>
      </c>
      <c r="AQJ18" s="231">
        <f t="shared" si="18"/>
        <v>0</v>
      </c>
      <c r="AQK18" s="231">
        <f t="shared" si="18"/>
        <v>0</v>
      </c>
      <c r="AQL18" s="231">
        <f t="shared" si="18"/>
        <v>0</v>
      </c>
      <c r="AQM18" s="231">
        <f t="shared" si="18"/>
        <v>0</v>
      </c>
      <c r="AQN18" s="231">
        <f t="shared" si="18"/>
        <v>0</v>
      </c>
      <c r="AQO18" s="231">
        <f t="shared" si="18"/>
        <v>0</v>
      </c>
      <c r="AQP18" s="231">
        <f t="shared" si="18"/>
        <v>0</v>
      </c>
      <c r="AQQ18" s="231">
        <f t="shared" si="18"/>
        <v>0</v>
      </c>
      <c r="AQR18" s="231">
        <f t="shared" si="18"/>
        <v>0</v>
      </c>
      <c r="AQS18" s="231">
        <f t="shared" si="18"/>
        <v>0</v>
      </c>
      <c r="AQT18" s="231">
        <f t="shared" si="18"/>
        <v>0</v>
      </c>
      <c r="AQU18" s="231">
        <f t="shared" si="18"/>
        <v>0</v>
      </c>
      <c r="AQV18" s="231">
        <f t="shared" si="18"/>
        <v>0</v>
      </c>
      <c r="AQW18" s="231">
        <f t="shared" si="18"/>
        <v>0</v>
      </c>
      <c r="AQX18" s="231">
        <f t="shared" si="18"/>
        <v>0</v>
      </c>
      <c r="AQY18" s="231">
        <f t="shared" si="18"/>
        <v>0</v>
      </c>
      <c r="AQZ18" s="231">
        <f t="shared" si="18"/>
        <v>0</v>
      </c>
      <c r="ARA18" s="231">
        <f t="shared" si="18"/>
        <v>0</v>
      </c>
      <c r="ARB18" s="231">
        <f t="shared" si="18"/>
        <v>0</v>
      </c>
      <c r="ARC18" s="231">
        <f t="shared" si="18"/>
        <v>0</v>
      </c>
      <c r="ARD18" s="231">
        <f t="shared" si="18"/>
        <v>0</v>
      </c>
      <c r="ARE18" s="231">
        <f t="shared" si="18"/>
        <v>0</v>
      </c>
      <c r="ARF18" s="231">
        <f t="shared" si="18"/>
        <v>0</v>
      </c>
      <c r="ARG18" s="231">
        <f t="shared" si="18"/>
        <v>0</v>
      </c>
      <c r="ARH18" s="231">
        <f t="shared" si="18"/>
        <v>0</v>
      </c>
      <c r="ARI18" s="231">
        <f t="shared" si="18"/>
        <v>0</v>
      </c>
      <c r="ARJ18" s="231">
        <f t="shared" si="18"/>
        <v>0</v>
      </c>
      <c r="ARK18" s="231">
        <f t="shared" si="18"/>
        <v>0</v>
      </c>
      <c r="ARL18" s="231">
        <f t="shared" ref="ARL18:ATW18" si="19">SUM(ARL10:ARL17)</f>
        <v>0</v>
      </c>
      <c r="ARM18" s="231">
        <f t="shared" si="19"/>
        <v>0</v>
      </c>
      <c r="ARN18" s="231">
        <f t="shared" si="19"/>
        <v>0</v>
      </c>
      <c r="ARO18" s="231">
        <f t="shared" si="19"/>
        <v>0</v>
      </c>
      <c r="ARP18" s="231">
        <f t="shared" si="19"/>
        <v>0</v>
      </c>
      <c r="ARQ18" s="231">
        <f t="shared" si="19"/>
        <v>0</v>
      </c>
      <c r="ARR18" s="231">
        <f t="shared" si="19"/>
        <v>0</v>
      </c>
      <c r="ARS18" s="231">
        <f t="shared" si="19"/>
        <v>0</v>
      </c>
      <c r="ART18" s="231">
        <f t="shared" si="19"/>
        <v>0</v>
      </c>
      <c r="ARU18" s="231">
        <f t="shared" si="19"/>
        <v>0</v>
      </c>
      <c r="ARV18" s="231">
        <f t="shared" si="19"/>
        <v>0</v>
      </c>
      <c r="ARW18" s="231">
        <f t="shared" si="19"/>
        <v>0</v>
      </c>
      <c r="ARX18" s="231">
        <f t="shared" si="19"/>
        <v>0</v>
      </c>
      <c r="ARY18" s="231">
        <f t="shared" si="19"/>
        <v>0</v>
      </c>
      <c r="ARZ18" s="231">
        <f t="shared" si="19"/>
        <v>0</v>
      </c>
      <c r="ASA18" s="231">
        <f t="shared" si="19"/>
        <v>0</v>
      </c>
      <c r="ASB18" s="231">
        <f t="shared" si="19"/>
        <v>0</v>
      </c>
      <c r="ASC18" s="231">
        <f t="shared" si="19"/>
        <v>0</v>
      </c>
      <c r="ASD18" s="231">
        <f t="shared" si="19"/>
        <v>0</v>
      </c>
      <c r="ASE18" s="231">
        <f t="shared" si="19"/>
        <v>0</v>
      </c>
      <c r="ASF18" s="231">
        <f t="shared" si="19"/>
        <v>0</v>
      </c>
      <c r="ASG18" s="231">
        <f t="shared" si="19"/>
        <v>0</v>
      </c>
      <c r="ASH18" s="231">
        <f t="shared" si="19"/>
        <v>0</v>
      </c>
      <c r="ASI18" s="231">
        <f t="shared" si="19"/>
        <v>0</v>
      </c>
      <c r="ASJ18" s="231">
        <f t="shared" si="19"/>
        <v>0</v>
      </c>
      <c r="ASK18" s="231">
        <f t="shared" si="19"/>
        <v>0</v>
      </c>
      <c r="ASL18" s="231">
        <f t="shared" si="19"/>
        <v>0</v>
      </c>
      <c r="ASM18" s="231">
        <f t="shared" si="19"/>
        <v>0</v>
      </c>
      <c r="ASN18" s="231">
        <f t="shared" si="19"/>
        <v>0</v>
      </c>
      <c r="ASO18" s="231">
        <f t="shared" si="19"/>
        <v>0</v>
      </c>
      <c r="ASP18" s="231">
        <f t="shared" si="19"/>
        <v>0</v>
      </c>
      <c r="ASQ18" s="231">
        <f t="shared" si="19"/>
        <v>0</v>
      </c>
      <c r="ASR18" s="231">
        <f t="shared" si="19"/>
        <v>0</v>
      </c>
      <c r="ASS18" s="231">
        <f t="shared" si="19"/>
        <v>0</v>
      </c>
      <c r="AST18" s="231">
        <f t="shared" si="19"/>
        <v>0</v>
      </c>
      <c r="ASU18" s="231">
        <f t="shared" si="19"/>
        <v>0</v>
      </c>
      <c r="ASV18" s="231">
        <f t="shared" si="19"/>
        <v>0</v>
      </c>
      <c r="ASW18" s="231">
        <f t="shared" si="19"/>
        <v>0</v>
      </c>
      <c r="ASX18" s="231">
        <f t="shared" si="19"/>
        <v>0</v>
      </c>
      <c r="ASY18" s="231">
        <f t="shared" si="19"/>
        <v>0</v>
      </c>
      <c r="ASZ18" s="231">
        <f t="shared" si="19"/>
        <v>0</v>
      </c>
      <c r="ATA18" s="231">
        <f t="shared" si="19"/>
        <v>0</v>
      </c>
      <c r="ATB18" s="231">
        <f t="shared" si="19"/>
        <v>0</v>
      </c>
      <c r="ATC18" s="231">
        <f t="shared" si="19"/>
        <v>0</v>
      </c>
      <c r="ATD18" s="231">
        <f t="shared" si="19"/>
        <v>0</v>
      </c>
      <c r="ATE18" s="231">
        <f t="shared" si="19"/>
        <v>0</v>
      </c>
      <c r="ATF18" s="231">
        <f t="shared" si="19"/>
        <v>0</v>
      </c>
      <c r="ATG18" s="231">
        <f t="shared" si="19"/>
        <v>0</v>
      </c>
      <c r="ATH18" s="231">
        <f t="shared" si="19"/>
        <v>0</v>
      </c>
      <c r="ATI18" s="231">
        <f t="shared" si="19"/>
        <v>0</v>
      </c>
      <c r="ATJ18" s="231">
        <f t="shared" si="19"/>
        <v>0</v>
      </c>
      <c r="ATK18" s="231">
        <f t="shared" si="19"/>
        <v>0</v>
      </c>
      <c r="ATL18" s="231">
        <f t="shared" si="19"/>
        <v>0</v>
      </c>
      <c r="ATM18" s="231">
        <f t="shared" si="19"/>
        <v>0</v>
      </c>
      <c r="ATN18" s="231">
        <f t="shared" si="19"/>
        <v>0</v>
      </c>
      <c r="ATO18" s="231">
        <f t="shared" si="19"/>
        <v>0</v>
      </c>
      <c r="ATP18" s="231">
        <f t="shared" si="19"/>
        <v>0</v>
      </c>
      <c r="ATQ18" s="231">
        <f t="shared" si="19"/>
        <v>0</v>
      </c>
      <c r="ATR18" s="231">
        <f t="shared" si="19"/>
        <v>0</v>
      </c>
      <c r="ATS18" s="231">
        <f t="shared" si="19"/>
        <v>0</v>
      </c>
      <c r="ATT18" s="231">
        <f t="shared" si="19"/>
        <v>0</v>
      </c>
      <c r="ATU18" s="231">
        <f t="shared" si="19"/>
        <v>0</v>
      </c>
      <c r="ATV18" s="231">
        <f t="shared" si="19"/>
        <v>0</v>
      </c>
      <c r="ATW18" s="231">
        <f t="shared" si="19"/>
        <v>0</v>
      </c>
      <c r="ATX18" s="231">
        <f t="shared" ref="ATX18:AWI18" si="20">SUM(ATX10:ATX17)</f>
        <v>0</v>
      </c>
      <c r="ATY18" s="231">
        <f t="shared" si="20"/>
        <v>0</v>
      </c>
      <c r="ATZ18" s="231">
        <f t="shared" si="20"/>
        <v>0</v>
      </c>
      <c r="AUA18" s="231">
        <f t="shared" si="20"/>
        <v>0</v>
      </c>
      <c r="AUB18" s="231">
        <f t="shared" si="20"/>
        <v>0</v>
      </c>
      <c r="AUC18" s="231">
        <f t="shared" si="20"/>
        <v>0</v>
      </c>
      <c r="AUD18" s="231">
        <f t="shared" si="20"/>
        <v>0</v>
      </c>
      <c r="AUE18" s="231">
        <f t="shared" si="20"/>
        <v>0</v>
      </c>
      <c r="AUF18" s="231">
        <f t="shared" si="20"/>
        <v>0</v>
      </c>
      <c r="AUG18" s="231">
        <f t="shared" si="20"/>
        <v>0</v>
      </c>
      <c r="AUH18" s="231">
        <f t="shared" si="20"/>
        <v>0</v>
      </c>
      <c r="AUI18" s="231">
        <f t="shared" si="20"/>
        <v>0</v>
      </c>
      <c r="AUJ18" s="231">
        <f t="shared" si="20"/>
        <v>0</v>
      </c>
      <c r="AUK18" s="231">
        <f t="shared" si="20"/>
        <v>0</v>
      </c>
      <c r="AUL18" s="231">
        <f t="shared" si="20"/>
        <v>0</v>
      </c>
      <c r="AUM18" s="231">
        <f t="shared" si="20"/>
        <v>0</v>
      </c>
      <c r="AUN18" s="231">
        <f t="shared" si="20"/>
        <v>0</v>
      </c>
      <c r="AUO18" s="231">
        <f t="shared" si="20"/>
        <v>0</v>
      </c>
      <c r="AUP18" s="231">
        <f t="shared" si="20"/>
        <v>0</v>
      </c>
      <c r="AUQ18" s="231">
        <f t="shared" si="20"/>
        <v>0</v>
      </c>
      <c r="AUR18" s="231">
        <f t="shared" si="20"/>
        <v>0</v>
      </c>
      <c r="AUS18" s="231">
        <f t="shared" si="20"/>
        <v>0</v>
      </c>
      <c r="AUT18" s="231">
        <f t="shared" si="20"/>
        <v>0</v>
      </c>
      <c r="AUU18" s="231">
        <f t="shared" si="20"/>
        <v>0</v>
      </c>
      <c r="AUV18" s="231">
        <f t="shared" si="20"/>
        <v>0</v>
      </c>
      <c r="AUW18" s="231">
        <f t="shared" si="20"/>
        <v>0</v>
      </c>
      <c r="AUX18" s="231">
        <f t="shared" si="20"/>
        <v>0</v>
      </c>
      <c r="AUY18" s="231">
        <f t="shared" si="20"/>
        <v>0</v>
      </c>
      <c r="AUZ18" s="231">
        <f t="shared" si="20"/>
        <v>0</v>
      </c>
      <c r="AVA18" s="231">
        <f t="shared" si="20"/>
        <v>0</v>
      </c>
      <c r="AVB18" s="231">
        <f t="shared" si="20"/>
        <v>0</v>
      </c>
      <c r="AVC18" s="231">
        <f t="shared" si="20"/>
        <v>0</v>
      </c>
      <c r="AVD18" s="231">
        <f t="shared" si="20"/>
        <v>0</v>
      </c>
      <c r="AVE18" s="231">
        <f t="shared" si="20"/>
        <v>0</v>
      </c>
      <c r="AVF18" s="231">
        <f t="shared" si="20"/>
        <v>0</v>
      </c>
      <c r="AVG18" s="231">
        <f t="shared" si="20"/>
        <v>0</v>
      </c>
      <c r="AVH18" s="231">
        <f t="shared" si="20"/>
        <v>0</v>
      </c>
      <c r="AVI18" s="231">
        <f t="shared" si="20"/>
        <v>0</v>
      </c>
      <c r="AVJ18" s="231">
        <f t="shared" si="20"/>
        <v>0</v>
      </c>
      <c r="AVK18" s="231">
        <f t="shared" si="20"/>
        <v>0</v>
      </c>
      <c r="AVL18" s="231">
        <f t="shared" si="20"/>
        <v>0</v>
      </c>
      <c r="AVM18" s="231">
        <f t="shared" si="20"/>
        <v>0</v>
      </c>
      <c r="AVN18" s="231">
        <f t="shared" si="20"/>
        <v>0</v>
      </c>
      <c r="AVO18" s="231">
        <f t="shared" si="20"/>
        <v>0</v>
      </c>
      <c r="AVP18" s="231">
        <f t="shared" si="20"/>
        <v>0</v>
      </c>
      <c r="AVQ18" s="231">
        <f t="shared" si="20"/>
        <v>0</v>
      </c>
      <c r="AVR18" s="231">
        <f t="shared" si="20"/>
        <v>0</v>
      </c>
      <c r="AVS18" s="231">
        <f t="shared" si="20"/>
        <v>0</v>
      </c>
      <c r="AVT18" s="231">
        <f t="shared" si="20"/>
        <v>0</v>
      </c>
      <c r="AVU18" s="231">
        <f t="shared" si="20"/>
        <v>0</v>
      </c>
      <c r="AVV18" s="231">
        <f t="shared" si="20"/>
        <v>0</v>
      </c>
      <c r="AVW18" s="231">
        <f t="shared" si="20"/>
        <v>0</v>
      </c>
      <c r="AVX18" s="231">
        <f t="shared" si="20"/>
        <v>0</v>
      </c>
      <c r="AVY18" s="231">
        <f t="shared" si="20"/>
        <v>0</v>
      </c>
      <c r="AVZ18" s="231">
        <f t="shared" si="20"/>
        <v>0</v>
      </c>
      <c r="AWA18" s="231">
        <f t="shared" si="20"/>
        <v>0</v>
      </c>
      <c r="AWB18" s="231">
        <f t="shared" si="20"/>
        <v>0</v>
      </c>
      <c r="AWC18" s="231">
        <f t="shared" si="20"/>
        <v>0</v>
      </c>
      <c r="AWD18" s="231">
        <f t="shared" si="20"/>
        <v>0</v>
      </c>
      <c r="AWE18" s="231">
        <f t="shared" si="20"/>
        <v>0</v>
      </c>
      <c r="AWF18" s="231">
        <f t="shared" si="20"/>
        <v>0</v>
      </c>
      <c r="AWG18" s="231">
        <f t="shared" si="20"/>
        <v>0</v>
      </c>
      <c r="AWH18" s="231">
        <f t="shared" si="20"/>
        <v>0</v>
      </c>
      <c r="AWI18" s="231">
        <f t="shared" si="20"/>
        <v>0</v>
      </c>
      <c r="AWJ18" s="231">
        <f t="shared" ref="AWJ18:AYU18" si="21">SUM(AWJ10:AWJ17)</f>
        <v>0</v>
      </c>
      <c r="AWK18" s="231">
        <f t="shared" si="21"/>
        <v>0</v>
      </c>
      <c r="AWL18" s="231">
        <f t="shared" si="21"/>
        <v>0</v>
      </c>
      <c r="AWM18" s="231">
        <f t="shared" si="21"/>
        <v>0</v>
      </c>
      <c r="AWN18" s="231">
        <f t="shared" si="21"/>
        <v>0</v>
      </c>
      <c r="AWO18" s="231">
        <f t="shared" si="21"/>
        <v>0</v>
      </c>
      <c r="AWP18" s="231">
        <f t="shared" si="21"/>
        <v>0</v>
      </c>
      <c r="AWQ18" s="231">
        <f t="shared" si="21"/>
        <v>0</v>
      </c>
      <c r="AWR18" s="231">
        <f t="shared" si="21"/>
        <v>0</v>
      </c>
      <c r="AWS18" s="231">
        <f t="shared" si="21"/>
        <v>0</v>
      </c>
      <c r="AWT18" s="231">
        <f t="shared" si="21"/>
        <v>0</v>
      </c>
      <c r="AWU18" s="231">
        <f t="shared" si="21"/>
        <v>0</v>
      </c>
      <c r="AWV18" s="231">
        <f t="shared" si="21"/>
        <v>0</v>
      </c>
      <c r="AWW18" s="231">
        <f t="shared" si="21"/>
        <v>0</v>
      </c>
      <c r="AWX18" s="231">
        <f t="shared" si="21"/>
        <v>0</v>
      </c>
      <c r="AWY18" s="231">
        <f t="shared" si="21"/>
        <v>0</v>
      </c>
      <c r="AWZ18" s="231">
        <f t="shared" si="21"/>
        <v>0</v>
      </c>
      <c r="AXA18" s="231">
        <f t="shared" si="21"/>
        <v>0</v>
      </c>
      <c r="AXB18" s="231">
        <f t="shared" si="21"/>
        <v>0</v>
      </c>
      <c r="AXC18" s="231">
        <f t="shared" si="21"/>
        <v>0</v>
      </c>
      <c r="AXD18" s="231">
        <f t="shared" si="21"/>
        <v>0</v>
      </c>
      <c r="AXE18" s="231">
        <f t="shared" si="21"/>
        <v>0</v>
      </c>
      <c r="AXF18" s="231">
        <f t="shared" si="21"/>
        <v>0</v>
      </c>
      <c r="AXG18" s="231">
        <f t="shared" si="21"/>
        <v>0</v>
      </c>
      <c r="AXH18" s="231">
        <f t="shared" si="21"/>
        <v>0</v>
      </c>
      <c r="AXI18" s="231">
        <f t="shared" si="21"/>
        <v>0</v>
      </c>
      <c r="AXJ18" s="231">
        <f t="shared" si="21"/>
        <v>0</v>
      </c>
      <c r="AXK18" s="231">
        <f t="shared" si="21"/>
        <v>0</v>
      </c>
      <c r="AXL18" s="231">
        <f t="shared" si="21"/>
        <v>0</v>
      </c>
      <c r="AXM18" s="231">
        <f t="shared" si="21"/>
        <v>0</v>
      </c>
      <c r="AXN18" s="231">
        <f t="shared" si="21"/>
        <v>0</v>
      </c>
      <c r="AXO18" s="231">
        <f t="shared" si="21"/>
        <v>0</v>
      </c>
      <c r="AXP18" s="231">
        <f t="shared" si="21"/>
        <v>0</v>
      </c>
      <c r="AXQ18" s="231">
        <f t="shared" si="21"/>
        <v>0</v>
      </c>
      <c r="AXR18" s="231">
        <f t="shared" si="21"/>
        <v>0</v>
      </c>
      <c r="AXS18" s="231">
        <f t="shared" si="21"/>
        <v>0</v>
      </c>
      <c r="AXT18" s="231">
        <f t="shared" si="21"/>
        <v>0</v>
      </c>
      <c r="AXU18" s="231">
        <f t="shared" si="21"/>
        <v>0</v>
      </c>
      <c r="AXV18" s="231">
        <f t="shared" si="21"/>
        <v>0</v>
      </c>
      <c r="AXW18" s="231">
        <f t="shared" si="21"/>
        <v>0</v>
      </c>
      <c r="AXX18" s="231">
        <f t="shared" si="21"/>
        <v>0</v>
      </c>
      <c r="AXY18" s="231">
        <f t="shared" si="21"/>
        <v>0</v>
      </c>
      <c r="AXZ18" s="231">
        <f t="shared" si="21"/>
        <v>0</v>
      </c>
      <c r="AYA18" s="231">
        <f t="shared" si="21"/>
        <v>0</v>
      </c>
      <c r="AYB18" s="231">
        <f t="shared" si="21"/>
        <v>0</v>
      </c>
      <c r="AYC18" s="231">
        <f t="shared" si="21"/>
        <v>0</v>
      </c>
      <c r="AYD18" s="231">
        <f t="shared" si="21"/>
        <v>0</v>
      </c>
      <c r="AYE18" s="231">
        <f t="shared" si="21"/>
        <v>0</v>
      </c>
      <c r="AYF18" s="231">
        <f t="shared" si="21"/>
        <v>0</v>
      </c>
      <c r="AYG18" s="231">
        <f t="shared" si="21"/>
        <v>0</v>
      </c>
      <c r="AYH18" s="231">
        <f t="shared" si="21"/>
        <v>0</v>
      </c>
      <c r="AYI18" s="231">
        <f t="shared" si="21"/>
        <v>0</v>
      </c>
      <c r="AYJ18" s="231">
        <f t="shared" si="21"/>
        <v>0</v>
      </c>
      <c r="AYK18" s="231">
        <f t="shared" si="21"/>
        <v>0</v>
      </c>
      <c r="AYL18" s="231">
        <f t="shared" si="21"/>
        <v>0</v>
      </c>
      <c r="AYM18" s="231">
        <f t="shared" si="21"/>
        <v>0</v>
      </c>
      <c r="AYN18" s="231">
        <f t="shared" si="21"/>
        <v>0</v>
      </c>
      <c r="AYO18" s="231">
        <f t="shared" si="21"/>
        <v>0</v>
      </c>
      <c r="AYP18" s="231">
        <f t="shared" si="21"/>
        <v>0</v>
      </c>
      <c r="AYQ18" s="231">
        <f t="shared" si="21"/>
        <v>0</v>
      </c>
      <c r="AYR18" s="231">
        <f t="shared" si="21"/>
        <v>0</v>
      </c>
      <c r="AYS18" s="231">
        <f t="shared" si="21"/>
        <v>0</v>
      </c>
      <c r="AYT18" s="231">
        <f t="shared" si="21"/>
        <v>0</v>
      </c>
      <c r="AYU18" s="231">
        <f t="shared" si="21"/>
        <v>0</v>
      </c>
      <c r="AYV18" s="231">
        <f t="shared" ref="AYV18:BBG18" si="22">SUM(AYV10:AYV17)</f>
        <v>0</v>
      </c>
      <c r="AYW18" s="231">
        <f t="shared" si="22"/>
        <v>0</v>
      </c>
      <c r="AYX18" s="231">
        <f t="shared" si="22"/>
        <v>0</v>
      </c>
      <c r="AYY18" s="231">
        <f t="shared" si="22"/>
        <v>0</v>
      </c>
      <c r="AYZ18" s="231">
        <f t="shared" si="22"/>
        <v>0</v>
      </c>
      <c r="AZA18" s="231">
        <f t="shared" si="22"/>
        <v>0</v>
      </c>
      <c r="AZB18" s="231">
        <f t="shared" si="22"/>
        <v>0</v>
      </c>
      <c r="AZC18" s="231">
        <f t="shared" si="22"/>
        <v>0</v>
      </c>
      <c r="AZD18" s="231">
        <f t="shared" si="22"/>
        <v>0</v>
      </c>
      <c r="AZE18" s="231">
        <f t="shared" si="22"/>
        <v>0</v>
      </c>
      <c r="AZF18" s="231">
        <f t="shared" si="22"/>
        <v>0</v>
      </c>
      <c r="AZG18" s="231">
        <f t="shared" si="22"/>
        <v>0</v>
      </c>
      <c r="AZH18" s="231">
        <f t="shared" si="22"/>
        <v>0</v>
      </c>
      <c r="AZI18" s="231">
        <f t="shared" si="22"/>
        <v>0</v>
      </c>
      <c r="AZJ18" s="231">
        <f t="shared" si="22"/>
        <v>0</v>
      </c>
      <c r="AZK18" s="231">
        <f t="shared" si="22"/>
        <v>0</v>
      </c>
      <c r="AZL18" s="231">
        <f t="shared" si="22"/>
        <v>0</v>
      </c>
      <c r="AZM18" s="231">
        <f t="shared" si="22"/>
        <v>0</v>
      </c>
      <c r="AZN18" s="231">
        <f t="shared" si="22"/>
        <v>0</v>
      </c>
      <c r="AZO18" s="231">
        <f t="shared" si="22"/>
        <v>0</v>
      </c>
      <c r="AZP18" s="231">
        <f t="shared" si="22"/>
        <v>0</v>
      </c>
      <c r="AZQ18" s="231">
        <f t="shared" si="22"/>
        <v>0</v>
      </c>
      <c r="AZR18" s="231">
        <f t="shared" si="22"/>
        <v>0</v>
      </c>
      <c r="AZS18" s="231">
        <f t="shared" si="22"/>
        <v>0</v>
      </c>
      <c r="AZT18" s="231">
        <f t="shared" si="22"/>
        <v>0</v>
      </c>
      <c r="AZU18" s="231">
        <f t="shared" si="22"/>
        <v>0</v>
      </c>
      <c r="AZV18" s="231">
        <f t="shared" si="22"/>
        <v>0</v>
      </c>
      <c r="AZW18" s="231">
        <f t="shared" si="22"/>
        <v>0</v>
      </c>
      <c r="AZX18" s="231">
        <f t="shared" si="22"/>
        <v>0</v>
      </c>
      <c r="AZY18" s="231">
        <f t="shared" si="22"/>
        <v>0</v>
      </c>
      <c r="AZZ18" s="231">
        <f t="shared" si="22"/>
        <v>0</v>
      </c>
      <c r="BAA18" s="231">
        <f t="shared" si="22"/>
        <v>0</v>
      </c>
      <c r="BAB18" s="231">
        <f t="shared" si="22"/>
        <v>0</v>
      </c>
      <c r="BAC18" s="231">
        <f t="shared" si="22"/>
        <v>0</v>
      </c>
      <c r="BAD18" s="231">
        <f t="shared" si="22"/>
        <v>0</v>
      </c>
      <c r="BAE18" s="231">
        <f t="shared" si="22"/>
        <v>0</v>
      </c>
      <c r="BAF18" s="231">
        <f t="shared" si="22"/>
        <v>0</v>
      </c>
      <c r="BAG18" s="231">
        <f t="shared" si="22"/>
        <v>0</v>
      </c>
      <c r="BAH18" s="231">
        <f t="shared" si="22"/>
        <v>0</v>
      </c>
      <c r="BAI18" s="231">
        <f t="shared" si="22"/>
        <v>0</v>
      </c>
      <c r="BAJ18" s="231">
        <f t="shared" si="22"/>
        <v>0</v>
      </c>
      <c r="BAK18" s="231">
        <f t="shared" si="22"/>
        <v>0</v>
      </c>
      <c r="BAL18" s="231">
        <f t="shared" si="22"/>
        <v>0</v>
      </c>
      <c r="BAM18" s="231">
        <f t="shared" si="22"/>
        <v>0</v>
      </c>
      <c r="BAN18" s="231">
        <f t="shared" si="22"/>
        <v>0</v>
      </c>
      <c r="BAO18" s="231">
        <f t="shared" si="22"/>
        <v>0</v>
      </c>
      <c r="BAP18" s="231">
        <f t="shared" si="22"/>
        <v>0</v>
      </c>
      <c r="BAQ18" s="231">
        <f t="shared" si="22"/>
        <v>0</v>
      </c>
      <c r="BAR18" s="231">
        <f t="shared" si="22"/>
        <v>0</v>
      </c>
      <c r="BAS18" s="231">
        <f t="shared" si="22"/>
        <v>0</v>
      </c>
      <c r="BAT18" s="231">
        <f t="shared" si="22"/>
        <v>0</v>
      </c>
      <c r="BAU18" s="231">
        <f t="shared" si="22"/>
        <v>0</v>
      </c>
      <c r="BAV18" s="231">
        <f t="shared" si="22"/>
        <v>0</v>
      </c>
      <c r="BAW18" s="231">
        <f t="shared" si="22"/>
        <v>0</v>
      </c>
      <c r="BAX18" s="231">
        <f t="shared" si="22"/>
        <v>0</v>
      </c>
      <c r="BAY18" s="231">
        <f t="shared" si="22"/>
        <v>0</v>
      </c>
      <c r="BAZ18" s="231">
        <f t="shared" si="22"/>
        <v>0</v>
      </c>
      <c r="BBA18" s="231">
        <f t="shared" si="22"/>
        <v>0</v>
      </c>
      <c r="BBB18" s="231">
        <f t="shared" si="22"/>
        <v>0</v>
      </c>
      <c r="BBC18" s="231">
        <f t="shared" si="22"/>
        <v>0</v>
      </c>
      <c r="BBD18" s="231">
        <f t="shared" si="22"/>
        <v>0</v>
      </c>
      <c r="BBE18" s="231">
        <f t="shared" si="22"/>
        <v>0</v>
      </c>
      <c r="BBF18" s="231">
        <f t="shared" si="22"/>
        <v>0</v>
      </c>
      <c r="BBG18" s="231">
        <f t="shared" si="22"/>
        <v>0</v>
      </c>
      <c r="BBH18" s="231">
        <f t="shared" ref="BBH18:BDS18" si="23">SUM(BBH10:BBH17)</f>
        <v>0</v>
      </c>
      <c r="BBI18" s="231">
        <f t="shared" si="23"/>
        <v>0</v>
      </c>
      <c r="BBJ18" s="231">
        <f t="shared" si="23"/>
        <v>0</v>
      </c>
      <c r="BBK18" s="231">
        <f t="shared" si="23"/>
        <v>0</v>
      </c>
      <c r="BBL18" s="231">
        <f t="shared" si="23"/>
        <v>0</v>
      </c>
      <c r="BBM18" s="231">
        <f t="shared" si="23"/>
        <v>0</v>
      </c>
      <c r="BBN18" s="231">
        <f t="shared" si="23"/>
        <v>0</v>
      </c>
      <c r="BBO18" s="231">
        <f t="shared" si="23"/>
        <v>0</v>
      </c>
      <c r="BBP18" s="231">
        <f t="shared" si="23"/>
        <v>0</v>
      </c>
      <c r="BBQ18" s="231">
        <f t="shared" si="23"/>
        <v>0</v>
      </c>
      <c r="BBR18" s="231">
        <f t="shared" si="23"/>
        <v>0</v>
      </c>
      <c r="BBS18" s="231">
        <f t="shared" si="23"/>
        <v>0</v>
      </c>
      <c r="BBT18" s="231">
        <f t="shared" si="23"/>
        <v>0</v>
      </c>
      <c r="BBU18" s="231">
        <f t="shared" si="23"/>
        <v>0</v>
      </c>
      <c r="BBV18" s="231">
        <f t="shared" si="23"/>
        <v>0</v>
      </c>
      <c r="BBW18" s="231">
        <f t="shared" si="23"/>
        <v>0</v>
      </c>
      <c r="BBX18" s="231">
        <f t="shared" si="23"/>
        <v>0</v>
      </c>
      <c r="BBY18" s="231">
        <f t="shared" si="23"/>
        <v>0</v>
      </c>
      <c r="BBZ18" s="231">
        <f t="shared" si="23"/>
        <v>0</v>
      </c>
      <c r="BCA18" s="231">
        <f t="shared" si="23"/>
        <v>0</v>
      </c>
      <c r="BCB18" s="231">
        <f t="shared" si="23"/>
        <v>0</v>
      </c>
      <c r="BCC18" s="231">
        <f t="shared" si="23"/>
        <v>0</v>
      </c>
      <c r="BCD18" s="231">
        <f t="shared" si="23"/>
        <v>0</v>
      </c>
      <c r="BCE18" s="231">
        <f t="shared" si="23"/>
        <v>0</v>
      </c>
      <c r="BCF18" s="231">
        <f t="shared" si="23"/>
        <v>0</v>
      </c>
      <c r="BCG18" s="231">
        <f t="shared" si="23"/>
        <v>0</v>
      </c>
      <c r="BCH18" s="231">
        <f t="shared" si="23"/>
        <v>0</v>
      </c>
      <c r="BCI18" s="231">
        <f t="shared" si="23"/>
        <v>0</v>
      </c>
      <c r="BCJ18" s="231">
        <f t="shared" si="23"/>
        <v>0</v>
      </c>
      <c r="BCK18" s="231">
        <f t="shared" si="23"/>
        <v>0</v>
      </c>
      <c r="BCL18" s="231">
        <f t="shared" si="23"/>
        <v>0</v>
      </c>
      <c r="BCM18" s="231">
        <f t="shared" si="23"/>
        <v>0</v>
      </c>
      <c r="BCN18" s="231">
        <f t="shared" si="23"/>
        <v>0</v>
      </c>
      <c r="BCO18" s="231">
        <f t="shared" si="23"/>
        <v>0</v>
      </c>
      <c r="BCP18" s="231">
        <f t="shared" si="23"/>
        <v>0</v>
      </c>
      <c r="BCQ18" s="231">
        <f t="shared" si="23"/>
        <v>0</v>
      </c>
      <c r="BCR18" s="231">
        <f t="shared" si="23"/>
        <v>0</v>
      </c>
      <c r="BCS18" s="231">
        <f t="shared" si="23"/>
        <v>0</v>
      </c>
      <c r="BCT18" s="231">
        <f t="shared" si="23"/>
        <v>0</v>
      </c>
      <c r="BCU18" s="231">
        <f t="shared" si="23"/>
        <v>0</v>
      </c>
      <c r="BCV18" s="231">
        <f t="shared" si="23"/>
        <v>0</v>
      </c>
      <c r="BCW18" s="231">
        <f t="shared" si="23"/>
        <v>0</v>
      </c>
      <c r="BCX18" s="231">
        <f t="shared" si="23"/>
        <v>0</v>
      </c>
      <c r="BCY18" s="231">
        <f t="shared" si="23"/>
        <v>0</v>
      </c>
      <c r="BCZ18" s="231">
        <f t="shared" si="23"/>
        <v>0</v>
      </c>
      <c r="BDA18" s="231">
        <f t="shared" si="23"/>
        <v>0</v>
      </c>
      <c r="BDB18" s="231">
        <f t="shared" si="23"/>
        <v>0</v>
      </c>
      <c r="BDC18" s="231">
        <f t="shared" si="23"/>
        <v>0</v>
      </c>
      <c r="BDD18" s="231">
        <f t="shared" si="23"/>
        <v>0</v>
      </c>
      <c r="BDE18" s="231">
        <f t="shared" si="23"/>
        <v>0</v>
      </c>
      <c r="BDF18" s="231">
        <f t="shared" si="23"/>
        <v>0</v>
      </c>
      <c r="BDG18" s="231">
        <f t="shared" si="23"/>
        <v>0</v>
      </c>
      <c r="BDH18" s="231">
        <f t="shared" si="23"/>
        <v>0</v>
      </c>
      <c r="BDI18" s="231">
        <f t="shared" si="23"/>
        <v>0</v>
      </c>
      <c r="BDJ18" s="231">
        <f t="shared" si="23"/>
        <v>0</v>
      </c>
      <c r="BDK18" s="231">
        <f t="shared" si="23"/>
        <v>0</v>
      </c>
      <c r="BDL18" s="231">
        <f t="shared" si="23"/>
        <v>0</v>
      </c>
      <c r="BDM18" s="231">
        <f t="shared" si="23"/>
        <v>0</v>
      </c>
      <c r="BDN18" s="231">
        <f t="shared" si="23"/>
        <v>0</v>
      </c>
      <c r="BDO18" s="231">
        <f t="shared" si="23"/>
        <v>0</v>
      </c>
      <c r="BDP18" s="231">
        <f t="shared" si="23"/>
        <v>0</v>
      </c>
      <c r="BDQ18" s="231">
        <f t="shared" si="23"/>
        <v>0</v>
      </c>
      <c r="BDR18" s="231">
        <f t="shared" si="23"/>
        <v>0</v>
      </c>
      <c r="BDS18" s="231">
        <f t="shared" si="23"/>
        <v>0</v>
      </c>
      <c r="BDT18" s="231">
        <f t="shared" ref="BDT18:BGE18" si="24">SUM(BDT10:BDT17)</f>
        <v>0</v>
      </c>
      <c r="BDU18" s="231">
        <f t="shared" si="24"/>
        <v>0</v>
      </c>
      <c r="BDV18" s="231">
        <f t="shared" si="24"/>
        <v>0</v>
      </c>
      <c r="BDW18" s="231">
        <f t="shared" si="24"/>
        <v>0</v>
      </c>
      <c r="BDX18" s="231">
        <f t="shared" si="24"/>
        <v>0</v>
      </c>
      <c r="BDY18" s="231">
        <f t="shared" si="24"/>
        <v>0</v>
      </c>
      <c r="BDZ18" s="231">
        <f t="shared" si="24"/>
        <v>0</v>
      </c>
      <c r="BEA18" s="231">
        <f t="shared" si="24"/>
        <v>0</v>
      </c>
      <c r="BEB18" s="231">
        <f t="shared" si="24"/>
        <v>0</v>
      </c>
      <c r="BEC18" s="231">
        <f t="shared" si="24"/>
        <v>0</v>
      </c>
      <c r="BED18" s="231">
        <f t="shared" si="24"/>
        <v>0</v>
      </c>
      <c r="BEE18" s="231">
        <f t="shared" si="24"/>
        <v>0</v>
      </c>
      <c r="BEF18" s="231">
        <f t="shared" si="24"/>
        <v>0</v>
      </c>
      <c r="BEG18" s="231">
        <f t="shared" si="24"/>
        <v>0</v>
      </c>
      <c r="BEH18" s="231">
        <f t="shared" si="24"/>
        <v>0</v>
      </c>
      <c r="BEI18" s="231">
        <f t="shared" si="24"/>
        <v>0</v>
      </c>
      <c r="BEJ18" s="231">
        <f t="shared" si="24"/>
        <v>0</v>
      </c>
      <c r="BEK18" s="231">
        <f t="shared" si="24"/>
        <v>0</v>
      </c>
      <c r="BEL18" s="231">
        <f t="shared" si="24"/>
        <v>0</v>
      </c>
      <c r="BEM18" s="231">
        <f t="shared" si="24"/>
        <v>0</v>
      </c>
      <c r="BEN18" s="231">
        <f t="shared" si="24"/>
        <v>0</v>
      </c>
      <c r="BEO18" s="231">
        <f t="shared" si="24"/>
        <v>0</v>
      </c>
      <c r="BEP18" s="231">
        <f t="shared" si="24"/>
        <v>0</v>
      </c>
      <c r="BEQ18" s="231">
        <f t="shared" si="24"/>
        <v>0</v>
      </c>
      <c r="BER18" s="231">
        <f t="shared" si="24"/>
        <v>0</v>
      </c>
      <c r="BES18" s="231">
        <f t="shared" si="24"/>
        <v>0</v>
      </c>
      <c r="BET18" s="231">
        <f t="shared" si="24"/>
        <v>0</v>
      </c>
      <c r="BEU18" s="231">
        <f t="shared" si="24"/>
        <v>0</v>
      </c>
      <c r="BEV18" s="231">
        <f t="shared" si="24"/>
        <v>0</v>
      </c>
      <c r="BEW18" s="231">
        <f t="shared" si="24"/>
        <v>0</v>
      </c>
      <c r="BEX18" s="231">
        <f t="shared" si="24"/>
        <v>0</v>
      </c>
      <c r="BEY18" s="231">
        <f t="shared" si="24"/>
        <v>0</v>
      </c>
      <c r="BEZ18" s="231">
        <f t="shared" si="24"/>
        <v>0</v>
      </c>
      <c r="BFA18" s="231">
        <f t="shared" si="24"/>
        <v>0</v>
      </c>
      <c r="BFB18" s="231">
        <f t="shared" si="24"/>
        <v>0</v>
      </c>
      <c r="BFC18" s="231">
        <f t="shared" si="24"/>
        <v>0</v>
      </c>
      <c r="BFD18" s="231">
        <f t="shared" si="24"/>
        <v>0</v>
      </c>
      <c r="BFE18" s="231">
        <f t="shared" si="24"/>
        <v>0</v>
      </c>
      <c r="BFF18" s="231">
        <f t="shared" si="24"/>
        <v>0</v>
      </c>
      <c r="BFG18" s="231">
        <f t="shared" si="24"/>
        <v>0</v>
      </c>
      <c r="BFH18" s="231">
        <f t="shared" si="24"/>
        <v>0</v>
      </c>
      <c r="BFI18" s="231">
        <f t="shared" si="24"/>
        <v>0</v>
      </c>
      <c r="BFJ18" s="231">
        <f t="shared" si="24"/>
        <v>0</v>
      </c>
      <c r="BFK18" s="231">
        <f t="shared" si="24"/>
        <v>0</v>
      </c>
      <c r="BFL18" s="231">
        <f t="shared" si="24"/>
        <v>0</v>
      </c>
      <c r="BFM18" s="231">
        <f t="shared" si="24"/>
        <v>0</v>
      </c>
      <c r="BFN18" s="231">
        <f t="shared" si="24"/>
        <v>0</v>
      </c>
      <c r="BFO18" s="231">
        <f t="shared" si="24"/>
        <v>0</v>
      </c>
      <c r="BFP18" s="231">
        <f t="shared" si="24"/>
        <v>0</v>
      </c>
      <c r="BFQ18" s="231">
        <f t="shared" si="24"/>
        <v>0</v>
      </c>
      <c r="BFR18" s="231">
        <f t="shared" si="24"/>
        <v>0</v>
      </c>
      <c r="BFS18" s="231">
        <f t="shared" si="24"/>
        <v>0</v>
      </c>
      <c r="BFT18" s="231">
        <f t="shared" si="24"/>
        <v>0</v>
      </c>
      <c r="BFU18" s="231">
        <f t="shared" si="24"/>
        <v>0</v>
      </c>
      <c r="BFV18" s="231">
        <f t="shared" si="24"/>
        <v>0</v>
      </c>
      <c r="BFW18" s="231">
        <f t="shared" si="24"/>
        <v>0</v>
      </c>
      <c r="BFX18" s="231">
        <f t="shared" si="24"/>
        <v>0</v>
      </c>
      <c r="BFY18" s="231">
        <f t="shared" si="24"/>
        <v>0</v>
      </c>
      <c r="BFZ18" s="231">
        <f t="shared" si="24"/>
        <v>0</v>
      </c>
      <c r="BGA18" s="231">
        <f t="shared" si="24"/>
        <v>0</v>
      </c>
      <c r="BGB18" s="231">
        <f t="shared" si="24"/>
        <v>0</v>
      </c>
      <c r="BGC18" s="231">
        <f t="shared" si="24"/>
        <v>0</v>
      </c>
      <c r="BGD18" s="231">
        <f t="shared" si="24"/>
        <v>0</v>
      </c>
      <c r="BGE18" s="231">
        <f t="shared" si="24"/>
        <v>0</v>
      </c>
      <c r="BGF18" s="231">
        <f t="shared" ref="BGF18:BIQ18" si="25">SUM(BGF10:BGF17)</f>
        <v>0</v>
      </c>
      <c r="BGG18" s="231">
        <f t="shared" si="25"/>
        <v>0</v>
      </c>
      <c r="BGH18" s="231">
        <f t="shared" si="25"/>
        <v>0</v>
      </c>
      <c r="BGI18" s="231">
        <f t="shared" si="25"/>
        <v>0</v>
      </c>
      <c r="BGJ18" s="231">
        <f t="shared" si="25"/>
        <v>0</v>
      </c>
      <c r="BGK18" s="231">
        <f t="shared" si="25"/>
        <v>0</v>
      </c>
      <c r="BGL18" s="231">
        <f t="shared" si="25"/>
        <v>0</v>
      </c>
      <c r="BGM18" s="231">
        <f t="shared" si="25"/>
        <v>0</v>
      </c>
      <c r="BGN18" s="231">
        <f t="shared" si="25"/>
        <v>0</v>
      </c>
      <c r="BGO18" s="231">
        <f t="shared" si="25"/>
        <v>0</v>
      </c>
      <c r="BGP18" s="231">
        <f t="shared" si="25"/>
        <v>0</v>
      </c>
      <c r="BGQ18" s="231">
        <f t="shared" si="25"/>
        <v>0</v>
      </c>
      <c r="BGR18" s="231">
        <f t="shared" si="25"/>
        <v>0</v>
      </c>
      <c r="BGS18" s="231">
        <f t="shared" si="25"/>
        <v>0</v>
      </c>
      <c r="BGT18" s="231">
        <f t="shared" si="25"/>
        <v>0</v>
      </c>
      <c r="BGU18" s="231">
        <f t="shared" si="25"/>
        <v>0</v>
      </c>
      <c r="BGV18" s="231">
        <f t="shared" si="25"/>
        <v>0</v>
      </c>
      <c r="BGW18" s="231">
        <f t="shared" si="25"/>
        <v>0</v>
      </c>
      <c r="BGX18" s="231">
        <f t="shared" si="25"/>
        <v>0</v>
      </c>
      <c r="BGY18" s="231">
        <f t="shared" si="25"/>
        <v>0</v>
      </c>
      <c r="BGZ18" s="231">
        <f t="shared" si="25"/>
        <v>0</v>
      </c>
      <c r="BHA18" s="231">
        <f t="shared" si="25"/>
        <v>0</v>
      </c>
      <c r="BHB18" s="231">
        <f t="shared" si="25"/>
        <v>0</v>
      </c>
      <c r="BHC18" s="231">
        <f t="shared" si="25"/>
        <v>0</v>
      </c>
      <c r="BHD18" s="231">
        <f t="shared" si="25"/>
        <v>0</v>
      </c>
      <c r="BHE18" s="231">
        <f t="shared" si="25"/>
        <v>0</v>
      </c>
      <c r="BHF18" s="231">
        <f t="shared" si="25"/>
        <v>0</v>
      </c>
      <c r="BHG18" s="231">
        <f t="shared" si="25"/>
        <v>0</v>
      </c>
      <c r="BHH18" s="231">
        <f t="shared" si="25"/>
        <v>0</v>
      </c>
      <c r="BHI18" s="231">
        <f t="shared" si="25"/>
        <v>0</v>
      </c>
      <c r="BHJ18" s="231">
        <f t="shared" si="25"/>
        <v>0</v>
      </c>
      <c r="BHK18" s="231">
        <f t="shared" si="25"/>
        <v>0</v>
      </c>
      <c r="BHL18" s="231">
        <f t="shared" si="25"/>
        <v>0</v>
      </c>
      <c r="BHM18" s="231">
        <f t="shared" si="25"/>
        <v>0</v>
      </c>
      <c r="BHN18" s="231">
        <f t="shared" si="25"/>
        <v>0</v>
      </c>
      <c r="BHO18" s="231">
        <f t="shared" si="25"/>
        <v>0</v>
      </c>
      <c r="BHP18" s="231">
        <f t="shared" si="25"/>
        <v>0</v>
      </c>
      <c r="BHQ18" s="231">
        <f t="shared" si="25"/>
        <v>0</v>
      </c>
      <c r="BHR18" s="231">
        <f t="shared" si="25"/>
        <v>0</v>
      </c>
      <c r="BHS18" s="231">
        <f t="shared" si="25"/>
        <v>0</v>
      </c>
      <c r="BHT18" s="231">
        <f t="shared" si="25"/>
        <v>0</v>
      </c>
      <c r="BHU18" s="231">
        <f t="shared" si="25"/>
        <v>0</v>
      </c>
      <c r="BHV18" s="231">
        <f t="shared" si="25"/>
        <v>0</v>
      </c>
      <c r="BHW18" s="231">
        <f t="shared" si="25"/>
        <v>0</v>
      </c>
      <c r="BHX18" s="231">
        <f t="shared" si="25"/>
        <v>0</v>
      </c>
      <c r="BHY18" s="231">
        <f t="shared" si="25"/>
        <v>0</v>
      </c>
      <c r="BHZ18" s="231">
        <f t="shared" si="25"/>
        <v>0</v>
      </c>
      <c r="BIA18" s="231">
        <f t="shared" si="25"/>
        <v>0</v>
      </c>
      <c r="BIB18" s="231">
        <f t="shared" si="25"/>
        <v>0</v>
      </c>
      <c r="BIC18" s="231">
        <f t="shared" si="25"/>
        <v>0</v>
      </c>
      <c r="BID18" s="231">
        <f t="shared" si="25"/>
        <v>0</v>
      </c>
      <c r="BIE18" s="231">
        <f t="shared" si="25"/>
        <v>0</v>
      </c>
      <c r="BIF18" s="231">
        <f t="shared" si="25"/>
        <v>0</v>
      </c>
      <c r="BIG18" s="231">
        <f t="shared" si="25"/>
        <v>0</v>
      </c>
      <c r="BIH18" s="231">
        <f t="shared" si="25"/>
        <v>0</v>
      </c>
      <c r="BII18" s="231">
        <f t="shared" si="25"/>
        <v>0</v>
      </c>
      <c r="BIJ18" s="231">
        <f t="shared" si="25"/>
        <v>0</v>
      </c>
      <c r="BIK18" s="231">
        <f t="shared" si="25"/>
        <v>0</v>
      </c>
      <c r="BIL18" s="231">
        <f t="shared" si="25"/>
        <v>0</v>
      </c>
      <c r="BIM18" s="231">
        <f t="shared" si="25"/>
        <v>0</v>
      </c>
      <c r="BIN18" s="231">
        <f t="shared" si="25"/>
        <v>0</v>
      </c>
      <c r="BIO18" s="231">
        <f t="shared" si="25"/>
        <v>0</v>
      </c>
      <c r="BIP18" s="231">
        <f t="shared" si="25"/>
        <v>0</v>
      </c>
      <c r="BIQ18" s="231">
        <f t="shared" si="25"/>
        <v>0</v>
      </c>
      <c r="BIR18" s="231">
        <f t="shared" ref="BIR18:BLC18" si="26">SUM(BIR10:BIR17)</f>
        <v>0</v>
      </c>
      <c r="BIS18" s="231">
        <f t="shared" si="26"/>
        <v>0</v>
      </c>
      <c r="BIT18" s="231">
        <f t="shared" si="26"/>
        <v>0</v>
      </c>
      <c r="BIU18" s="231">
        <f t="shared" si="26"/>
        <v>0</v>
      </c>
      <c r="BIV18" s="231">
        <f t="shared" si="26"/>
        <v>0</v>
      </c>
      <c r="BIW18" s="231">
        <f t="shared" si="26"/>
        <v>0</v>
      </c>
      <c r="BIX18" s="231">
        <f t="shared" si="26"/>
        <v>0</v>
      </c>
      <c r="BIY18" s="231">
        <f t="shared" si="26"/>
        <v>0</v>
      </c>
      <c r="BIZ18" s="231">
        <f t="shared" si="26"/>
        <v>0</v>
      </c>
      <c r="BJA18" s="231">
        <f t="shared" si="26"/>
        <v>0</v>
      </c>
      <c r="BJB18" s="231">
        <f t="shared" si="26"/>
        <v>0</v>
      </c>
      <c r="BJC18" s="231">
        <f t="shared" si="26"/>
        <v>0</v>
      </c>
      <c r="BJD18" s="231">
        <f t="shared" si="26"/>
        <v>0</v>
      </c>
      <c r="BJE18" s="231">
        <f t="shared" si="26"/>
        <v>0</v>
      </c>
      <c r="BJF18" s="231">
        <f t="shared" si="26"/>
        <v>0</v>
      </c>
      <c r="BJG18" s="231">
        <f t="shared" si="26"/>
        <v>0</v>
      </c>
      <c r="BJH18" s="231">
        <f t="shared" si="26"/>
        <v>0</v>
      </c>
      <c r="BJI18" s="231">
        <f t="shared" si="26"/>
        <v>0</v>
      </c>
      <c r="BJJ18" s="231">
        <f t="shared" si="26"/>
        <v>0</v>
      </c>
      <c r="BJK18" s="231">
        <f t="shared" si="26"/>
        <v>0</v>
      </c>
      <c r="BJL18" s="231">
        <f t="shared" si="26"/>
        <v>0</v>
      </c>
      <c r="BJM18" s="231">
        <f t="shared" si="26"/>
        <v>0</v>
      </c>
      <c r="BJN18" s="231">
        <f t="shared" si="26"/>
        <v>0</v>
      </c>
      <c r="BJO18" s="231">
        <f t="shared" si="26"/>
        <v>0</v>
      </c>
      <c r="BJP18" s="231">
        <f t="shared" si="26"/>
        <v>0</v>
      </c>
      <c r="BJQ18" s="231">
        <f t="shared" si="26"/>
        <v>0</v>
      </c>
      <c r="BJR18" s="231">
        <f t="shared" si="26"/>
        <v>0</v>
      </c>
      <c r="BJS18" s="231">
        <f t="shared" si="26"/>
        <v>0</v>
      </c>
      <c r="BJT18" s="231">
        <f t="shared" si="26"/>
        <v>0</v>
      </c>
      <c r="BJU18" s="231">
        <f t="shared" si="26"/>
        <v>0</v>
      </c>
      <c r="BJV18" s="231">
        <f t="shared" si="26"/>
        <v>0</v>
      </c>
      <c r="BJW18" s="231">
        <f t="shared" si="26"/>
        <v>0</v>
      </c>
      <c r="BJX18" s="231">
        <f t="shared" si="26"/>
        <v>0</v>
      </c>
      <c r="BJY18" s="231">
        <f t="shared" si="26"/>
        <v>0</v>
      </c>
      <c r="BJZ18" s="231">
        <f t="shared" si="26"/>
        <v>0</v>
      </c>
      <c r="BKA18" s="231">
        <f t="shared" si="26"/>
        <v>0</v>
      </c>
      <c r="BKB18" s="231">
        <f t="shared" si="26"/>
        <v>0</v>
      </c>
      <c r="BKC18" s="231">
        <f t="shared" si="26"/>
        <v>0</v>
      </c>
      <c r="BKD18" s="231">
        <f t="shared" si="26"/>
        <v>0</v>
      </c>
      <c r="BKE18" s="231">
        <f t="shared" si="26"/>
        <v>0</v>
      </c>
      <c r="BKF18" s="231">
        <f t="shared" si="26"/>
        <v>0</v>
      </c>
      <c r="BKG18" s="231">
        <f t="shared" si="26"/>
        <v>0</v>
      </c>
      <c r="BKH18" s="231">
        <f t="shared" si="26"/>
        <v>0</v>
      </c>
      <c r="BKI18" s="231">
        <f t="shared" si="26"/>
        <v>0</v>
      </c>
      <c r="BKJ18" s="231">
        <f t="shared" si="26"/>
        <v>0</v>
      </c>
      <c r="BKK18" s="231">
        <f t="shared" si="26"/>
        <v>0</v>
      </c>
      <c r="BKL18" s="231">
        <f t="shared" si="26"/>
        <v>0</v>
      </c>
      <c r="BKM18" s="231">
        <f t="shared" si="26"/>
        <v>0</v>
      </c>
      <c r="BKN18" s="231">
        <f t="shared" si="26"/>
        <v>0</v>
      </c>
      <c r="BKO18" s="231">
        <f t="shared" si="26"/>
        <v>0</v>
      </c>
      <c r="BKP18" s="231">
        <f t="shared" si="26"/>
        <v>0</v>
      </c>
      <c r="BKQ18" s="231">
        <f t="shared" si="26"/>
        <v>0</v>
      </c>
      <c r="BKR18" s="231">
        <f t="shared" si="26"/>
        <v>0</v>
      </c>
      <c r="BKS18" s="231">
        <f t="shared" si="26"/>
        <v>0</v>
      </c>
      <c r="BKT18" s="231">
        <f t="shared" si="26"/>
        <v>0</v>
      </c>
      <c r="BKU18" s="231">
        <f t="shared" si="26"/>
        <v>0</v>
      </c>
      <c r="BKV18" s="231">
        <f t="shared" si="26"/>
        <v>0</v>
      </c>
      <c r="BKW18" s="231">
        <f t="shared" si="26"/>
        <v>0</v>
      </c>
      <c r="BKX18" s="231">
        <f t="shared" si="26"/>
        <v>0</v>
      </c>
      <c r="BKY18" s="231">
        <f t="shared" si="26"/>
        <v>0</v>
      </c>
      <c r="BKZ18" s="231">
        <f t="shared" si="26"/>
        <v>0</v>
      </c>
      <c r="BLA18" s="231">
        <f t="shared" si="26"/>
        <v>0</v>
      </c>
      <c r="BLB18" s="231">
        <f t="shared" si="26"/>
        <v>0</v>
      </c>
      <c r="BLC18" s="231">
        <f t="shared" si="26"/>
        <v>0</v>
      </c>
      <c r="BLD18" s="231">
        <f t="shared" ref="BLD18:BNO18" si="27">SUM(BLD10:BLD17)</f>
        <v>0</v>
      </c>
      <c r="BLE18" s="231">
        <f t="shared" si="27"/>
        <v>0</v>
      </c>
      <c r="BLF18" s="231">
        <f t="shared" si="27"/>
        <v>0</v>
      </c>
      <c r="BLG18" s="231">
        <f t="shared" si="27"/>
        <v>0</v>
      </c>
      <c r="BLH18" s="231">
        <f t="shared" si="27"/>
        <v>0</v>
      </c>
      <c r="BLI18" s="231">
        <f t="shared" si="27"/>
        <v>0</v>
      </c>
      <c r="BLJ18" s="231">
        <f t="shared" si="27"/>
        <v>0</v>
      </c>
      <c r="BLK18" s="231">
        <f t="shared" si="27"/>
        <v>0</v>
      </c>
      <c r="BLL18" s="231">
        <f t="shared" si="27"/>
        <v>0</v>
      </c>
      <c r="BLM18" s="231">
        <f t="shared" si="27"/>
        <v>0</v>
      </c>
      <c r="BLN18" s="231">
        <f t="shared" si="27"/>
        <v>0</v>
      </c>
      <c r="BLO18" s="231">
        <f t="shared" si="27"/>
        <v>0</v>
      </c>
      <c r="BLP18" s="231">
        <f t="shared" si="27"/>
        <v>0</v>
      </c>
      <c r="BLQ18" s="231">
        <f t="shared" si="27"/>
        <v>0</v>
      </c>
      <c r="BLR18" s="231">
        <f t="shared" si="27"/>
        <v>0</v>
      </c>
      <c r="BLS18" s="231">
        <f t="shared" si="27"/>
        <v>0</v>
      </c>
      <c r="BLT18" s="231">
        <f t="shared" si="27"/>
        <v>0</v>
      </c>
      <c r="BLU18" s="231">
        <f t="shared" si="27"/>
        <v>0</v>
      </c>
      <c r="BLV18" s="231">
        <f t="shared" si="27"/>
        <v>0</v>
      </c>
      <c r="BLW18" s="231">
        <f t="shared" si="27"/>
        <v>0</v>
      </c>
      <c r="BLX18" s="231">
        <f t="shared" si="27"/>
        <v>0</v>
      </c>
      <c r="BLY18" s="231">
        <f t="shared" si="27"/>
        <v>0</v>
      </c>
      <c r="BLZ18" s="231">
        <f t="shared" si="27"/>
        <v>0</v>
      </c>
      <c r="BMA18" s="231">
        <f t="shared" si="27"/>
        <v>0</v>
      </c>
      <c r="BMB18" s="231">
        <f t="shared" si="27"/>
        <v>0</v>
      </c>
      <c r="BMC18" s="231">
        <f t="shared" si="27"/>
        <v>0</v>
      </c>
      <c r="BMD18" s="231">
        <f t="shared" si="27"/>
        <v>0</v>
      </c>
      <c r="BME18" s="231">
        <f t="shared" si="27"/>
        <v>0</v>
      </c>
      <c r="BMF18" s="231">
        <f t="shared" si="27"/>
        <v>0</v>
      </c>
      <c r="BMG18" s="231">
        <f t="shared" si="27"/>
        <v>0</v>
      </c>
      <c r="BMH18" s="231">
        <f t="shared" si="27"/>
        <v>0</v>
      </c>
      <c r="BMI18" s="231">
        <f t="shared" si="27"/>
        <v>0</v>
      </c>
      <c r="BMJ18" s="231">
        <f t="shared" si="27"/>
        <v>0</v>
      </c>
      <c r="BMK18" s="231">
        <f t="shared" si="27"/>
        <v>0</v>
      </c>
      <c r="BML18" s="231">
        <f t="shared" si="27"/>
        <v>0</v>
      </c>
      <c r="BMM18" s="231">
        <f t="shared" si="27"/>
        <v>0</v>
      </c>
      <c r="BMN18" s="231">
        <f t="shared" si="27"/>
        <v>0</v>
      </c>
      <c r="BMO18" s="231">
        <f t="shared" si="27"/>
        <v>0</v>
      </c>
      <c r="BMP18" s="231">
        <f t="shared" si="27"/>
        <v>0</v>
      </c>
      <c r="BMQ18" s="231">
        <f t="shared" si="27"/>
        <v>0</v>
      </c>
      <c r="BMR18" s="231">
        <f t="shared" si="27"/>
        <v>0</v>
      </c>
      <c r="BMS18" s="231">
        <f t="shared" si="27"/>
        <v>0</v>
      </c>
      <c r="BMT18" s="231">
        <f t="shared" si="27"/>
        <v>0</v>
      </c>
      <c r="BMU18" s="231">
        <f t="shared" si="27"/>
        <v>0</v>
      </c>
      <c r="BMV18" s="231">
        <f t="shared" si="27"/>
        <v>0</v>
      </c>
      <c r="BMW18" s="231">
        <f t="shared" si="27"/>
        <v>0</v>
      </c>
      <c r="BMX18" s="231">
        <f t="shared" si="27"/>
        <v>0</v>
      </c>
      <c r="BMY18" s="231">
        <f t="shared" si="27"/>
        <v>0</v>
      </c>
      <c r="BMZ18" s="231">
        <f t="shared" si="27"/>
        <v>0</v>
      </c>
      <c r="BNA18" s="231">
        <f t="shared" si="27"/>
        <v>0</v>
      </c>
      <c r="BNB18" s="231">
        <f t="shared" si="27"/>
        <v>0</v>
      </c>
      <c r="BNC18" s="231">
        <f t="shared" si="27"/>
        <v>0</v>
      </c>
      <c r="BND18" s="231">
        <f t="shared" si="27"/>
        <v>0</v>
      </c>
      <c r="BNE18" s="231">
        <f t="shared" si="27"/>
        <v>0</v>
      </c>
      <c r="BNF18" s="231">
        <f t="shared" si="27"/>
        <v>0</v>
      </c>
      <c r="BNG18" s="231">
        <f t="shared" si="27"/>
        <v>0</v>
      </c>
      <c r="BNH18" s="231">
        <f t="shared" si="27"/>
        <v>0</v>
      </c>
      <c r="BNI18" s="231">
        <f t="shared" si="27"/>
        <v>0</v>
      </c>
      <c r="BNJ18" s="231">
        <f t="shared" si="27"/>
        <v>0</v>
      </c>
      <c r="BNK18" s="231">
        <f t="shared" si="27"/>
        <v>0</v>
      </c>
      <c r="BNL18" s="231">
        <f t="shared" si="27"/>
        <v>0</v>
      </c>
      <c r="BNM18" s="231">
        <f t="shared" si="27"/>
        <v>0</v>
      </c>
      <c r="BNN18" s="231">
        <f t="shared" si="27"/>
        <v>0</v>
      </c>
      <c r="BNO18" s="231">
        <f t="shared" si="27"/>
        <v>0</v>
      </c>
      <c r="BNP18" s="231">
        <f t="shared" ref="BNP18:BQA18" si="28">SUM(BNP10:BNP17)</f>
        <v>0</v>
      </c>
      <c r="BNQ18" s="231">
        <f t="shared" si="28"/>
        <v>0</v>
      </c>
      <c r="BNR18" s="231">
        <f t="shared" si="28"/>
        <v>0</v>
      </c>
      <c r="BNS18" s="231">
        <f t="shared" si="28"/>
        <v>0</v>
      </c>
      <c r="BNT18" s="231">
        <f t="shared" si="28"/>
        <v>0</v>
      </c>
      <c r="BNU18" s="231">
        <f t="shared" si="28"/>
        <v>0</v>
      </c>
      <c r="BNV18" s="231">
        <f t="shared" si="28"/>
        <v>0</v>
      </c>
      <c r="BNW18" s="231">
        <f t="shared" si="28"/>
        <v>0</v>
      </c>
      <c r="BNX18" s="231">
        <f t="shared" si="28"/>
        <v>0</v>
      </c>
      <c r="BNY18" s="231">
        <f t="shared" si="28"/>
        <v>0</v>
      </c>
      <c r="BNZ18" s="231">
        <f t="shared" si="28"/>
        <v>0</v>
      </c>
      <c r="BOA18" s="231">
        <f t="shared" si="28"/>
        <v>0</v>
      </c>
      <c r="BOB18" s="231">
        <f t="shared" si="28"/>
        <v>0</v>
      </c>
      <c r="BOC18" s="231">
        <f t="shared" si="28"/>
        <v>0</v>
      </c>
      <c r="BOD18" s="231">
        <f t="shared" si="28"/>
        <v>0</v>
      </c>
      <c r="BOE18" s="231">
        <f t="shared" si="28"/>
        <v>0</v>
      </c>
      <c r="BOF18" s="231">
        <f t="shared" si="28"/>
        <v>0</v>
      </c>
      <c r="BOG18" s="231">
        <f t="shared" si="28"/>
        <v>0</v>
      </c>
      <c r="BOH18" s="231">
        <f t="shared" si="28"/>
        <v>0</v>
      </c>
      <c r="BOI18" s="231">
        <f t="shared" si="28"/>
        <v>0</v>
      </c>
      <c r="BOJ18" s="231">
        <f t="shared" si="28"/>
        <v>0</v>
      </c>
      <c r="BOK18" s="231">
        <f t="shared" si="28"/>
        <v>0</v>
      </c>
      <c r="BOL18" s="231">
        <f t="shared" si="28"/>
        <v>0</v>
      </c>
      <c r="BOM18" s="231">
        <f t="shared" si="28"/>
        <v>0</v>
      </c>
      <c r="BON18" s="231">
        <f t="shared" si="28"/>
        <v>0</v>
      </c>
      <c r="BOO18" s="231">
        <f t="shared" si="28"/>
        <v>0</v>
      </c>
      <c r="BOP18" s="231">
        <f t="shared" si="28"/>
        <v>0</v>
      </c>
      <c r="BOQ18" s="231">
        <f t="shared" si="28"/>
        <v>0</v>
      </c>
      <c r="BOR18" s="231">
        <f t="shared" si="28"/>
        <v>0</v>
      </c>
      <c r="BOS18" s="231">
        <f t="shared" si="28"/>
        <v>0</v>
      </c>
      <c r="BOT18" s="231">
        <f t="shared" si="28"/>
        <v>0</v>
      </c>
      <c r="BOU18" s="231">
        <f t="shared" si="28"/>
        <v>0</v>
      </c>
      <c r="BOV18" s="231">
        <f t="shared" si="28"/>
        <v>0</v>
      </c>
      <c r="BOW18" s="231">
        <f t="shared" si="28"/>
        <v>0</v>
      </c>
      <c r="BOX18" s="231">
        <f t="shared" si="28"/>
        <v>0</v>
      </c>
      <c r="BOY18" s="231">
        <f t="shared" si="28"/>
        <v>0</v>
      </c>
      <c r="BOZ18" s="231">
        <f t="shared" si="28"/>
        <v>0</v>
      </c>
      <c r="BPA18" s="231">
        <f t="shared" si="28"/>
        <v>0</v>
      </c>
      <c r="BPB18" s="231">
        <f t="shared" si="28"/>
        <v>0</v>
      </c>
      <c r="BPC18" s="231">
        <f t="shared" si="28"/>
        <v>0</v>
      </c>
      <c r="BPD18" s="231">
        <f t="shared" si="28"/>
        <v>0</v>
      </c>
      <c r="BPE18" s="231">
        <f t="shared" si="28"/>
        <v>0</v>
      </c>
      <c r="BPF18" s="231">
        <f t="shared" si="28"/>
        <v>0</v>
      </c>
      <c r="BPG18" s="231">
        <f t="shared" si="28"/>
        <v>0</v>
      </c>
      <c r="BPH18" s="231">
        <f t="shared" si="28"/>
        <v>0</v>
      </c>
      <c r="BPI18" s="231">
        <f t="shared" si="28"/>
        <v>0</v>
      </c>
      <c r="BPJ18" s="231">
        <f t="shared" si="28"/>
        <v>0</v>
      </c>
      <c r="BPK18" s="231">
        <f t="shared" si="28"/>
        <v>0</v>
      </c>
      <c r="BPL18" s="231">
        <f t="shared" si="28"/>
        <v>0</v>
      </c>
      <c r="BPM18" s="231">
        <f t="shared" si="28"/>
        <v>0</v>
      </c>
      <c r="BPN18" s="231">
        <f t="shared" si="28"/>
        <v>0</v>
      </c>
      <c r="BPO18" s="231">
        <f t="shared" si="28"/>
        <v>0</v>
      </c>
      <c r="BPP18" s="231">
        <f t="shared" si="28"/>
        <v>0</v>
      </c>
      <c r="BPQ18" s="231">
        <f t="shared" si="28"/>
        <v>0</v>
      </c>
      <c r="BPR18" s="231">
        <f t="shared" si="28"/>
        <v>0</v>
      </c>
      <c r="BPS18" s="231">
        <f t="shared" si="28"/>
        <v>0</v>
      </c>
      <c r="BPT18" s="231">
        <f t="shared" si="28"/>
        <v>0</v>
      </c>
      <c r="BPU18" s="231">
        <f t="shared" si="28"/>
        <v>0</v>
      </c>
      <c r="BPV18" s="231">
        <f t="shared" si="28"/>
        <v>0</v>
      </c>
      <c r="BPW18" s="231">
        <f t="shared" si="28"/>
        <v>0</v>
      </c>
      <c r="BPX18" s="231">
        <f t="shared" si="28"/>
        <v>0</v>
      </c>
      <c r="BPY18" s="231">
        <f t="shared" si="28"/>
        <v>0</v>
      </c>
      <c r="BPZ18" s="231">
        <f t="shared" si="28"/>
        <v>0</v>
      </c>
      <c r="BQA18" s="231">
        <f t="shared" si="28"/>
        <v>0</v>
      </c>
      <c r="BQB18" s="231">
        <f t="shared" ref="BQB18:BSM18" si="29">SUM(BQB10:BQB17)</f>
        <v>0</v>
      </c>
      <c r="BQC18" s="231">
        <f t="shared" si="29"/>
        <v>0</v>
      </c>
      <c r="BQD18" s="231">
        <f t="shared" si="29"/>
        <v>0</v>
      </c>
      <c r="BQE18" s="231">
        <f t="shared" si="29"/>
        <v>0</v>
      </c>
      <c r="BQF18" s="231">
        <f t="shared" si="29"/>
        <v>0</v>
      </c>
      <c r="BQG18" s="231">
        <f t="shared" si="29"/>
        <v>0</v>
      </c>
      <c r="BQH18" s="231">
        <f t="shared" si="29"/>
        <v>0</v>
      </c>
      <c r="BQI18" s="231">
        <f t="shared" si="29"/>
        <v>0</v>
      </c>
      <c r="BQJ18" s="231">
        <f t="shared" si="29"/>
        <v>0</v>
      </c>
      <c r="BQK18" s="231">
        <f t="shared" si="29"/>
        <v>0</v>
      </c>
      <c r="BQL18" s="231">
        <f t="shared" si="29"/>
        <v>0</v>
      </c>
      <c r="BQM18" s="231">
        <f t="shared" si="29"/>
        <v>0</v>
      </c>
      <c r="BQN18" s="231">
        <f t="shared" si="29"/>
        <v>0</v>
      </c>
      <c r="BQO18" s="231">
        <f t="shared" si="29"/>
        <v>0</v>
      </c>
      <c r="BQP18" s="231">
        <f t="shared" si="29"/>
        <v>0</v>
      </c>
      <c r="BQQ18" s="231">
        <f t="shared" si="29"/>
        <v>0</v>
      </c>
      <c r="BQR18" s="231">
        <f t="shared" si="29"/>
        <v>0</v>
      </c>
      <c r="BQS18" s="231">
        <f t="shared" si="29"/>
        <v>0</v>
      </c>
      <c r="BQT18" s="231">
        <f t="shared" si="29"/>
        <v>0</v>
      </c>
      <c r="BQU18" s="231">
        <f t="shared" si="29"/>
        <v>0</v>
      </c>
      <c r="BQV18" s="231">
        <f t="shared" si="29"/>
        <v>0</v>
      </c>
      <c r="BQW18" s="231">
        <f t="shared" si="29"/>
        <v>0</v>
      </c>
      <c r="BQX18" s="231">
        <f t="shared" si="29"/>
        <v>0</v>
      </c>
      <c r="BQY18" s="231">
        <f t="shared" si="29"/>
        <v>0</v>
      </c>
      <c r="BQZ18" s="231">
        <f t="shared" si="29"/>
        <v>0</v>
      </c>
      <c r="BRA18" s="231">
        <f t="shared" si="29"/>
        <v>0</v>
      </c>
      <c r="BRB18" s="231">
        <f t="shared" si="29"/>
        <v>0</v>
      </c>
      <c r="BRC18" s="231">
        <f t="shared" si="29"/>
        <v>0</v>
      </c>
      <c r="BRD18" s="231">
        <f t="shared" si="29"/>
        <v>0</v>
      </c>
      <c r="BRE18" s="231">
        <f t="shared" si="29"/>
        <v>0</v>
      </c>
      <c r="BRF18" s="231">
        <f t="shared" si="29"/>
        <v>0</v>
      </c>
      <c r="BRG18" s="231">
        <f t="shared" si="29"/>
        <v>0</v>
      </c>
      <c r="BRH18" s="231">
        <f t="shared" si="29"/>
        <v>0</v>
      </c>
      <c r="BRI18" s="231">
        <f t="shared" si="29"/>
        <v>0</v>
      </c>
      <c r="BRJ18" s="231">
        <f t="shared" si="29"/>
        <v>0</v>
      </c>
      <c r="BRK18" s="231">
        <f t="shared" si="29"/>
        <v>0</v>
      </c>
      <c r="BRL18" s="231">
        <f t="shared" si="29"/>
        <v>0</v>
      </c>
      <c r="BRM18" s="231">
        <f t="shared" si="29"/>
        <v>0</v>
      </c>
      <c r="BRN18" s="231">
        <f t="shared" si="29"/>
        <v>0</v>
      </c>
      <c r="BRO18" s="231">
        <f t="shared" si="29"/>
        <v>0</v>
      </c>
      <c r="BRP18" s="231">
        <f t="shared" si="29"/>
        <v>0</v>
      </c>
      <c r="BRQ18" s="231">
        <f t="shared" si="29"/>
        <v>0</v>
      </c>
      <c r="BRR18" s="231">
        <f t="shared" si="29"/>
        <v>0</v>
      </c>
      <c r="BRS18" s="231">
        <f t="shared" si="29"/>
        <v>0</v>
      </c>
      <c r="BRT18" s="231">
        <f t="shared" si="29"/>
        <v>0</v>
      </c>
      <c r="BRU18" s="231">
        <f t="shared" si="29"/>
        <v>0</v>
      </c>
      <c r="BRV18" s="231">
        <f t="shared" si="29"/>
        <v>0</v>
      </c>
      <c r="BRW18" s="231">
        <f t="shared" si="29"/>
        <v>0</v>
      </c>
      <c r="BRX18" s="231">
        <f t="shared" si="29"/>
        <v>0</v>
      </c>
      <c r="BRY18" s="231">
        <f t="shared" si="29"/>
        <v>0</v>
      </c>
      <c r="BRZ18" s="231">
        <f t="shared" si="29"/>
        <v>0</v>
      </c>
      <c r="BSA18" s="231">
        <f t="shared" si="29"/>
        <v>0</v>
      </c>
      <c r="BSB18" s="231">
        <f t="shared" si="29"/>
        <v>0</v>
      </c>
      <c r="BSC18" s="231">
        <f t="shared" si="29"/>
        <v>0</v>
      </c>
      <c r="BSD18" s="231">
        <f t="shared" si="29"/>
        <v>0</v>
      </c>
      <c r="BSE18" s="231">
        <f t="shared" si="29"/>
        <v>0</v>
      </c>
      <c r="BSF18" s="231">
        <f t="shared" si="29"/>
        <v>0</v>
      </c>
      <c r="BSG18" s="231">
        <f t="shared" si="29"/>
        <v>0</v>
      </c>
      <c r="BSH18" s="231">
        <f t="shared" si="29"/>
        <v>0</v>
      </c>
      <c r="BSI18" s="231">
        <f t="shared" si="29"/>
        <v>0</v>
      </c>
      <c r="BSJ18" s="231">
        <f t="shared" si="29"/>
        <v>0</v>
      </c>
      <c r="BSK18" s="231">
        <f t="shared" si="29"/>
        <v>0</v>
      </c>
      <c r="BSL18" s="231">
        <f t="shared" si="29"/>
        <v>0</v>
      </c>
      <c r="BSM18" s="231">
        <f t="shared" si="29"/>
        <v>0</v>
      </c>
      <c r="BSN18" s="231">
        <f t="shared" ref="BSN18:BUY18" si="30">SUM(BSN10:BSN17)</f>
        <v>0</v>
      </c>
      <c r="BSO18" s="231">
        <f t="shared" si="30"/>
        <v>0</v>
      </c>
      <c r="BSP18" s="231">
        <f t="shared" si="30"/>
        <v>0</v>
      </c>
      <c r="BSQ18" s="231">
        <f t="shared" si="30"/>
        <v>0</v>
      </c>
      <c r="BSR18" s="231">
        <f t="shared" si="30"/>
        <v>0</v>
      </c>
      <c r="BSS18" s="231">
        <f t="shared" si="30"/>
        <v>0</v>
      </c>
      <c r="BST18" s="231">
        <f t="shared" si="30"/>
        <v>0</v>
      </c>
      <c r="BSU18" s="231">
        <f t="shared" si="30"/>
        <v>0</v>
      </c>
      <c r="BSV18" s="231">
        <f t="shared" si="30"/>
        <v>0</v>
      </c>
      <c r="BSW18" s="231">
        <f t="shared" si="30"/>
        <v>0</v>
      </c>
      <c r="BSX18" s="231">
        <f t="shared" si="30"/>
        <v>0</v>
      </c>
      <c r="BSY18" s="231">
        <f t="shared" si="30"/>
        <v>0</v>
      </c>
      <c r="BSZ18" s="231">
        <f t="shared" si="30"/>
        <v>0</v>
      </c>
      <c r="BTA18" s="231">
        <f t="shared" si="30"/>
        <v>0</v>
      </c>
      <c r="BTB18" s="231">
        <f t="shared" si="30"/>
        <v>0</v>
      </c>
      <c r="BTC18" s="231">
        <f t="shared" si="30"/>
        <v>0</v>
      </c>
      <c r="BTD18" s="231">
        <f t="shared" si="30"/>
        <v>0</v>
      </c>
      <c r="BTE18" s="231">
        <f t="shared" si="30"/>
        <v>0</v>
      </c>
      <c r="BTF18" s="231">
        <f t="shared" si="30"/>
        <v>0</v>
      </c>
      <c r="BTG18" s="231">
        <f t="shared" si="30"/>
        <v>0</v>
      </c>
      <c r="BTH18" s="231">
        <f t="shared" si="30"/>
        <v>0</v>
      </c>
      <c r="BTI18" s="231">
        <f t="shared" si="30"/>
        <v>0</v>
      </c>
      <c r="BTJ18" s="231">
        <f t="shared" si="30"/>
        <v>0</v>
      </c>
      <c r="BTK18" s="231">
        <f t="shared" si="30"/>
        <v>0</v>
      </c>
      <c r="BTL18" s="231">
        <f t="shared" si="30"/>
        <v>0</v>
      </c>
      <c r="BTM18" s="231">
        <f t="shared" si="30"/>
        <v>0</v>
      </c>
      <c r="BTN18" s="231">
        <f t="shared" si="30"/>
        <v>0</v>
      </c>
      <c r="BTO18" s="231">
        <f t="shared" si="30"/>
        <v>0</v>
      </c>
      <c r="BTP18" s="231">
        <f t="shared" si="30"/>
        <v>0</v>
      </c>
      <c r="BTQ18" s="231">
        <f t="shared" si="30"/>
        <v>0</v>
      </c>
      <c r="BTR18" s="231">
        <f t="shared" si="30"/>
        <v>0</v>
      </c>
      <c r="BTS18" s="231">
        <f t="shared" si="30"/>
        <v>0</v>
      </c>
      <c r="BTT18" s="231">
        <f t="shared" si="30"/>
        <v>0</v>
      </c>
      <c r="BTU18" s="231">
        <f t="shared" si="30"/>
        <v>0</v>
      </c>
      <c r="BTV18" s="231">
        <f t="shared" si="30"/>
        <v>0</v>
      </c>
      <c r="BTW18" s="231">
        <f t="shared" si="30"/>
        <v>0</v>
      </c>
      <c r="BTX18" s="231">
        <f t="shared" si="30"/>
        <v>0</v>
      </c>
      <c r="BTY18" s="231">
        <f t="shared" si="30"/>
        <v>0</v>
      </c>
      <c r="BTZ18" s="231">
        <f t="shared" si="30"/>
        <v>0</v>
      </c>
      <c r="BUA18" s="231">
        <f t="shared" si="30"/>
        <v>0</v>
      </c>
      <c r="BUB18" s="231">
        <f t="shared" si="30"/>
        <v>0</v>
      </c>
      <c r="BUC18" s="231">
        <f t="shared" si="30"/>
        <v>0</v>
      </c>
      <c r="BUD18" s="231">
        <f t="shared" si="30"/>
        <v>0</v>
      </c>
      <c r="BUE18" s="231">
        <f t="shared" si="30"/>
        <v>0</v>
      </c>
      <c r="BUF18" s="231">
        <f t="shared" si="30"/>
        <v>0</v>
      </c>
      <c r="BUG18" s="231">
        <f t="shared" si="30"/>
        <v>0</v>
      </c>
      <c r="BUH18" s="231">
        <f t="shared" si="30"/>
        <v>0</v>
      </c>
      <c r="BUI18" s="231">
        <f t="shared" si="30"/>
        <v>0</v>
      </c>
      <c r="BUJ18" s="231">
        <f t="shared" si="30"/>
        <v>0</v>
      </c>
      <c r="BUK18" s="231">
        <f t="shared" si="30"/>
        <v>0</v>
      </c>
      <c r="BUL18" s="231">
        <f t="shared" si="30"/>
        <v>0</v>
      </c>
      <c r="BUM18" s="231">
        <f t="shared" si="30"/>
        <v>0</v>
      </c>
      <c r="BUN18" s="231">
        <f t="shared" si="30"/>
        <v>0</v>
      </c>
      <c r="BUO18" s="231">
        <f t="shared" si="30"/>
        <v>0</v>
      </c>
      <c r="BUP18" s="231">
        <f t="shared" si="30"/>
        <v>0</v>
      </c>
      <c r="BUQ18" s="231">
        <f t="shared" si="30"/>
        <v>0</v>
      </c>
      <c r="BUR18" s="231">
        <f t="shared" si="30"/>
        <v>0</v>
      </c>
      <c r="BUS18" s="231">
        <f t="shared" si="30"/>
        <v>0</v>
      </c>
      <c r="BUT18" s="231">
        <f t="shared" si="30"/>
        <v>0</v>
      </c>
      <c r="BUU18" s="231">
        <f t="shared" si="30"/>
        <v>0</v>
      </c>
      <c r="BUV18" s="231">
        <f t="shared" si="30"/>
        <v>0</v>
      </c>
      <c r="BUW18" s="231">
        <f t="shared" si="30"/>
        <v>0</v>
      </c>
      <c r="BUX18" s="231">
        <f t="shared" si="30"/>
        <v>0</v>
      </c>
      <c r="BUY18" s="231">
        <f t="shared" si="30"/>
        <v>0</v>
      </c>
      <c r="BUZ18" s="231">
        <f t="shared" ref="BUZ18:BXK18" si="31">SUM(BUZ10:BUZ17)</f>
        <v>0</v>
      </c>
      <c r="BVA18" s="231">
        <f t="shared" si="31"/>
        <v>0</v>
      </c>
      <c r="BVB18" s="231">
        <f t="shared" si="31"/>
        <v>0</v>
      </c>
      <c r="BVC18" s="231">
        <f t="shared" si="31"/>
        <v>0</v>
      </c>
      <c r="BVD18" s="231">
        <f t="shared" si="31"/>
        <v>0</v>
      </c>
      <c r="BVE18" s="231">
        <f t="shared" si="31"/>
        <v>0</v>
      </c>
      <c r="BVF18" s="231">
        <f t="shared" si="31"/>
        <v>0</v>
      </c>
      <c r="BVG18" s="231">
        <f t="shared" si="31"/>
        <v>0</v>
      </c>
      <c r="BVH18" s="231">
        <f t="shared" si="31"/>
        <v>0</v>
      </c>
      <c r="BVI18" s="231">
        <f t="shared" si="31"/>
        <v>0</v>
      </c>
      <c r="BVJ18" s="231">
        <f t="shared" si="31"/>
        <v>0</v>
      </c>
      <c r="BVK18" s="231">
        <f t="shared" si="31"/>
        <v>0</v>
      </c>
      <c r="BVL18" s="231">
        <f t="shared" si="31"/>
        <v>0</v>
      </c>
      <c r="BVM18" s="231">
        <f t="shared" si="31"/>
        <v>0</v>
      </c>
      <c r="BVN18" s="231">
        <f t="shared" si="31"/>
        <v>0</v>
      </c>
      <c r="BVO18" s="231">
        <f t="shared" si="31"/>
        <v>0</v>
      </c>
      <c r="BVP18" s="231">
        <f t="shared" si="31"/>
        <v>0</v>
      </c>
      <c r="BVQ18" s="231">
        <f t="shared" si="31"/>
        <v>0</v>
      </c>
      <c r="BVR18" s="231">
        <f t="shared" si="31"/>
        <v>0</v>
      </c>
      <c r="BVS18" s="231">
        <f t="shared" si="31"/>
        <v>0</v>
      </c>
      <c r="BVT18" s="231">
        <f t="shared" si="31"/>
        <v>0</v>
      </c>
      <c r="BVU18" s="231">
        <f t="shared" si="31"/>
        <v>0</v>
      </c>
      <c r="BVV18" s="231">
        <f t="shared" si="31"/>
        <v>0</v>
      </c>
      <c r="BVW18" s="231">
        <f t="shared" si="31"/>
        <v>0</v>
      </c>
      <c r="BVX18" s="231">
        <f t="shared" si="31"/>
        <v>0</v>
      </c>
      <c r="BVY18" s="231">
        <f t="shared" si="31"/>
        <v>0</v>
      </c>
      <c r="BVZ18" s="231">
        <f t="shared" si="31"/>
        <v>0</v>
      </c>
      <c r="BWA18" s="231">
        <f t="shared" si="31"/>
        <v>0</v>
      </c>
      <c r="BWB18" s="231">
        <f t="shared" si="31"/>
        <v>0</v>
      </c>
      <c r="BWC18" s="231">
        <f t="shared" si="31"/>
        <v>0</v>
      </c>
      <c r="BWD18" s="231">
        <f t="shared" si="31"/>
        <v>0</v>
      </c>
      <c r="BWE18" s="231">
        <f t="shared" si="31"/>
        <v>0</v>
      </c>
      <c r="BWF18" s="231">
        <f t="shared" si="31"/>
        <v>0</v>
      </c>
      <c r="BWG18" s="231">
        <f t="shared" si="31"/>
        <v>0</v>
      </c>
      <c r="BWH18" s="231">
        <f t="shared" si="31"/>
        <v>0</v>
      </c>
      <c r="BWI18" s="231">
        <f t="shared" si="31"/>
        <v>0</v>
      </c>
      <c r="BWJ18" s="231">
        <f t="shared" si="31"/>
        <v>0</v>
      </c>
      <c r="BWK18" s="231">
        <f t="shared" si="31"/>
        <v>0</v>
      </c>
      <c r="BWL18" s="231">
        <f t="shared" si="31"/>
        <v>0</v>
      </c>
      <c r="BWM18" s="231">
        <f t="shared" si="31"/>
        <v>0</v>
      </c>
      <c r="BWN18" s="231">
        <f t="shared" si="31"/>
        <v>0</v>
      </c>
      <c r="BWO18" s="231">
        <f t="shared" si="31"/>
        <v>0</v>
      </c>
      <c r="BWP18" s="231">
        <f t="shared" si="31"/>
        <v>0</v>
      </c>
      <c r="BWQ18" s="231">
        <f t="shared" si="31"/>
        <v>0</v>
      </c>
      <c r="BWR18" s="231">
        <f t="shared" si="31"/>
        <v>0</v>
      </c>
      <c r="BWS18" s="231">
        <f t="shared" si="31"/>
        <v>0</v>
      </c>
      <c r="BWT18" s="231">
        <f t="shared" si="31"/>
        <v>0</v>
      </c>
      <c r="BWU18" s="231">
        <f t="shared" si="31"/>
        <v>0</v>
      </c>
      <c r="BWV18" s="231">
        <f t="shared" si="31"/>
        <v>0</v>
      </c>
      <c r="BWW18" s="231">
        <f t="shared" si="31"/>
        <v>0</v>
      </c>
      <c r="BWX18" s="231">
        <f t="shared" si="31"/>
        <v>0</v>
      </c>
      <c r="BWY18" s="231">
        <f t="shared" si="31"/>
        <v>0</v>
      </c>
      <c r="BWZ18" s="231">
        <f t="shared" si="31"/>
        <v>0</v>
      </c>
      <c r="BXA18" s="231">
        <f t="shared" si="31"/>
        <v>0</v>
      </c>
      <c r="BXB18" s="231">
        <f t="shared" si="31"/>
        <v>0</v>
      </c>
      <c r="BXC18" s="231">
        <f t="shared" si="31"/>
        <v>0</v>
      </c>
      <c r="BXD18" s="231">
        <f t="shared" si="31"/>
        <v>0</v>
      </c>
      <c r="BXE18" s="231">
        <f t="shared" si="31"/>
        <v>0</v>
      </c>
      <c r="BXF18" s="231">
        <f t="shared" si="31"/>
        <v>0</v>
      </c>
      <c r="BXG18" s="231">
        <f t="shared" si="31"/>
        <v>0</v>
      </c>
      <c r="BXH18" s="231">
        <f t="shared" si="31"/>
        <v>0</v>
      </c>
      <c r="BXI18" s="231">
        <f t="shared" si="31"/>
        <v>0</v>
      </c>
      <c r="BXJ18" s="231">
        <f t="shared" si="31"/>
        <v>0</v>
      </c>
      <c r="BXK18" s="231">
        <f t="shared" si="31"/>
        <v>0</v>
      </c>
      <c r="BXL18" s="231">
        <f t="shared" ref="BXL18:BZW18" si="32">SUM(BXL10:BXL17)</f>
        <v>0</v>
      </c>
      <c r="BXM18" s="231">
        <f t="shared" si="32"/>
        <v>0</v>
      </c>
      <c r="BXN18" s="231">
        <f t="shared" si="32"/>
        <v>0</v>
      </c>
      <c r="BXO18" s="231">
        <f t="shared" si="32"/>
        <v>0</v>
      </c>
      <c r="BXP18" s="231">
        <f t="shared" si="32"/>
        <v>0</v>
      </c>
      <c r="BXQ18" s="231">
        <f t="shared" si="32"/>
        <v>0</v>
      </c>
      <c r="BXR18" s="231">
        <f t="shared" si="32"/>
        <v>0</v>
      </c>
      <c r="BXS18" s="231">
        <f t="shared" si="32"/>
        <v>0</v>
      </c>
      <c r="BXT18" s="231">
        <f t="shared" si="32"/>
        <v>0</v>
      </c>
      <c r="BXU18" s="231">
        <f t="shared" si="32"/>
        <v>0</v>
      </c>
      <c r="BXV18" s="231">
        <f t="shared" si="32"/>
        <v>0</v>
      </c>
      <c r="BXW18" s="231">
        <f t="shared" si="32"/>
        <v>0</v>
      </c>
      <c r="BXX18" s="231">
        <f t="shared" si="32"/>
        <v>0</v>
      </c>
      <c r="BXY18" s="231">
        <f t="shared" si="32"/>
        <v>0</v>
      </c>
      <c r="BXZ18" s="231">
        <f t="shared" si="32"/>
        <v>0</v>
      </c>
      <c r="BYA18" s="231">
        <f t="shared" si="32"/>
        <v>0</v>
      </c>
      <c r="BYB18" s="231">
        <f t="shared" si="32"/>
        <v>0</v>
      </c>
      <c r="BYC18" s="231">
        <f t="shared" si="32"/>
        <v>0</v>
      </c>
      <c r="BYD18" s="231">
        <f t="shared" si="32"/>
        <v>0</v>
      </c>
      <c r="BYE18" s="231">
        <f t="shared" si="32"/>
        <v>0</v>
      </c>
      <c r="BYF18" s="231">
        <f t="shared" si="32"/>
        <v>0</v>
      </c>
      <c r="BYG18" s="231">
        <f t="shared" si="32"/>
        <v>0</v>
      </c>
      <c r="BYH18" s="231">
        <f t="shared" si="32"/>
        <v>0</v>
      </c>
      <c r="BYI18" s="231">
        <f t="shared" si="32"/>
        <v>0</v>
      </c>
      <c r="BYJ18" s="231">
        <f t="shared" si="32"/>
        <v>0</v>
      </c>
      <c r="BYK18" s="231">
        <f t="shared" si="32"/>
        <v>0</v>
      </c>
      <c r="BYL18" s="231">
        <f t="shared" si="32"/>
        <v>0</v>
      </c>
      <c r="BYM18" s="231">
        <f t="shared" si="32"/>
        <v>0</v>
      </c>
      <c r="BYN18" s="231">
        <f t="shared" si="32"/>
        <v>0</v>
      </c>
      <c r="BYO18" s="231">
        <f t="shared" si="32"/>
        <v>0</v>
      </c>
      <c r="BYP18" s="231">
        <f t="shared" si="32"/>
        <v>0</v>
      </c>
      <c r="BYQ18" s="231">
        <f t="shared" si="32"/>
        <v>0</v>
      </c>
      <c r="BYR18" s="231">
        <f t="shared" si="32"/>
        <v>0</v>
      </c>
      <c r="BYS18" s="231">
        <f t="shared" si="32"/>
        <v>0</v>
      </c>
      <c r="BYT18" s="231">
        <f t="shared" si="32"/>
        <v>0</v>
      </c>
      <c r="BYU18" s="231">
        <f t="shared" si="32"/>
        <v>0</v>
      </c>
      <c r="BYV18" s="231">
        <f t="shared" si="32"/>
        <v>0</v>
      </c>
      <c r="BYW18" s="231">
        <f t="shared" si="32"/>
        <v>0</v>
      </c>
      <c r="BYX18" s="231">
        <f t="shared" si="32"/>
        <v>0</v>
      </c>
      <c r="BYY18" s="231">
        <f t="shared" si="32"/>
        <v>0</v>
      </c>
      <c r="BYZ18" s="231">
        <f t="shared" si="32"/>
        <v>0</v>
      </c>
      <c r="BZA18" s="231">
        <f t="shared" si="32"/>
        <v>0</v>
      </c>
      <c r="BZB18" s="231">
        <f t="shared" si="32"/>
        <v>0</v>
      </c>
      <c r="BZC18" s="231">
        <f t="shared" si="32"/>
        <v>0</v>
      </c>
      <c r="BZD18" s="231">
        <f t="shared" si="32"/>
        <v>0</v>
      </c>
      <c r="BZE18" s="231">
        <f t="shared" si="32"/>
        <v>0</v>
      </c>
      <c r="BZF18" s="231">
        <f t="shared" si="32"/>
        <v>0</v>
      </c>
      <c r="BZG18" s="231">
        <f t="shared" si="32"/>
        <v>0</v>
      </c>
      <c r="BZH18" s="231">
        <f t="shared" si="32"/>
        <v>0</v>
      </c>
      <c r="BZI18" s="231">
        <f t="shared" si="32"/>
        <v>0</v>
      </c>
      <c r="BZJ18" s="231">
        <f t="shared" si="32"/>
        <v>0</v>
      </c>
      <c r="BZK18" s="231">
        <f t="shared" si="32"/>
        <v>0</v>
      </c>
      <c r="BZL18" s="231">
        <f t="shared" si="32"/>
        <v>0</v>
      </c>
      <c r="BZM18" s="231">
        <f t="shared" si="32"/>
        <v>0</v>
      </c>
      <c r="BZN18" s="231">
        <f t="shared" si="32"/>
        <v>0</v>
      </c>
      <c r="BZO18" s="231">
        <f t="shared" si="32"/>
        <v>0</v>
      </c>
      <c r="BZP18" s="231">
        <f t="shared" si="32"/>
        <v>0</v>
      </c>
      <c r="BZQ18" s="231">
        <f t="shared" si="32"/>
        <v>0</v>
      </c>
      <c r="BZR18" s="231">
        <f t="shared" si="32"/>
        <v>0</v>
      </c>
      <c r="BZS18" s="231">
        <f t="shared" si="32"/>
        <v>0</v>
      </c>
      <c r="BZT18" s="231">
        <f t="shared" si="32"/>
        <v>0</v>
      </c>
      <c r="BZU18" s="231">
        <f t="shared" si="32"/>
        <v>0</v>
      </c>
      <c r="BZV18" s="231">
        <f t="shared" si="32"/>
        <v>0</v>
      </c>
      <c r="BZW18" s="231">
        <f t="shared" si="32"/>
        <v>0</v>
      </c>
      <c r="BZX18" s="231">
        <f t="shared" ref="BZX18:CCI18" si="33">SUM(BZX10:BZX17)</f>
        <v>0</v>
      </c>
      <c r="BZY18" s="231">
        <f t="shared" si="33"/>
        <v>0</v>
      </c>
      <c r="BZZ18" s="231">
        <f t="shared" si="33"/>
        <v>0</v>
      </c>
      <c r="CAA18" s="231">
        <f t="shared" si="33"/>
        <v>0</v>
      </c>
      <c r="CAB18" s="231">
        <f t="shared" si="33"/>
        <v>0</v>
      </c>
      <c r="CAC18" s="231">
        <f t="shared" si="33"/>
        <v>0</v>
      </c>
      <c r="CAD18" s="231">
        <f t="shared" si="33"/>
        <v>0</v>
      </c>
      <c r="CAE18" s="231">
        <f t="shared" si="33"/>
        <v>0</v>
      </c>
      <c r="CAF18" s="231">
        <f t="shared" si="33"/>
        <v>0</v>
      </c>
      <c r="CAG18" s="231">
        <f t="shared" si="33"/>
        <v>0</v>
      </c>
      <c r="CAH18" s="231">
        <f t="shared" si="33"/>
        <v>0</v>
      </c>
      <c r="CAI18" s="231">
        <f t="shared" si="33"/>
        <v>0</v>
      </c>
      <c r="CAJ18" s="231">
        <f t="shared" si="33"/>
        <v>0</v>
      </c>
      <c r="CAK18" s="231">
        <f t="shared" si="33"/>
        <v>0</v>
      </c>
      <c r="CAL18" s="231">
        <f t="shared" si="33"/>
        <v>0</v>
      </c>
      <c r="CAM18" s="231">
        <f t="shared" si="33"/>
        <v>0</v>
      </c>
      <c r="CAN18" s="231">
        <f t="shared" si="33"/>
        <v>0</v>
      </c>
      <c r="CAO18" s="231">
        <f t="shared" si="33"/>
        <v>0</v>
      </c>
      <c r="CAP18" s="231">
        <f t="shared" si="33"/>
        <v>0</v>
      </c>
      <c r="CAQ18" s="231">
        <f t="shared" si="33"/>
        <v>0</v>
      </c>
      <c r="CAR18" s="231">
        <f t="shared" si="33"/>
        <v>0</v>
      </c>
      <c r="CAS18" s="231">
        <f t="shared" si="33"/>
        <v>0</v>
      </c>
      <c r="CAT18" s="231">
        <f t="shared" si="33"/>
        <v>0</v>
      </c>
      <c r="CAU18" s="231">
        <f t="shared" si="33"/>
        <v>0</v>
      </c>
      <c r="CAV18" s="231">
        <f t="shared" si="33"/>
        <v>0</v>
      </c>
      <c r="CAW18" s="231">
        <f t="shared" si="33"/>
        <v>0</v>
      </c>
      <c r="CAX18" s="231">
        <f t="shared" si="33"/>
        <v>0</v>
      </c>
      <c r="CAY18" s="231">
        <f t="shared" si="33"/>
        <v>0</v>
      </c>
      <c r="CAZ18" s="231">
        <f t="shared" si="33"/>
        <v>0</v>
      </c>
      <c r="CBA18" s="231">
        <f t="shared" si="33"/>
        <v>0</v>
      </c>
      <c r="CBB18" s="231">
        <f t="shared" si="33"/>
        <v>0</v>
      </c>
      <c r="CBC18" s="231">
        <f t="shared" si="33"/>
        <v>0</v>
      </c>
      <c r="CBD18" s="231">
        <f t="shared" si="33"/>
        <v>0</v>
      </c>
      <c r="CBE18" s="231">
        <f t="shared" si="33"/>
        <v>0</v>
      </c>
      <c r="CBF18" s="231">
        <f t="shared" si="33"/>
        <v>0</v>
      </c>
      <c r="CBG18" s="231">
        <f t="shared" si="33"/>
        <v>0</v>
      </c>
      <c r="CBH18" s="231">
        <f t="shared" si="33"/>
        <v>0</v>
      </c>
      <c r="CBI18" s="231">
        <f t="shared" si="33"/>
        <v>0</v>
      </c>
      <c r="CBJ18" s="231">
        <f t="shared" si="33"/>
        <v>0</v>
      </c>
      <c r="CBK18" s="231">
        <f t="shared" si="33"/>
        <v>0</v>
      </c>
      <c r="CBL18" s="231">
        <f t="shared" si="33"/>
        <v>0</v>
      </c>
      <c r="CBM18" s="231">
        <f t="shared" si="33"/>
        <v>0</v>
      </c>
      <c r="CBN18" s="231">
        <f t="shared" si="33"/>
        <v>0</v>
      </c>
      <c r="CBO18" s="231">
        <f t="shared" si="33"/>
        <v>0</v>
      </c>
      <c r="CBP18" s="231">
        <f t="shared" si="33"/>
        <v>0</v>
      </c>
      <c r="CBQ18" s="231">
        <f t="shared" si="33"/>
        <v>0</v>
      </c>
      <c r="CBR18" s="231">
        <f t="shared" si="33"/>
        <v>0</v>
      </c>
      <c r="CBS18" s="231">
        <f t="shared" si="33"/>
        <v>0</v>
      </c>
      <c r="CBT18" s="231">
        <f t="shared" si="33"/>
        <v>0</v>
      </c>
      <c r="CBU18" s="231">
        <f t="shared" si="33"/>
        <v>0</v>
      </c>
      <c r="CBV18" s="231">
        <f t="shared" si="33"/>
        <v>0</v>
      </c>
      <c r="CBW18" s="231">
        <f t="shared" si="33"/>
        <v>0</v>
      </c>
      <c r="CBX18" s="231">
        <f t="shared" si="33"/>
        <v>0</v>
      </c>
      <c r="CBY18" s="231">
        <f t="shared" si="33"/>
        <v>0</v>
      </c>
      <c r="CBZ18" s="231">
        <f t="shared" si="33"/>
        <v>0</v>
      </c>
      <c r="CCA18" s="231">
        <f t="shared" si="33"/>
        <v>0</v>
      </c>
      <c r="CCB18" s="231">
        <f t="shared" si="33"/>
        <v>0</v>
      </c>
      <c r="CCC18" s="231">
        <f t="shared" si="33"/>
        <v>0</v>
      </c>
      <c r="CCD18" s="231">
        <f t="shared" si="33"/>
        <v>0</v>
      </c>
      <c r="CCE18" s="231">
        <f t="shared" si="33"/>
        <v>0</v>
      </c>
      <c r="CCF18" s="231">
        <f t="shared" si="33"/>
        <v>0</v>
      </c>
      <c r="CCG18" s="231">
        <f t="shared" si="33"/>
        <v>0</v>
      </c>
      <c r="CCH18" s="231">
        <f t="shared" si="33"/>
        <v>0</v>
      </c>
      <c r="CCI18" s="231">
        <f t="shared" si="33"/>
        <v>0</v>
      </c>
      <c r="CCJ18" s="231">
        <f t="shared" ref="CCJ18:CEU18" si="34">SUM(CCJ10:CCJ17)</f>
        <v>0</v>
      </c>
      <c r="CCK18" s="231">
        <f t="shared" si="34"/>
        <v>0</v>
      </c>
      <c r="CCL18" s="231">
        <f t="shared" si="34"/>
        <v>0</v>
      </c>
      <c r="CCM18" s="231">
        <f t="shared" si="34"/>
        <v>0</v>
      </c>
      <c r="CCN18" s="231">
        <f t="shared" si="34"/>
        <v>0</v>
      </c>
      <c r="CCO18" s="231">
        <f t="shared" si="34"/>
        <v>0</v>
      </c>
      <c r="CCP18" s="231">
        <f t="shared" si="34"/>
        <v>0</v>
      </c>
      <c r="CCQ18" s="231">
        <f t="shared" si="34"/>
        <v>0</v>
      </c>
      <c r="CCR18" s="231">
        <f t="shared" si="34"/>
        <v>0</v>
      </c>
      <c r="CCS18" s="231">
        <f t="shared" si="34"/>
        <v>0</v>
      </c>
      <c r="CCT18" s="231">
        <f t="shared" si="34"/>
        <v>0</v>
      </c>
      <c r="CCU18" s="231">
        <f t="shared" si="34"/>
        <v>0</v>
      </c>
      <c r="CCV18" s="231">
        <f t="shared" si="34"/>
        <v>0</v>
      </c>
      <c r="CCW18" s="231">
        <f t="shared" si="34"/>
        <v>0</v>
      </c>
      <c r="CCX18" s="231">
        <f t="shared" si="34"/>
        <v>0</v>
      </c>
      <c r="CCY18" s="231">
        <f t="shared" si="34"/>
        <v>0</v>
      </c>
      <c r="CCZ18" s="231">
        <f t="shared" si="34"/>
        <v>0</v>
      </c>
      <c r="CDA18" s="231">
        <f t="shared" si="34"/>
        <v>0</v>
      </c>
      <c r="CDB18" s="231">
        <f t="shared" si="34"/>
        <v>0</v>
      </c>
      <c r="CDC18" s="231">
        <f t="shared" si="34"/>
        <v>0</v>
      </c>
      <c r="CDD18" s="231">
        <f t="shared" si="34"/>
        <v>0</v>
      </c>
      <c r="CDE18" s="231">
        <f t="shared" si="34"/>
        <v>0</v>
      </c>
      <c r="CDF18" s="231">
        <f t="shared" si="34"/>
        <v>0</v>
      </c>
      <c r="CDG18" s="231">
        <f t="shared" si="34"/>
        <v>0</v>
      </c>
      <c r="CDH18" s="231">
        <f t="shared" si="34"/>
        <v>0</v>
      </c>
      <c r="CDI18" s="231">
        <f t="shared" si="34"/>
        <v>0</v>
      </c>
      <c r="CDJ18" s="231">
        <f t="shared" si="34"/>
        <v>0</v>
      </c>
      <c r="CDK18" s="231">
        <f t="shared" si="34"/>
        <v>0</v>
      </c>
      <c r="CDL18" s="231">
        <f t="shared" si="34"/>
        <v>0</v>
      </c>
      <c r="CDM18" s="231">
        <f t="shared" si="34"/>
        <v>0</v>
      </c>
      <c r="CDN18" s="231">
        <f t="shared" si="34"/>
        <v>0</v>
      </c>
      <c r="CDO18" s="231">
        <f t="shared" si="34"/>
        <v>0</v>
      </c>
      <c r="CDP18" s="231">
        <f t="shared" si="34"/>
        <v>0</v>
      </c>
      <c r="CDQ18" s="231">
        <f t="shared" si="34"/>
        <v>0</v>
      </c>
      <c r="CDR18" s="231">
        <f t="shared" si="34"/>
        <v>0</v>
      </c>
      <c r="CDS18" s="231">
        <f t="shared" si="34"/>
        <v>0</v>
      </c>
      <c r="CDT18" s="231">
        <f t="shared" si="34"/>
        <v>0</v>
      </c>
      <c r="CDU18" s="231">
        <f t="shared" si="34"/>
        <v>0</v>
      </c>
      <c r="CDV18" s="231">
        <f t="shared" si="34"/>
        <v>0</v>
      </c>
      <c r="CDW18" s="231">
        <f t="shared" si="34"/>
        <v>0</v>
      </c>
      <c r="CDX18" s="231">
        <f t="shared" si="34"/>
        <v>0</v>
      </c>
      <c r="CDY18" s="231">
        <f t="shared" si="34"/>
        <v>0</v>
      </c>
      <c r="CDZ18" s="231">
        <f t="shared" si="34"/>
        <v>0</v>
      </c>
      <c r="CEA18" s="231">
        <f t="shared" si="34"/>
        <v>0</v>
      </c>
      <c r="CEB18" s="231">
        <f t="shared" si="34"/>
        <v>0</v>
      </c>
      <c r="CEC18" s="231">
        <f t="shared" si="34"/>
        <v>0</v>
      </c>
      <c r="CED18" s="231">
        <f t="shared" si="34"/>
        <v>0</v>
      </c>
      <c r="CEE18" s="231">
        <f t="shared" si="34"/>
        <v>0</v>
      </c>
      <c r="CEF18" s="231">
        <f t="shared" si="34"/>
        <v>0</v>
      </c>
      <c r="CEG18" s="231">
        <f t="shared" si="34"/>
        <v>0</v>
      </c>
      <c r="CEH18" s="231">
        <f t="shared" si="34"/>
        <v>0</v>
      </c>
      <c r="CEI18" s="231">
        <f t="shared" si="34"/>
        <v>0</v>
      </c>
      <c r="CEJ18" s="231">
        <f t="shared" si="34"/>
        <v>0</v>
      </c>
      <c r="CEK18" s="231">
        <f t="shared" si="34"/>
        <v>0</v>
      </c>
      <c r="CEL18" s="231">
        <f t="shared" si="34"/>
        <v>0</v>
      </c>
      <c r="CEM18" s="231">
        <f t="shared" si="34"/>
        <v>0</v>
      </c>
      <c r="CEN18" s="231">
        <f t="shared" si="34"/>
        <v>0</v>
      </c>
      <c r="CEO18" s="231">
        <f t="shared" si="34"/>
        <v>0</v>
      </c>
      <c r="CEP18" s="231">
        <f t="shared" si="34"/>
        <v>0</v>
      </c>
      <c r="CEQ18" s="231">
        <f t="shared" si="34"/>
        <v>0</v>
      </c>
      <c r="CER18" s="231">
        <f t="shared" si="34"/>
        <v>0</v>
      </c>
      <c r="CES18" s="231">
        <f t="shared" si="34"/>
        <v>0</v>
      </c>
      <c r="CET18" s="231">
        <f t="shared" si="34"/>
        <v>0</v>
      </c>
      <c r="CEU18" s="231">
        <f t="shared" si="34"/>
        <v>0</v>
      </c>
      <c r="CEV18" s="231">
        <f t="shared" ref="CEV18:CHG18" si="35">SUM(CEV10:CEV17)</f>
        <v>0</v>
      </c>
      <c r="CEW18" s="231">
        <f t="shared" si="35"/>
        <v>0</v>
      </c>
      <c r="CEX18" s="231">
        <f t="shared" si="35"/>
        <v>0</v>
      </c>
      <c r="CEY18" s="231">
        <f t="shared" si="35"/>
        <v>0</v>
      </c>
      <c r="CEZ18" s="231">
        <f t="shared" si="35"/>
        <v>0</v>
      </c>
      <c r="CFA18" s="231">
        <f t="shared" si="35"/>
        <v>0</v>
      </c>
      <c r="CFB18" s="231">
        <f t="shared" si="35"/>
        <v>0</v>
      </c>
      <c r="CFC18" s="231">
        <f t="shared" si="35"/>
        <v>0</v>
      </c>
      <c r="CFD18" s="231">
        <f t="shared" si="35"/>
        <v>0</v>
      </c>
      <c r="CFE18" s="231">
        <f t="shared" si="35"/>
        <v>0</v>
      </c>
      <c r="CFF18" s="231">
        <f t="shared" si="35"/>
        <v>0</v>
      </c>
      <c r="CFG18" s="231">
        <f t="shared" si="35"/>
        <v>0</v>
      </c>
      <c r="CFH18" s="231">
        <f t="shared" si="35"/>
        <v>0</v>
      </c>
      <c r="CFI18" s="231">
        <f t="shared" si="35"/>
        <v>0</v>
      </c>
      <c r="CFJ18" s="231">
        <f t="shared" si="35"/>
        <v>0</v>
      </c>
      <c r="CFK18" s="231">
        <f t="shared" si="35"/>
        <v>0</v>
      </c>
      <c r="CFL18" s="231">
        <f t="shared" si="35"/>
        <v>0</v>
      </c>
      <c r="CFM18" s="231">
        <f t="shared" si="35"/>
        <v>0</v>
      </c>
      <c r="CFN18" s="231">
        <f t="shared" si="35"/>
        <v>0</v>
      </c>
      <c r="CFO18" s="231">
        <f t="shared" si="35"/>
        <v>0</v>
      </c>
      <c r="CFP18" s="231">
        <f t="shared" si="35"/>
        <v>0</v>
      </c>
      <c r="CFQ18" s="231">
        <f t="shared" si="35"/>
        <v>0</v>
      </c>
      <c r="CFR18" s="231">
        <f t="shared" si="35"/>
        <v>0</v>
      </c>
      <c r="CFS18" s="231">
        <f t="shared" si="35"/>
        <v>0</v>
      </c>
      <c r="CFT18" s="231">
        <f t="shared" si="35"/>
        <v>0</v>
      </c>
      <c r="CFU18" s="231">
        <f t="shared" si="35"/>
        <v>0</v>
      </c>
      <c r="CFV18" s="231">
        <f t="shared" si="35"/>
        <v>0</v>
      </c>
      <c r="CFW18" s="231">
        <f t="shared" si="35"/>
        <v>0</v>
      </c>
      <c r="CFX18" s="231">
        <f t="shared" si="35"/>
        <v>0</v>
      </c>
      <c r="CFY18" s="231">
        <f t="shared" si="35"/>
        <v>0</v>
      </c>
      <c r="CFZ18" s="231">
        <f t="shared" si="35"/>
        <v>0</v>
      </c>
      <c r="CGA18" s="231">
        <f t="shared" si="35"/>
        <v>0</v>
      </c>
      <c r="CGB18" s="231">
        <f t="shared" si="35"/>
        <v>0</v>
      </c>
      <c r="CGC18" s="231">
        <f t="shared" si="35"/>
        <v>0</v>
      </c>
      <c r="CGD18" s="231">
        <f t="shared" si="35"/>
        <v>0</v>
      </c>
      <c r="CGE18" s="231">
        <f t="shared" si="35"/>
        <v>0</v>
      </c>
      <c r="CGF18" s="231">
        <f t="shared" si="35"/>
        <v>0</v>
      </c>
      <c r="CGG18" s="231">
        <f t="shared" si="35"/>
        <v>0</v>
      </c>
      <c r="CGH18" s="231">
        <f t="shared" si="35"/>
        <v>0</v>
      </c>
      <c r="CGI18" s="231">
        <f t="shared" si="35"/>
        <v>0</v>
      </c>
      <c r="CGJ18" s="231">
        <f t="shared" si="35"/>
        <v>0</v>
      </c>
      <c r="CGK18" s="231">
        <f t="shared" si="35"/>
        <v>0</v>
      </c>
      <c r="CGL18" s="231">
        <f t="shared" si="35"/>
        <v>0</v>
      </c>
      <c r="CGM18" s="231">
        <f t="shared" si="35"/>
        <v>0</v>
      </c>
      <c r="CGN18" s="231">
        <f t="shared" si="35"/>
        <v>0</v>
      </c>
      <c r="CGO18" s="231">
        <f t="shared" si="35"/>
        <v>0</v>
      </c>
      <c r="CGP18" s="231">
        <f t="shared" si="35"/>
        <v>0</v>
      </c>
      <c r="CGQ18" s="231">
        <f t="shared" si="35"/>
        <v>0</v>
      </c>
      <c r="CGR18" s="231">
        <f t="shared" si="35"/>
        <v>0</v>
      </c>
      <c r="CGS18" s="231">
        <f t="shared" si="35"/>
        <v>0</v>
      </c>
      <c r="CGT18" s="231">
        <f t="shared" si="35"/>
        <v>0</v>
      </c>
      <c r="CGU18" s="231">
        <f t="shared" si="35"/>
        <v>0</v>
      </c>
      <c r="CGV18" s="231">
        <f t="shared" si="35"/>
        <v>0</v>
      </c>
      <c r="CGW18" s="231">
        <f t="shared" si="35"/>
        <v>0</v>
      </c>
      <c r="CGX18" s="231">
        <f t="shared" si="35"/>
        <v>0</v>
      </c>
      <c r="CGY18" s="231">
        <f t="shared" si="35"/>
        <v>0</v>
      </c>
      <c r="CGZ18" s="231">
        <f t="shared" si="35"/>
        <v>0</v>
      </c>
      <c r="CHA18" s="231">
        <f t="shared" si="35"/>
        <v>0</v>
      </c>
      <c r="CHB18" s="231">
        <f t="shared" si="35"/>
        <v>0</v>
      </c>
      <c r="CHC18" s="231">
        <f t="shared" si="35"/>
        <v>0</v>
      </c>
      <c r="CHD18" s="231">
        <f t="shared" si="35"/>
        <v>0</v>
      </c>
      <c r="CHE18" s="231">
        <f t="shared" si="35"/>
        <v>0</v>
      </c>
      <c r="CHF18" s="231">
        <f t="shared" si="35"/>
        <v>0</v>
      </c>
      <c r="CHG18" s="231">
        <f t="shared" si="35"/>
        <v>0</v>
      </c>
      <c r="CHH18" s="231">
        <f t="shared" ref="CHH18:CJS18" si="36">SUM(CHH10:CHH17)</f>
        <v>0</v>
      </c>
      <c r="CHI18" s="231">
        <f t="shared" si="36"/>
        <v>0</v>
      </c>
      <c r="CHJ18" s="231">
        <f t="shared" si="36"/>
        <v>0</v>
      </c>
      <c r="CHK18" s="231">
        <f t="shared" si="36"/>
        <v>0</v>
      </c>
      <c r="CHL18" s="231">
        <f t="shared" si="36"/>
        <v>0</v>
      </c>
      <c r="CHM18" s="231">
        <f t="shared" si="36"/>
        <v>0</v>
      </c>
      <c r="CHN18" s="231">
        <f t="shared" si="36"/>
        <v>0</v>
      </c>
      <c r="CHO18" s="231">
        <f t="shared" si="36"/>
        <v>0</v>
      </c>
      <c r="CHP18" s="231">
        <f t="shared" si="36"/>
        <v>0</v>
      </c>
      <c r="CHQ18" s="231">
        <f t="shared" si="36"/>
        <v>0</v>
      </c>
      <c r="CHR18" s="231">
        <f t="shared" si="36"/>
        <v>0</v>
      </c>
      <c r="CHS18" s="231">
        <f t="shared" si="36"/>
        <v>0</v>
      </c>
      <c r="CHT18" s="231">
        <f t="shared" si="36"/>
        <v>0</v>
      </c>
      <c r="CHU18" s="231">
        <f t="shared" si="36"/>
        <v>0</v>
      </c>
      <c r="CHV18" s="231">
        <f t="shared" si="36"/>
        <v>0</v>
      </c>
      <c r="CHW18" s="231">
        <f t="shared" si="36"/>
        <v>0</v>
      </c>
      <c r="CHX18" s="231">
        <f t="shared" si="36"/>
        <v>0</v>
      </c>
      <c r="CHY18" s="231">
        <f t="shared" si="36"/>
        <v>0</v>
      </c>
      <c r="CHZ18" s="231">
        <f t="shared" si="36"/>
        <v>0</v>
      </c>
      <c r="CIA18" s="231">
        <f t="shared" si="36"/>
        <v>0</v>
      </c>
      <c r="CIB18" s="231">
        <f t="shared" si="36"/>
        <v>0</v>
      </c>
      <c r="CIC18" s="231">
        <f t="shared" si="36"/>
        <v>0</v>
      </c>
      <c r="CID18" s="231">
        <f t="shared" si="36"/>
        <v>0</v>
      </c>
      <c r="CIE18" s="231">
        <f t="shared" si="36"/>
        <v>0</v>
      </c>
      <c r="CIF18" s="231">
        <f t="shared" si="36"/>
        <v>0</v>
      </c>
      <c r="CIG18" s="231">
        <f t="shared" si="36"/>
        <v>0</v>
      </c>
      <c r="CIH18" s="231">
        <f t="shared" si="36"/>
        <v>0</v>
      </c>
      <c r="CII18" s="231">
        <f t="shared" si="36"/>
        <v>0</v>
      </c>
      <c r="CIJ18" s="231">
        <f t="shared" si="36"/>
        <v>0</v>
      </c>
      <c r="CIK18" s="231">
        <f t="shared" si="36"/>
        <v>0</v>
      </c>
      <c r="CIL18" s="231">
        <f t="shared" si="36"/>
        <v>0</v>
      </c>
      <c r="CIM18" s="231">
        <f t="shared" si="36"/>
        <v>0</v>
      </c>
      <c r="CIN18" s="231">
        <f t="shared" si="36"/>
        <v>0</v>
      </c>
      <c r="CIO18" s="231">
        <f t="shared" si="36"/>
        <v>0</v>
      </c>
      <c r="CIP18" s="231">
        <f t="shared" si="36"/>
        <v>0</v>
      </c>
      <c r="CIQ18" s="231">
        <f t="shared" si="36"/>
        <v>0</v>
      </c>
      <c r="CIR18" s="231">
        <f t="shared" si="36"/>
        <v>0</v>
      </c>
      <c r="CIS18" s="231">
        <f t="shared" si="36"/>
        <v>0</v>
      </c>
      <c r="CIT18" s="231">
        <f t="shared" si="36"/>
        <v>0</v>
      </c>
      <c r="CIU18" s="231">
        <f t="shared" si="36"/>
        <v>0</v>
      </c>
      <c r="CIV18" s="231">
        <f t="shared" si="36"/>
        <v>0</v>
      </c>
      <c r="CIW18" s="231">
        <f t="shared" si="36"/>
        <v>0</v>
      </c>
      <c r="CIX18" s="231">
        <f t="shared" si="36"/>
        <v>0</v>
      </c>
      <c r="CIY18" s="231">
        <f t="shared" si="36"/>
        <v>0</v>
      </c>
      <c r="CIZ18" s="231">
        <f t="shared" si="36"/>
        <v>0</v>
      </c>
      <c r="CJA18" s="231">
        <f t="shared" si="36"/>
        <v>0</v>
      </c>
      <c r="CJB18" s="231">
        <f t="shared" si="36"/>
        <v>0</v>
      </c>
      <c r="CJC18" s="231">
        <f t="shared" si="36"/>
        <v>0</v>
      </c>
      <c r="CJD18" s="231">
        <f t="shared" si="36"/>
        <v>0</v>
      </c>
      <c r="CJE18" s="231">
        <f t="shared" si="36"/>
        <v>0</v>
      </c>
      <c r="CJF18" s="231">
        <f t="shared" si="36"/>
        <v>0</v>
      </c>
      <c r="CJG18" s="231">
        <f t="shared" si="36"/>
        <v>0</v>
      </c>
      <c r="CJH18" s="231">
        <f t="shared" si="36"/>
        <v>0</v>
      </c>
      <c r="CJI18" s="231">
        <f t="shared" si="36"/>
        <v>0</v>
      </c>
      <c r="CJJ18" s="231">
        <f t="shared" si="36"/>
        <v>0</v>
      </c>
      <c r="CJK18" s="231">
        <f t="shared" si="36"/>
        <v>0</v>
      </c>
      <c r="CJL18" s="231">
        <f t="shared" si="36"/>
        <v>0</v>
      </c>
      <c r="CJM18" s="231">
        <f t="shared" si="36"/>
        <v>0</v>
      </c>
      <c r="CJN18" s="231">
        <f t="shared" si="36"/>
        <v>0</v>
      </c>
      <c r="CJO18" s="231">
        <f t="shared" si="36"/>
        <v>0</v>
      </c>
      <c r="CJP18" s="231">
        <f t="shared" si="36"/>
        <v>0</v>
      </c>
      <c r="CJQ18" s="231">
        <f t="shared" si="36"/>
        <v>0</v>
      </c>
      <c r="CJR18" s="231">
        <f t="shared" si="36"/>
        <v>0</v>
      </c>
      <c r="CJS18" s="231">
        <f t="shared" si="36"/>
        <v>0</v>
      </c>
      <c r="CJT18" s="231">
        <f t="shared" ref="CJT18:CME18" si="37">SUM(CJT10:CJT17)</f>
        <v>0</v>
      </c>
      <c r="CJU18" s="231">
        <f t="shared" si="37"/>
        <v>0</v>
      </c>
      <c r="CJV18" s="231">
        <f t="shared" si="37"/>
        <v>0</v>
      </c>
      <c r="CJW18" s="231">
        <f t="shared" si="37"/>
        <v>0</v>
      </c>
      <c r="CJX18" s="231">
        <f t="shared" si="37"/>
        <v>0</v>
      </c>
      <c r="CJY18" s="231">
        <f t="shared" si="37"/>
        <v>0</v>
      </c>
      <c r="CJZ18" s="231">
        <f t="shared" si="37"/>
        <v>0</v>
      </c>
      <c r="CKA18" s="231">
        <f t="shared" si="37"/>
        <v>0</v>
      </c>
      <c r="CKB18" s="231">
        <f t="shared" si="37"/>
        <v>0</v>
      </c>
      <c r="CKC18" s="231">
        <f t="shared" si="37"/>
        <v>0</v>
      </c>
      <c r="CKD18" s="231">
        <f t="shared" si="37"/>
        <v>0</v>
      </c>
      <c r="CKE18" s="231">
        <f t="shared" si="37"/>
        <v>0</v>
      </c>
      <c r="CKF18" s="231">
        <f t="shared" si="37"/>
        <v>0</v>
      </c>
      <c r="CKG18" s="231">
        <f t="shared" si="37"/>
        <v>0</v>
      </c>
      <c r="CKH18" s="231">
        <f t="shared" si="37"/>
        <v>0</v>
      </c>
      <c r="CKI18" s="231">
        <f t="shared" si="37"/>
        <v>0</v>
      </c>
      <c r="CKJ18" s="231">
        <f t="shared" si="37"/>
        <v>0</v>
      </c>
      <c r="CKK18" s="231">
        <f t="shared" si="37"/>
        <v>0</v>
      </c>
      <c r="CKL18" s="231">
        <f t="shared" si="37"/>
        <v>0</v>
      </c>
      <c r="CKM18" s="231">
        <f t="shared" si="37"/>
        <v>0</v>
      </c>
      <c r="CKN18" s="231">
        <f t="shared" si="37"/>
        <v>0</v>
      </c>
      <c r="CKO18" s="231">
        <f t="shared" si="37"/>
        <v>0</v>
      </c>
      <c r="CKP18" s="231">
        <f t="shared" si="37"/>
        <v>0</v>
      </c>
      <c r="CKQ18" s="231">
        <f t="shared" si="37"/>
        <v>0</v>
      </c>
      <c r="CKR18" s="231">
        <f t="shared" si="37"/>
        <v>0</v>
      </c>
      <c r="CKS18" s="231">
        <f t="shared" si="37"/>
        <v>0</v>
      </c>
      <c r="CKT18" s="231">
        <f t="shared" si="37"/>
        <v>0</v>
      </c>
      <c r="CKU18" s="231">
        <f t="shared" si="37"/>
        <v>0</v>
      </c>
      <c r="CKV18" s="231">
        <f t="shared" si="37"/>
        <v>0</v>
      </c>
      <c r="CKW18" s="231">
        <f t="shared" si="37"/>
        <v>0</v>
      </c>
      <c r="CKX18" s="231">
        <f t="shared" si="37"/>
        <v>0</v>
      </c>
      <c r="CKY18" s="231">
        <f t="shared" si="37"/>
        <v>0</v>
      </c>
      <c r="CKZ18" s="231">
        <f t="shared" si="37"/>
        <v>0</v>
      </c>
      <c r="CLA18" s="231">
        <f t="shared" si="37"/>
        <v>0</v>
      </c>
      <c r="CLB18" s="231">
        <f t="shared" si="37"/>
        <v>0</v>
      </c>
      <c r="CLC18" s="231">
        <f t="shared" si="37"/>
        <v>0</v>
      </c>
      <c r="CLD18" s="231">
        <f t="shared" si="37"/>
        <v>0</v>
      </c>
      <c r="CLE18" s="231">
        <f t="shared" si="37"/>
        <v>0</v>
      </c>
      <c r="CLF18" s="231">
        <f t="shared" si="37"/>
        <v>0</v>
      </c>
      <c r="CLG18" s="231">
        <f t="shared" si="37"/>
        <v>0</v>
      </c>
      <c r="CLH18" s="231">
        <f t="shared" si="37"/>
        <v>0</v>
      </c>
      <c r="CLI18" s="231">
        <f t="shared" si="37"/>
        <v>0</v>
      </c>
      <c r="CLJ18" s="231">
        <f t="shared" si="37"/>
        <v>0</v>
      </c>
      <c r="CLK18" s="231">
        <f t="shared" si="37"/>
        <v>0</v>
      </c>
      <c r="CLL18" s="231">
        <f t="shared" si="37"/>
        <v>0</v>
      </c>
      <c r="CLM18" s="231">
        <f t="shared" si="37"/>
        <v>0</v>
      </c>
      <c r="CLN18" s="231">
        <f t="shared" si="37"/>
        <v>0</v>
      </c>
      <c r="CLO18" s="231">
        <f t="shared" si="37"/>
        <v>0</v>
      </c>
      <c r="CLP18" s="231">
        <f t="shared" si="37"/>
        <v>0</v>
      </c>
      <c r="CLQ18" s="231">
        <f t="shared" si="37"/>
        <v>0</v>
      </c>
      <c r="CLR18" s="231">
        <f t="shared" si="37"/>
        <v>0</v>
      </c>
      <c r="CLS18" s="231">
        <f t="shared" si="37"/>
        <v>0</v>
      </c>
      <c r="CLT18" s="231">
        <f t="shared" si="37"/>
        <v>0</v>
      </c>
      <c r="CLU18" s="231">
        <f t="shared" si="37"/>
        <v>0</v>
      </c>
      <c r="CLV18" s="231">
        <f t="shared" si="37"/>
        <v>0</v>
      </c>
      <c r="CLW18" s="231">
        <f t="shared" si="37"/>
        <v>0</v>
      </c>
      <c r="CLX18" s="231">
        <f t="shared" si="37"/>
        <v>0</v>
      </c>
      <c r="CLY18" s="231">
        <f t="shared" si="37"/>
        <v>0</v>
      </c>
      <c r="CLZ18" s="231">
        <f t="shared" si="37"/>
        <v>0</v>
      </c>
      <c r="CMA18" s="231">
        <f t="shared" si="37"/>
        <v>0</v>
      </c>
      <c r="CMB18" s="231">
        <f t="shared" si="37"/>
        <v>0</v>
      </c>
      <c r="CMC18" s="231">
        <f t="shared" si="37"/>
        <v>0</v>
      </c>
      <c r="CMD18" s="231">
        <f t="shared" si="37"/>
        <v>0</v>
      </c>
      <c r="CME18" s="231">
        <f t="shared" si="37"/>
        <v>0</v>
      </c>
      <c r="CMF18" s="231">
        <f t="shared" ref="CMF18:COQ18" si="38">SUM(CMF10:CMF17)</f>
        <v>0</v>
      </c>
      <c r="CMG18" s="231">
        <f t="shared" si="38"/>
        <v>0</v>
      </c>
      <c r="CMH18" s="231">
        <f t="shared" si="38"/>
        <v>0</v>
      </c>
      <c r="CMI18" s="231">
        <f t="shared" si="38"/>
        <v>0</v>
      </c>
      <c r="CMJ18" s="231">
        <f t="shared" si="38"/>
        <v>0</v>
      </c>
      <c r="CMK18" s="231">
        <f t="shared" si="38"/>
        <v>0</v>
      </c>
      <c r="CML18" s="231">
        <f t="shared" si="38"/>
        <v>0</v>
      </c>
      <c r="CMM18" s="231">
        <f t="shared" si="38"/>
        <v>0</v>
      </c>
      <c r="CMN18" s="231">
        <f t="shared" si="38"/>
        <v>0</v>
      </c>
      <c r="CMO18" s="231">
        <f t="shared" si="38"/>
        <v>0</v>
      </c>
      <c r="CMP18" s="231">
        <f t="shared" si="38"/>
        <v>0</v>
      </c>
      <c r="CMQ18" s="231">
        <f t="shared" si="38"/>
        <v>0</v>
      </c>
      <c r="CMR18" s="231">
        <f t="shared" si="38"/>
        <v>0</v>
      </c>
      <c r="CMS18" s="231">
        <f t="shared" si="38"/>
        <v>0</v>
      </c>
      <c r="CMT18" s="231">
        <f t="shared" si="38"/>
        <v>0</v>
      </c>
      <c r="CMU18" s="231">
        <f t="shared" si="38"/>
        <v>0</v>
      </c>
      <c r="CMV18" s="231">
        <f t="shared" si="38"/>
        <v>0</v>
      </c>
      <c r="CMW18" s="231">
        <f t="shared" si="38"/>
        <v>0</v>
      </c>
      <c r="CMX18" s="231">
        <f t="shared" si="38"/>
        <v>0</v>
      </c>
      <c r="CMY18" s="231">
        <f t="shared" si="38"/>
        <v>0</v>
      </c>
      <c r="CMZ18" s="231">
        <f t="shared" si="38"/>
        <v>0</v>
      </c>
      <c r="CNA18" s="231">
        <f t="shared" si="38"/>
        <v>0</v>
      </c>
      <c r="CNB18" s="231">
        <f t="shared" si="38"/>
        <v>0</v>
      </c>
      <c r="CNC18" s="231">
        <f t="shared" si="38"/>
        <v>0</v>
      </c>
      <c r="CND18" s="231">
        <f t="shared" si="38"/>
        <v>0</v>
      </c>
      <c r="CNE18" s="231">
        <f t="shared" si="38"/>
        <v>0</v>
      </c>
      <c r="CNF18" s="231">
        <f t="shared" si="38"/>
        <v>0</v>
      </c>
      <c r="CNG18" s="231">
        <f t="shared" si="38"/>
        <v>0</v>
      </c>
      <c r="CNH18" s="231">
        <f t="shared" si="38"/>
        <v>0</v>
      </c>
      <c r="CNI18" s="231">
        <f t="shared" si="38"/>
        <v>0</v>
      </c>
      <c r="CNJ18" s="231">
        <f t="shared" si="38"/>
        <v>0</v>
      </c>
      <c r="CNK18" s="231">
        <f t="shared" si="38"/>
        <v>0</v>
      </c>
      <c r="CNL18" s="231">
        <f t="shared" si="38"/>
        <v>0</v>
      </c>
      <c r="CNM18" s="231">
        <f t="shared" si="38"/>
        <v>0</v>
      </c>
      <c r="CNN18" s="231">
        <f t="shared" si="38"/>
        <v>0</v>
      </c>
      <c r="CNO18" s="231">
        <f t="shared" si="38"/>
        <v>0</v>
      </c>
      <c r="CNP18" s="231">
        <f t="shared" si="38"/>
        <v>0</v>
      </c>
      <c r="CNQ18" s="231">
        <f t="shared" si="38"/>
        <v>0</v>
      </c>
      <c r="CNR18" s="231">
        <f t="shared" si="38"/>
        <v>0</v>
      </c>
      <c r="CNS18" s="231">
        <f t="shared" si="38"/>
        <v>0</v>
      </c>
      <c r="CNT18" s="231">
        <f t="shared" si="38"/>
        <v>0</v>
      </c>
      <c r="CNU18" s="231">
        <f t="shared" si="38"/>
        <v>0</v>
      </c>
      <c r="CNV18" s="231">
        <f t="shared" si="38"/>
        <v>0</v>
      </c>
      <c r="CNW18" s="231">
        <f t="shared" si="38"/>
        <v>0</v>
      </c>
      <c r="CNX18" s="231">
        <f t="shared" si="38"/>
        <v>0</v>
      </c>
      <c r="CNY18" s="231">
        <f t="shared" si="38"/>
        <v>0</v>
      </c>
      <c r="CNZ18" s="231">
        <f t="shared" si="38"/>
        <v>0</v>
      </c>
      <c r="COA18" s="231">
        <f t="shared" si="38"/>
        <v>0</v>
      </c>
      <c r="COB18" s="231">
        <f t="shared" si="38"/>
        <v>0</v>
      </c>
      <c r="COC18" s="231">
        <f t="shared" si="38"/>
        <v>0</v>
      </c>
      <c r="COD18" s="231">
        <f t="shared" si="38"/>
        <v>0</v>
      </c>
      <c r="COE18" s="231">
        <f t="shared" si="38"/>
        <v>0</v>
      </c>
      <c r="COF18" s="231">
        <f t="shared" si="38"/>
        <v>0</v>
      </c>
      <c r="COG18" s="231">
        <f t="shared" si="38"/>
        <v>0</v>
      </c>
      <c r="COH18" s="231">
        <f t="shared" si="38"/>
        <v>0</v>
      </c>
      <c r="COI18" s="231">
        <f t="shared" si="38"/>
        <v>0</v>
      </c>
      <c r="COJ18" s="231">
        <f t="shared" si="38"/>
        <v>0</v>
      </c>
      <c r="COK18" s="231">
        <f t="shared" si="38"/>
        <v>0</v>
      </c>
      <c r="COL18" s="231">
        <f t="shared" si="38"/>
        <v>0</v>
      </c>
      <c r="COM18" s="231">
        <f t="shared" si="38"/>
        <v>0</v>
      </c>
      <c r="CON18" s="231">
        <f t="shared" si="38"/>
        <v>0</v>
      </c>
      <c r="COO18" s="231">
        <f t="shared" si="38"/>
        <v>0</v>
      </c>
      <c r="COP18" s="231">
        <f t="shared" si="38"/>
        <v>0</v>
      </c>
      <c r="COQ18" s="231">
        <f t="shared" si="38"/>
        <v>0</v>
      </c>
      <c r="COR18" s="231">
        <f t="shared" ref="COR18:CRC18" si="39">SUM(COR10:COR17)</f>
        <v>0</v>
      </c>
      <c r="COS18" s="231">
        <f t="shared" si="39"/>
        <v>0</v>
      </c>
      <c r="COT18" s="231">
        <f t="shared" si="39"/>
        <v>0</v>
      </c>
      <c r="COU18" s="231">
        <f t="shared" si="39"/>
        <v>0</v>
      </c>
      <c r="COV18" s="231">
        <f t="shared" si="39"/>
        <v>0</v>
      </c>
      <c r="COW18" s="231">
        <f t="shared" si="39"/>
        <v>0</v>
      </c>
      <c r="COX18" s="231">
        <f t="shared" si="39"/>
        <v>0</v>
      </c>
      <c r="COY18" s="231">
        <f t="shared" si="39"/>
        <v>0</v>
      </c>
      <c r="COZ18" s="231">
        <f t="shared" si="39"/>
        <v>0</v>
      </c>
      <c r="CPA18" s="231">
        <f t="shared" si="39"/>
        <v>0</v>
      </c>
      <c r="CPB18" s="231">
        <f t="shared" si="39"/>
        <v>0</v>
      </c>
      <c r="CPC18" s="231">
        <f t="shared" si="39"/>
        <v>0</v>
      </c>
      <c r="CPD18" s="231">
        <f t="shared" si="39"/>
        <v>0</v>
      </c>
      <c r="CPE18" s="231">
        <f t="shared" si="39"/>
        <v>0</v>
      </c>
      <c r="CPF18" s="231">
        <f t="shared" si="39"/>
        <v>0</v>
      </c>
      <c r="CPG18" s="231">
        <f t="shared" si="39"/>
        <v>0</v>
      </c>
      <c r="CPH18" s="231">
        <f t="shared" si="39"/>
        <v>0</v>
      </c>
      <c r="CPI18" s="231">
        <f t="shared" si="39"/>
        <v>0</v>
      </c>
      <c r="CPJ18" s="231">
        <f t="shared" si="39"/>
        <v>0</v>
      </c>
      <c r="CPK18" s="231">
        <f t="shared" si="39"/>
        <v>0</v>
      </c>
      <c r="CPL18" s="231">
        <f t="shared" si="39"/>
        <v>0</v>
      </c>
      <c r="CPM18" s="231">
        <f t="shared" si="39"/>
        <v>0</v>
      </c>
      <c r="CPN18" s="231">
        <f t="shared" si="39"/>
        <v>0</v>
      </c>
      <c r="CPO18" s="231">
        <f t="shared" si="39"/>
        <v>0</v>
      </c>
      <c r="CPP18" s="231">
        <f t="shared" si="39"/>
        <v>0</v>
      </c>
      <c r="CPQ18" s="231">
        <f t="shared" si="39"/>
        <v>0</v>
      </c>
      <c r="CPR18" s="231">
        <f t="shared" si="39"/>
        <v>0</v>
      </c>
      <c r="CPS18" s="231">
        <f t="shared" si="39"/>
        <v>0</v>
      </c>
      <c r="CPT18" s="231">
        <f t="shared" si="39"/>
        <v>0</v>
      </c>
      <c r="CPU18" s="231">
        <f t="shared" si="39"/>
        <v>0</v>
      </c>
      <c r="CPV18" s="231">
        <f t="shared" si="39"/>
        <v>0</v>
      </c>
      <c r="CPW18" s="231">
        <f t="shared" si="39"/>
        <v>0</v>
      </c>
      <c r="CPX18" s="231">
        <f t="shared" si="39"/>
        <v>0</v>
      </c>
      <c r="CPY18" s="231">
        <f t="shared" si="39"/>
        <v>0</v>
      </c>
      <c r="CPZ18" s="231">
        <f t="shared" si="39"/>
        <v>0</v>
      </c>
      <c r="CQA18" s="231">
        <f t="shared" si="39"/>
        <v>0</v>
      </c>
      <c r="CQB18" s="231">
        <f t="shared" si="39"/>
        <v>0</v>
      </c>
      <c r="CQC18" s="231">
        <f t="shared" si="39"/>
        <v>0</v>
      </c>
      <c r="CQD18" s="231">
        <f t="shared" si="39"/>
        <v>0</v>
      </c>
      <c r="CQE18" s="231">
        <f t="shared" si="39"/>
        <v>0</v>
      </c>
      <c r="CQF18" s="231">
        <f t="shared" si="39"/>
        <v>0</v>
      </c>
      <c r="CQG18" s="231">
        <f t="shared" si="39"/>
        <v>0</v>
      </c>
      <c r="CQH18" s="231">
        <f t="shared" si="39"/>
        <v>0</v>
      </c>
      <c r="CQI18" s="231">
        <f t="shared" si="39"/>
        <v>0</v>
      </c>
      <c r="CQJ18" s="231">
        <f t="shared" si="39"/>
        <v>0</v>
      </c>
      <c r="CQK18" s="231">
        <f t="shared" si="39"/>
        <v>0</v>
      </c>
      <c r="CQL18" s="231">
        <f t="shared" si="39"/>
        <v>0</v>
      </c>
      <c r="CQM18" s="231">
        <f t="shared" si="39"/>
        <v>0</v>
      </c>
      <c r="CQN18" s="231">
        <f t="shared" si="39"/>
        <v>0</v>
      </c>
      <c r="CQO18" s="231">
        <f t="shared" si="39"/>
        <v>0</v>
      </c>
      <c r="CQP18" s="231">
        <f t="shared" si="39"/>
        <v>0</v>
      </c>
      <c r="CQQ18" s="231">
        <f t="shared" si="39"/>
        <v>0</v>
      </c>
      <c r="CQR18" s="231">
        <f t="shared" si="39"/>
        <v>0</v>
      </c>
      <c r="CQS18" s="231">
        <f t="shared" si="39"/>
        <v>0</v>
      </c>
      <c r="CQT18" s="231">
        <f t="shared" si="39"/>
        <v>0</v>
      </c>
      <c r="CQU18" s="231">
        <f t="shared" si="39"/>
        <v>0</v>
      </c>
      <c r="CQV18" s="231">
        <f t="shared" si="39"/>
        <v>0</v>
      </c>
      <c r="CQW18" s="231">
        <f t="shared" si="39"/>
        <v>0</v>
      </c>
      <c r="CQX18" s="231">
        <f t="shared" si="39"/>
        <v>0</v>
      </c>
      <c r="CQY18" s="231">
        <f t="shared" si="39"/>
        <v>0</v>
      </c>
      <c r="CQZ18" s="231">
        <f t="shared" si="39"/>
        <v>0</v>
      </c>
      <c r="CRA18" s="231">
        <f t="shared" si="39"/>
        <v>0</v>
      </c>
      <c r="CRB18" s="231">
        <f t="shared" si="39"/>
        <v>0</v>
      </c>
      <c r="CRC18" s="231">
        <f t="shared" si="39"/>
        <v>0</v>
      </c>
      <c r="CRD18" s="231">
        <f t="shared" ref="CRD18:CTO18" si="40">SUM(CRD10:CRD17)</f>
        <v>0</v>
      </c>
      <c r="CRE18" s="231">
        <f t="shared" si="40"/>
        <v>0</v>
      </c>
      <c r="CRF18" s="231">
        <f t="shared" si="40"/>
        <v>0</v>
      </c>
      <c r="CRG18" s="231">
        <f t="shared" si="40"/>
        <v>0</v>
      </c>
      <c r="CRH18" s="231">
        <f t="shared" si="40"/>
        <v>0</v>
      </c>
      <c r="CRI18" s="231">
        <f t="shared" si="40"/>
        <v>0</v>
      </c>
      <c r="CRJ18" s="231">
        <f t="shared" si="40"/>
        <v>0</v>
      </c>
      <c r="CRK18" s="231">
        <f t="shared" si="40"/>
        <v>0</v>
      </c>
      <c r="CRL18" s="231">
        <f t="shared" si="40"/>
        <v>0</v>
      </c>
      <c r="CRM18" s="231">
        <f t="shared" si="40"/>
        <v>0</v>
      </c>
      <c r="CRN18" s="231">
        <f t="shared" si="40"/>
        <v>0</v>
      </c>
      <c r="CRO18" s="231">
        <f t="shared" si="40"/>
        <v>0</v>
      </c>
      <c r="CRP18" s="231">
        <f t="shared" si="40"/>
        <v>0</v>
      </c>
      <c r="CRQ18" s="231">
        <f t="shared" si="40"/>
        <v>0</v>
      </c>
      <c r="CRR18" s="231">
        <f t="shared" si="40"/>
        <v>0</v>
      </c>
      <c r="CRS18" s="231">
        <f t="shared" si="40"/>
        <v>0</v>
      </c>
      <c r="CRT18" s="231">
        <f t="shared" si="40"/>
        <v>0</v>
      </c>
      <c r="CRU18" s="231">
        <f t="shared" si="40"/>
        <v>0</v>
      </c>
      <c r="CRV18" s="231">
        <f t="shared" si="40"/>
        <v>0</v>
      </c>
      <c r="CRW18" s="231">
        <f t="shared" si="40"/>
        <v>0</v>
      </c>
      <c r="CRX18" s="231">
        <f t="shared" si="40"/>
        <v>0</v>
      </c>
      <c r="CRY18" s="231">
        <f t="shared" si="40"/>
        <v>0</v>
      </c>
      <c r="CRZ18" s="231">
        <f t="shared" si="40"/>
        <v>0</v>
      </c>
      <c r="CSA18" s="231">
        <f t="shared" si="40"/>
        <v>0</v>
      </c>
      <c r="CSB18" s="231">
        <f t="shared" si="40"/>
        <v>0</v>
      </c>
      <c r="CSC18" s="231">
        <f t="shared" si="40"/>
        <v>0</v>
      </c>
      <c r="CSD18" s="231">
        <f t="shared" si="40"/>
        <v>0</v>
      </c>
      <c r="CSE18" s="231">
        <f t="shared" si="40"/>
        <v>0</v>
      </c>
      <c r="CSF18" s="231">
        <f t="shared" si="40"/>
        <v>0</v>
      </c>
      <c r="CSG18" s="231">
        <f t="shared" si="40"/>
        <v>0</v>
      </c>
      <c r="CSH18" s="231">
        <f t="shared" si="40"/>
        <v>0</v>
      </c>
      <c r="CSI18" s="231">
        <f t="shared" si="40"/>
        <v>0</v>
      </c>
      <c r="CSJ18" s="231">
        <f t="shared" si="40"/>
        <v>0</v>
      </c>
      <c r="CSK18" s="231">
        <f t="shared" si="40"/>
        <v>0</v>
      </c>
      <c r="CSL18" s="231">
        <f t="shared" si="40"/>
        <v>0</v>
      </c>
      <c r="CSM18" s="231">
        <f t="shared" si="40"/>
        <v>0</v>
      </c>
      <c r="CSN18" s="231">
        <f t="shared" si="40"/>
        <v>0</v>
      </c>
      <c r="CSO18" s="231">
        <f t="shared" si="40"/>
        <v>0</v>
      </c>
      <c r="CSP18" s="231">
        <f t="shared" si="40"/>
        <v>0</v>
      </c>
      <c r="CSQ18" s="231">
        <f t="shared" si="40"/>
        <v>0</v>
      </c>
      <c r="CSR18" s="231">
        <f t="shared" si="40"/>
        <v>0</v>
      </c>
      <c r="CSS18" s="231">
        <f t="shared" si="40"/>
        <v>0</v>
      </c>
      <c r="CST18" s="231">
        <f t="shared" si="40"/>
        <v>0</v>
      </c>
      <c r="CSU18" s="231">
        <f t="shared" si="40"/>
        <v>0</v>
      </c>
      <c r="CSV18" s="231">
        <f t="shared" si="40"/>
        <v>0</v>
      </c>
      <c r="CSW18" s="231">
        <f t="shared" si="40"/>
        <v>0</v>
      </c>
      <c r="CSX18" s="231">
        <f t="shared" si="40"/>
        <v>0</v>
      </c>
      <c r="CSY18" s="231">
        <f t="shared" si="40"/>
        <v>0</v>
      </c>
      <c r="CSZ18" s="231">
        <f t="shared" si="40"/>
        <v>0</v>
      </c>
      <c r="CTA18" s="231">
        <f t="shared" si="40"/>
        <v>0</v>
      </c>
      <c r="CTB18" s="231">
        <f t="shared" si="40"/>
        <v>0</v>
      </c>
      <c r="CTC18" s="231">
        <f t="shared" si="40"/>
        <v>0</v>
      </c>
      <c r="CTD18" s="231">
        <f t="shared" si="40"/>
        <v>0</v>
      </c>
      <c r="CTE18" s="231">
        <f t="shared" si="40"/>
        <v>0</v>
      </c>
      <c r="CTF18" s="231">
        <f t="shared" si="40"/>
        <v>0</v>
      </c>
      <c r="CTG18" s="231">
        <f t="shared" si="40"/>
        <v>0</v>
      </c>
      <c r="CTH18" s="231">
        <f t="shared" si="40"/>
        <v>0</v>
      </c>
      <c r="CTI18" s="231">
        <f t="shared" si="40"/>
        <v>0</v>
      </c>
      <c r="CTJ18" s="231">
        <f t="shared" si="40"/>
        <v>0</v>
      </c>
      <c r="CTK18" s="231">
        <f t="shared" si="40"/>
        <v>0</v>
      </c>
      <c r="CTL18" s="231">
        <f t="shared" si="40"/>
        <v>0</v>
      </c>
      <c r="CTM18" s="231">
        <f t="shared" si="40"/>
        <v>0</v>
      </c>
      <c r="CTN18" s="231">
        <f t="shared" si="40"/>
        <v>0</v>
      </c>
      <c r="CTO18" s="231">
        <f t="shared" si="40"/>
        <v>0</v>
      </c>
      <c r="CTP18" s="231">
        <f t="shared" ref="CTP18:CWA18" si="41">SUM(CTP10:CTP17)</f>
        <v>0</v>
      </c>
      <c r="CTQ18" s="231">
        <f t="shared" si="41"/>
        <v>0</v>
      </c>
      <c r="CTR18" s="231">
        <f t="shared" si="41"/>
        <v>0</v>
      </c>
      <c r="CTS18" s="231">
        <f t="shared" si="41"/>
        <v>0</v>
      </c>
      <c r="CTT18" s="231">
        <f t="shared" si="41"/>
        <v>0</v>
      </c>
      <c r="CTU18" s="231">
        <f t="shared" si="41"/>
        <v>0</v>
      </c>
      <c r="CTV18" s="231">
        <f t="shared" si="41"/>
        <v>0</v>
      </c>
      <c r="CTW18" s="231">
        <f t="shared" si="41"/>
        <v>0</v>
      </c>
      <c r="CTX18" s="231">
        <f t="shared" si="41"/>
        <v>0</v>
      </c>
      <c r="CTY18" s="231">
        <f t="shared" si="41"/>
        <v>0</v>
      </c>
      <c r="CTZ18" s="231">
        <f t="shared" si="41"/>
        <v>0</v>
      </c>
      <c r="CUA18" s="231">
        <f t="shared" si="41"/>
        <v>0</v>
      </c>
      <c r="CUB18" s="231">
        <f t="shared" si="41"/>
        <v>0</v>
      </c>
      <c r="CUC18" s="231">
        <f t="shared" si="41"/>
        <v>0</v>
      </c>
      <c r="CUD18" s="231">
        <f t="shared" si="41"/>
        <v>0</v>
      </c>
      <c r="CUE18" s="231">
        <f t="shared" si="41"/>
        <v>0</v>
      </c>
      <c r="CUF18" s="231">
        <f t="shared" si="41"/>
        <v>0</v>
      </c>
      <c r="CUG18" s="231">
        <f t="shared" si="41"/>
        <v>0</v>
      </c>
      <c r="CUH18" s="231">
        <f t="shared" si="41"/>
        <v>0</v>
      </c>
      <c r="CUI18" s="231">
        <f t="shared" si="41"/>
        <v>0</v>
      </c>
      <c r="CUJ18" s="231">
        <f t="shared" si="41"/>
        <v>0</v>
      </c>
      <c r="CUK18" s="231">
        <f t="shared" si="41"/>
        <v>0</v>
      </c>
      <c r="CUL18" s="231">
        <f t="shared" si="41"/>
        <v>0</v>
      </c>
      <c r="CUM18" s="231">
        <f t="shared" si="41"/>
        <v>0</v>
      </c>
      <c r="CUN18" s="231">
        <f t="shared" si="41"/>
        <v>0</v>
      </c>
      <c r="CUO18" s="231">
        <f t="shared" si="41"/>
        <v>0</v>
      </c>
      <c r="CUP18" s="231">
        <f t="shared" si="41"/>
        <v>0</v>
      </c>
      <c r="CUQ18" s="231">
        <f t="shared" si="41"/>
        <v>0</v>
      </c>
      <c r="CUR18" s="231">
        <f t="shared" si="41"/>
        <v>0</v>
      </c>
      <c r="CUS18" s="231">
        <f t="shared" si="41"/>
        <v>0</v>
      </c>
      <c r="CUT18" s="231">
        <f t="shared" si="41"/>
        <v>0</v>
      </c>
      <c r="CUU18" s="231">
        <f t="shared" si="41"/>
        <v>0</v>
      </c>
      <c r="CUV18" s="231">
        <f t="shared" si="41"/>
        <v>0</v>
      </c>
      <c r="CUW18" s="231">
        <f t="shared" si="41"/>
        <v>0</v>
      </c>
      <c r="CUX18" s="231">
        <f t="shared" si="41"/>
        <v>0</v>
      </c>
      <c r="CUY18" s="231">
        <f t="shared" si="41"/>
        <v>0</v>
      </c>
      <c r="CUZ18" s="231">
        <f t="shared" si="41"/>
        <v>0</v>
      </c>
      <c r="CVA18" s="231">
        <f t="shared" si="41"/>
        <v>0</v>
      </c>
      <c r="CVB18" s="231">
        <f t="shared" si="41"/>
        <v>0</v>
      </c>
      <c r="CVC18" s="231">
        <f t="shared" si="41"/>
        <v>0</v>
      </c>
      <c r="CVD18" s="231">
        <f t="shared" si="41"/>
        <v>0</v>
      </c>
      <c r="CVE18" s="231">
        <f t="shared" si="41"/>
        <v>0</v>
      </c>
      <c r="CVF18" s="231">
        <f t="shared" si="41"/>
        <v>0</v>
      </c>
      <c r="CVG18" s="231">
        <f t="shared" si="41"/>
        <v>0</v>
      </c>
      <c r="CVH18" s="231">
        <f t="shared" si="41"/>
        <v>0</v>
      </c>
      <c r="CVI18" s="231">
        <f t="shared" si="41"/>
        <v>0</v>
      </c>
      <c r="CVJ18" s="231">
        <f t="shared" si="41"/>
        <v>0</v>
      </c>
      <c r="CVK18" s="231">
        <f t="shared" si="41"/>
        <v>0</v>
      </c>
      <c r="CVL18" s="231">
        <f t="shared" si="41"/>
        <v>0</v>
      </c>
      <c r="CVM18" s="231">
        <f t="shared" si="41"/>
        <v>0</v>
      </c>
      <c r="CVN18" s="231">
        <f t="shared" si="41"/>
        <v>0</v>
      </c>
      <c r="CVO18" s="231">
        <f t="shared" si="41"/>
        <v>0</v>
      </c>
      <c r="CVP18" s="231">
        <f t="shared" si="41"/>
        <v>0</v>
      </c>
      <c r="CVQ18" s="231">
        <f t="shared" si="41"/>
        <v>0</v>
      </c>
      <c r="CVR18" s="231">
        <f t="shared" si="41"/>
        <v>0</v>
      </c>
      <c r="CVS18" s="231">
        <f t="shared" si="41"/>
        <v>0</v>
      </c>
      <c r="CVT18" s="231">
        <f t="shared" si="41"/>
        <v>0</v>
      </c>
      <c r="CVU18" s="231">
        <f t="shared" si="41"/>
        <v>0</v>
      </c>
      <c r="CVV18" s="231">
        <f t="shared" si="41"/>
        <v>0</v>
      </c>
      <c r="CVW18" s="231">
        <f t="shared" si="41"/>
        <v>0</v>
      </c>
      <c r="CVX18" s="231">
        <f t="shared" si="41"/>
        <v>0</v>
      </c>
      <c r="CVY18" s="231">
        <f t="shared" si="41"/>
        <v>0</v>
      </c>
      <c r="CVZ18" s="231">
        <f t="shared" si="41"/>
        <v>0</v>
      </c>
      <c r="CWA18" s="231">
        <f t="shared" si="41"/>
        <v>0</v>
      </c>
      <c r="CWB18" s="231">
        <f t="shared" ref="CWB18:CYM18" si="42">SUM(CWB10:CWB17)</f>
        <v>0</v>
      </c>
      <c r="CWC18" s="231">
        <f t="shared" si="42"/>
        <v>0</v>
      </c>
      <c r="CWD18" s="231">
        <f t="shared" si="42"/>
        <v>0</v>
      </c>
      <c r="CWE18" s="231">
        <f t="shared" si="42"/>
        <v>0</v>
      </c>
      <c r="CWF18" s="231">
        <f t="shared" si="42"/>
        <v>0</v>
      </c>
      <c r="CWG18" s="231">
        <f t="shared" si="42"/>
        <v>0</v>
      </c>
      <c r="CWH18" s="231">
        <f t="shared" si="42"/>
        <v>0</v>
      </c>
      <c r="CWI18" s="231">
        <f t="shared" si="42"/>
        <v>0</v>
      </c>
      <c r="CWJ18" s="231">
        <f t="shared" si="42"/>
        <v>0</v>
      </c>
      <c r="CWK18" s="231">
        <f t="shared" si="42"/>
        <v>0</v>
      </c>
      <c r="CWL18" s="231">
        <f t="shared" si="42"/>
        <v>0</v>
      </c>
      <c r="CWM18" s="231">
        <f t="shared" si="42"/>
        <v>0</v>
      </c>
      <c r="CWN18" s="231">
        <f t="shared" si="42"/>
        <v>0</v>
      </c>
      <c r="CWO18" s="231">
        <f t="shared" si="42"/>
        <v>0</v>
      </c>
      <c r="CWP18" s="231">
        <f t="shared" si="42"/>
        <v>0</v>
      </c>
      <c r="CWQ18" s="231">
        <f t="shared" si="42"/>
        <v>0</v>
      </c>
      <c r="CWR18" s="231">
        <f t="shared" si="42"/>
        <v>0</v>
      </c>
      <c r="CWS18" s="231">
        <f t="shared" si="42"/>
        <v>0</v>
      </c>
      <c r="CWT18" s="231">
        <f t="shared" si="42"/>
        <v>0</v>
      </c>
      <c r="CWU18" s="231">
        <f t="shared" si="42"/>
        <v>0</v>
      </c>
      <c r="CWV18" s="231">
        <f t="shared" si="42"/>
        <v>0</v>
      </c>
      <c r="CWW18" s="231">
        <f t="shared" si="42"/>
        <v>0</v>
      </c>
      <c r="CWX18" s="231">
        <f t="shared" si="42"/>
        <v>0</v>
      </c>
      <c r="CWY18" s="231">
        <f t="shared" si="42"/>
        <v>0</v>
      </c>
      <c r="CWZ18" s="231">
        <f t="shared" si="42"/>
        <v>0</v>
      </c>
      <c r="CXA18" s="231">
        <f t="shared" si="42"/>
        <v>0</v>
      </c>
      <c r="CXB18" s="231">
        <f t="shared" si="42"/>
        <v>0</v>
      </c>
      <c r="CXC18" s="231">
        <f t="shared" si="42"/>
        <v>0</v>
      </c>
      <c r="CXD18" s="231">
        <f t="shared" si="42"/>
        <v>0</v>
      </c>
      <c r="CXE18" s="231">
        <f t="shared" si="42"/>
        <v>0</v>
      </c>
      <c r="CXF18" s="231">
        <f t="shared" si="42"/>
        <v>0</v>
      </c>
      <c r="CXG18" s="231">
        <f t="shared" si="42"/>
        <v>0</v>
      </c>
      <c r="CXH18" s="231">
        <f t="shared" si="42"/>
        <v>0</v>
      </c>
      <c r="CXI18" s="231">
        <f t="shared" si="42"/>
        <v>0</v>
      </c>
      <c r="CXJ18" s="231">
        <f t="shared" si="42"/>
        <v>0</v>
      </c>
      <c r="CXK18" s="231">
        <f t="shared" si="42"/>
        <v>0</v>
      </c>
      <c r="CXL18" s="231">
        <f t="shared" si="42"/>
        <v>0</v>
      </c>
      <c r="CXM18" s="231">
        <f t="shared" si="42"/>
        <v>0</v>
      </c>
      <c r="CXN18" s="231">
        <f t="shared" si="42"/>
        <v>0</v>
      </c>
      <c r="CXO18" s="231">
        <f t="shared" si="42"/>
        <v>0</v>
      </c>
      <c r="CXP18" s="231">
        <f t="shared" si="42"/>
        <v>0</v>
      </c>
      <c r="CXQ18" s="231">
        <f t="shared" si="42"/>
        <v>0</v>
      </c>
      <c r="CXR18" s="231">
        <f t="shared" si="42"/>
        <v>0</v>
      </c>
      <c r="CXS18" s="231">
        <f t="shared" si="42"/>
        <v>0</v>
      </c>
      <c r="CXT18" s="231">
        <f t="shared" si="42"/>
        <v>0</v>
      </c>
      <c r="CXU18" s="231">
        <f t="shared" si="42"/>
        <v>0</v>
      </c>
      <c r="CXV18" s="231">
        <f t="shared" si="42"/>
        <v>0</v>
      </c>
      <c r="CXW18" s="231">
        <f t="shared" si="42"/>
        <v>0</v>
      </c>
      <c r="CXX18" s="231">
        <f t="shared" si="42"/>
        <v>0</v>
      </c>
      <c r="CXY18" s="231">
        <f t="shared" si="42"/>
        <v>0</v>
      </c>
      <c r="CXZ18" s="231">
        <f t="shared" si="42"/>
        <v>0</v>
      </c>
      <c r="CYA18" s="231">
        <f t="shared" si="42"/>
        <v>0</v>
      </c>
      <c r="CYB18" s="231">
        <f t="shared" si="42"/>
        <v>0</v>
      </c>
      <c r="CYC18" s="231">
        <f t="shared" si="42"/>
        <v>0</v>
      </c>
      <c r="CYD18" s="231">
        <f t="shared" si="42"/>
        <v>0</v>
      </c>
      <c r="CYE18" s="231">
        <f t="shared" si="42"/>
        <v>0</v>
      </c>
      <c r="CYF18" s="231">
        <f t="shared" si="42"/>
        <v>0</v>
      </c>
      <c r="CYG18" s="231">
        <f t="shared" si="42"/>
        <v>0</v>
      </c>
      <c r="CYH18" s="231">
        <f t="shared" si="42"/>
        <v>0</v>
      </c>
      <c r="CYI18" s="231">
        <f t="shared" si="42"/>
        <v>0</v>
      </c>
      <c r="CYJ18" s="231">
        <f t="shared" si="42"/>
        <v>0</v>
      </c>
      <c r="CYK18" s="231">
        <f t="shared" si="42"/>
        <v>0</v>
      </c>
      <c r="CYL18" s="231">
        <f t="shared" si="42"/>
        <v>0</v>
      </c>
      <c r="CYM18" s="231">
        <f t="shared" si="42"/>
        <v>0</v>
      </c>
      <c r="CYN18" s="231">
        <f t="shared" ref="CYN18:DAY18" si="43">SUM(CYN10:CYN17)</f>
        <v>0</v>
      </c>
      <c r="CYO18" s="231">
        <f t="shared" si="43"/>
        <v>0</v>
      </c>
      <c r="CYP18" s="231">
        <f t="shared" si="43"/>
        <v>0</v>
      </c>
      <c r="CYQ18" s="231">
        <f t="shared" si="43"/>
        <v>0</v>
      </c>
      <c r="CYR18" s="231">
        <f t="shared" si="43"/>
        <v>0</v>
      </c>
      <c r="CYS18" s="231">
        <f t="shared" si="43"/>
        <v>0</v>
      </c>
      <c r="CYT18" s="231">
        <f t="shared" si="43"/>
        <v>0</v>
      </c>
      <c r="CYU18" s="231">
        <f t="shared" si="43"/>
        <v>0</v>
      </c>
      <c r="CYV18" s="231">
        <f t="shared" si="43"/>
        <v>0</v>
      </c>
      <c r="CYW18" s="231">
        <f t="shared" si="43"/>
        <v>0</v>
      </c>
      <c r="CYX18" s="231">
        <f t="shared" si="43"/>
        <v>0</v>
      </c>
      <c r="CYY18" s="231">
        <f t="shared" si="43"/>
        <v>0</v>
      </c>
      <c r="CYZ18" s="231">
        <f t="shared" si="43"/>
        <v>0</v>
      </c>
      <c r="CZA18" s="231">
        <f t="shared" si="43"/>
        <v>0</v>
      </c>
      <c r="CZB18" s="231">
        <f t="shared" si="43"/>
        <v>0</v>
      </c>
      <c r="CZC18" s="231">
        <f t="shared" si="43"/>
        <v>0</v>
      </c>
      <c r="CZD18" s="231">
        <f t="shared" si="43"/>
        <v>0</v>
      </c>
      <c r="CZE18" s="231">
        <f t="shared" si="43"/>
        <v>0</v>
      </c>
      <c r="CZF18" s="231">
        <f t="shared" si="43"/>
        <v>0</v>
      </c>
      <c r="CZG18" s="231">
        <f t="shared" si="43"/>
        <v>0</v>
      </c>
      <c r="CZH18" s="231">
        <f t="shared" si="43"/>
        <v>0</v>
      </c>
      <c r="CZI18" s="231">
        <f t="shared" si="43"/>
        <v>0</v>
      </c>
      <c r="CZJ18" s="231">
        <f t="shared" si="43"/>
        <v>0</v>
      </c>
      <c r="CZK18" s="231">
        <f t="shared" si="43"/>
        <v>0</v>
      </c>
      <c r="CZL18" s="231">
        <f t="shared" si="43"/>
        <v>0</v>
      </c>
      <c r="CZM18" s="231">
        <f t="shared" si="43"/>
        <v>0</v>
      </c>
      <c r="CZN18" s="231">
        <f t="shared" si="43"/>
        <v>0</v>
      </c>
      <c r="CZO18" s="231">
        <f t="shared" si="43"/>
        <v>0</v>
      </c>
      <c r="CZP18" s="231">
        <f t="shared" si="43"/>
        <v>0</v>
      </c>
      <c r="CZQ18" s="231">
        <f t="shared" si="43"/>
        <v>0</v>
      </c>
      <c r="CZR18" s="231">
        <f t="shared" si="43"/>
        <v>0</v>
      </c>
      <c r="CZS18" s="231">
        <f t="shared" si="43"/>
        <v>0</v>
      </c>
      <c r="CZT18" s="231">
        <f t="shared" si="43"/>
        <v>0</v>
      </c>
      <c r="CZU18" s="231">
        <f t="shared" si="43"/>
        <v>0</v>
      </c>
      <c r="CZV18" s="231">
        <f t="shared" si="43"/>
        <v>0</v>
      </c>
      <c r="CZW18" s="231">
        <f t="shared" si="43"/>
        <v>0</v>
      </c>
      <c r="CZX18" s="231">
        <f t="shared" si="43"/>
        <v>0</v>
      </c>
      <c r="CZY18" s="231">
        <f t="shared" si="43"/>
        <v>0</v>
      </c>
      <c r="CZZ18" s="231">
        <f t="shared" si="43"/>
        <v>0</v>
      </c>
      <c r="DAA18" s="231">
        <f t="shared" si="43"/>
        <v>0</v>
      </c>
      <c r="DAB18" s="231">
        <f t="shared" si="43"/>
        <v>0</v>
      </c>
      <c r="DAC18" s="231">
        <f t="shared" si="43"/>
        <v>0</v>
      </c>
      <c r="DAD18" s="231">
        <f t="shared" si="43"/>
        <v>0</v>
      </c>
      <c r="DAE18" s="231">
        <f t="shared" si="43"/>
        <v>0</v>
      </c>
      <c r="DAF18" s="231">
        <f t="shared" si="43"/>
        <v>0</v>
      </c>
      <c r="DAG18" s="231">
        <f t="shared" si="43"/>
        <v>0</v>
      </c>
      <c r="DAH18" s="231">
        <f t="shared" si="43"/>
        <v>0</v>
      </c>
      <c r="DAI18" s="231">
        <f t="shared" si="43"/>
        <v>0</v>
      </c>
      <c r="DAJ18" s="231">
        <f t="shared" si="43"/>
        <v>0</v>
      </c>
      <c r="DAK18" s="231">
        <f t="shared" si="43"/>
        <v>0</v>
      </c>
      <c r="DAL18" s="231">
        <f t="shared" si="43"/>
        <v>0</v>
      </c>
      <c r="DAM18" s="231">
        <f t="shared" si="43"/>
        <v>0</v>
      </c>
      <c r="DAN18" s="231">
        <f t="shared" si="43"/>
        <v>0</v>
      </c>
      <c r="DAO18" s="231">
        <f t="shared" si="43"/>
        <v>0</v>
      </c>
      <c r="DAP18" s="231">
        <f t="shared" si="43"/>
        <v>0</v>
      </c>
      <c r="DAQ18" s="231">
        <f t="shared" si="43"/>
        <v>0</v>
      </c>
      <c r="DAR18" s="231">
        <f t="shared" si="43"/>
        <v>0</v>
      </c>
      <c r="DAS18" s="231">
        <f t="shared" si="43"/>
        <v>0</v>
      </c>
      <c r="DAT18" s="231">
        <f t="shared" si="43"/>
        <v>0</v>
      </c>
      <c r="DAU18" s="231">
        <f t="shared" si="43"/>
        <v>0</v>
      </c>
      <c r="DAV18" s="231">
        <f t="shared" si="43"/>
        <v>0</v>
      </c>
      <c r="DAW18" s="231">
        <f t="shared" si="43"/>
        <v>0</v>
      </c>
      <c r="DAX18" s="231">
        <f t="shared" si="43"/>
        <v>0</v>
      </c>
      <c r="DAY18" s="231">
        <f t="shared" si="43"/>
        <v>0</v>
      </c>
      <c r="DAZ18" s="231">
        <f t="shared" ref="DAZ18:DDK18" si="44">SUM(DAZ10:DAZ17)</f>
        <v>0</v>
      </c>
      <c r="DBA18" s="231">
        <f t="shared" si="44"/>
        <v>0</v>
      </c>
      <c r="DBB18" s="231">
        <f t="shared" si="44"/>
        <v>0</v>
      </c>
      <c r="DBC18" s="231">
        <f t="shared" si="44"/>
        <v>0</v>
      </c>
      <c r="DBD18" s="231">
        <f t="shared" si="44"/>
        <v>0</v>
      </c>
      <c r="DBE18" s="231">
        <f t="shared" si="44"/>
        <v>0</v>
      </c>
      <c r="DBF18" s="231">
        <f t="shared" si="44"/>
        <v>0</v>
      </c>
      <c r="DBG18" s="231">
        <f t="shared" si="44"/>
        <v>0</v>
      </c>
      <c r="DBH18" s="231">
        <f t="shared" si="44"/>
        <v>0</v>
      </c>
      <c r="DBI18" s="231">
        <f t="shared" si="44"/>
        <v>0</v>
      </c>
      <c r="DBJ18" s="231">
        <f t="shared" si="44"/>
        <v>0</v>
      </c>
      <c r="DBK18" s="231">
        <f t="shared" si="44"/>
        <v>0</v>
      </c>
      <c r="DBL18" s="231">
        <f t="shared" si="44"/>
        <v>0</v>
      </c>
      <c r="DBM18" s="231">
        <f t="shared" si="44"/>
        <v>0</v>
      </c>
      <c r="DBN18" s="231">
        <f t="shared" si="44"/>
        <v>0</v>
      </c>
      <c r="DBO18" s="231">
        <f t="shared" si="44"/>
        <v>0</v>
      </c>
      <c r="DBP18" s="231">
        <f t="shared" si="44"/>
        <v>0</v>
      </c>
      <c r="DBQ18" s="231">
        <f t="shared" si="44"/>
        <v>0</v>
      </c>
      <c r="DBR18" s="231">
        <f t="shared" si="44"/>
        <v>0</v>
      </c>
      <c r="DBS18" s="231">
        <f t="shared" si="44"/>
        <v>0</v>
      </c>
      <c r="DBT18" s="231">
        <f t="shared" si="44"/>
        <v>0</v>
      </c>
      <c r="DBU18" s="231">
        <f t="shared" si="44"/>
        <v>0</v>
      </c>
      <c r="DBV18" s="231">
        <f t="shared" si="44"/>
        <v>0</v>
      </c>
      <c r="DBW18" s="231">
        <f t="shared" si="44"/>
        <v>0</v>
      </c>
      <c r="DBX18" s="231">
        <f t="shared" si="44"/>
        <v>0</v>
      </c>
      <c r="DBY18" s="231">
        <f t="shared" si="44"/>
        <v>0</v>
      </c>
      <c r="DBZ18" s="231">
        <f t="shared" si="44"/>
        <v>0</v>
      </c>
      <c r="DCA18" s="231">
        <f t="shared" si="44"/>
        <v>0</v>
      </c>
      <c r="DCB18" s="231">
        <f t="shared" si="44"/>
        <v>0</v>
      </c>
      <c r="DCC18" s="231">
        <f t="shared" si="44"/>
        <v>0</v>
      </c>
      <c r="DCD18" s="231">
        <f t="shared" si="44"/>
        <v>0</v>
      </c>
      <c r="DCE18" s="231">
        <f t="shared" si="44"/>
        <v>0</v>
      </c>
      <c r="DCF18" s="231">
        <f t="shared" si="44"/>
        <v>0</v>
      </c>
      <c r="DCG18" s="231">
        <f t="shared" si="44"/>
        <v>0</v>
      </c>
      <c r="DCH18" s="231">
        <f t="shared" si="44"/>
        <v>0</v>
      </c>
      <c r="DCI18" s="231">
        <f t="shared" si="44"/>
        <v>0</v>
      </c>
      <c r="DCJ18" s="231">
        <f t="shared" si="44"/>
        <v>0</v>
      </c>
      <c r="DCK18" s="231">
        <f t="shared" si="44"/>
        <v>0</v>
      </c>
      <c r="DCL18" s="231">
        <f t="shared" si="44"/>
        <v>0</v>
      </c>
      <c r="DCM18" s="231">
        <f t="shared" si="44"/>
        <v>0</v>
      </c>
      <c r="DCN18" s="231">
        <f t="shared" si="44"/>
        <v>0</v>
      </c>
      <c r="DCO18" s="231">
        <f t="shared" si="44"/>
        <v>0</v>
      </c>
      <c r="DCP18" s="231">
        <f t="shared" si="44"/>
        <v>0</v>
      </c>
      <c r="DCQ18" s="231">
        <f t="shared" si="44"/>
        <v>0</v>
      </c>
      <c r="DCR18" s="231">
        <f t="shared" si="44"/>
        <v>0</v>
      </c>
      <c r="DCS18" s="231">
        <f t="shared" si="44"/>
        <v>0</v>
      </c>
      <c r="DCT18" s="231">
        <f t="shared" si="44"/>
        <v>0</v>
      </c>
      <c r="DCU18" s="231">
        <f t="shared" si="44"/>
        <v>0</v>
      </c>
      <c r="DCV18" s="231">
        <f t="shared" si="44"/>
        <v>0</v>
      </c>
      <c r="DCW18" s="231">
        <f t="shared" si="44"/>
        <v>0</v>
      </c>
      <c r="DCX18" s="231">
        <f t="shared" si="44"/>
        <v>0</v>
      </c>
      <c r="DCY18" s="231">
        <f t="shared" si="44"/>
        <v>0</v>
      </c>
      <c r="DCZ18" s="231">
        <f t="shared" si="44"/>
        <v>0</v>
      </c>
      <c r="DDA18" s="231">
        <f t="shared" si="44"/>
        <v>0</v>
      </c>
      <c r="DDB18" s="231">
        <f t="shared" si="44"/>
        <v>0</v>
      </c>
      <c r="DDC18" s="231">
        <f t="shared" si="44"/>
        <v>0</v>
      </c>
      <c r="DDD18" s="231">
        <f t="shared" si="44"/>
        <v>0</v>
      </c>
      <c r="DDE18" s="231">
        <f t="shared" si="44"/>
        <v>0</v>
      </c>
      <c r="DDF18" s="231">
        <f t="shared" si="44"/>
        <v>0</v>
      </c>
      <c r="DDG18" s="231">
        <f t="shared" si="44"/>
        <v>0</v>
      </c>
      <c r="DDH18" s="231">
        <f t="shared" si="44"/>
        <v>0</v>
      </c>
      <c r="DDI18" s="231">
        <f t="shared" si="44"/>
        <v>0</v>
      </c>
      <c r="DDJ18" s="231">
        <f t="shared" si="44"/>
        <v>0</v>
      </c>
      <c r="DDK18" s="231">
        <f t="shared" si="44"/>
        <v>0</v>
      </c>
      <c r="DDL18" s="231">
        <f t="shared" ref="DDL18:DFW18" si="45">SUM(DDL10:DDL17)</f>
        <v>0</v>
      </c>
      <c r="DDM18" s="231">
        <f t="shared" si="45"/>
        <v>0</v>
      </c>
      <c r="DDN18" s="231">
        <f t="shared" si="45"/>
        <v>0</v>
      </c>
      <c r="DDO18" s="231">
        <f t="shared" si="45"/>
        <v>0</v>
      </c>
      <c r="DDP18" s="231">
        <f t="shared" si="45"/>
        <v>0</v>
      </c>
      <c r="DDQ18" s="231">
        <f t="shared" si="45"/>
        <v>0</v>
      </c>
      <c r="DDR18" s="231">
        <f t="shared" si="45"/>
        <v>0</v>
      </c>
      <c r="DDS18" s="231">
        <f t="shared" si="45"/>
        <v>0</v>
      </c>
      <c r="DDT18" s="231">
        <f t="shared" si="45"/>
        <v>0</v>
      </c>
      <c r="DDU18" s="231">
        <f t="shared" si="45"/>
        <v>0</v>
      </c>
      <c r="DDV18" s="231">
        <f t="shared" si="45"/>
        <v>0</v>
      </c>
      <c r="DDW18" s="231">
        <f t="shared" si="45"/>
        <v>0</v>
      </c>
      <c r="DDX18" s="231">
        <f t="shared" si="45"/>
        <v>0</v>
      </c>
      <c r="DDY18" s="231">
        <f t="shared" si="45"/>
        <v>0</v>
      </c>
      <c r="DDZ18" s="231">
        <f t="shared" si="45"/>
        <v>0</v>
      </c>
      <c r="DEA18" s="231">
        <f t="shared" si="45"/>
        <v>0</v>
      </c>
      <c r="DEB18" s="231">
        <f t="shared" si="45"/>
        <v>0</v>
      </c>
      <c r="DEC18" s="231">
        <f t="shared" si="45"/>
        <v>0</v>
      </c>
      <c r="DED18" s="231">
        <f t="shared" si="45"/>
        <v>0</v>
      </c>
      <c r="DEE18" s="231">
        <f t="shared" si="45"/>
        <v>0</v>
      </c>
      <c r="DEF18" s="231">
        <f t="shared" si="45"/>
        <v>0</v>
      </c>
      <c r="DEG18" s="231">
        <f t="shared" si="45"/>
        <v>0</v>
      </c>
      <c r="DEH18" s="231">
        <f t="shared" si="45"/>
        <v>0</v>
      </c>
      <c r="DEI18" s="231">
        <f t="shared" si="45"/>
        <v>0</v>
      </c>
      <c r="DEJ18" s="231">
        <f t="shared" si="45"/>
        <v>0</v>
      </c>
      <c r="DEK18" s="231">
        <f t="shared" si="45"/>
        <v>0</v>
      </c>
      <c r="DEL18" s="231">
        <f t="shared" si="45"/>
        <v>0</v>
      </c>
      <c r="DEM18" s="231">
        <f t="shared" si="45"/>
        <v>0</v>
      </c>
      <c r="DEN18" s="231">
        <f t="shared" si="45"/>
        <v>0</v>
      </c>
      <c r="DEO18" s="231">
        <f t="shared" si="45"/>
        <v>0</v>
      </c>
      <c r="DEP18" s="231">
        <f t="shared" si="45"/>
        <v>0</v>
      </c>
      <c r="DEQ18" s="231">
        <f t="shared" si="45"/>
        <v>0</v>
      </c>
      <c r="DER18" s="231">
        <f t="shared" si="45"/>
        <v>0</v>
      </c>
      <c r="DES18" s="231">
        <f t="shared" si="45"/>
        <v>0</v>
      </c>
      <c r="DET18" s="231">
        <f t="shared" si="45"/>
        <v>0</v>
      </c>
      <c r="DEU18" s="231">
        <f t="shared" si="45"/>
        <v>0</v>
      </c>
      <c r="DEV18" s="231">
        <f t="shared" si="45"/>
        <v>0</v>
      </c>
      <c r="DEW18" s="231">
        <f t="shared" si="45"/>
        <v>0</v>
      </c>
      <c r="DEX18" s="231">
        <f t="shared" si="45"/>
        <v>0</v>
      </c>
      <c r="DEY18" s="231">
        <f t="shared" si="45"/>
        <v>0</v>
      </c>
      <c r="DEZ18" s="231">
        <f t="shared" si="45"/>
        <v>0</v>
      </c>
      <c r="DFA18" s="231">
        <f t="shared" si="45"/>
        <v>0</v>
      </c>
      <c r="DFB18" s="231">
        <f t="shared" si="45"/>
        <v>0</v>
      </c>
      <c r="DFC18" s="231">
        <f t="shared" si="45"/>
        <v>0</v>
      </c>
      <c r="DFD18" s="231">
        <f t="shared" si="45"/>
        <v>0</v>
      </c>
      <c r="DFE18" s="231">
        <f t="shared" si="45"/>
        <v>0</v>
      </c>
      <c r="DFF18" s="231">
        <f t="shared" si="45"/>
        <v>0</v>
      </c>
      <c r="DFG18" s="231">
        <f t="shared" si="45"/>
        <v>0</v>
      </c>
      <c r="DFH18" s="231">
        <f t="shared" si="45"/>
        <v>0</v>
      </c>
      <c r="DFI18" s="231">
        <f t="shared" si="45"/>
        <v>0</v>
      </c>
      <c r="DFJ18" s="231">
        <f t="shared" si="45"/>
        <v>0</v>
      </c>
      <c r="DFK18" s="231">
        <f t="shared" si="45"/>
        <v>0</v>
      </c>
      <c r="DFL18" s="231">
        <f t="shared" si="45"/>
        <v>0</v>
      </c>
      <c r="DFM18" s="231">
        <f t="shared" si="45"/>
        <v>0</v>
      </c>
      <c r="DFN18" s="231">
        <f t="shared" si="45"/>
        <v>0</v>
      </c>
      <c r="DFO18" s="231">
        <f t="shared" si="45"/>
        <v>0</v>
      </c>
      <c r="DFP18" s="231">
        <f t="shared" si="45"/>
        <v>0</v>
      </c>
      <c r="DFQ18" s="231">
        <f t="shared" si="45"/>
        <v>0</v>
      </c>
      <c r="DFR18" s="231">
        <f t="shared" si="45"/>
        <v>0</v>
      </c>
      <c r="DFS18" s="231">
        <f t="shared" si="45"/>
        <v>0</v>
      </c>
      <c r="DFT18" s="231">
        <f t="shared" si="45"/>
        <v>0</v>
      </c>
      <c r="DFU18" s="231">
        <f t="shared" si="45"/>
        <v>0</v>
      </c>
      <c r="DFV18" s="231">
        <f t="shared" si="45"/>
        <v>0</v>
      </c>
      <c r="DFW18" s="231">
        <f t="shared" si="45"/>
        <v>0</v>
      </c>
      <c r="DFX18" s="231">
        <f t="shared" ref="DFX18:DII18" si="46">SUM(DFX10:DFX17)</f>
        <v>0</v>
      </c>
      <c r="DFY18" s="231">
        <f t="shared" si="46"/>
        <v>0</v>
      </c>
      <c r="DFZ18" s="231">
        <f t="shared" si="46"/>
        <v>0</v>
      </c>
      <c r="DGA18" s="231">
        <f t="shared" si="46"/>
        <v>0</v>
      </c>
      <c r="DGB18" s="231">
        <f t="shared" si="46"/>
        <v>0</v>
      </c>
      <c r="DGC18" s="231">
        <f t="shared" si="46"/>
        <v>0</v>
      </c>
      <c r="DGD18" s="231">
        <f t="shared" si="46"/>
        <v>0</v>
      </c>
      <c r="DGE18" s="231">
        <f t="shared" si="46"/>
        <v>0</v>
      </c>
      <c r="DGF18" s="231">
        <f t="shared" si="46"/>
        <v>0</v>
      </c>
      <c r="DGG18" s="231">
        <f t="shared" si="46"/>
        <v>0</v>
      </c>
      <c r="DGH18" s="231">
        <f t="shared" si="46"/>
        <v>0</v>
      </c>
      <c r="DGI18" s="231">
        <f t="shared" si="46"/>
        <v>0</v>
      </c>
      <c r="DGJ18" s="231">
        <f t="shared" si="46"/>
        <v>0</v>
      </c>
      <c r="DGK18" s="231">
        <f t="shared" si="46"/>
        <v>0</v>
      </c>
      <c r="DGL18" s="231">
        <f t="shared" si="46"/>
        <v>0</v>
      </c>
      <c r="DGM18" s="231">
        <f t="shared" si="46"/>
        <v>0</v>
      </c>
      <c r="DGN18" s="231">
        <f t="shared" si="46"/>
        <v>0</v>
      </c>
      <c r="DGO18" s="231">
        <f t="shared" si="46"/>
        <v>0</v>
      </c>
      <c r="DGP18" s="231">
        <f t="shared" si="46"/>
        <v>0</v>
      </c>
      <c r="DGQ18" s="231">
        <f t="shared" si="46"/>
        <v>0</v>
      </c>
      <c r="DGR18" s="231">
        <f t="shared" si="46"/>
        <v>0</v>
      </c>
      <c r="DGS18" s="231">
        <f t="shared" si="46"/>
        <v>0</v>
      </c>
      <c r="DGT18" s="231">
        <f t="shared" si="46"/>
        <v>0</v>
      </c>
      <c r="DGU18" s="231">
        <f t="shared" si="46"/>
        <v>0</v>
      </c>
      <c r="DGV18" s="231">
        <f t="shared" si="46"/>
        <v>0</v>
      </c>
      <c r="DGW18" s="231">
        <f t="shared" si="46"/>
        <v>0</v>
      </c>
      <c r="DGX18" s="231">
        <f t="shared" si="46"/>
        <v>0</v>
      </c>
      <c r="DGY18" s="231">
        <f t="shared" si="46"/>
        <v>0</v>
      </c>
      <c r="DGZ18" s="231">
        <f t="shared" si="46"/>
        <v>0</v>
      </c>
      <c r="DHA18" s="231">
        <f t="shared" si="46"/>
        <v>0</v>
      </c>
      <c r="DHB18" s="231">
        <f t="shared" si="46"/>
        <v>0</v>
      </c>
      <c r="DHC18" s="231">
        <f t="shared" si="46"/>
        <v>0</v>
      </c>
      <c r="DHD18" s="231">
        <f t="shared" si="46"/>
        <v>0</v>
      </c>
      <c r="DHE18" s="231">
        <f t="shared" si="46"/>
        <v>0</v>
      </c>
      <c r="DHF18" s="231">
        <f t="shared" si="46"/>
        <v>0</v>
      </c>
      <c r="DHG18" s="231">
        <f t="shared" si="46"/>
        <v>0</v>
      </c>
      <c r="DHH18" s="231">
        <f t="shared" si="46"/>
        <v>0</v>
      </c>
      <c r="DHI18" s="231">
        <f t="shared" si="46"/>
        <v>0</v>
      </c>
      <c r="DHJ18" s="231">
        <f t="shared" si="46"/>
        <v>0</v>
      </c>
      <c r="DHK18" s="231">
        <f t="shared" si="46"/>
        <v>0</v>
      </c>
      <c r="DHL18" s="231">
        <f t="shared" si="46"/>
        <v>0</v>
      </c>
      <c r="DHM18" s="231">
        <f t="shared" si="46"/>
        <v>0</v>
      </c>
      <c r="DHN18" s="231">
        <f t="shared" si="46"/>
        <v>0</v>
      </c>
      <c r="DHO18" s="231">
        <f t="shared" si="46"/>
        <v>0</v>
      </c>
      <c r="DHP18" s="231">
        <f t="shared" si="46"/>
        <v>0</v>
      </c>
      <c r="DHQ18" s="231">
        <f t="shared" si="46"/>
        <v>0</v>
      </c>
      <c r="DHR18" s="231">
        <f t="shared" si="46"/>
        <v>0</v>
      </c>
      <c r="DHS18" s="231">
        <f t="shared" si="46"/>
        <v>0</v>
      </c>
      <c r="DHT18" s="231">
        <f t="shared" si="46"/>
        <v>0</v>
      </c>
      <c r="DHU18" s="231">
        <f t="shared" si="46"/>
        <v>0</v>
      </c>
      <c r="DHV18" s="231">
        <f t="shared" si="46"/>
        <v>0</v>
      </c>
      <c r="DHW18" s="231">
        <f t="shared" si="46"/>
        <v>0</v>
      </c>
      <c r="DHX18" s="231">
        <f t="shared" si="46"/>
        <v>0</v>
      </c>
      <c r="DHY18" s="231">
        <f t="shared" si="46"/>
        <v>0</v>
      </c>
      <c r="DHZ18" s="231">
        <f t="shared" si="46"/>
        <v>0</v>
      </c>
      <c r="DIA18" s="231">
        <f t="shared" si="46"/>
        <v>0</v>
      </c>
      <c r="DIB18" s="231">
        <f t="shared" si="46"/>
        <v>0</v>
      </c>
      <c r="DIC18" s="231">
        <f t="shared" si="46"/>
        <v>0</v>
      </c>
      <c r="DID18" s="231">
        <f t="shared" si="46"/>
        <v>0</v>
      </c>
      <c r="DIE18" s="231">
        <f t="shared" si="46"/>
        <v>0</v>
      </c>
      <c r="DIF18" s="231">
        <f t="shared" si="46"/>
        <v>0</v>
      </c>
      <c r="DIG18" s="231">
        <f t="shared" si="46"/>
        <v>0</v>
      </c>
      <c r="DIH18" s="231">
        <f t="shared" si="46"/>
        <v>0</v>
      </c>
      <c r="DII18" s="231">
        <f t="shared" si="46"/>
        <v>0</v>
      </c>
      <c r="DIJ18" s="231">
        <f t="shared" ref="DIJ18:DKU18" si="47">SUM(DIJ10:DIJ17)</f>
        <v>0</v>
      </c>
      <c r="DIK18" s="231">
        <f t="shared" si="47"/>
        <v>0</v>
      </c>
      <c r="DIL18" s="231">
        <f t="shared" si="47"/>
        <v>0</v>
      </c>
      <c r="DIM18" s="231">
        <f t="shared" si="47"/>
        <v>0</v>
      </c>
      <c r="DIN18" s="231">
        <f t="shared" si="47"/>
        <v>0</v>
      </c>
      <c r="DIO18" s="231">
        <f t="shared" si="47"/>
        <v>0</v>
      </c>
      <c r="DIP18" s="231">
        <f t="shared" si="47"/>
        <v>0</v>
      </c>
      <c r="DIQ18" s="231">
        <f t="shared" si="47"/>
        <v>0</v>
      </c>
      <c r="DIR18" s="231">
        <f t="shared" si="47"/>
        <v>0</v>
      </c>
      <c r="DIS18" s="231">
        <f t="shared" si="47"/>
        <v>0</v>
      </c>
      <c r="DIT18" s="231">
        <f t="shared" si="47"/>
        <v>0</v>
      </c>
      <c r="DIU18" s="231">
        <f t="shared" si="47"/>
        <v>0</v>
      </c>
      <c r="DIV18" s="231">
        <f t="shared" si="47"/>
        <v>0</v>
      </c>
      <c r="DIW18" s="231">
        <f t="shared" si="47"/>
        <v>0</v>
      </c>
      <c r="DIX18" s="231">
        <f t="shared" si="47"/>
        <v>0</v>
      </c>
      <c r="DIY18" s="231">
        <f t="shared" si="47"/>
        <v>0</v>
      </c>
      <c r="DIZ18" s="231">
        <f t="shared" si="47"/>
        <v>0</v>
      </c>
      <c r="DJA18" s="231">
        <f t="shared" si="47"/>
        <v>0</v>
      </c>
      <c r="DJB18" s="231">
        <f t="shared" si="47"/>
        <v>0</v>
      </c>
      <c r="DJC18" s="231">
        <f t="shared" si="47"/>
        <v>0</v>
      </c>
      <c r="DJD18" s="231">
        <f t="shared" si="47"/>
        <v>0</v>
      </c>
      <c r="DJE18" s="231">
        <f t="shared" si="47"/>
        <v>0</v>
      </c>
      <c r="DJF18" s="231">
        <f t="shared" si="47"/>
        <v>0</v>
      </c>
      <c r="DJG18" s="231">
        <f t="shared" si="47"/>
        <v>0</v>
      </c>
      <c r="DJH18" s="231">
        <f t="shared" si="47"/>
        <v>0</v>
      </c>
      <c r="DJI18" s="231">
        <f t="shared" si="47"/>
        <v>0</v>
      </c>
      <c r="DJJ18" s="231">
        <f t="shared" si="47"/>
        <v>0</v>
      </c>
      <c r="DJK18" s="231">
        <f t="shared" si="47"/>
        <v>0</v>
      </c>
      <c r="DJL18" s="231">
        <f t="shared" si="47"/>
        <v>0</v>
      </c>
      <c r="DJM18" s="231">
        <f t="shared" si="47"/>
        <v>0</v>
      </c>
      <c r="DJN18" s="231">
        <f t="shared" si="47"/>
        <v>0</v>
      </c>
      <c r="DJO18" s="231">
        <f t="shared" si="47"/>
        <v>0</v>
      </c>
      <c r="DJP18" s="231">
        <f t="shared" si="47"/>
        <v>0</v>
      </c>
      <c r="DJQ18" s="231">
        <f t="shared" si="47"/>
        <v>0</v>
      </c>
      <c r="DJR18" s="231">
        <f t="shared" si="47"/>
        <v>0</v>
      </c>
      <c r="DJS18" s="231">
        <f t="shared" si="47"/>
        <v>0</v>
      </c>
      <c r="DJT18" s="231">
        <f t="shared" si="47"/>
        <v>0</v>
      </c>
      <c r="DJU18" s="231">
        <f t="shared" si="47"/>
        <v>0</v>
      </c>
      <c r="DJV18" s="231">
        <f t="shared" si="47"/>
        <v>0</v>
      </c>
      <c r="DJW18" s="231">
        <f t="shared" si="47"/>
        <v>0</v>
      </c>
      <c r="DJX18" s="231">
        <f t="shared" si="47"/>
        <v>0</v>
      </c>
      <c r="DJY18" s="231">
        <f t="shared" si="47"/>
        <v>0</v>
      </c>
      <c r="DJZ18" s="231">
        <f t="shared" si="47"/>
        <v>0</v>
      </c>
      <c r="DKA18" s="231">
        <f t="shared" si="47"/>
        <v>0</v>
      </c>
      <c r="DKB18" s="231">
        <f t="shared" si="47"/>
        <v>0</v>
      </c>
      <c r="DKC18" s="231">
        <f t="shared" si="47"/>
        <v>0</v>
      </c>
      <c r="DKD18" s="231">
        <f t="shared" si="47"/>
        <v>0</v>
      </c>
      <c r="DKE18" s="231">
        <f t="shared" si="47"/>
        <v>0</v>
      </c>
      <c r="DKF18" s="231">
        <f t="shared" si="47"/>
        <v>0</v>
      </c>
      <c r="DKG18" s="231">
        <f t="shared" si="47"/>
        <v>0</v>
      </c>
      <c r="DKH18" s="231">
        <f t="shared" si="47"/>
        <v>0</v>
      </c>
      <c r="DKI18" s="231">
        <f t="shared" si="47"/>
        <v>0</v>
      </c>
      <c r="DKJ18" s="231">
        <f t="shared" si="47"/>
        <v>0</v>
      </c>
      <c r="DKK18" s="231">
        <f t="shared" si="47"/>
        <v>0</v>
      </c>
      <c r="DKL18" s="231">
        <f t="shared" si="47"/>
        <v>0</v>
      </c>
      <c r="DKM18" s="231">
        <f t="shared" si="47"/>
        <v>0</v>
      </c>
      <c r="DKN18" s="231">
        <f t="shared" si="47"/>
        <v>0</v>
      </c>
      <c r="DKO18" s="231">
        <f t="shared" si="47"/>
        <v>0</v>
      </c>
      <c r="DKP18" s="231">
        <f t="shared" si="47"/>
        <v>0</v>
      </c>
      <c r="DKQ18" s="231">
        <f t="shared" si="47"/>
        <v>0</v>
      </c>
      <c r="DKR18" s="231">
        <f t="shared" si="47"/>
        <v>0</v>
      </c>
      <c r="DKS18" s="231">
        <f t="shared" si="47"/>
        <v>0</v>
      </c>
      <c r="DKT18" s="231">
        <f t="shared" si="47"/>
        <v>0</v>
      </c>
      <c r="DKU18" s="231">
        <f t="shared" si="47"/>
        <v>0</v>
      </c>
      <c r="DKV18" s="231">
        <f t="shared" ref="DKV18:DNG18" si="48">SUM(DKV10:DKV17)</f>
        <v>0</v>
      </c>
      <c r="DKW18" s="231">
        <f t="shared" si="48"/>
        <v>0</v>
      </c>
      <c r="DKX18" s="231">
        <f t="shared" si="48"/>
        <v>0</v>
      </c>
      <c r="DKY18" s="231">
        <f t="shared" si="48"/>
        <v>0</v>
      </c>
      <c r="DKZ18" s="231">
        <f t="shared" si="48"/>
        <v>0</v>
      </c>
      <c r="DLA18" s="231">
        <f t="shared" si="48"/>
        <v>0</v>
      </c>
      <c r="DLB18" s="231">
        <f t="shared" si="48"/>
        <v>0</v>
      </c>
      <c r="DLC18" s="231">
        <f t="shared" si="48"/>
        <v>0</v>
      </c>
      <c r="DLD18" s="231">
        <f t="shared" si="48"/>
        <v>0</v>
      </c>
      <c r="DLE18" s="231">
        <f t="shared" si="48"/>
        <v>0</v>
      </c>
      <c r="DLF18" s="231">
        <f t="shared" si="48"/>
        <v>0</v>
      </c>
      <c r="DLG18" s="231">
        <f t="shared" si="48"/>
        <v>0</v>
      </c>
      <c r="DLH18" s="231">
        <f t="shared" si="48"/>
        <v>0</v>
      </c>
      <c r="DLI18" s="231">
        <f t="shared" si="48"/>
        <v>0</v>
      </c>
      <c r="DLJ18" s="231">
        <f t="shared" si="48"/>
        <v>0</v>
      </c>
      <c r="DLK18" s="231">
        <f t="shared" si="48"/>
        <v>0</v>
      </c>
      <c r="DLL18" s="231">
        <f t="shared" si="48"/>
        <v>0</v>
      </c>
      <c r="DLM18" s="231">
        <f t="shared" si="48"/>
        <v>0</v>
      </c>
      <c r="DLN18" s="231">
        <f t="shared" si="48"/>
        <v>0</v>
      </c>
      <c r="DLO18" s="231">
        <f t="shared" si="48"/>
        <v>0</v>
      </c>
      <c r="DLP18" s="231">
        <f t="shared" si="48"/>
        <v>0</v>
      </c>
      <c r="DLQ18" s="231">
        <f t="shared" si="48"/>
        <v>0</v>
      </c>
      <c r="DLR18" s="231">
        <f t="shared" si="48"/>
        <v>0</v>
      </c>
      <c r="DLS18" s="231">
        <f t="shared" si="48"/>
        <v>0</v>
      </c>
      <c r="DLT18" s="231">
        <f t="shared" si="48"/>
        <v>0</v>
      </c>
      <c r="DLU18" s="231">
        <f t="shared" si="48"/>
        <v>0</v>
      </c>
      <c r="DLV18" s="231">
        <f t="shared" si="48"/>
        <v>0</v>
      </c>
      <c r="DLW18" s="231">
        <f t="shared" si="48"/>
        <v>0</v>
      </c>
      <c r="DLX18" s="231">
        <f t="shared" si="48"/>
        <v>0</v>
      </c>
      <c r="DLY18" s="231">
        <f t="shared" si="48"/>
        <v>0</v>
      </c>
      <c r="DLZ18" s="231">
        <f t="shared" si="48"/>
        <v>0</v>
      </c>
      <c r="DMA18" s="231">
        <f t="shared" si="48"/>
        <v>0</v>
      </c>
      <c r="DMB18" s="231">
        <f t="shared" si="48"/>
        <v>0</v>
      </c>
      <c r="DMC18" s="231">
        <f t="shared" si="48"/>
        <v>0</v>
      </c>
      <c r="DMD18" s="231">
        <f t="shared" si="48"/>
        <v>0</v>
      </c>
      <c r="DME18" s="231">
        <f t="shared" si="48"/>
        <v>0</v>
      </c>
      <c r="DMF18" s="231">
        <f t="shared" si="48"/>
        <v>0</v>
      </c>
      <c r="DMG18" s="231">
        <f t="shared" si="48"/>
        <v>0</v>
      </c>
      <c r="DMH18" s="231">
        <f t="shared" si="48"/>
        <v>0</v>
      </c>
      <c r="DMI18" s="231">
        <f t="shared" si="48"/>
        <v>0</v>
      </c>
      <c r="DMJ18" s="231">
        <f t="shared" si="48"/>
        <v>0</v>
      </c>
      <c r="DMK18" s="231">
        <f t="shared" si="48"/>
        <v>0</v>
      </c>
      <c r="DML18" s="231">
        <f t="shared" si="48"/>
        <v>0</v>
      </c>
      <c r="DMM18" s="231">
        <f t="shared" si="48"/>
        <v>0</v>
      </c>
      <c r="DMN18" s="231">
        <f t="shared" si="48"/>
        <v>0</v>
      </c>
      <c r="DMO18" s="231">
        <f t="shared" si="48"/>
        <v>0</v>
      </c>
      <c r="DMP18" s="231">
        <f t="shared" si="48"/>
        <v>0</v>
      </c>
      <c r="DMQ18" s="231">
        <f t="shared" si="48"/>
        <v>0</v>
      </c>
      <c r="DMR18" s="231">
        <f t="shared" si="48"/>
        <v>0</v>
      </c>
      <c r="DMS18" s="231">
        <f t="shared" si="48"/>
        <v>0</v>
      </c>
      <c r="DMT18" s="231">
        <f t="shared" si="48"/>
        <v>0</v>
      </c>
      <c r="DMU18" s="231">
        <f t="shared" si="48"/>
        <v>0</v>
      </c>
      <c r="DMV18" s="231">
        <f t="shared" si="48"/>
        <v>0</v>
      </c>
      <c r="DMW18" s="231">
        <f t="shared" si="48"/>
        <v>0</v>
      </c>
      <c r="DMX18" s="231">
        <f t="shared" si="48"/>
        <v>0</v>
      </c>
      <c r="DMY18" s="231">
        <f t="shared" si="48"/>
        <v>0</v>
      </c>
      <c r="DMZ18" s="231">
        <f t="shared" si="48"/>
        <v>0</v>
      </c>
      <c r="DNA18" s="231">
        <f t="shared" si="48"/>
        <v>0</v>
      </c>
      <c r="DNB18" s="231">
        <f t="shared" si="48"/>
        <v>0</v>
      </c>
      <c r="DNC18" s="231">
        <f t="shared" si="48"/>
        <v>0</v>
      </c>
      <c r="DND18" s="231">
        <f t="shared" si="48"/>
        <v>0</v>
      </c>
      <c r="DNE18" s="231">
        <f t="shared" si="48"/>
        <v>0</v>
      </c>
      <c r="DNF18" s="231">
        <f t="shared" si="48"/>
        <v>0</v>
      </c>
      <c r="DNG18" s="231">
        <f t="shared" si="48"/>
        <v>0</v>
      </c>
      <c r="DNH18" s="231">
        <f t="shared" ref="DNH18:DPS18" si="49">SUM(DNH10:DNH17)</f>
        <v>0</v>
      </c>
      <c r="DNI18" s="231">
        <f t="shared" si="49"/>
        <v>0</v>
      </c>
      <c r="DNJ18" s="231">
        <f t="shared" si="49"/>
        <v>0</v>
      </c>
      <c r="DNK18" s="231">
        <f t="shared" si="49"/>
        <v>0</v>
      </c>
      <c r="DNL18" s="231">
        <f t="shared" si="49"/>
        <v>0</v>
      </c>
      <c r="DNM18" s="231">
        <f t="shared" si="49"/>
        <v>0</v>
      </c>
      <c r="DNN18" s="231">
        <f t="shared" si="49"/>
        <v>0</v>
      </c>
      <c r="DNO18" s="231">
        <f t="shared" si="49"/>
        <v>0</v>
      </c>
      <c r="DNP18" s="231">
        <f t="shared" si="49"/>
        <v>0</v>
      </c>
      <c r="DNQ18" s="231">
        <f t="shared" si="49"/>
        <v>0</v>
      </c>
      <c r="DNR18" s="231">
        <f t="shared" si="49"/>
        <v>0</v>
      </c>
      <c r="DNS18" s="231">
        <f t="shared" si="49"/>
        <v>0</v>
      </c>
      <c r="DNT18" s="231">
        <f t="shared" si="49"/>
        <v>0</v>
      </c>
      <c r="DNU18" s="231">
        <f t="shared" si="49"/>
        <v>0</v>
      </c>
      <c r="DNV18" s="231">
        <f t="shared" si="49"/>
        <v>0</v>
      </c>
      <c r="DNW18" s="231">
        <f t="shared" si="49"/>
        <v>0</v>
      </c>
      <c r="DNX18" s="231">
        <f t="shared" si="49"/>
        <v>0</v>
      </c>
      <c r="DNY18" s="231">
        <f t="shared" si="49"/>
        <v>0</v>
      </c>
      <c r="DNZ18" s="231">
        <f t="shared" si="49"/>
        <v>0</v>
      </c>
      <c r="DOA18" s="231">
        <f t="shared" si="49"/>
        <v>0</v>
      </c>
      <c r="DOB18" s="231">
        <f t="shared" si="49"/>
        <v>0</v>
      </c>
      <c r="DOC18" s="231">
        <f t="shared" si="49"/>
        <v>0</v>
      </c>
      <c r="DOD18" s="231">
        <f t="shared" si="49"/>
        <v>0</v>
      </c>
      <c r="DOE18" s="231">
        <f t="shared" si="49"/>
        <v>0</v>
      </c>
      <c r="DOF18" s="231">
        <f t="shared" si="49"/>
        <v>0</v>
      </c>
      <c r="DOG18" s="231">
        <f t="shared" si="49"/>
        <v>0</v>
      </c>
      <c r="DOH18" s="231">
        <f t="shared" si="49"/>
        <v>0</v>
      </c>
      <c r="DOI18" s="231">
        <f t="shared" si="49"/>
        <v>0</v>
      </c>
      <c r="DOJ18" s="231">
        <f t="shared" si="49"/>
        <v>0</v>
      </c>
      <c r="DOK18" s="231">
        <f t="shared" si="49"/>
        <v>0</v>
      </c>
      <c r="DOL18" s="231">
        <f t="shared" si="49"/>
        <v>0</v>
      </c>
      <c r="DOM18" s="231">
        <f t="shared" si="49"/>
        <v>0</v>
      </c>
      <c r="DON18" s="231">
        <f t="shared" si="49"/>
        <v>0</v>
      </c>
      <c r="DOO18" s="231">
        <f t="shared" si="49"/>
        <v>0</v>
      </c>
      <c r="DOP18" s="231">
        <f t="shared" si="49"/>
        <v>0</v>
      </c>
      <c r="DOQ18" s="231">
        <f t="shared" si="49"/>
        <v>0</v>
      </c>
      <c r="DOR18" s="231">
        <f t="shared" si="49"/>
        <v>0</v>
      </c>
      <c r="DOS18" s="231">
        <f t="shared" si="49"/>
        <v>0</v>
      </c>
      <c r="DOT18" s="231">
        <f t="shared" si="49"/>
        <v>0</v>
      </c>
      <c r="DOU18" s="231">
        <f t="shared" si="49"/>
        <v>0</v>
      </c>
      <c r="DOV18" s="231">
        <f t="shared" si="49"/>
        <v>0</v>
      </c>
      <c r="DOW18" s="231">
        <f t="shared" si="49"/>
        <v>0</v>
      </c>
      <c r="DOX18" s="231">
        <f t="shared" si="49"/>
        <v>0</v>
      </c>
      <c r="DOY18" s="231">
        <f t="shared" si="49"/>
        <v>0</v>
      </c>
      <c r="DOZ18" s="231">
        <f t="shared" si="49"/>
        <v>0</v>
      </c>
      <c r="DPA18" s="231">
        <f t="shared" si="49"/>
        <v>0</v>
      </c>
      <c r="DPB18" s="231">
        <f t="shared" si="49"/>
        <v>0</v>
      </c>
      <c r="DPC18" s="231">
        <f t="shared" si="49"/>
        <v>0</v>
      </c>
      <c r="DPD18" s="231">
        <f t="shared" si="49"/>
        <v>0</v>
      </c>
      <c r="DPE18" s="231">
        <f t="shared" si="49"/>
        <v>0</v>
      </c>
      <c r="DPF18" s="231">
        <f t="shared" si="49"/>
        <v>0</v>
      </c>
      <c r="DPG18" s="231">
        <f t="shared" si="49"/>
        <v>0</v>
      </c>
      <c r="DPH18" s="231">
        <f t="shared" si="49"/>
        <v>0</v>
      </c>
      <c r="DPI18" s="231">
        <f t="shared" si="49"/>
        <v>0</v>
      </c>
      <c r="DPJ18" s="231">
        <f t="shared" si="49"/>
        <v>0</v>
      </c>
      <c r="DPK18" s="231">
        <f t="shared" si="49"/>
        <v>0</v>
      </c>
      <c r="DPL18" s="231">
        <f t="shared" si="49"/>
        <v>0</v>
      </c>
      <c r="DPM18" s="231">
        <f t="shared" si="49"/>
        <v>0</v>
      </c>
      <c r="DPN18" s="231">
        <f t="shared" si="49"/>
        <v>0</v>
      </c>
      <c r="DPO18" s="231">
        <f t="shared" si="49"/>
        <v>0</v>
      </c>
      <c r="DPP18" s="231">
        <f t="shared" si="49"/>
        <v>0</v>
      </c>
      <c r="DPQ18" s="231">
        <f t="shared" si="49"/>
        <v>0</v>
      </c>
      <c r="DPR18" s="231">
        <f t="shared" si="49"/>
        <v>0</v>
      </c>
      <c r="DPS18" s="231">
        <f t="shared" si="49"/>
        <v>0</v>
      </c>
      <c r="DPT18" s="231">
        <f t="shared" ref="DPT18:DSE18" si="50">SUM(DPT10:DPT17)</f>
        <v>0</v>
      </c>
      <c r="DPU18" s="231">
        <f t="shared" si="50"/>
        <v>0</v>
      </c>
      <c r="DPV18" s="231">
        <f t="shared" si="50"/>
        <v>0</v>
      </c>
      <c r="DPW18" s="231">
        <f t="shared" si="50"/>
        <v>0</v>
      </c>
      <c r="DPX18" s="231">
        <f t="shared" si="50"/>
        <v>0</v>
      </c>
      <c r="DPY18" s="231">
        <f t="shared" si="50"/>
        <v>0</v>
      </c>
      <c r="DPZ18" s="231">
        <f t="shared" si="50"/>
        <v>0</v>
      </c>
      <c r="DQA18" s="231">
        <f t="shared" si="50"/>
        <v>0</v>
      </c>
      <c r="DQB18" s="231">
        <f t="shared" si="50"/>
        <v>0</v>
      </c>
      <c r="DQC18" s="231">
        <f t="shared" si="50"/>
        <v>0</v>
      </c>
      <c r="DQD18" s="231">
        <f t="shared" si="50"/>
        <v>0</v>
      </c>
      <c r="DQE18" s="231">
        <f t="shared" si="50"/>
        <v>0</v>
      </c>
      <c r="DQF18" s="231">
        <f t="shared" si="50"/>
        <v>0</v>
      </c>
      <c r="DQG18" s="231">
        <f t="shared" si="50"/>
        <v>0</v>
      </c>
      <c r="DQH18" s="231">
        <f t="shared" si="50"/>
        <v>0</v>
      </c>
      <c r="DQI18" s="231">
        <f t="shared" si="50"/>
        <v>0</v>
      </c>
      <c r="DQJ18" s="231">
        <f t="shared" si="50"/>
        <v>0</v>
      </c>
      <c r="DQK18" s="231">
        <f t="shared" si="50"/>
        <v>0</v>
      </c>
      <c r="DQL18" s="231">
        <f t="shared" si="50"/>
        <v>0</v>
      </c>
      <c r="DQM18" s="231">
        <f t="shared" si="50"/>
        <v>0</v>
      </c>
      <c r="DQN18" s="231">
        <f t="shared" si="50"/>
        <v>0</v>
      </c>
      <c r="DQO18" s="231">
        <f t="shared" si="50"/>
        <v>0</v>
      </c>
      <c r="DQP18" s="231">
        <f t="shared" si="50"/>
        <v>0</v>
      </c>
      <c r="DQQ18" s="231">
        <f t="shared" si="50"/>
        <v>0</v>
      </c>
      <c r="DQR18" s="231">
        <f t="shared" si="50"/>
        <v>0</v>
      </c>
      <c r="DQS18" s="231">
        <f t="shared" si="50"/>
        <v>0</v>
      </c>
      <c r="DQT18" s="231">
        <f t="shared" si="50"/>
        <v>0</v>
      </c>
      <c r="DQU18" s="231">
        <f t="shared" si="50"/>
        <v>0</v>
      </c>
      <c r="DQV18" s="231">
        <f t="shared" si="50"/>
        <v>0</v>
      </c>
      <c r="DQW18" s="231">
        <f t="shared" si="50"/>
        <v>0</v>
      </c>
      <c r="DQX18" s="231">
        <f t="shared" si="50"/>
        <v>0</v>
      </c>
      <c r="DQY18" s="231">
        <f t="shared" si="50"/>
        <v>0</v>
      </c>
      <c r="DQZ18" s="231">
        <f t="shared" si="50"/>
        <v>0</v>
      </c>
      <c r="DRA18" s="231">
        <f t="shared" si="50"/>
        <v>0</v>
      </c>
      <c r="DRB18" s="231">
        <f t="shared" si="50"/>
        <v>0</v>
      </c>
      <c r="DRC18" s="231">
        <f t="shared" si="50"/>
        <v>0</v>
      </c>
      <c r="DRD18" s="231">
        <f t="shared" si="50"/>
        <v>0</v>
      </c>
      <c r="DRE18" s="231">
        <f t="shared" si="50"/>
        <v>0</v>
      </c>
      <c r="DRF18" s="231">
        <f t="shared" si="50"/>
        <v>0</v>
      </c>
      <c r="DRG18" s="231">
        <f t="shared" si="50"/>
        <v>0</v>
      </c>
      <c r="DRH18" s="231">
        <f t="shared" si="50"/>
        <v>0</v>
      </c>
      <c r="DRI18" s="231">
        <f t="shared" si="50"/>
        <v>0</v>
      </c>
      <c r="DRJ18" s="231">
        <f t="shared" si="50"/>
        <v>0</v>
      </c>
      <c r="DRK18" s="231">
        <f t="shared" si="50"/>
        <v>0</v>
      </c>
      <c r="DRL18" s="231">
        <f t="shared" si="50"/>
        <v>0</v>
      </c>
      <c r="DRM18" s="231">
        <f t="shared" si="50"/>
        <v>0</v>
      </c>
      <c r="DRN18" s="231">
        <f t="shared" si="50"/>
        <v>0</v>
      </c>
      <c r="DRO18" s="231">
        <f t="shared" si="50"/>
        <v>0</v>
      </c>
      <c r="DRP18" s="231">
        <f t="shared" si="50"/>
        <v>0</v>
      </c>
      <c r="DRQ18" s="231">
        <f t="shared" si="50"/>
        <v>0</v>
      </c>
      <c r="DRR18" s="231">
        <f t="shared" si="50"/>
        <v>0</v>
      </c>
      <c r="DRS18" s="231">
        <f t="shared" si="50"/>
        <v>0</v>
      </c>
      <c r="DRT18" s="231">
        <f t="shared" si="50"/>
        <v>0</v>
      </c>
      <c r="DRU18" s="231">
        <f t="shared" si="50"/>
        <v>0</v>
      </c>
      <c r="DRV18" s="231">
        <f t="shared" si="50"/>
        <v>0</v>
      </c>
      <c r="DRW18" s="231">
        <f t="shared" si="50"/>
        <v>0</v>
      </c>
      <c r="DRX18" s="231">
        <f t="shared" si="50"/>
        <v>0</v>
      </c>
      <c r="DRY18" s="231">
        <f t="shared" si="50"/>
        <v>0</v>
      </c>
      <c r="DRZ18" s="231">
        <f t="shared" si="50"/>
        <v>0</v>
      </c>
      <c r="DSA18" s="231">
        <f t="shared" si="50"/>
        <v>0</v>
      </c>
      <c r="DSB18" s="231">
        <f t="shared" si="50"/>
        <v>0</v>
      </c>
      <c r="DSC18" s="231">
        <f t="shared" si="50"/>
        <v>0</v>
      </c>
      <c r="DSD18" s="231">
        <f t="shared" si="50"/>
        <v>0</v>
      </c>
      <c r="DSE18" s="231">
        <f t="shared" si="50"/>
        <v>0</v>
      </c>
      <c r="DSF18" s="231">
        <f t="shared" ref="DSF18:DUQ18" si="51">SUM(DSF10:DSF17)</f>
        <v>0</v>
      </c>
      <c r="DSG18" s="231">
        <f t="shared" si="51"/>
        <v>0</v>
      </c>
      <c r="DSH18" s="231">
        <f t="shared" si="51"/>
        <v>0</v>
      </c>
      <c r="DSI18" s="231">
        <f t="shared" si="51"/>
        <v>0</v>
      </c>
      <c r="DSJ18" s="231">
        <f t="shared" si="51"/>
        <v>0</v>
      </c>
      <c r="DSK18" s="231">
        <f t="shared" si="51"/>
        <v>0</v>
      </c>
      <c r="DSL18" s="231">
        <f t="shared" si="51"/>
        <v>0</v>
      </c>
      <c r="DSM18" s="231">
        <f t="shared" si="51"/>
        <v>0</v>
      </c>
      <c r="DSN18" s="231">
        <f t="shared" si="51"/>
        <v>0</v>
      </c>
      <c r="DSO18" s="231">
        <f t="shared" si="51"/>
        <v>0</v>
      </c>
      <c r="DSP18" s="231">
        <f t="shared" si="51"/>
        <v>0</v>
      </c>
      <c r="DSQ18" s="231">
        <f t="shared" si="51"/>
        <v>0</v>
      </c>
      <c r="DSR18" s="231">
        <f t="shared" si="51"/>
        <v>0</v>
      </c>
      <c r="DSS18" s="231">
        <f t="shared" si="51"/>
        <v>0</v>
      </c>
      <c r="DST18" s="231">
        <f t="shared" si="51"/>
        <v>0</v>
      </c>
      <c r="DSU18" s="231">
        <f t="shared" si="51"/>
        <v>0</v>
      </c>
      <c r="DSV18" s="231">
        <f t="shared" si="51"/>
        <v>0</v>
      </c>
      <c r="DSW18" s="231">
        <f t="shared" si="51"/>
        <v>0</v>
      </c>
      <c r="DSX18" s="231">
        <f t="shared" si="51"/>
        <v>0</v>
      </c>
      <c r="DSY18" s="231">
        <f t="shared" si="51"/>
        <v>0</v>
      </c>
      <c r="DSZ18" s="231">
        <f t="shared" si="51"/>
        <v>0</v>
      </c>
      <c r="DTA18" s="231">
        <f t="shared" si="51"/>
        <v>0</v>
      </c>
      <c r="DTB18" s="231">
        <f t="shared" si="51"/>
        <v>0</v>
      </c>
      <c r="DTC18" s="231">
        <f t="shared" si="51"/>
        <v>0</v>
      </c>
      <c r="DTD18" s="231">
        <f t="shared" si="51"/>
        <v>0</v>
      </c>
      <c r="DTE18" s="231">
        <f t="shared" si="51"/>
        <v>0</v>
      </c>
      <c r="DTF18" s="231">
        <f t="shared" si="51"/>
        <v>0</v>
      </c>
      <c r="DTG18" s="231">
        <f t="shared" si="51"/>
        <v>0</v>
      </c>
      <c r="DTH18" s="231">
        <f t="shared" si="51"/>
        <v>0</v>
      </c>
      <c r="DTI18" s="231">
        <f t="shared" si="51"/>
        <v>0</v>
      </c>
      <c r="DTJ18" s="231">
        <f t="shared" si="51"/>
        <v>0</v>
      </c>
      <c r="DTK18" s="231">
        <f t="shared" si="51"/>
        <v>0</v>
      </c>
      <c r="DTL18" s="231">
        <f t="shared" si="51"/>
        <v>0</v>
      </c>
      <c r="DTM18" s="231">
        <f t="shared" si="51"/>
        <v>0</v>
      </c>
      <c r="DTN18" s="231">
        <f t="shared" si="51"/>
        <v>0</v>
      </c>
      <c r="DTO18" s="231">
        <f t="shared" si="51"/>
        <v>0</v>
      </c>
      <c r="DTP18" s="231">
        <f t="shared" si="51"/>
        <v>0</v>
      </c>
      <c r="DTQ18" s="231">
        <f t="shared" si="51"/>
        <v>0</v>
      </c>
      <c r="DTR18" s="231">
        <f t="shared" si="51"/>
        <v>0</v>
      </c>
      <c r="DTS18" s="231">
        <f t="shared" si="51"/>
        <v>0</v>
      </c>
      <c r="DTT18" s="231">
        <f t="shared" si="51"/>
        <v>0</v>
      </c>
      <c r="DTU18" s="231">
        <f t="shared" si="51"/>
        <v>0</v>
      </c>
      <c r="DTV18" s="231">
        <f t="shared" si="51"/>
        <v>0</v>
      </c>
      <c r="DTW18" s="231">
        <f t="shared" si="51"/>
        <v>0</v>
      </c>
      <c r="DTX18" s="231">
        <f t="shared" si="51"/>
        <v>0</v>
      </c>
      <c r="DTY18" s="231">
        <f t="shared" si="51"/>
        <v>0</v>
      </c>
      <c r="DTZ18" s="231">
        <f t="shared" si="51"/>
        <v>0</v>
      </c>
      <c r="DUA18" s="231">
        <f t="shared" si="51"/>
        <v>0</v>
      </c>
      <c r="DUB18" s="231">
        <f t="shared" si="51"/>
        <v>0</v>
      </c>
      <c r="DUC18" s="231">
        <f t="shared" si="51"/>
        <v>0</v>
      </c>
      <c r="DUD18" s="231">
        <f t="shared" si="51"/>
        <v>0</v>
      </c>
      <c r="DUE18" s="231">
        <f t="shared" si="51"/>
        <v>0</v>
      </c>
      <c r="DUF18" s="231">
        <f t="shared" si="51"/>
        <v>0</v>
      </c>
      <c r="DUG18" s="231">
        <f t="shared" si="51"/>
        <v>0</v>
      </c>
      <c r="DUH18" s="231">
        <f t="shared" si="51"/>
        <v>0</v>
      </c>
      <c r="DUI18" s="231">
        <f t="shared" si="51"/>
        <v>0</v>
      </c>
      <c r="DUJ18" s="231">
        <f t="shared" si="51"/>
        <v>0</v>
      </c>
      <c r="DUK18" s="231">
        <f t="shared" si="51"/>
        <v>0</v>
      </c>
      <c r="DUL18" s="231">
        <f t="shared" si="51"/>
        <v>0</v>
      </c>
      <c r="DUM18" s="231">
        <f t="shared" si="51"/>
        <v>0</v>
      </c>
      <c r="DUN18" s="231">
        <f t="shared" si="51"/>
        <v>0</v>
      </c>
      <c r="DUO18" s="231">
        <f t="shared" si="51"/>
        <v>0</v>
      </c>
      <c r="DUP18" s="231">
        <f t="shared" si="51"/>
        <v>0</v>
      </c>
      <c r="DUQ18" s="231">
        <f t="shared" si="51"/>
        <v>0</v>
      </c>
      <c r="DUR18" s="231">
        <f t="shared" ref="DUR18:DXC18" si="52">SUM(DUR10:DUR17)</f>
        <v>0</v>
      </c>
      <c r="DUS18" s="231">
        <f t="shared" si="52"/>
        <v>0</v>
      </c>
      <c r="DUT18" s="231">
        <f t="shared" si="52"/>
        <v>0</v>
      </c>
      <c r="DUU18" s="231">
        <f t="shared" si="52"/>
        <v>0</v>
      </c>
      <c r="DUV18" s="231">
        <f t="shared" si="52"/>
        <v>0</v>
      </c>
      <c r="DUW18" s="231">
        <f t="shared" si="52"/>
        <v>0</v>
      </c>
      <c r="DUX18" s="231">
        <f t="shared" si="52"/>
        <v>0</v>
      </c>
      <c r="DUY18" s="231">
        <f t="shared" si="52"/>
        <v>0</v>
      </c>
      <c r="DUZ18" s="231">
        <f t="shared" si="52"/>
        <v>0</v>
      </c>
      <c r="DVA18" s="231">
        <f t="shared" si="52"/>
        <v>0</v>
      </c>
      <c r="DVB18" s="231">
        <f t="shared" si="52"/>
        <v>0</v>
      </c>
      <c r="DVC18" s="231">
        <f t="shared" si="52"/>
        <v>0</v>
      </c>
      <c r="DVD18" s="231">
        <f t="shared" si="52"/>
        <v>0</v>
      </c>
      <c r="DVE18" s="231">
        <f t="shared" si="52"/>
        <v>0</v>
      </c>
      <c r="DVF18" s="231">
        <f t="shared" si="52"/>
        <v>0</v>
      </c>
      <c r="DVG18" s="231">
        <f t="shared" si="52"/>
        <v>0</v>
      </c>
      <c r="DVH18" s="231">
        <f t="shared" si="52"/>
        <v>0</v>
      </c>
      <c r="DVI18" s="231">
        <f t="shared" si="52"/>
        <v>0</v>
      </c>
      <c r="DVJ18" s="231">
        <f t="shared" si="52"/>
        <v>0</v>
      </c>
      <c r="DVK18" s="231">
        <f t="shared" si="52"/>
        <v>0</v>
      </c>
      <c r="DVL18" s="231">
        <f t="shared" si="52"/>
        <v>0</v>
      </c>
      <c r="DVM18" s="231">
        <f t="shared" si="52"/>
        <v>0</v>
      </c>
      <c r="DVN18" s="231">
        <f t="shared" si="52"/>
        <v>0</v>
      </c>
      <c r="DVO18" s="231">
        <f t="shared" si="52"/>
        <v>0</v>
      </c>
      <c r="DVP18" s="231">
        <f t="shared" si="52"/>
        <v>0</v>
      </c>
      <c r="DVQ18" s="231">
        <f t="shared" si="52"/>
        <v>0</v>
      </c>
      <c r="DVR18" s="231">
        <f t="shared" si="52"/>
        <v>0</v>
      </c>
      <c r="DVS18" s="231">
        <f t="shared" si="52"/>
        <v>0</v>
      </c>
      <c r="DVT18" s="231">
        <f t="shared" si="52"/>
        <v>0</v>
      </c>
      <c r="DVU18" s="231">
        <f t="shared" si="52"/>
        <v>0</v>
      </c>
      <c r="DVV18" s="231">
        <f t="shared" si="52"/>
        <v>0</v>
      </c>
      <c r="DVW18" s="231">
        <f t="shared" si="52"/>
        <v>0</v>
      </c>
      <c r="DVX18" s="231">
        <f t="shared" si="52"/>
        <v>0</v>
      </c>
      <c r="DVY18" s="231">
        <f t="shared" si="52"/>
        <v>0</v>
      </c>
      <c r="DVZ18" s="231">
        <f t="shared" si="52"/>
        <v>0</v>
      </c>
      <c r="DWA18" s="231">
        <f t="shared" si="52"/>
        <v>0</v>
      </c>
      <c r="DWB18" s="231">
        <f t="shared" si="52"/>
        <v>0</v>
      </c>
      <c r="DWC18" s="231">
        <f t="shared" si="52"/>
        <v>0</v>
      </c>
      <c r="DWD18" s="231">
        <f t="shared" si="52"/>
        <v>0</v>
      </c>
      <c r="DWE18" s="231">
        <f t="shared" si="52"/>
        <v>0</v>
      </c>
      <c r="DWF18" s="231">
        <f t="shared" si="52"/>
        <v>0</v>
      </c>
      <c r="DWG18" s="231">
        <f t="shared" si="52"/>
        <v>0</v>
      </c>
      <c r="DWH18" s="231">
        <f t="shared" si="52"/>
        <v>0</v>
      </c>
      <c r="DWI18" s="231">
        <f t="shared" si="52"/>
        <v>0</v>
      </c>
      <c r="DWJ18" s="231">
        <f t="shared" si="52"/>
        <v>0</v>
      </c>
      <c r="DWK18" s="231">
        <f t="shared" si="52"/>
        <v>0</v>
      </c>
      <c r="DWL18" s="231">
        <f t="shared" si="52"/>
        <v>0</v>
      </c>
      <c r="DWM18" s="231">
        <f t="shared" si="52"/>
        <v>0</v>
      </c>
      <c r="DWN18" s="231">
        <f t="shared" si="52"/>
        <v>0</v>
      </c>
      <c r="DWO18" s="231">
        <f t="shared" si="52"/>
        <v>0</v>
      </c>
      <c r="DWP18" s="231">
        <f t="shared" si="52"/>
        <v>0</v>
      </c>
      <c r="DWQ18" s="231">
        <f t="shared" si="52"/>
        <v>0</v>
      </c>
      <c r="DWR18" s="231">
        <f t="shared" si="52"/>
        <v>0</v>
      </c>
      <c r="DWS18" s="231">
        <f t="shared" si="52"/>
        <v>0</v>
      </c>
      <c r="DWT18" s="231">
        <f t="shared" si="52"/>
        <v>0</v>
      </c>
      <c r="DWU18" s="231">
        <f t="shared" si="52"/>
        <v>0</v>
      </c>
      <c r="DWV18" s="231">
        <f t="shared" si="52"/>
        <v>0</v>
      </c>
      <c r="DWW18" s="231">
        <f t="shared" si="52"/>
        <v>0</v>
      </c>
      <c r="DWX18" s="231">
        <f t="shared" si="52"/>
        <v>0</v>
      </c>
      <c r="DWY18" s="231">
        <f t="shared" si="52"/>
        <v>0</v>
      </c>
      <c r="DWZ18" s="231">
        <f t="shared" si="52"/>
        <v>0</v>
      </c>
      <c r="DXA18" s="231">
        <f t="shared" si="52"/>
        <v>0</v>
      </c>
      <c r="DXB18" s="231">
        <f t="shared" si="52"/>
        <v>0</v>
      </c>
      <c r="DXC18" s="231">
        <f t="shared" si="52"/>
        <v>0</v>
      </c>
      <c r="DXD18" s="231">
        <f t="shared" ref="DXD18:DZO18" si="53">SUM(DXD10:DXD17)</f>
        <v>0</v>
      </c>
      <c r="DXE18" s="231">
        <f t="shared" si="53"/>
        <v>0</v>
      </c>
      <c r="DXF18" s="231">
        <f t="shared" si="53"/>
        <v>0</v>
      </c>
      <c r="DXG18" s="231">
        <f t="shared" si="53"/>
        <v>0</v>
      </c>
      <c r="DXH18" s="231">
        <f t="shared" si="53"/>
        <v>0</v>
      </c>
      <c r="DXI18" s="231">
        <f t="shared" si="53"/>
        <v>0</v>
      </c>
      <c r="DXJ18" s="231">
        <f t="shared" si="53"/>
        <v>0</v>
      </c>
      <c r="DXK18" s="231">
        <f t="shared" si="53"/>
        <v>0</v>
      </c>
      <c r="DXL18" s="231">
        <f t="shared" si="53"/>
        <v>0</v>
      </c>
      <c r="DXM18" s="231">
        <f t="shared" si="53"/>
        <v>0</v>
      </c>
      <c r="DXN18" s="231">
        <f t="shared" si="53"/>
        <v>0</v>
      </c>
      <c r="DXO18" s="231">
        <f t="shared" si="53"/>
        <v>0</v>
      </c>
      <c r="DXP18" s="231">
        <f t="shared" si="53"/>
        <v>0</v>
      </c>
      <c r="DXQ18" s="231">
        <f t="shared" si="53"/>
        <v>0</v>
      </c>
      <c r="DXR18" s="231">
        <f t="shared" si="53"/>
        <v>0</v>
      </c>
      <c r="DXS18" s="231">
        <f t="shared" si="53"/>
        <v>0</v>
      </c>
      <c r="DXT18" s="231">
        <f t="shared" si="53"/>
        <v>0</v>
      </c>
      <c r="DXU18" s="231">
        <f t="shared" si="53"/>
        <v>0</v>
      </c>
      <c r="DXV18" s="231">
        <f t="shared" si="53"/>
        <v>0</v>
      </c>
      <c r="DXW18" s="231">
        <f t="shared" si="53"/>
        <v>0</v>
      </c>
      <c r="DXX18" s="231">
        <f t="shared" si="53"/>
        <v>0</v>
      </c>
      <c r="DXY18" s="231">
        <f t="shared" si="53"/>
        <v>0</v>
      </c>
      <c r="DXZ18" s="231">
        <f t="shared" si="53"/>
        <v>0</v>
      </c>
      <c r="DYA18" s="231">
        <f t="shared" si="53"/>
        <v>0</v>
      </c>
      <c r="DYB18" s="231">
        <f t="shared" si="53"/>
        <v>0</v>
      </c>
      <c r="DYC18" s="231">
        <f t="shared" si="53"/>
        <v>0</v>
      </c>
      <c r="DYD18" s="231">
        <f t="shared" si="53"/>
        <v>0</v>
      </c>
      <c r="DYE18" s="231">
        <f t="shared" si="53"/>
        <v>0</v>
      </c>
      <c r="DYF18" s="231">
        <f t="shared" si="53"/>
        <v>0</v>
      </c>
      <c r="DYG18" s="231">
        <f t="shared" si="53"/>
        <v>0</v>
      </c>
      <c r="DYH18" s="231">
        <f t="shared" si="53"/>
        <v>0</v>
      </c>
      <c r="DYI18" s="231">
        <f t="shared" si="53"/>
        <v>0</v>
      </c>
      <c r="DYJ18" s="231">
        <f t="shared" si="53"/>
        <v>0</v>
      </c>
      <c r="DYK18" s="231">
        <f t="shared" si="53"/>
        <v>0</v>
      </c>
      <c r="DYL18" s="231">
        <f t="shared" si="53"/>
        <v>0</v>
      </c>
      <c r="DYM18" s="231">
        <f t="shared" si="53"/>
        <v>0</v>
      </c>
      <c r="DYN18" s="231">
        <f t="shared" si="53"/>
        <v>0</v>
      </c>
      <c r="DYO18" s="231">
        <f t="shared" si="53"/>
        <v>0</v>
      </c>
      <c r="DYP18" s="231">
        <f t="shared" si="53"/>
        <v>0</v>
      </c>
      <c r="DYQ18" s="231">
        <f t="shared" si="53"/>
        <v>0</v>
      </c>
      <c r="DYR18" s="231">
        <f t="shared" si="53"/>
        <v>0</v>
      </c>
      <c r="DYS18" s="231">
        <f t="shared" si="53"/>
        <v>0</v>
      </c>
      <c r="DYT18" s="231">
        <f t="shared" si="53"/>
        <v>0</v>
      </c>
      <c r="DYU18" s="231">
        <f t="shared" si="53"/>
        <v>0</v>
      </c>
      <c r="DYV18" s="231">
        <f t="shared" si="53"/>
        <v>0</v>
      </c>
      <c r="DYW18" s="231">
        <f t="shared" si="53"/>
        <v>0</v>
      </c>
      <c r="DYX18" s="231">
        <f t="shared" si="53"/>
        <v>0</v>
      </c>
      <c r="DYY18" s="231">
        <f t="shared" si="53"/>
        <v>0</v>
      </c>
      <c r="DYZ18" s="231">
        <f t="shared" si="53"/>
        <v>0</v>
      </c>
      <c r="DZA18" s="231">
        <f t="shared" si="53"/>
        <v>0</v>
      </c>
      <c r="DZB18" s="231">
        <f t="shared" si="53"/>
        <v>0</v>
      </c>
      <c r="DZC18" s="231">
        <f t="shared" si="53"/>
        <v>0</v>
      </c>
      <c r="DZD18" s="231">
        <f t="shared" si="53"/>
        <v>0</v>
      </c>
      <c r="DZE18" s="231">
        <f t="shared" si="53"/>
        <v>0</v>
      </c>
      <c r="DZF18" s="231">
        <f t="shared" si="53"/>
        <v>0</v>
      </c>
      <c r="DZG18" s="231">
        <f t="shared" si="53"/>
        <v>0</v>
      </c>
      <c r="DZH18" s="231">
        <f t="shared" si="53"/>
        <v>0</v>
      </c>
      <c r="DZI18" s="231">
        <f t="shared" si="53"/>
        <v>0</v>
      </c>
      <c r="DZJ18" s="231">
        <f t="shared" si="53"/>
        <v>0</v>
      </c>
      <c r="DZK18" s="231">
        <f t="shared" si="53"/>
        <v>0</v>
      </c>
      <c r="DZL18" s="231">
        <f t="shared" si="53"/>
        <v>0</v>
      </c>
      <c r="DZM18" s="231">
        <f t="shared" si="53"/>
        <v>0</v>
      </c>
      <c r="DZN18" s="231">
        <f t="shared" si="53"/>
        <v>0</v>
      </c>
      <c r="DZO18" s="231">
        <f t="shared" si="53"/>
        <v>0</v>
      </c>
      <c r="DZP18" s="231">
        <f t="shared" ref="DZP18:ECA18" si="54">SUM(DZP10:DZP17)</f>
        <v>0</v>
      </c>
      <c r="DZQ18" s="231">
        <f t="shared" si="54"/>
        <v>0</v>
      </c>
      <c r="DZR18" s="231">
        <f t="shared" si="54"/>
        <v>0</v>
      </c>
      <c r="DZS18" s="231">
        <f t="shared" si="54"/>
        <v>0</v>
      </c>
      <c r="DZT18" s="231">
        <f t="shared" si="54"/>
        <v>0</v>
      </c>
      <c r="DZU18" s="231">
        <f t="shared" si="54"/>
        <v>0</v>
      </c>
      <c r="DZV18" s="231">
        <f t="shared" si="54"/>
        <v>0</v>
      </c>
      <c r="DZW18" s="231">
        <f t="shared" si="54"/>
        <v>0</v>
      </c>
      <c r="DZX18" s="231">
        <f t="shared" si="54"/>
        <v>0</v>
      </c>
      <c r="DZY18" s="231">
        <f t="shared" si="54"/>
        <v>0</v>
      </c>
      <c r="DZZ18" s="231">
        <f t="shared" si="54"/>
        <v>0</v>
      </c>
      <c r="EAA18" s="231">
        <f t="shared" si="54"/>
        <v>0</v>
      </c>
      <c r="EAB18" s="231">
        <f t="shared" si="54"/>
        <v>0</v>
      </c>
      <c r="EAC18" s="231">
        <f t="shared" si="54"/>
        <v>0</v>
      </c>
      <c r="EAD18" s="231">
        <f t="shared" si="54"/>
        <v>0</v>
      </c>
      <c r="EAE18" s="231">
        <f t="shared" si="54"/>
        <v>0</v>
      </c>
      <c r="EAF18" s="231">
        <f t="shared" si="54"/>
        <v>0</v>
      </c>
      <c r="EAG18" s="231">
        <f t="shared" si="54"/>
        <v>0</v>
      </c>
      <c r="EAH18" s="231">
        <f t="shared" si="54"/>
        <v>0</v>
      </c>
      <c r="EAI18" s="231">
        <f t="shared" si="54"/>
        <v>0</v>
      </c>
      <c r="EAJ18" s="231">
        <f t="shared" si="54"/>
        <v>0</v>
      </c>
      <c r="EAK18" s="231">
        <f t="shared" si="54"/>
        <v>0</v>
      </c>
      <c r="EAL18" s="231">
        <f t="shared" si="54"/>
        <v>0</v>
      </c>
      <c r="EAM18" s="231">
        <f t="shared" si="54"/>
        <v>0</v>
      </c>
      <c r="EAN18" s="231">
        <f t="shared" si="54"/>
        <v>0</v>
      </c>
      <c r="EAO18" s="231">
        <f t="shared" si="54"/>
        <v>0</v>
      </c>
      <c r="EAP18" s="231">
        <f t="shared" si="54"/>
        <v>0</v>
      </c>
      <c r="EAQ18" s="231">
        <f t="shared" si="54"/>
        <v>0</v>
      </c>
      <c r="EAR18" s="231">
        <f t="shared" si="54"/>
        <v>0</v>
      </c>
      <c r="EAS18" s="231">
        <f t="shared" si="54"/>
        <v>0</v>
      </c>
      <c r="EAT18" s="231">
        <f t="shared" si="54"/>
        <v>0</v>
      </c>
      <c r="EAU18" s="231">
        <f t="shared" si="54"/>
        <v>0</v>
      </c>
      <c r="EAV18" s="231">
        <f t="shared" si="54"/>
        <v>0</v>
      </c>
      <c r="EAW18" s="231">
        <f t="shared" si="54"/>
        <v>0</v>
      </c>
      <c r="EAX18" s="231">
        <f t="shared" si="54"/>
        <v>0</v>
      </c>
      <c r="EAY18" s="231">
        <f t="shared" si="54"/>
        <v>0</v>
      </c>
      <c r="EAZ18" s="231">
        <f t="shared" si="54"/>
        <v>0</v>
      </c>
      <c r="EBA18" s="231">
        <f t="shared" si="54"/>
        <v>0</v>
      </c>
      <c r="EBB18" s="231">
        <f t="shared" si="54"/>
        <v>0</v>
      </c>
      <c r="EBC18" s="231">
        <f t="shared" si="54"/>
        <v>0</v>
      </c>
      <c r="EBD18" s="231">
        <f t="shared" si="54"/>
        <v>0</v>
      </c>
      <c r="EBE18" s="231">
        <f t="shared" si="54"/>
        <v>0</v>
      </c>
      <c r="EBF18" s="231">
        <f t="shared" si="54"/>
        <v>0</v>
      </c>
      <c r="EBG18" s="231">
        <f t="shared" si="54"/>
        <v>0</v>
      </c>
      <c r="EBH18" s="231">
        <f t="shared" si="54"/>
        <v>0</v>
      </c>
      <c r="EBI18" s="231">
        <f t="shared" si="54"/>
        <v>0</v>
      </c>
      <c r="EBJ18" s="231">
        <f t="shared" si="54"/>
        <v>0</v>
      </c>
      <c r="EBK18" s="231">
        <f t="shared" si="54"/>
        <v>0</v>
      </c>
      <c r="EBL18" s="231">
        <f t="shared" si="54"/>
        <v>0</v>
      </c>
      <c r="EBM18" s="231">
        <f t="shared" si="54"/>
        <v>0</v>
      </c>
      <c r="EBN18" s="231">
        <f t="shared" si="54"/>
        <v>0</v>
      </c>
      <c r="EBO18" s="231">
        <f t="shared" si="54"/>
        <v>0</v>
      </c>
      <c r="EBP18" s="231">
        <f t="shared" si="54"/>
        <v>0</v>
      </c>
      <c r="EBQ18" s="231">
        <f t="shared" si="54"/>
        <v>0</v>
      </c>
      <c r="EBR18" s="231">
        <f t="shared" si="54"/>
        <v>0</v>
      </c>
      <c r="EBS18" s="231">
        <f t="shared" si="54"/>
        <v>0</v>
      </c>
      <c r="EBT18" s="231">
        <f t="shared" si="54"/>
        <v>0</v>
      </c>
      <c r="EBU18" s="231">
        <f t="shared" si="54"/>
        <v>0</v>
      </c>
      <c r="EBV18" s="231">
        <f t="shared" si="54"/>
        <v>0</v>
      </c>
      <c r="EBW18" s="231">
        <f t="shared" si="54"/>
        <v>0</v>
      </c>
      <c r="EBX18" s="231">
        <f t="shared" si="54"/>
        <v>0</v>
      </c>
      <c r="EBY18" s="231">
        <f t="shared" si="54"/>
        <v>0</v>
      </c>
      <c r="EBZ18" s="231">
        <f t="shared" si="54"/>
        <v>0</v>
      </c>
      <c r="ECA18" s="231">
        <f t="shared" si="54"/>
        <v>0</v>
      </c>
      <c r="ECB18" s="231">
        <f t="shared" ref="ECB18:EEM18" si="55">SUM(ECB10:ECB17)</f>
        <v>0</v>
      </c>
      <c r="ECC18" s="231">
        <f t="shared" si="55"/>
        <v>0</v>
      </c>
      <c r="ECD18" s="231">
        <f t="shared" si="55"/>
        <v>0</v>
      </c>
      <c r="ECE18" s="231">
        <f t="shared" si="55"/>
        <v>0</v>
      </c>
      <c r="ECF18" s="231">
        <f t="shared" si="55"/>
        <v>0</v>
      </c>
      <c r="ECG18" s="231">
        <f t="shared" si="55"/>
        <v>0</v>
      </c>
      <c r="ECH18" s="231">
        <f t="shared" si="55"/>
        <v>0</v>
      </c>
      <c r="ECI18" s="231">
        <f t="shared" si="55"/>
        <v>0</v>
      </c>
      <c r="ECJ18" s="231">
        <f t="shared" si="55"/>
        <v>0</v>
      </c>
      <c r="ECK18" s="231">
        <f t="shared" si="55"/>
        <v>0</v>
      </c>
      <c r="ECL18" s="231">
        <f t="shared" si="55"/>
        <v>0</v>
      </c>
      <c r="ECM18" s="231">
        <f t="shared" si="55"/>
        <v>0</v>
      </c>
      <c r="ECN18" s="231">
        <f t="shared" si="55"/>
        <v>0</v>
      </c>
      <c r="ECO18" s="231">
        <f t="shared" si="55"/>
        <v>0</v>
      </c>
      <c r="ECP18" s="231">
        <f t="shared" si="55"/>
        <v>0</v>
      </c>
      <c r="ECQ18" s="231">
        <f t="shared" si="55"/>
        <v>0</v>
      </c>
      <c r="ECR18" s="231">
        <f t="shared" si="55"/>
        <v>0</v>
      </c>
      <c r="ECS18" s="231">
        <f t="shared" si="55"/>
        <v>0</v>
      </c>
      <c r="ECT18" s="231">
        <f t="shared" si="55"/>
        <v>0</v>
      </c>
      <c r="ECU18" s="231">
        <f t="shared" si="55"/>
        <v>0</v>
      </c>
      <c r="ECV18" s="231">
        <f t="shared" si="55"/>
        <v>0</v>
      </c>
      <c r="ECW18" s="231">
        <f t="shared" si="55"/>
        <v>0</v>
      </c>
      <c r="ECX18" s="231">
        <f t="shared" si="55"/>
        <v>0</v>
      </c>
      <c r="ECY18" s="231">
        <f t="shared" si="55"/>
        <v>0</v>
      </c>
      <c r="ECZ18" s="231">
        <f t="shared" si="55"/>
        <v>0</v>
      </c>
      <c r="EDA18" s="231">
        <f t="shared" si="55"/>
        <v>0</v>
      </c>
      <c r="EDB18" s="231">
        <f t="shared" si="55"/>
        <v>0</v>
      </c>
      <c r="EDC18" s="231">
        <f t="shared" si="55"/>
        <v>0</v>
      </c>
      <c r="EDD18" s="231">
        <f t="shared" si="55"/>
        <v>0</v>
      </c>
      <c r="EDE18" s="231">
        <f t="shared" si="55"/>
        <v>0</v>
      </c>
      <c r="EDF18" s="231">
        <f t="shared" si="55"/>
        <v>0</v>
      </c>
      <c r="EDG18" s="231">
        <f t="shared" si="55"/>
        <v>0</v>
      </c>
      <c r="EDH18" s="231">
        <f t="shared" si="55"/>
        <v>0</v>
      </c>
      <c r="EDI18" s="231">
        <f t="shared" si="55"/>
        <v>0</v>
      </c>
      <c r="EDJ18" s="231">
        <f t="shared" si="55"/>
        <v>0</v>
      </c>
      <c r="EDK18" s="231">
        <f t="shared" si="55"/>
        <v>0</v>
      </c>
      <c r="EDL18" s="231">
        <f t="shared" si="55"/>
        <v>0</v>
      </c>
      <c r="EDM18" s="231">
        <f t="shared" si="55"/>
        <v>0</v>
      </c>
      <c r="EDN18" s="231">
        <f t="shared" si="55"/>
        <v>0</v>
      </c>
      <c r="EDO18" s="231">
        <f t="shared" si="55"/>
        <v>0</v>
      </c>
      <c r="EDP18" s="231">
        <f t="shared" si="55"/>
        <v>0</v>
      </c>
      <c r="EDQ18" s="231">
        <f t="shared" si="55"/>
        <v>0</v>
      </c>
      <c r="EDR18" s="231">
        <f t="shared" si="55"/>
        <v>0</v>
      </c>
      <c r="EDS18" s="231">
        <f t="shared" si="55"/>
        <v>0</v>
      </c>
      <c r="EDT18" s="231">
        <f t="shared" si="55"/>
        <v>0</v>
      </c>
      <c r="EDU18" s="231">
        <f t="shared" si="55"/>
        <v>0</v>
      </c>
      <c r="EDV18" s="231">
        <f t="shared" si="55"/>
        <v>0</v>
      </c>
      <c r="EDW18" s="231">
        <f t="shared" si="55"/>
        <v>0</v>
      </c>
      <c r="EDX18" s="231">
        <f t="shared" si="55"/>
        <v>0</v>
      </c>
      <c r="EDY18" s="231">
        <f t="shared" si="55"/>
        <v>0</v>
      </c>
      <c r="EDZ18" s="231">
        <f t="shared" si="55"/>
        <v>0</v>
      </c>
      <c r="EEA18" s="231">
        <f t="shared" si="55"/>
        <v>0</v>
      </c>
      <c r="EEB18" s="231">
        <f t="shared" si="55"/>
        <v>0</v>
      </c>
      <c r="EEC18" s="231">
        <f t="shared" si="55"/>
        <v>0</v>
      </c>
      <c r="EED18" s="231">
        <f t="shared" si="55"/>
        <v>0</v>
      </c>
      <c r="EEE18" s="231">
        <f t="shared" si="55"/>
        <v>0</v>
      </c>
      <c r="EEF18" s="231">
        <f t="shared" si="55"/>
        <v>0</v>
      </c>
      <c r="EEG18" s="231">
        <f t="shared" si="55"/>
        <v>0</v>
      </c>
      <c r="EEH18" s="231">
        <f t="shared" si="55"/>
        <v>0</v>
      </c>
      <c r="EEI18" s="231">
        <f t="shared" si="55"/>
        <v>0</v>
      </c>
      <c r="EEJ18" s="231">
        <f t="shared" si="55"/>
        <v>0</v>
      </c>
      <c r="EEK18" s="231">
        <f t="shared" si="55"/>
        <v>0</v>
      </c>
      <c r="EEL18" s="231">
        <f t="shared" si="55"/>
        <v>0</v>
      </c>
      <c r="EEM18" s="231">
        <f t="shared" si="55"/>
        <v>0</v>
      </c>
      <c r="EEN18" s="231">
        <f t="shared" ref="EEN18:EGY18" si="56">SUM(EEN10:EEN17)</f>
        <v>0</v>
      </c>
      <c r="EEO18" s="231">
        <f t="shared" si="56"/>
        <v>0</v>
      </c>
      <c r="EEP18" s="231">
        <f t="shared" si="56"/>
        <v>0</v>
      </c>
      <c r="EEQ18" s="231">
        <f t="shared" si="56"/>
        <v>0</v>
      </c>
      <c r="EER18" s="231">
        <f t="shared" si="56"/>
        <v>0</v>
      </c>
      <c r="EES18" s="231">
        <f t="shared" si="56"/>
        <v>0</v>
      </c>
      <c r="EET18" s="231">
        <f t="shared" si="56"/>
        <v>0</v>
      </c>
      <c r="EEU18" s="231">
        <f t="shared" si="56"/>
        <v>0</v>
      </c>
      <c r="EEV18" s="231">
        <f t="shared" si="56"/>
        <v>0</v>
      </c>
      <c r="EEW18" s="231">
        <f t="shared" si="56"/>
        <v>0</v>
      </c>
      <c r="EEX18" s="231">
        <f t="shared" si="56"/>
        <v>0</v>
      </c>
      <c r="EEY18" s="231">
        <f t="shared" si="56"/>
        <v>0</v>
      </c>
      <c r="EEZ18" s="231">
        <f t="shared" si="56"/>
        <v>0</v>
      </c>
      <c r="EFA18" s="231">
        <f t="shared" si="56"/>
        <v>0</v>
      </c>
      <c r="EFB18" s="231">
        <f t="shared" si="56"/>
        <v>0</v>
      </c>
      <c r="EFC18" s="231">
        <f t="shared" si="56"/>
        <v>0</v>
      </c>
      <c r="EFD18" s="231">
        <f t="shared" si="56"/>
        <v>0</v>
      </c>
      <c r="EFE18" s="231">
        <f t="shared" si="56"/>
        <v>0</v>
      </c>
      <c r="EFF18" s="231">
        <f t="shared" si="56"/>
        <v>0</v>
      </c>
      <c r="EFG18" s="231">
        <f t="shared" si="56"/>
        <v>0</v>
      </c>
      <c r="EFH18" s="231">
        <f t="shared" si="56"/>
        <v>0</v>
      </c>
      <c r="EFI18" s="231">
        <f t="shared" si="56"/>
        <v>0</v>
      </c>
      <c r="EFJ18" s="231">
        <f t="shared" si="56"/>
        <v>0</v>
      </c>
      <c r="EFK18" s="231">
        <f t="shared" si="56"/>
        <v>0</v>
      </c>
      <c r="EFL18" s="231">
        <f t="shared" si="56"/>
        <v>0</v>
      </c>
      <c r="EFM18" s="231">
        <f t="shared" si="56"/>
        <v>0</v>
      </c>
      <c r="EFN18" s="231">
        <f t="shared" si="56"/>
        <v>0</v>
      </c>
      <c r="EFO18" s="231">
        <f t="shared" si="56"/>
        <v>0</v>
      </c>
      <c r="EFP18" s="231">
        <f t="shared" si="56"/>
        <v>0</v>
      </c>
      <c r="EFQ18" s="231">
        <f t="shared" si="56"/>
        <v>0</v>
      </c>
      <c r="EFR18" s="231">
        <f t="shared" si="56"/>
        <v>0</v>
      </c>
      <c r="EFS18" s="231">
        <f t="shared" si="56"/>
        <v>0</v>
      </c>
      <c r="EFT18" s="231">
        <f t="shared" si="56"/>
        <v>0</v>
      </c>
      <c r="EFU18" s="231">
        <f t="shared" si="56"/>
        <v>0</v>
      </c>
      <c r="EFV18" s="231">
        <f t="shared" si="56"/>
        <v>0</v>
      </c>
      <c r="EFW18" s="231">
        <f t="shared" si="56"/>
        <v>0</v>
      </c>
      <c r="EFX18" s="231">
        <f t="shared" si="56"/>
        <v>0</v>
      </c>
      <c r="EFY18" s="231">
        <f t="shared" si="56"/>
        <v>0</v>
      </c>
      <c r="EFZ18" s="231">
        <f t="shared" si="56"/>
        <v>0</v>
      </c>
      <c r="EGA18" s="231">
        <f t="shared" si="56"/>
        <v>0</v>
      </c>
      <c r="EGB18" s="231">
        <f t="shared" si="56"/>
        <v>0</v>
      </c>
      <c r="EGC18" s="231">
        <f t="shared" si="56"/>
        <v>0</v>
      </c>
      <c r="EGD18" s="231">
        <f t="shared" si="56"/>
        <v>0</v>
      </c>
      <c r="EGE18" s="231">
        <f t="shared" si="56"/>
        <v>0</v>
      </c>
      <c r="EGF18" s="231">
        <f t="shared" si="56"/>
        <v>0</v>
      </c>
      <c r="EGG18" s="231">
        <f t="shared" si="56"/>
        <v>0</v>
      </c>
      <c r="EGH18" s="231">
        <f t="shared" si="56"/>
        <v>0</v>
      </c>
      <c r="EGI18" s="231">
        <f t="shared" si="56"/>
        <v>0</v>
      </c>
      <c r="EGJ18" s="231">
        <f t="shared" si="56"/>
        <v>0</v>
      </c>
      <c r="EGK18" s="231">
        <f t="shared" si="56"/>
        <v>0</v>
      </c>
      <c r="EGL18" s="231">
        <f t="shared" si="56"/>
        <v>0</v>
      </c>
      <c r="EGM18" s="231">
        <f t="shared" si="56"/>
        <v>0</v>
      </c>
      <c r="EGN18" s="231">
        <f t="shared" si="56"/>
        <v>0</v>
      </c>
      <c r="EGO18" s="231">
        <f t="shared" si="56"/>
        <v>0</v>
      </c>
      <c r="EGP18" s="231">
        <f t="shared" si="56"/>
        <v>0</v>
      </c>
      <c r="EGQ18" s="231">
        <f t="shared" si="56"/>
        <v>0</v>
      </c>
      <c r="EGR18" s="231">
        <f t="shared" si="56"/>
        <v>0</v>
      </c>
      <c r="EGS18" s="231">
        <f t="shared" si="56"/>
        <v>0</v>
      </c>
      <c r="EGT18" s="231">
        <f t="shared" si="56"/>
        <v>0</v>
      </c>
      <c r="EGU18" s="231">
        <f t="shared" si="56"/>
        <v>0</v>
      </c>
      <c r="EGV18" s="231">
        <f t="shared" si="56"/>
        <v>0</v>
      </c>
      <c r="EGW18" s="231">
        <f t="shared" si="56"/>
        <v>0</v>
      </c>
      <c r="EGX18" s="231">
        <f t="shared" si="56"/>
        <v>0</v>
      </c>
      <c r="EGY18" s="231">
        <f t="shared" si="56"/>
        <v>0</v>
      </c>
      <c r="EGZ18" s="231">
        <f t="shared" ref="EGZ18:EJK18" si="57">SUM(EGZ10:EGZ17)</f>
        <v>0</v>
      </c>
      <c r="EHA18" s="231">
        <f t="shared" si="57"/>
        <v>0</v>
      </c>
      <c r="EHB18" s="231">
        <f t="shared" si="57"/>
        <v>0</v>
      </c>
      <c r="EHC18" s="231">
        <f t="shared" si="57"/>
        <v>0</v>
      </c>
      <c r="EHD18" s="231">
        <f t="shared" si="57"/>
        <v>0</v>
      </c>
      <c r="EHE18" s="231">
        <f t="shared" si="57"/>
        <v>0</v>
      </c>
      <c r="EHF18" s="231">
        <f t="shared" si="57"/>
        <v>0</v>
      </c>
      <c r="EHG18" s="231">
        <f t="shared" si="57"/>
        <v>0</v>
      </c>
      <c r="EHH18" s="231">
        <f t="shared" si="57"/>
        <v>0</v>
      </c>
      <c r="EHI18" s="231">
        <f t="shared" si="57"/>
        <v>0</v>
      </c>
      <c r="EHJ18" s="231">
        <f t="shared" si="57"/>
        <v>0</v>
      </c>
      <c r="EHK18" s="231">
        <f t="shared" si="57"/>
        <v>0</v>
      </c>
      <c r="EHL18" s="231">
        <f t="shared" si="57"/>
        <v>0</v>
      </c>
      <c r="EHM18" s="231">
        <f t="shared" si="57"/>
        <v>0</v>
      </c>
      <c r="EHN18" s="231">
        <f t="shared" si="57"/>
        <v>0</v>
      </c>
      <c r="EHO18" s="231">
        <f t="shared" si="57"/>
        <v>0</v>
      </c>
      <c r="EHP18" s="231">
        <f t="shared" si="57"/>
        <v>0</v>
      </c>
      <c r="EHQ18" s="231">
        <f t="shared" si="57"/>
        <v>0</v>
      </c>
      <c r="EHR18" s="231">
        <f t="shared" si="57"/>
        <v>0</v>
      </c>
      <c r="EHS18" s="231">
        <f t="shared" si="57"/>
        <v>0</v>
      </c>
      <c r="EHT18" s="231">
        <f t="shared" si="57"/>
        <v>0</v>
      </c>
      <c r="EHU18" s="231">
        <f t="shared" si="57"/>
        <v>0</v>
      </c>
      <c r="EHV18" s="231">
        <f t="shared" si="57"/>
        <v>0</v>
      </c>
      <c r="EHW18" s="231">
        <f t="shared" si="57"/>
        <v>0</v>
      </c>
      <c r="EHX18" s="231">
        <f t="shared" si="57"/>
        <v>0</v>
      </c>
      <c r="EHY18" s="231">
        <f t="shared" si="57"/>
        <v>0</v>
      </c>
      <c r="EHZ18" s="231">
        <f t="shared" si="57"/>
        <v>0</v>
      </c>
      <c r="EIA18" s="231">
        <f t="shared" si="57"/>
        <v>0</v>
      </c>
      <c r="EIB18" s="231">
        <f t="shared" si="57"/>
        <v>0</v>
      </c>
      <c r="EIC18" s="231">
        <f t="shared" si="57"/>
        <v>0</v>
      </c>
      <c r="EID18" s="231">
        <f t="shared" si="57"/>
        <v>0</v>
      </c>
      <c r="EIE18" s="231">
        <f t="shared" si="57"/>
        <v>0</v>
      </c>
      <c r="EIF18" s="231">
        <f t="shared" si="57"/>
        <v>0</v>
      </c>
      <c r="EIG18" s="231">
        <f t="shared" si="57"/>
        <v>0</v>
      </c>
      <c r="EIH18" s="231">
        <f t="shared" si="57"/>
        <v>0</v>
      </c>
      <c r="EII18" s="231">
        <f t="shared" si="57"/>
        <v>0</v>
      </c>
      <c r="EIJ18" s="231">
        <f t="shared" si="57"/>
        <v>0</v>
      </c>
      <c r="EIK18" s="231">
        <f t="shared" si="57"/>
        <v>0</v>
      </c>
      <c r="EIL18" s="231">
        <f t="shared" si="57"/>
        <v>0</v>
      </c>
      <c r="EIM18" s="231">
        <f t="shared" si="57"/>
        <v>0</v>
      </c>
      <c r="EIN18" s="231">
        <f t="shared" si="57"/>
        <v>0</v>
      </c>
      <c r="EIO18" s="231">
        <f t="shared" si="57"/>
        <v>0</v>
      </c>
      <c r="EIP18" s="231">
        <f t="shared" si="57"/>
        <v>0</v>
      </c>
      <c r="EIQ18" s="231">
        <f t="shared" si="57"/>
        <v>0</v>
      </c>
      <c r="EIR18" s="231">
        <f t="shared" si="57"/>
        <v>0</v>
      </c>
      <c r="EIS18" s="231">
        <f t="shared" si="57"/>
        <v>0</v>
      </c>
      <c r="EIT18" s="231">
        <f t="shared" si="57"/>
        <v>0</v>
      </c>
      <c r="EIU18" s="231">
        <f t="shared" si="57"/>
        <v>0</v>
      </c>
      <c r="EIV18" s="231">
        <f t="shared" si="57"/>
        <v>0</v>
      </c>
      <c r="EIW18" s="231">
        <f t="shared" si="57"/>
        <v>0</v>
      </c>
      <c r="EIX18" s="231">
        <f t="shared" si="57"/>
        <v>0</v>
      </c>
      <c r="EIY18" s="231">
        <f t="shared" si="57"/>
        <v>0</v>
      </c>
      <c r="EIZ18" s="231">
        <f t="shared" si="57"/>
        <v>0</v>
      </c>
      <c r="EJA18" s="231">
        <f t="shared" si="57"/>
        <v>0</v>
      </c>
      <c r="EJB18" s="231">
        <f t="shared" si="57"/>
        <v>0</v>
      </c>
      <c r="EJC18" s="231">
        <f t="shared" si="57"/>
        <v>0</v>
      </c>
      <c r="EJD18" s="231">
        <f t="shared" si="57"/>
        <v>0</v>
      </c>
      <c r="EJE18" s="231">
        <f t="shared" si="57"/>
        <v>0</v>
      </c>
      <c r="EJF18" s="231">
        <f t="shared" si="57"/>
        <v>0</v>
      </c>
      <c r="EJG18" s="231">
        <f t="shared" si="57"/>
        <v>0</v>
      </c>
      <c r="EJH18" s="231">
        <f t="shared" si="57"/>
        <v>0</v>
      </c>
      <c r="EJI18" s="231">
        <f t="shared" si="57"/>
        <v>0</v>
      </c>
      <c r="EJJ18" s="231">
        <f t="shared" si="57"/>
        <v>0</v>
      </c>
      <c r="EJK18" s="231">
        <f t="shared" si="57"/>
        <v>0</v>
      </c>
      <c r="EJL18" s="231">
        <f t="shared" ref="EJL18:ELW18" si="58">SUM(EJL10:EJL17)</f>
        <v>0</v>
      </c>
      <c r="EJM18" s="231">
        <f t="shared" si="58"/>
        <v>0</v>
      </c>
      <c r="EJN18" s="231">
        <f t="shared" si="58"/>
        <v>0</v>
      </c>
      <c r="EJO18" s="231">
        <f t="shared" si="58"/>
        <v>0</v>
      </c>
      <c r="EJP18" s="231">
        <f t="shared" si="58"/>
        <v>0</v>
      </c>
      <c r="EJQ18" s="231">
        <f t="shared" si="58"/>
        <v>0</v>
      </c>
      <c r="EJR18" s="231">
        <f t="shared" si="58"/>
        <v>0</v>
      </c>
      <c r="EJS18" s="231">
        <f t="shared" si="58"/>
        <v>0</v>
      </c>
      <c r="EJT18" s="231">
        <f t="shared" si="58"/>
        <v>0</v>
      </c>
      <c r="EJU18" s="231">
        <f t="shared" si="58"/>
        <v>0</v>
      </c>
      <c r="EJV18" s="231">
        <f t="shared" si="58"/>
        <v>0</v>
      </c>
      <c r="EJW18" s="231">
        <f t="shared" si="58"/>
        <v>0</v>
      </c>
      <c r="EJX18" s="231">
        <f t="shared" si="58"/>
        <v>0</v>
      </c>
      <c r="EJY18" s="231">
        <f t="shared" si="58"/>
        <v>0</v>
      </c>
      <c r="EJZ18" s="231">
        <f t="shared" si="58"/>
        <v>0</v>
      </c>
      <c r="EKA18" s="231">
        <f t="shared" si="58"/>
        <v>0</v>
      </c>
      <c r="EKB18" s="231">
        <f t="shared" si="58"/>
        <v>0</v>
      </c>
      <c r="EKC18" s="231">
        <f t="shared" si="58"/>
        <v>0</v>
      </c>
      <c r="EKD18" s="231">
        <f t="shared" si="58"/>
        <v>0</v>
      </c>
      <c r="EKE18" s="231">
        <f t="shared" si="58"/>
        <v>0</v>
      </c>
      <c r="EKF18" s="231">
        <f t="shared" si="58"/>
        <v>0</v>
      </c>
      <c r="EKG18" s="231">
        <f t="shared" si="58"/>
        <v>0</v>
      </c>
      <c r="EKH18" s="231">
        <f t="shared" si="58"/>
        <v>0</v>
      </c>
      <c r="EKI18" s="231">
        <f t="shared" si="58"/>
        <v>0</v>
      </c>
      <c r="EKJ18" s="231">
        <f t="shared" si="58"/>
        <v>0</v>
      </c>
      <c r="EKK18" s="231">
        <f t="shared" si="58"/>
        <v>0</v>
      </c>
      <c r="EKL18" s="231">
        <f t="shared" si="58"/>
        <v>0</v>
      </c>
      <c r="EKM18" s="231">
        <f t="shared" si="58"/>
        <v>0</v>
      </c>
      <c r="EKN18" s="231">
        <f t="shared" si="58"/>
        <v>0</v>
      </c>
      <c r="EKO18" s="231">
        <f t="shared" si="58"/>
        <v>0</v>
      </c>
      <c r="EKP18" s="231">
        <f t="shared" si="58"/>
        <v>0</v>
      </c>
      <c r="EKQ18" s="231">
        <f t="shared" si="58"/>
        <v>0</v>
      </c>
      <c r="EKR18" s="231">
        <f t="shared" si="58"/>
        <v>0</v>
      </c>
      <c r="EKS18" s="231">
        <f t="shared" si="58"/>
        <v>0</v>
      </c>
      <c r="EKT18" s="231">
        <f t="shared" si="58"/>
        <v>0</v>
      </c>
      <c r="EKU18" s="231">
        <f t="shared" si="58"/>
        <v>0</v>
      </c>
      <c r="EKV18" s="231">
        <f t="shared" si="58"/>
        <v>0</v>
      </c>
      <c r="EKW18" s="231">
        <f t="shared" si="58"/>
        <v>0</v>
      </c>
      <c r="EKX18" s="231">
        <f t="shared" si="58"/>
        <v>0</v>
      </c>
      <c r="EKY18" s="231">
        <f t="shared" si="58"/>
        <v>0</v>
      </c>
      <c r="EKZ18" s="231">
        <f t="shared" si="58"/>
        <v>0</v>
      </c>
      <c r="ELA18" s="231">
        <f t="shared" si="58"/>
        <v>0</v>
      </c>
      <c r="ELB18" s="231">
        <f t="shared" si="58"/>
        <v>0</v>
      </c>
      <c r="ELC18" s="231">
        <f t="shared" si="58"/>
        <v>0</v>
      </c>
      <c r="ELD18" s="231">
        <f t="shared" si="58"/>
        <v>0</v>
      </c>
      <c r="ELE18" s="231">
        <f t="shared" si="58"/>
        <v>0</v>
      </c>
      <c r="ELF18" s="231">
        <f t="shared" si="58"/>
        <v>0</v>
      </c>
      <c r="ELG18" s="231">
        <f t="shared" si="58"/>
        <v>0</v>
      </c>
      <c r="ELH18" s="231">
        <f t="shared" si="58"/>
        <v>0</v>
      </c>
      <c r="ELI18" s="231">
        <f t="shared" si="58"/>
        <v>0</v>
      </c>
      <c r="ELJ18" s="231">
        <f t="shared" si="58"/>
        <v>0</v>
      </c>
      <c r="ELK18" s="231">
        <f t="shared" si="58"/>
        <v>0</v>
      </c>
      <c r="ELL18" s="231">
        <f t="shared" si="58"/>
        <v>0</v>
      </c>
      <c r="ELM18" s="231">
        <f t="shared" si="58"/>
        <v>0</v>
      </c>
      <c r="ELN18" s="231">
        <f t="shared" si="58"/>
        <v>0</v>
      </c>
      <c r="ELO18" s="231">
        <f t="shared" si="58"/>
        <v>0</v>
      </c>
      <c r="ELP18" s="231">
        <f t="shared" si="58"/>
        <v>0</v>
      </c>
      <c r="ELQ18" s="231">
        <f t="shared" si="58"/>
        <v>0</v>
      </c>
      <c r="ELR18" s="231">
        <f t="shared" si="58"/>
        <v>0</v>
      </c>
      <c r="ELS18" s="231">
        <f t="shared" si="58"/>
        <v>0</v>
      </c>
      <c r="ELT18" s="231">
        <f t="shared" si="58"/>
        <v>0</v>
      </c>
      <c r="ELU18" s="231">
        <f t="shared" si="58"/>
        <v>0</v>
      </c>
      <c r="ELV18" s="231">
        <f t="shared" si="58"/>
        <v>0</v>
      </c>
      <c r="ELW18" s="231">
        <f t="shared" si="58"/>
        <v>0</v>
      </c>
      <c r="ELX18" s="231">
        <f t="shared" ref="ELX18:EOI18" si="59">SUM(ELX10:ELX17)</f>
        <v>0</v>
      </c>
      <c r="ELY18" s="231">
        <f t="shared" si="59"/>
        <v>0</v>
      </c>
      <c r="ELZ18" s="231">
        <f t="shared" si="59"/>
        <v>0</v>
      </c>
      <c r="EMA18" s="231">
        <f t="shared" si="59"/>
        <v>0</v>
      </c>
      <c r="EMB18" s="231">
        <f t="shared" si="59"/>
        <v>0</v>
      </c>
      <c r="EMC18" s="231">
        <f t="shared" si="59"/>
        <v>0</v>
      </c>
      <c r="EMD18" s="231">
        <f t="shared" si="59"/>
        <v>0</v>
      </c>
      <c r="EME18" s="231">
        <f t="shared" si="59"/>
        <v>0</v>
      </c>
      <c r="EMF18" s="231">
        <f t="shared" si="59"/>
        <v>0</v>
      </c>
      <c r="EMG18" s="231">
        <f t="shared" si="59"/>
        <v>0</v>
      </c>
      <c r="EMH18" s="231">
        <f t="shared" si="59"/>
        <v>0</v>
      </c>
      <c r="EMI18" s="231">
        <f t="shared" si="59"/>
        <v>0</v>
      </c>
      <c r="EMJ18" s="231">
        <f t="shared" si="59"/>
        <v>0</v>
      </c>
      <c r="EMK18" s="231">
        <f t="shared" si="59"/>
        <v>0</v>
      </c>
      <c r="EML18" s="231">
        <f t="shared" si="59"/>
        <v>0</v>
      </c>
      <c r="EMM18" s="231">
        <f t="shared" si="59"/>
        <v>0</v>
      </c>
      <c r="EMN18" s="231">
        <f t="shared" si="59"/>
        <v>0</v>
      </c>
      <c r="EMO18" s="231">
        <f t="shared" si="59"/>
        <v>0</v>
      </c>
      <c r="EMP18" s="231">
        <f t="shared" si="59"/>
        <v>0</v>
      </c>
      <c r="EMQ18" s="231">
        <f t="shared" si="59"/>
        <v>0</v>
      </c>
      <c r="EMR18" s="231">
        <f t="shared" si="59"/>
        <v>0</v>
      </c>
      <c r="EMS18" s="231">
        <f t="shared" si="59"/>
        <v>0</v>
      </c>
      <c r="EMT18" s="231">
        <f t="shared" si="59"/>
        <v>0</v>
      </c>
      <c r="EMU18" s="231">
        <f t="shared" si="59"/>
        <v>0</v>
      </c>
      <c r="EMV18" s="231">
        <f t="shared" si="59"/>
        <v>0</v>
      </c>
      <c r="EMW18" s="231">
        <f t="shared" si="59"/>
        <v>0</v>
      </c>
      <c r="EMX18" s="231">
        <f t="shared" si="59"/>
        <v>0</v>
      </c>
      <c r="EMY18" s="231">
        <f t="shared" si="59"/>
        <v>0</v>
      </c>
      <c r="EMZ18" s="231">
        <f t="shared" si="59"/>
        <v>0</v>
      </c>
      <c r="ENA18" s="231">
        <f t="shared" si="59"/>
        <v>0</v>
      </c>
      <c r="ENB18" s="231">
        <f t="shared" si="59"/>
        <v>0</v>
      </c>
      <c r="ENC18" s="231">
        <f t="shared" si="59"/>
        <v>0</v>
      </c>
      <c r="END18" s="231">
        <f t="shared" si="59"/>
        <v>0</v>
      </c>
      <c r="ENE18" s="231">
        <f t="shared" si="59"/>
        <v>0</v>
      </c>
      <c r="ENF18" s="231">
        <f t="shared" si="59"/>
        <v>0</v>
      </c>
      <c r="ENG18" s="231">
        <f t="shared" si="59"/>
        <v>0</v>
      </c>
      <c r="ENH18" s="231">
        <f t="shared" si="59"/>
        <v>0</v>
      </c>
      <c r="ENI18" s="231">
        <f t="shared" si="59"/>
        <v>0</v>
      </c>
      <c r="ENJ18" s="231">
        <f t="shared" si="59"/>
        <v>0</v>
      </c>
      <c r="ENK18" s="231">
        <f t="shared" si="59"/>
        <v>0</v>
      </c>
      <c r="ENL18" s="231">
        <f t="shared" si="59"/>
        <v>0</v>
      </c>
      <c r="ENM18" s="231">
        <f t="shared" si="59"/>
        <v>0</v>
      </c>
      <c r="ENN18" s="231">
        <f t="shared" si="59"/>
        <v>0</v>
      </c>
      <c r="ENO18" s="231">
        <f t="shared" si="59"/>
        <v>0</v>
      </c>
      <c r="ENP18" s="231">
        <f t="shared" si="59"/>
        <v>0</v>
      </c>
      <c r="ENQ18" s="231">
        <f t="shared" si="59"/>
        <v>0</v>
      </c>
      <c r="ENR18" s="231">
        <f t="shared" si="59"/>
        <v>0</v>
      </c>
      <c r="ENS18" s="231">
        <f t="shared" si="59"/>
        <v>0</v>
      </c>
      <c r="ENT18" s="231">
        <f t="shared" si="59"/>
        <v>0</v>
      </c>
      <c r="ENU18" s="231">
        <f t="shared" si="59"/>
        <v>0</v>
      </c>
      <c r="ENV18" s="231">
        <f t="shared" si="59"/>
        <v>0</v>
      </c>
      <c r="ENW18" s="231">
        <f t="shared" si="59"/>
        <v>0</v>
      </c>
      <c r="ENX18" s="231">
        <f t="shared" si="59"/>
        <v>0</v>
      </c>
      <c r="ENY18" s="231">
        <f t="shared" si="59"/>
        <v>0</v>
      </c>
      <c r="ENZ18" s="231">
        <f t="shared" si="59"/>
        <v>0</v>
      </c>
      <c r="EOA18" s="231">
        <f t="shared" si="59"/>
        <v>0</v>
      </c>
      <c r="EOB18" s="231">
        <f t="shared" si="59"/>
        <v>0</v>
      </c>
      <c r="EOC18" s="231">
        <f t="shared" si="59"/>
        <v>0</v>
      </c>
      <c r="EOD18" s="231">
        <f t="shared" si="59"/>
        <v>0</v>
      </c>
      <c r="EOE18" s="231">
        <f t="shared" si="59"/>
        <v>0</v>
      </c>
      <c r="EOF18" s="231">
        <f t="shared" si="59"/>
        <v>0</v>
      </c>
      <c r="EOG18" s="231">
        <f t="shared" si="59"/>
        <v>0</v>
      </c>
      <c r="EOH18" s="231">
        <f t="shared" si="59"/>
        <v>0</v>
      </c>
      <c r="EOI18" s="231">
        <f t="shared" si="59"/>
        <v>0</v>
      </c>
      <c r="EOJ18" s="231">
        <f t="shared" ref="EOJ18:EQU18" si="60">SUM(EOJ10:EOJ17)</f>
        <v>0</v>
      </c>
      <c r="EOK18" s="231">
        <f t="shared" si="60"/>
        <v>0</v>
      </c>
      <c r="EOL18" s="231">
        <f t="shared" si="60"/>
        <v>0</v>
      </c>
      <c r="EOM18" s="231">
        <f t="shared" si="60"/>
        <v>0</v>
      </c>
      <c r="EON18" s="231">
        <f t="shared" si="60"/>
        <v>0</v>
      </c>
      <c r="EOO18" s="231">
        <f t="shared" si="60"/>
        <v>0</v>
      </c>
      <c r="EOP18" s="231">
        <f t="shared" si="60"/>
        <v>0</v>
      </c>
      <c r="EOQ18" s="231">
        <f t="shared" si="60"/>
        <v>0</v>
      </c>
      <c r="EOR18" s="231">
        <f t="shared" si="60"/>
        <v>0</v>
      </c>
      <c r="EOS18" s="231">
        <f t="shared" si="60"/>
        <v>0</v>
      </c>
      <c r="EOT18" s="231">
        <f t="shared" si="60"/>
        <v>0</v>
      </c>
      <c r="EOU18" s="231">
        <f t="shared" si="60"/>
        <v>0</v>
      </c>
      <c r="EOV18" s="231">
        <f t="shared" si="60"/>
        <v>0</v>
      </c>
      <c r="EOW18" s="231">
        <f t="shared" si="60"/>
        <v>0</v>
      </c>
      <c r="EOX18" s="231">
        <f t="shared" si="60"/>
        <v>0</v>
      </c>
      <c r="EOY18" s="231">
        <f t="shared" si="60"/>
        <v>0</v>
      </c>
      <c r="EOZ18" s="231">
        <f t="shared" si="60"/>
        <v>0</v>
      </c>
      <c r="EPA18" s="231">
        <f t="shared" si="60"/>
        <v>0</v>
      </c>
      <c r="EPB18" s="231">
        <f t="shared" si="60"/>
        <v>0</v>
      </c>
      <c r="EPC18" s="231">
        <f t="shared" si="60"/>
        <v>0</v>
      </c>
      <c r="EPD18" s="231">
        <f t="shared" si="60"/>
        <v>0</v>
      </c>
      <c r="EPE18" s="231">
        <f t="shared" si="60"/>
        <v>0</v>
      </c>
      <c r="EPF18" s="231">
        <f t="shared" si="60"/>
        <v>0</v>
      </c>
      <c r="EPG18" s="231">
        <f t="shared" si="60"/>
        <v>0</v>
      </c>
      <c r="EPH18" s="231">
        <f t="shared" si="60"/>
        <v>0</v>
      </c>
      <c r="EPI18" s="231">
        <f t="shared" si="60"/>
        <v>0</v>
      </c>
      <c r="EPJ18" s="231">
        <f t="shared" si="60"/>
        <v>0</v>
      </c>
      <c r="EPK18" s="231">
        <f t="shared" si="60"/>
        <v>0</v>
      </c>
      <c r="EPL18" s="231">
        <f t="shared" si="60"/>
        <v>0</v>
      </c>
      <c r="EPM18" s="231">
        <f t="shared" si="60"/>
        <v>0</v>
      </c>
      <c r="EPN18" s="231">
        <f t="shared" si="60"/>
        <v>0</v>
      </c>
      <c r="EPO18" s="231">
        <f t="shared" si="60"/>
        <v>0</v>
      </c>
      <c r="EPP18" s="231">
        <f t="shared" si="60"/>
        <v>0</v>
      </c>
      <c r="EPQ18" s="231">
        <f t="shared" si="60"/>
        <v>0</v>
      </c>
      <c r="EPR18" s="231">
        <f t="shared" si="60"/>
        <v>0</v>
      </c>
      <c r="EPS18" s="231">
        <f t="shared" si="60"/>
        <v>0</v>
      </c>
      <c r="EPT18" s="231">
        <f t="shared" si="60"/>
        <v>0</v>
      </c>
      <c r="EPU18" s="231">
        <f t="shared" si="60"/>
        <v>0</v>
      </c>
      <c r="EPV18" s="231">
        <f t="shared" si="60"/>
        <v>0</v>
      </c>
      <c r="EPW18" s="231">
        <f t="shared" si="60"/>
        <v>0</v>
      </c>
      <c r="EPX18" s="231">
        <f t="shared" si="60"/>
        <v>0</v>
      </c>
      <c r="EPY18" s="231">
        <f t="shared" si="60"/>
        <v>0</v>
      </c>
      <c r="EPZ18" s="231">
        <f t="shared" si="60"/>
        <v>0</v>
      </c>
      <c r="EQA18" s="231">
        <f t="shared" si="60"/>
        <v>0</v>
      </c>
      <c r="EQB18" s="231">
        <f t="shared" si="60"/>
        <v>0</v>
      </c>
      <c r="EQC18" s="231">
        <f t="shared" si="60"/>
        <v>0</v>
      </c>
      <c r="EQD18" s="231">
        <f t="shared" si="60"/>
        <v>0</v>
      </c>
      <c r="EQE18" s="231">
        <f t="shared" si="60"/>
        <v>0</v>
      </c>
      <c r="EQF18" s="231">
        <f t="shared" si="60"/>
        <v>0</v>
      </c>
      <c r="EQG18" s="231">
        <f t="shared" si="60"/>
        <v>0</v>
      </c>
      <c r="EQH18" s="231">
        <f t="shared" si="60"/>
        <v>0</v>
      </c>
      <c r="EQI18" s="231">
        <f t="shared" si="60"/>
        <v>0</v>
      </c>
      <c r="EQJ18" s="231">
        <f t="shared" si="60"/>
        <v>0</v>
      </c>
      <c r="EQK18" s="231">
        <f t="shared" si="60"/>
        <v>0</v>
      </c>
      <c r="EQL18" s="231">
        <f t="shared" si="60"/>
        <v>0</v>
      </c>
      <c r="EQM18" s="231">
        <f t="shared" si="60"/>
        <v>0</v>
      </c>
      <c r="EQN18" s="231">
        <f t="shared" si="60"/>
        <v>0</v>
      </c>
      <c r="EQO18" s="231">
        <f t="shared" si="60"/>
        <v>0</v>
      </c>
      <c r="EQP18" s="231">
        <f t="shared" si="60"/>
        <v>0</v>
      </c>
      <c r="EQQ18" s="231">
        <f t="shared" si="60"/>
        <v>0</v>
      </c>
      <c r="EQR18" s="231">
        <f t="shared" si="60"/>
        <v>0</v>
      </c>
      <c r="EQS18" s="231">
        <f t="shared" si="60"/>
        <v>0</v>
      </c>
      <c r="EQT18" s="231">
        <f t="shared" si="60"/>
        <v>0</v>
      </c>
      <c r="EQU18" s="231">
        <f t="shared" si="60"/>
        <v>0</v>
      </c>
      <c r="EQV18" s="231">
        <f t="shared" ref="EQV18:ETG18" si="61">SUM(EQV10:EQV17)</f>
        <v>0</v>
      </c>
      <c r="EQW18" s="231">
        <f t="shared" si="61"/>
        <v>0</v>
      </c>
      <c r="EQX18" s="231">
        <f t="shared" si="61"/>
        <v>0</v>
      </c>
      <c r="EQY18" s="231">
        <f t="shared" si="61"/>
        <v>0</v>
      </c>
      <c r="EQZ18" s="231">
        <f t="shared" si="61"/>
        <v>0</v>
      </c>
      <c r="ERA18" s="231">
        <f t="shared" si="61"/>
        <v>0</v>
      </c>
      <c r="ERB18" s="231">
        <f t="shared" si="61"/>
        <v>0</v>
      </c>
      <c r="ERC18" s="231">
        <f t="shared" si="61"/>
        <v>0</v>
      </c>
      <c r="ERD18" s="231">
        <f t="shared" si="61"/>
        <v>0</v>
      </c>
      <c r="ERE18" s="231">
        <f t="shared" si="61"/>
        <v>0</v>
      </c>
      <c r="ERF18" s="231">
        <f t="shared" si="61"/>
        <v>0</v>
      </c>
      <c r="ERG18" s="231">
        <f t="shared" si="61"/>
        <v>0</v>
      </c>
      <c r="ERH18" s="231">
        <f t="shared" si="61"/>
        <v>0</v>
      </c>
      <c r="ERI18" s="231">
        <f t="shared" si="61"/>
        <v>0</v>
      </c>
      <c r="ERJ18" s="231">
        <f t="shared" si="61"/>
        <v>0</v>
      </c>
      <c r="ERK18" s="231">
        <f t="shared" si="61"/>
        <v>0</v>
      </c>
      <c r="ERL18" s="231">
        <f t="shared" si="61"/>
        <v>0</v>
      </c>
      <c r="ERM18" s="231">
        <f t="shared" si="61"/>
        <v>0</v>
      </c>
      <c r="ERN18" s="231">
        <f t="shared" si="61"/>
        <v>0</v>
      </c>
      <c r="ERO18" s="231">
        <f t="shared" si="61"/>
        <v>0</v>
      </c>
      <c r="ERP18" s="231">
        <f t="shared" si="61"/>
        <v>0</v>
      </c>
      <c r="ERQ18" s="231">
        <f t="shared" si="61"/>
        <v>0</v>
      </c>
      <c r="ERR18" s="231">
        <f t="shared" si="61"/>
        <v>0</v>
      </c>
      <c r="ERS18" s="231">
        <f t="shared" si="61"/>
        <v>0</v>
      </c>
      <c r="ERT18" s="231">
        <f t="shared" si="61"/>
        <v>0</v>
      </c>
      <c r="ERU18" s="231">
        <f t="shared" si="61"/>
        <v>0</v>
      </c>
      <c r="ERV18" s="231">
        <f t="shared" si="61"/>
        <v>0</v>
      </c>
      <c r="ERW18" s="231">
        <f t="shared" si="61"/>
        <v>0</v>
      </c>
      <c r="ERX18" s="231">
        <f t="shared" si="61"/>
        <v>0</v>
      </c>
      <c r="ERY18" s="231">
        <f t="shared" si="61"/>
        <v>0</v>
      </c>
      <c r="ERZ18" s="231">
        <f t="shared" si="61"/>
        <v>0</v>
      </c>
      <c r="ESA18" s="231">
        <f t="shared" si="61"/>
        <v>0</v>
      </c>
      <c r="ESB18" s="231">
        <f t="shared" si="61"/>
        <v>0</v>
      </c>
      <c r="ESC18" s="231">
        <f t="shared" si="61"/>
        <v>0</v>
      </c>
      <c r="ESD18" s="231">
        <f t="shared" si="61"/>
        <v>0</v>
      </c>
      <c r="ESE18" s="231">
        <f t="shared" si="61"/>
        <v>0</v>
      </c>
      <c r="ESF18" s="231">
        <f t="shared" si="61"/>
        <v>0</v>
      </c>
      <c r="ESG18" s="231">
        <f t="shared" si="61"/>
        <v>0</v>
      </c>
      <c r="ESH18" s="231">
        <f t="shared" si="61"/>
        <v>0</v>
      </c>
      <c r="ESI18" s="231">
        <f t="shared" si="61"/>
        <v>0</v>
      </c>
      <c r="ESJ18" s="231">
        <f t="shared" si="61"/>
        <v>0</v>
      </c>
      <c r="ESK18" s="231">
        <f t="shared" si="61"/>
        <v>0</v>
      </c>
      <c r="ESL18" s="231">
        <f t="shared" si="61"/>
        <v>0</v>
      </c>
      <c r="ESM18" s="231">
        <f t="shared" si="61"/>
        <v>0</v>
      </c>
      <c r="ESN18" s="231">
        <f t="shared" si="61"/>
        <v>0</v>
      </c>
      <c r="ESO18" s="231">
        <f t="shared" si="61"/>
        <v>0</v>
      </c>
      <c r="ESP18" s="231">
        <f t="shared" si="61"/>
        <v>0</v>
      </c>
      <c r="ESQ18" s="231">
        <f t="shared" si="61"/>
        <v>0</v>
      </c>
      <c r="ESR18" s="231">
        <f t="shared" si="61"/>
        <v>0</v>
      </c>
      <c r="ESS18" s="231">
        <f t="shared" si="61"/>
        <v>0</v>
      </c>
      <c r="EST18" s="231">
        <f t="shared" si="61"/>
        <v>0</v>
      </c>
      <c r="ESU18" s="231">
        <f t="shared" si="61"/>
        <v>0</v>
      </c>
      <c r="ESV18" s="231">
        <f t="shared" si="61"/>
        <v>0</v>
      </c>
      <c r="ESW18" s="231">
        <f t="shared" si="61"/>
        <v>0</v>
      </c>
      <c r="ESX18" s="231">
        <f t="shared" si="61"/>
        <v>0</v>
      </c>
      <c r="ESY18" s="231">
        <f t="shared" si="61"/>
        <v>0</v>
      </c>
      <c r="ESZ18" s="231">
        <f t="shared" si="61"/>
        <v>0</v>
      </c>
      <c r="ETA18" s="231">
        <f t="shared" si="61"/>
        <v>0</v>
      </c>
      <c r="ETB18" s="231">
        <f t="shared" si="61"/>
        <v>0</v>
      </c>
      <c r="ETC18" s="231">
        <f t="shared" si="61"/>
        <v>0</v>
      </c>
      <c r="ETD18" s="231">
        <f t="shared" si="61"/>
        <v>0</v>
      </c>
      <c r="ETE18" s="231">
        <f t="shared" si="61"/>
        <v>0</v>
      </c>
      <c r="ETF18" s="231">
        <f t="shared" si="61"/>
        <v>0</v>
      </c>
      <c r="ETG18" s="231">
        <f t="shared" si="61"/>
        <v>0</v>
      </c>
      <c r="ETH18" s="231">
        <f t="shared" ref="ETH18:EVS18" si="62">SUM(ETH10:ETH17)</f>
        <v>0</v>
      </c>
      <c r="ETI18" s="231">
        <f t="shared" si="62"/>
        <v>0</v>
      </c>
      <c r="ETJ18" s="231">
        <f t="shared" si="62"/>
        <v>0</v>
      </c>
      <c r="ETK18" s="231">
        <f t="shared" si="62"/>
        <v>0</v>
      </c>
      <c r="ETL18" s="231">
        <f t="shared" si="62"/>
        <v>0</v>
      </c>
      <c r="ETM18" s="231">
        <f t="shared" si="62"/>
        <v>0</v>
      </c>
      <c r="ETN18" s="231">
        <f t="shared" si="62"/>
        <v>0</v>
      </c>
      <c r="ETO18" s="231">
        <f t="shared" si="62"/>
        <v>0</v>
      </c>
      <c r="ETP18" s="231">
        <f t="shared" si="62"/>
        <v>0</v>
      </c>
      <c r="ETQ18" s="231">
        <f t="shared" si="62"/>
        <v>0</v>
      </c>
      <c r="ETR18" s="231">
        <f t="shared" si="62"/>
        <v>0</v>
      </c>
      <c r="ETS18" s="231">
        <f t="shared" si="62"/>
        <v>0</v>
      </c>
      <c r="ETT18" s="231">
        <f t="shared" si="62"/>
        <v>0</v>
      </c>
      <c r="ETU18" s="231">
        <f t="shared" si="62"/>
        <v>0</v>
      </c>
      <c r="ETV18" s="231">
        <f t="shared" si="62"/>
        <v>0</v>
      </c>
      <c r="ETW18" s="231">
        <f t="shared" si="62"/>
        <v>0</v>
      </c>
      <c r="ETX18" s="231">
        <f t="shared" si="62"/>
        <v>0</v>
      </c>
      <c r="ETY18" s="231">
        <f t="shared" si="62"/>
        <v>0</v>
      </c>
      <c r="ETZ18" s="231">
        <f t="shared" si="62"/>
        <v>0</v>
      </c>
      <c r="EUA18" s="231">
        <f t="shared" si="62"/>
        <v>0</v>
      </c>
      <c r="EUB18" s="231">
        <f t="shared" si="62"/>
        <v>0</v>
      </c>
      <c r="EUC18" s="231">
        <f t="shared" si="62"/>
        <v>0</v>
      </c>
      <c r="EUD18" s="231">
        <f t="shared" si="62"/>
        <v>0</v>
      </c>
      <c r="EUE18" s="231">
        <f t="shared" si="62"/>
        <v>0</v>
      </c>
      <c r="EUF18" s="231">
        <f t="shared" si="62"/>
        <v>0</v>
      </c>
      <c r="EUG18" s="231">
        <f t="shared" si="62"/>
        <v>0</v>
      </c>
      <c r="EUH18" s="231">
        <f t="shared" si="62"/>
        <v>0</v>
      </c>
      <c r="EUI18" s="231">
        <f t="shared" si="62"/>
        <v>0</v>
      </c>
      <c r="EUJ18" s="231">
        <f t="shared" si="62"/>
        <v>0</v>
      </c>
      <c r="EUK18" s="231">
        <f t="shared" si="62"/>
        <v>0</v>
      </c>
      <c r="EUL18" s="231">
        <f t="shared" si="62"/>
        <v>0</v>
      </c>
      <c r="EUM18" s="231">
        <f t="shared" si="62"/>
        <v>0</v>
      </c>
      <c r="EUN18" s="231">
        <f t="shared" si="62"/>
        <v>0</v>
      </c>
      <c r="EUO18" s="231">
        <f t="shared" si="62"/>
        <v>0</v>
      </c>
      <c r="EUP18" s="231">
        <f t="shared" si="62"/>
        <v>0</v>
      </c>
      <c r="EUQ18" s="231">
        <f t="shared" si="62"/>
        <v>0</v>
      </c>
      <c r="EUR18" s="231">
        <f t="shared" si="62"/>
        <v>0</v>
      </c>
      <c r="EUS18" s="231">
        <f t="shared" si="62"/>
        <v>0</v>
      </c>
      <c r="EUT18" s="231">
        <f t="shared" si="62"/>
        <v>0</v>
      </c>
      <c r="EUU18" s="231">
        <f t="shared" si="62"/>
        <v>0</v>
      </c>
      <c r="EUV18" s="231">
        <f t="shared" si="62"/>
        <v>0</v>
      </c>
      <c r="EUW18" s="231">
        <f t="shared" si="62"/>
        <v>0</v>
      </c>
      <c r="EUX18" s="231">
        <f t="shared" si="62"/>
        <v>0</v>
      </c>
      <c r="EUY18" s="231">
        <f t="shared" si="62"/>
        <v>0</v>
      </c>
      <c r="EUZ18" s="231">
        <f t="shared" si="62"/>
        <v>0</v>
      </c>
      <c r="EVA18" s="231">
        <f t="shared" si="62"/>
        <v>0</v>
      </c>
      <c r="EVB18" s="231">
        <f t="shared" si="62"/>
        <v>0</v>
      </c>
      <c r="EVC18" s="231">
        <f t="shared" si="62"/>
        <v>0</v>
      </c>
      <c r="EVD18" s="231">
        <f t="shared" si="62"/>
        <v>0</v>
      </c>
      <c r="EVE18" s="231">
        <f t="shared" si="62"/>
        <v>0</v>
      </c>
      <c r="EVF18" s="231">
        <f t="shared" si="62"/>
        <v>0</v>
      </c>
      <c r="EVG18" s="231">
        <f t="shared" si="62"/>
        <v>0</v>
      </c>
      <c r="EVH18" s="231">
        <f t="shared" si="62"/>
        <v>0</v>
      </c>
      <c r="EVI18" s="231">
        <f t="shared" si="62"/>
        <v>0</v>
      </c>
      <c r="EVJ18" s="231">
        <f t="shared" si="62"/>
        <v>0</v>
      </c>
      <c r="EVK18" s="231">
        <f t="shared" si="62"/>
        <v>0</v>
      </c>
      <c r="EVL18" s="231">
        <f t="shared" si="62"/>
        <v>0</v>
      </c>
      <c r="EVM18" s="231">
        <f t="shared" si="62"/>
        <v>0</v>
      </c>
      <c r="EVN18" s="231">
        <f t="shared" si="62"/>
        <v>0</v>
      </c>
      <c r="EVO18" s="231">
        <f t="shared" si="62"/>
        <v>0</v>
      </c>
      <c r="EVP18" s="231">
        <f t="shared" si="62"/>
        <v>0</v>
      </c>
      <c r="EVQ18" s="231">
        <f t="shared" si="62"/>
        <v>0</v>
      </c>
      <c r="EVR18" s="231">
        <f t="shared" si="62"/>
        <v>0</v>
      </c>
      <c r="EVS18" s="231">
        <f t="shared" si="62"/>
        <v>0</v>
      </c>
      <c r="EVT18" s="231">
        <f t="shared" ref="EVT18:EYE18" si="63">SUM(EVT10:EVT17)</f>
        <v>0</v>
      </c>
      <c r="EVU18" s="231">
        <f t="shared" si="63"/>
        <v>0</v>
      </c>
      <c r="EVV18" s="231">
        <f t="shared" si="63"/>
        <v>0</v>
      </c>
      <c r="EVW18" s="231">
        <f t="shared" si="63"/>
        <v>0</v>
      </c>
      <c r="EVX18" s="231">
        <f t="shared" si="63"/>
        <v>0</v>
      </c>
      <c r="EVY18" s="231">
        <f t="shared" si="63"/>
        <v>0</v>
      </c>
      <c r="EVZ18" s="231">
        <f t="shared" si="63"/>
        <v>0</v>
      </c>
      <c r="EWA18" s="231">
        <f t="shared" si="63"/>
        <v>0</v>
      </c>
      <c r="EWB18" s="231">
        <f t="shared" si="63"/>
        <v>0</v>
      </c>
      <c r="EWC18" s="231">
        <f t="shared" si="63"/>
        <v>0</v>
      </c>
      <c r="EWD18" s="231">
        <f t="shared" si="63"/>
        <v>0</v>
      </c>
      <c r="EWE18" s="231">
        <f t="shared" si="63"/>
        <v>0</v>
      </c>
      <c r="EWF18" s="231">
        <f t="shared" si="63"/>
        <v>0</v>
      </c>
      <c r="EWG18" s="231">
        <f t="shared" si="63"/>
        <v>0</v>
      </c>
      <c r="EWH18" s="231">
        <f t="shared" si="63"/>
        <v>0</v>
      </c>
      <c r="EWI18" s="231">
        <f t="shared" si="63"/>
        <v>0</v>
      </c>
      <c r="EWJ18" s="231">
        <f t="shared" si="63"/>
        <v>0</v>
      </c>
      <c r="EWK18" s="231">
        <f t="shared" si="63"/>
        <v>0</v>
      </c>
      <c r="EWL18" s="231">
        <f t="shared" si="63"/>
        <v>0</v>
      </c>
      <c r="EWM18" s="231">
        <f t="shared" si="63"/>
        <v>0</v>
      </c>
      <c r="EWN18" s="231">
        <f t="shared" si="63"/>
        <v>0</v>
      </c>
      <c r="EWO18" s="231">
        <f t="shared" si="63"/>
        <v>0</v>
      </c>
      <c r="EWP18" s="231">
        <f t="shared" si="63"/>
        <v>0</v>
      </c>
      <c r="EWQ18" s="231">
        <f t="shared" si="63"/>
        <v>0</v>
      </c>
      <c r="EWR18" s="231">
        <f t="shared" si="63"/>
        <v>0</v>
      </c>
      <c r="EWS18" s="231">
        <f t="shared" si="63"/>
        <v>0</v>
      </c>
      <c r="EWT18" s="231">
        <f t="shared" si="63"/>
        <v>0</v>
      </c>
      <c r="EWU18" s="231">
        <f t="shared" si="63"/>
        <v>0</v>
      </c>
      <c r="EWV18" s="231">
        <f t="shared" si="63"/>
        <v>0</v>
      </c>
      <c r="EWW18" s="231">
        <f t="shared" si="63"/>
        <v>0</v>
      </c>
      <c r="EWX18" s="231">
        <f t="shared" si="63"/>
        <v>0</v>
      </c>
      <c r="EWY18" s="231">
        <f t="shared" si="63"/>
        <v>0</v>
      </c>
      <c r="EWZ18" s="231">
        <f t="shared" si="63"/>
        <v>0</v>
      </c>
      <c r="EXA18" s="231">
        <f t="shared" si="63"/>
        <v>0</v>
      </c>
      <c r="EXB18" s="231">
        <f t="shared" si="63"/>
        <v>0</v>
      </c>
      <c r="EXC18" s="231">
        <f t="shared" si="63"/>
        <v>0</v>
      </c>
      <c r="EXD18" s="231">
        <f t="shared" si="63"/>
        <v>0</v>
      </c>
      <c r="EXE18" s="231">
        <f t="shared" si="63"/>
        <v>0</v>
      </c>
      <c r="EXF18" s="231">
        <f t="shared" si="63"/>
        <v>0</v>
      </c>
      <c r="EXG18" s="231">
        <f t="shared" si="63"/>
        <v>0</v>
      </c>
      <c r="EXH18" s="231">
        <f t="shared" si="63"/>
        <v>0</v>
      </c>
      <c r="EXI18" s="231">
        <f t="shared" si="63"/>
        <v>0</v>
      </c>
      <c r="EXJ18" s="231">
        <f t="shared" si="63"/>
        <v>0</v>
      </c>
      <c r="EXK18" s="231">
        <f t="shared" si="63"/>
        <v>0</v>
      </c>
      <c r="EXL18" s="231">
        <f t="shared" si="63"/>
        <v>0</v>
      </c>
      <c r="EXM18" s="231">
        <f t="shared" si="63"/>
        <v>0</v>
      </c>
      <c r="EXN18" s="231">
        <f t="shared" si="63"/>
        <v>0</v>
      </c>
      <c r="EXO18" s="231">
        <f t="shared" si="63"/>
        <v>0</v>
      </c>
      <c r="EXP18" s="231">
        <f t="shared" si="63"/>
        <v>0</v>
      </c>
      <c r="EXQ18" s="231">
        <f t="shared" si="63"/>
        <v>0</v>
      </c>
      <c r="EXR18" s="231">
        <f t="shared" si="63"/>
        <v>0</v>
      </c>
      <c r="EXS18" s="231">
        <f t="shared" si="63"/>
        <v>0</v>
      </c>
      <c r="EXT18" s="231">
        <f t="shared" si="63"/>
        <v>0</v>
      </c>
      <c r="EXU18" s="231">
        <f t="shared" si="63"/>
        <v>0</v>
      </c>
      <c r="EXV18" s="231">
        <f t="shared" si="63"/>
        <v>0</v>
      </c>
      <c r="EXW18" s="231">
        <f t="shared" si="63"/>
        <v>0</v>
      </c>
      <c r="EXX18" s="231">
        <f t="shared" si="63"/>
        <v>0</v>
      </c>
      <c r="EXY18" s="231">
        <f t="shared" si="63"/>
        <v>0</v>
      </c>
      <c r="EXZ18" s="231">
        <f t="shared" si="63"/>
        <v>0</v>
      </c>
      <c r="EYA18" s="231">
        <f t="shared" si="63"/>
        <v>0</v>
      </c>
      <c r="EYB18" s="231">
        <f t="shared" si="63"/>
        <v>0</v>
      </c>
      <c r="EYC18" s="231">
        <f t="shared" si="63"/>
        <v>0</v>
      </c>
      <c r="EYD18" s="231">
        <f t="shared" si="63"/>
        <v>0</v>
      </c>
      <c r="EYE18" s="231">
        <f t="shared" si="63"/>
        <v>0</v>
      </c>
      <c r="EYF18" s="231">
        <f t="shared" ref="EYF18:FAQ18" si="64">SUM(EYF10:EYF17)</f>
        <v>0</v>
      </c>
      <c r="EYG18" s="231">
        <f t="shared" si="64"/>
        <v>0</v>
      </c>
      <c r="EYH18" s="231">
        <f t="shared" si="64"/>
        <v>0</v>
      </c>
      <c r="EYI18" s="231">
        <f t="shared" si="64"/>
        <v>0</v>
      </c>
      <c r="EYJ18" s="231">
        <f t="shared" si="64"/>
        <v>0</v>
      </c>
      <c r="EYK18" s="231">
        <f t="shared" si="64"/>
        <v>0</v>
      </c>
      <c r="EYL18" s="231">
        <f t="shared" si="64"/>
        <v>0</v>
      </c>
      <c r="EYM18" s="231">
        <f t="shared" si="64"/>
        <v>0</v>
      </c>
      <c r="EYN18" s="231">
        <f t="shared" si="64"/>
        <v>0</v>
      </c>
      <c r="EYO18" s="231">
        <f t="shared" si="64"/>
        <v>0</v>
      </c>
      <c r="EYP18" s="231">
        <f t="shared" si="64"/>
        <v>0</v>
      </c>
      <c r="EYQ18" s="231">
        <f t="shared" si="64"/>
        <v>0</v>
      </c>
      <c r="EYR18" s="231">
        <f t="shared" si="64"/>
        <v>0</v>
      </c>
      <c r="EYS18" s="231">
        <f t="shared" si="64"/>
        <v>0</v>
      </c>
      <c r="EYT18" s="231">
        <f t="shared" si="64"/>
        <v>0</v>
      </c>
      <c r="EYU18" s="231">
        <f t="shared" si="64"/>
        <v>0</v>
      </c>
      <c r="EYV18" s="231">
        <f t="shared" si="64"/>
        <v>0</v>
      </c>
      <c r="EYW18" s="231">
        <f t="shared" si="64"/>
        <v>0</v>
      </c>
      <c r="EYX18" s="231">
        <f t="shared" si="64"/>
        <v>0</v>
      </c>
      <c r="EYY18" s="231">
        <f t="shared" si="64"/>
        <v>0</v>
      </c>
      <c r="EYZ18" s="231">
        <f t="shared" si="64"/>
        <v>0</v>
      </c>
      <c r="EZA18" s="231">
        <f t="shared" si="64"/>
        <v>0</v>
      </c>
      <c r="EZB18" s="231">
        <f t="shared" si="64"/>
        <v>0</v>
      </c>
      <c r="EZC18" s="231">
        <f t="shared" si="64"/>
        <v>0</v>
      </c>
      <c r="EZD18" s="231">
        <f t="shared" si="64"/>
        <v>0</v>
      </c>
      <c r="EZE18" s="231">
        <f t="shared" si="64"/>
        <v>0</v>
      </c>
      <c r="EZF18" s="231">
        <f t="shared" si="64"/>
        <v>0</v>
      </c>
      <c r="EZG18" s="231">
        <f t="shared" si="64"/>
        <v>0</v>
      </c>
      <c r="EZH18" s="231">
        <f t="shared" si="64"/>
        <v>0</v>
      </c>
      <c r="EZI18" s="231">
        <f t="shared" si="64"/>
        <v>0</v>
      </c>
      <c r="EZJ18" s="231">
        <f t="shared" si="64"/>
        <v>0</v>
      </c>
      <c r="EZK18" s="231">
        <f t="shared" si="64"/>
        <v>0</v>
      </c>
      <c r="EZL18" s="231">
        <f t="shared" si="64"/>
        <v>0</v>
      </c>
      <c r="EZM18" s="231">
        <f t="shared" si="64"/>
        <v>0</v>
      </c>
      <c r="EZN18" s="231">
        <f t="shared" si="64"/>
        <v>0</v>
      </c>
      <c r="EZO18" s="231">
        <f t="shared" si="64"/>
        <v>0</v>
      </c>
      <c r="EZP18" s="231">
        <f t="shared" si="64"/>
        <v>0</v>
      </c>
      <c r="EZQ18" s="231">
        <f t="shared" si="64"/>
        <v>0</v>
      </c>
      <c r="EZR18" s="231">
        <f t="shared" si="64"/>
        <v>0</v>
      </c>
      <c r="EZS18" s="231">
        <f t="shared" si="64"/>
        <v>0</v>
      </c>
      <c r="EZT18" s="231">
        <f t="shared" si="64"/>
        <v>0</v>
      </c>
      <c r="EZU18" s="231">
        <f t="shared" si="64"/>
        <v>0</v>
      </c>
      <c r="EZV18" s="231">
        <f t="shared" si="64"/>
        <v>0</v>
      </c>
      <c r="EZW18" s="231">
        <f t="shared" si="64"/>
        <v>0</v>
      </c>
      <c r="EZX18" s="231">
        <f t="shared" si="64"/>
        <v>0</v>
      </c>
      <c r="EZY18" s="231">
        <f t="shared" si="64"/>
        <v>0</v>
      </c>
      <c r="EZZ18" s="231">
        <f t="shared" si="64"/>
        <v>0</v>
      </c>
      <c r="FAA18" s="231">
        <f t="shared" si="64"/>
        <v>0</v>
      </c>
      <c r="FAB18" s="231">
        <f t="shared" si="64"/>
        <v>0</v>
      </c>
      <c r="FAC18" s="231">
        <f t="shared" si="64"/>
        <v>0</v>
      </c>
      <c r="FAD18" s="231">
        <f t="shared" si="64"/>
        <v>0</v>
      </c>
      <c r="FAE18" s="231">
        <f t="shared" si="64"/>
        <v>0</v>
      </c>
      <c r="FAF18" s="231">
        <f t="shared" si="64"/>
        <v>0</v>
      </c>
      <c r="FAG18" s="231">
        <f t="shared" si="64"/>
        <v>0</v>
      </c>
      <c r="FAH18" s="231">
        <f t="shared" si="64"/>
        <v>0</v>
      </c>
      <c r="FAI18" s="231">
        <f t="shared" si="64"/>
        <v>0</v>
      </c>
      <c r="FAJ18" s="231">
        <f t="shared" si="64"/>
        <v>0</v>
      </c>
      <c r="FAK18" s="231">
        <f t="shared" si="64"/>
        <v>0</v>
      </c>
      <c r="FAL18" s="231">
        <f t="shared" si="64"/>
        <v>0</v>
      </c>
      <c r="FAM18" s="231">
        <f t="shared" si="64"/>
        <v>0</v>
      </c>
      <c r="FAN18" s="231">
        <f t="shared" si="64"/>
        <v>0</v>
      </c>
      <c r="FAO18" s="231">
        <f t="shared" si="64"/>
        <v>0</v>
      </c>
      <c r="FAP18" s="231">
        <f t="shared" si="64"/>
        <v>0</v>
      </c>
      <c r="FAQ18" s="231">
        <f t="shared" si="64"/>
        <v>0</v>
      </c>
      <c r="FAR18" s="231">
        <f t="shared" ref="FAR18:FDC18" si="65">SUM(FAR10:FAR17)</f>
        <v>0</v>
      </c>
      <c r="FAS18" s="231">
        <f t="shared" si="65"/>
        <v>0</v>
      </c>
      <c r="FAT18" s="231">
        <f t="shared" si="65"/>
        <v>0</v>
      </c>
      <c r="FAU18" s="231">
        <f t="shared" si="65"/>
        <v>0</v>
      </c>
      <c r="FAV18" s="231">
        <f t="shared" si="65"/>
        <v>0</v>
      </c>
      <c r="FAW18" s="231">
        <f t="shared" si="65"/>
        <v>0</v>
      </c>
      <c r="FAX18" s="231">
        <f t="shared" si="65"/>
        <v>0</v>
      </c>
      <c r="FAY18" s="231">
        <f t="shared" si="65"/>
        <v>0</v>
      </c>
      <c r="FAZ18" s="231">
        <f t="shared" si="65"/>
        <v>0</v>
      </c>
      <c r="FBA18" s="231">
        <f t="shared" si="65"/>
        <v>0</v>
      </c>
      <c r="FBB18" s="231">
        <f t="shared" si="65"/>
        <v>0</v>
      </c>
      <c r="FBC18" s="231">
        <f t="shared" si="65"/>
        <v>0</v>
      </c>
      <c r="FBD18" s="231">
        <f t="shared" si="65"/>
        <v>0</v>
      </c>
      <c r="FBE18" s="231">
        <f t="shared" si="65"/>
        <v>0</v>
      </c>
      <c r="FBF18" s="231">
        <f t="shared" si="65"/>
        <v>0</v>
      </c>
      <c r="FBG18" s="231">
        <f t="shared" si="65"/>
        <v>0</v>
      </c>
      <c r="FBH18" s="231">
        <f t="shared" si="65"/>
        <v>0</v>
      </c>
      <c r="FBI18" s="231">
        <f t="shared" si="65"/>
        <v>0</v>
      </c>
      <c r="FBJ18" s="231">
        <f t="shared" si="65"/>
        <v>0</v>
      </c>
      <c r="FBK18" s="231">
        <f t="shared" si="65"/>
        <v>0</v>
      </c>
      <c r="FBL18" s="231">
        <f t="shared" si="65"/>
        <v>0</v>
      </c>
      <c r="FBM18" s="231">
        <f t="shared" si="65"/>
        <v>0</v>
      </c>
      <c r="FBN18" s="231">
        <f t="shared" si="65"/>
        <v>0</v>
      </c>
      <c r="FBO18" s="231">
        <f t="shared" si="65"/>
        <v>0</v>
      </c>
      <c r="FBP18" s="231">
        <f t="shared" si="65"/>
        <v>0</v>
      </c>
      <c r="FBQ18" s="231">
        <f t="shared" si="65"/>
        <v>0</v>
      </c>
      <c r="FBR18" s="231">
        <f t="shared" si="65"/>
        <v>0</v>
      </c>
      <c r="FBS18" s="231">
        <f t="shared" si="65"/>
        <v>0</v>
      </c>
      <c r="FBT18" s="231">
        <f t="shared" si="65"/>
        <v>0</v>
      </c>
      <c r="FBU18" s="231">
        <f t="shared" si="65"/>
        <v>0</v>
      </c>
      <c r="FBV18" s="231">
        <f t="shared" si="65"/>
        <v>0</v>
      </c>
      <c r="FBW18" s="231">
        <f t="shared" si="65"/>
        <v>0</v>
      </c>
      <c r="FBX18" s="231">
        <f t="shared" si="65"/>
        <v>0</v>
      </c>
      <c r="FBY18" s="231">
        <f t="shared" si="65"/>
        <v>0</v>
      </c>
      <c r="FBZ18" s="231">
        <f t="shared" si="65"/>
        <v>0</v>
      </c>
      <c r="FCA18" s="231">
        <f t="shared" si="65"/>
        <v>0</v>
      </c>
      <c r="FCB18" s="231">
        <f t="shared" si="65"/>
        <v>0</v>
      </c>
      <c r="FCC18" s="231">
        <f t="shared" si="65"/>
        <v>0</v>
      </c>
      <c r="FCD18" s="231">
        <f t="shared" si="65"/>
        <v>0</v>
      </c>
      <c r="FCE18" s="231">
        <f t="shared" si="65"/>
        <v>0</v>
      </c>
      <c r="FCF18" s="231">
        <f t="shared" si="65"/>
        <v>0</v>
      </c>
      <c r="FCG18" s="231">
        <f t="shared" si="65"/>
        <v>0</v>
      </c>
      <c r="FCH18" s="231">
        <f t="shared" si="65"/>
        <v>0</v>
      </c>
      <c r="FCI18" s="231">
        <f t="shared" si="65"/>
        <v>0</v>
      </c>
      <c r="FCJ18" s="231">
        <f t="shared" si="65"/>
        <v>0</v>
      </c>
      <c r="FCK18" s="231">
        <f t="shared" si="65"/>
        <v>0</v>
      </c>
      <c r="FCL18" s="231">
        <f t="shared" si="65"/>
        <v>0</v>
      </c>
      <c r="FCM18" s="231">
        <f t="shared" si="65"/>
        <v>0</v>
      </c>
      <c r="FCN18" s="231">
        <f t="shared" si="65"/>
        <v>0</v>
      </c>
      <c r="FCO18" s="231">
        <f t="shared" si="65"/>
        <v>0</v>
      </c>
      <c r="FCP18" s="231">
        <f t="shared" si="65"/>
        <v>0</v>
      </c>
      <c r="FCQ18" s="231">
        <f t="shared" si="65"/>
        <v>0</v>
      </c>
      <c r="FCR18" s="231">
        <f t="shared" si="65"/>
        <v>0</v>
      </c>
      <c r="FCS18" s="231">
        <f t="shared" si="65"/>
        <v>0</v>
      </c>
      <c r="FCT18" s="231">
        <f t="shared" si="65"/>
        <v>0</v>
      </c>
      <c r="FCU18" s="231">
        <f t="shared" si="65"/>
        <v>0</v>
      </c>
      <c r="FCV18" s="231">
        <f t="shared" si="65"/>
        <v>0</v>
      </c>
      <c r="FCW18" s="231">
        <f t="shared" si="65"/>
        <v>0</v>
      </c>
      <c r="FCX18" s="231">
        <f t="shared" si="65"/>
        <v>0</v>
      </c>
      <c r="FCY18" s="231">
        <f t="shared" si="65"/>
        <v>0</v>
      </c>
      <c r="FCZ18" s="231">
        <f t="shared" si="65"/>
        <v>0</v>
      </c>
      <c r="FDA18" s="231">
        <f t="shared" si="65"/>
        <v>0</v>
      </c>
      <c r="FDB18" s="231">
        <f t="shared" si="65"/>
        <v>0</v>
      </c>
      <c r="FDC18" s="231">
        <f t="shared" si="65"/>
        <v>0</v>
      </c>
      <c r="FDD18" s="231">
        <f t="shared" ref="FDD18:FFO18" si="66">SUM(FDD10:FDD17)</f>
        <v>0</v>
      </c>
      <c r="FDE18" s="231">
        <f t="shared" si="66"/>
        <v>0</v>
      </c>
      <c r="FDF18" s="231">
        <f t="shared" si="66"/>
        <v>0</v>
      </c>
      <c r="FDG18" s="231">
        <f t="shared" si="66"/>
        <v>0</v>
      </c>
      <c r="FDH18" s="231">
        <f t="shared" si="66"/>
        <v>0</v>
      </c>
      <c r="FDI18" s="231">
        <f t="shared" si="66"/>
        <v>0</v>
      </c>
      <c r="FDJ18" s="231">
        <f t="shared" si="66"/>
        <v>0</v>
      </c>
      <c r="FDK18" s="231">
        <f t="shared" si="66"/>
        <v>0</v>
      </c>
      <c r="FDL18" s="231">
        <f t="shared" si="66"/>
        <v>0</v>
      </c>
      <c r="FDM18" s="231">
        <f t="shared" si="66"/>
        <v>0</v>
      </c>
      <c r="FDN18" s="231">
        <f t="shared" si="66"/>
        <v>0</v>
      </c>
      <c r="FDO18" s="231">
        <f t="shared" si="66"/>
        <v>0</v>
      </c>
      <c r="FDP18" s="231">
        <f t="shared" si="66"/>
        <v>0</v>
      </c>
      <c r="FDQ18" s="231">
        <f t="shared" si="66"/>
        <v>0</v>
      </c>
      <c r="FDR18" s="231">
        <f t="shared" si="66"/>
        <v>0</v>
      </c>
      <c r="FDS18" s="231">
        <f t="shared" si="66"/>
        <v>0</v>
      </c>
      <c r="FDT18" s="231">
        <f t="shared" si="66"/>
        <v>0</v>
      </c>
      <c r="FDU18" s="231">
        <f t="shared" si="66"/>
        <v>0</v>
      </c>
      <c r="FDV18" s="231">
        <f t="shared" si="66"/>
        <v>0</v>
      </c>
      <c r="FDW18" s="231">
        <f t="shared" si="66"/>
        <v>0</v>
      </c>
      <c r="FDX18" s="231">
        <f t="shared" si="66"/>
        <v>0</v>
      </c>
      <c r="FDY18" s="231">
        <f t="shared" si="66"/>
        <v>0</v>
      </c>
      <c r="FDZ18" s="231">
        <f t="shared" si="66"/>
        <v>0</v>
      </c>
      <c r="FEA18" s="231">
        <f t="shared" si="66"/>
        <v>0</v>
      </c>
      <c r="FEB18" s="231">
        <f t="shared" si="66"/>
        <v>0</v>
      </c>
      <c r="FEC18" s="231">
        <f t="shared" si="66"/>
        <v>0</v>
      </c>
      <c r="FED18" s="231">
        <f t="shared" si="66"/>
        <v>0</v>
      </c>
      <c r="FEE18" s="231">
        <f t="shared" si="66"/>
        <v>0</v>
      </c>
      <c r="FEF18" s="231">
        <f t="shared" si="66"/>
        <v>0</v>
      </c>
      <c r="FEG18" s="231">
        <f t="shared" si="66"/>
        <v>0</v>
      </c>
      <c r="FEH18" s="231">
        <f t="shared" si="66"/>
        <v>0</v>
      </c>
      <c r="FEI18" s="231">
        <f t="shared" si="66"/>
        <v>0</v>
      </c>
      <c r="FEJ18" s="231">
        <f t="shared" si="66"/>
        <v>0</v>
      </c>
      <c r="FEK18" s="231">
        <f t="shared" si="66"/>
        <v>0</v>
      </c>
      <c r="FEL18" s="231">
        <f t="shared" si="66"/>
        <v>0</v>
      </c>
      <c r="FEM18" s="231">
        <f t="shared" si="66"/>
        <v>0</v>
      </c>
      <c r="FEN18" s="231">
        <f t="shared" si="66"/>
        <v>0</v>
      </c>
      <c r="FEO18" s="231">
        <f t="shared" si="66"/>
        <v>0</v>
      </c>
      <c r="FEP18" s="231">
        <f t="shared" si="66"/>
        <v>0</v>
      </c>
      <c r="FEQ18" s="231">
        <f t="shared" si="66"/>
        <v>0</v>
      </c>
      <c r="FER18" s="231">
        <f t="shared" si="66"/>
        <v>0</v>
      </c>
      <c r="FES18" s="231">
        <f t="shared" si="66"/>
        <v>0</v>
      </c>
      <c r="FET18" s="231">
        <f t="shared" si="66"/>
        <v>0</v>
      </c>
      <c r="FEU18" s="231">
        <f t="shared" si="66"/>
        <v>0</v>
      </c>
      <c r="FEV18" s="231">
        <f t="shared" si="66"/>
        <v>0</v>
      </c>
      <c r="FEW18" s="231">
        <f t="shared" si="66"/>
        <v>0</v>
      </c>
      <c r="FEX18" s="231">
        <f t="shared" si="66"/>
        <v>0</v>
      </c>
      <c r="FEY18" s="231">
        <f t="shared" si="66"/>
        <v>0</v>
      </c>
      <c r="FEZ18" s="231">
        <f t="shared" si="66"/>
        <v>0</v>
      </c>
      <c r="FFA18" s="231">
        <f t="shared" si="66"/>
        <v>0</v>
      </c>
      <c r="FFB18" s="231">
        <f t="shared" si="66"/>
        <v>0</v>
      </c>
      <c r="FFC18" s="231">
        <f t="shared" si="66"/>
        <v>0</v>
      </c>
      <c r="FFD18" s="231">
        <f t="shared" si="66"/>
        <v>0</v>
      </c>
      <c r="FFE18" s="231">
        <f t="shared" si="66"/>
        <v>0</v>
      </c>
      <c r="FFF18" s="231">
        <f t="shared" si="66"/>
        <v>0</v>
      </c>
      <c r="FFG18" s="231">
        <f t="shared" si="66"/>
        <v>0</v>
      </c>
      <c r="FFH18" s="231">
        <f t="shared" si="66"/>
        <v>0</v>
      </c>
      <c r="FFI18" s="231">
        <f t="shared" si="66"/>
        <v>0</v>
      </c>
      <c r="FFJ18" s="231">
        <f t="shared" si="66"/>
        <v>0</v>
      </c>
      <c r="FFK18" s="231">
        <f t="shared" si="66"/>
        <v>0</v>
      </c>
      <c r="FFL18" s="231">
        <f t="shared" si="66"/>
        <v>0</v>
      </c>
      <c r="FFM18" s="231">
        <f t="shared" si="66"/>
        <v>0</v>
      </c>
      <c r="FFN18" s="231">
        <f t="shared" si="66"/>
        <v>0</v>
      </c>
      <c r="FFO18" s="231">
        <f t="shared" si="66"/>
        <v>0</v>
      </c>
      <c r="FFP18" s="231">
        <f t="shared" ref="FFP18:FIA18" si="67">SUM(FFP10:FFP17)</f>
        <v>0</v>
      </c>
      <c r="FFQ18" s="231">
        <f t="shared" si="67"/>
        <v>0</v>
      </c>
      <c r="FFR18" s="231">
        <f t="shared" si="67"/>
        <v>0</v>
      </c>
      <c r="FFS18" s="231">
        <f t="shared" si="67"/>
        <v>0</v>
      </c>
      <c r="FFT18" s="231">
        <f t="shared" si="67"/>
        <v>0</v>
      </c>
      <c r="FFU18" s="231">
        <f t="shared" si="67"/>
        <v>0</v>
      </c>
      <c r="FFV18" s="231">
        <f t="shared" si="67"/>
        <v>0</v>
      </c>
      <c r="FFW18" s="231">
        <f t="shared" si="67"/>
        <v>0</v>
      </c>
      <c r="FFX18" s="231">
        <f t="shared" si="67"/>
        <v>0</v>
      </c>
      <c r="FFY18" s="231">
        <f t="shared" si="67"/>
        <v>0</v>
      </c>
      <c r="FFZ18" s="231">
        <f t="shared" si="67"/>
        <v>0</v>
      </c>
      <c r="FGA18" s="231">
        <f t="shared" si="67"/>
        <v>0</v>
      </c>
      <c r="FGB18" s="231">
        <f t="shared" si="67"/>
        <v>0</v>
      </c>
      <c r="FGC18" s="231">
        <f t="shared" si="67"/>
        <v>0</v>
      </c>
      <c r="FGD18" s="231">
        <f t="shared" si="67"/>
        <v>0</v>
      </c>
      <c r="FGE18" s="231">
        <f t="shared" si="67"/>
        <v>0</v>
      </c>
      <c r="FGF18" s="231">
        <f t="shared" si="67"/>
        <v>0</v>
      </c>
      <c r="FGG18" s="231">
        <f t="shared" si="67"/>
        <v>0</v>
      </c>
      <c r="FGH18" s="231">
        <f t="shared" si="67"/>
        <v>0</v>
      </c>
      <c r="FGI18" s="231">
        <f t="shared" si="67"/>
        <v>0</v>
      </c>
      <c r="FGJ18" s="231">
        <f t="shared" si="67"/>
        <v>0</v>
      </c>
      <c r="FGK18" s="231">
        <f t="shared" si="67"/>
        <v>0</v>
      </c>
      <c r="FGL18" s="231">
        <f t="shared" si="67"/>
        <v>0</v>
      </c>
      <c r="FGM18" s="231">
        <f t="shared" si="67"/>
        <v>0</v>
      </c>
      <c r="FGN18" s="231">
        <f t="shared" si="67"/>
        <v>0</v>
      </c>
      <c r="FGO18" s="231">
        <f t="shared" si="67"/>
        <v>0</v>
      </c>
      <c r="FGP18" s="231">
        <f t="shared" si="67"/>
        <v>0</v>
      </c>
      <c r="FGQ18" s="231">
        <f t="shared" si="67"/>
        <v>0</v>
      </c>
      <c r="FGR18" s="231">
        <f t="shared" si="67"/>
        <v>0</v>
      </c>
      <c r="FGS18" s="231">
        <f t="shared" si="67"/>
        <v>0</v>
      </c>
      <c r="FGT18" s="231">
        <f t="shared" si="67"/>
        <v>0</v>
      </c>
      <c r="FGU18" s="231">
        <f t="shared" si="67"/>
        <v>0</v>
      </c>
      <c r="FGV18" s="231">
        <f t="shared" si="67"/>
        <v>0</v>
      </c>
      <c r="FGW18" s="231">
        <f t="shared" si="67"/>
        <v>0</v>
      </c>
      <c r="FGX18" s="231">
        <f t="shared" si="67"/>
        <v>0</v>
      </c>
      <c r="FGY18" s="231">
        <f t="shared" si="67"/>
        <v>0</v>
      </c>
      <c r="FGZ18" s="231">
        <f t="shared" si="67"/>
        <v>0</v>
      </c>
      <c r="FHA18" s="231">
        <f t="shared" si="67"/>
        <v>0</v>
      </c>
      <c r="FHB18" s="231">
        <f t="shared" si="67"/>
        <v>0</v>
      </c>
      <c r="FHC18" s="231">
        <f t="shared" si="67"/>
        <v>0</v>
      </c>
      <c r="FHD18" s="231">
        <f t="shared" si="67"/>
        <v>0</v>
      </c>
      <c r="FHE18" s="231">
        <f t="shared" si="67"/>
        <v>0</v>
      </c>
      <c r="FHF18" s="231">
        <f t="shared" si="67"/>
        <v>0</v>
      </c>
      <c r="FHG18" s="231">
        <f t="shared" si="67"/>
        <v>0</v>
      </c>
      <c r="FHH18" s="231">
        <f t="shared" si="67"/>
        <v>0</v>
      </c>
      <c r="FHI18" s="231">
        <f t="shared" si="67"/>
        <v>0</v>
      </c>
      <c r="FHJ18" s="231">
        <f t="shared" si="67"/>
        <v>0</v>
      </c>
      <c r="FHK18" s="231">
        <f t="shared" si="67"/>
        <v>0</v>
      </c>
      <c r="FHL18" s="231">
        <f t="shared" si="67"/>
        <v>0</v>
      </c>
      <c r="FHM18" s="231">
        <f t="shared" si="67"/>
        <v>0</v>
      </c>
      <c r="FHN18" s="231">
        <f t="shared" si="67"/>
        <v>0</v>
      </c>
      <c r="FHO18" s="231">
        <f t="shared" si="67"/>
        <v>0</v>
      </c>
      <c r="FHP18" s="231">
        <f t="shared" si="67"/>
        <v>0</v>
      </c>
      <c r="FHQ18" s="231">
        <f t="shared" si="67"/>
        <v>0</v>
      </c>
      <c r="FHR18" s="231">
        <f t="shared" si="67"/>
        <v>0</v>
      </c>
      <c r="FHS18" s="231">
        <f t="shared" si="67"/>
        <v>0</v>
      </c>
      <c r="FHT18" s="231">
        <f t="shared" si="67"/>
        <v>0</v>
      </c>
      <c r="FHU18" s="231">
        <f t="shared" si="67"/>
        <v>0</v>
      </c>
      <c r="FHV18" s="231">
        <f t="shared" si="67"/>
        <v>0</v>
      </c>
      <c r="FHW18" s="231">
        <f t="shared" si="67"/>
        <v>0</v>
      </c>
      <c r="FHX18" s="231">
        <f t="shared" si="67"/>
        <v>0</v>
      </c>
      <c r="FHY18" s="231">
        <f t="shared" si="67"/>
        <v>0</v>
      </c>
      <c r="FHZ18" s="231">
        <f t="shared" si="67"/>
        <v>0</v>
      </c>
      <c r="FIA18" s="231">
        <f t="shared" si="67"/>
        <v>0</v>
      </c>
      <c r="FIB18" s="231">
        <f t="shared" ref="FIB18:FKM18" si="68">SUM(FIB10:FIB17)</f>
        <v>0</v>
      </c>
      <c r="FIC18" s="231">
        <f t="shared" si="68"/>
        <v>0</v>
      </c>
      <c r="FID18" s="231">
        <f t="shared" si="68"/>
        <v>0</v>
      </c>
      <c r="FIE18" s="231">
        <f t="shared" si="68"/>
        <v>0</v>
      </c>
      <c r="FIF18" s="231">
        <f t="shared" si="68"/>
        <v>0</v>
      </c>
      <c r="FIG18" s="231">
        <f t="shared" si="68"/>
        <v>0</v>
      </c>
      <c r="FIH18" s="231">
        <f t="shared" si="68"/>
        <v>0</v>
      </c>
      <c r="FII18" s="231">
        <f t="shared" si="68"/>
        <v>0</v>
      </c>
      <c r="FIJ18" s="231">
        <f t="shared" si="68"/>
        <v>0</v>
      </c>
      <c r="FIK18" s="231">
        <f t="shared" si="68"/>
        <v>0</v>
      </c>
      <c r="FIL18" s="231">
        <f t="shared" si="68"/>
        <v>0</v>
      </c>
      <c r="FIM18" s="231">
        <f t="shared" si="68"/>
        <v>0</v>
      </c>
      <c r="FIN18" s="231">
        <f t="shared" si="68"/>
        <v>0</v>
      </c>
      <c r="FIO18" s="231">
        <f t="shared" si="68"/>
        <v>0</v>
      </c>
      <c r="FIP18" s="231">
        <f t="shared" si="68"/>
        <v>0</v>
      </c>
      <c r="FIQ18" s="231">
        <f t="shared" si="68"/>
        <v>0</v>
      </c>
      <c r="FIR18" s="231">
        <f t="shared" si="68"/>
        <v>0</v>
      </c>
      <c r="FIS18" s="231">
        <f t="shared" si="68"/>
        <v>0</v>
      </c>
      <c r="FIT18" s="231">
        <f t="shared" si="68"/>
        <v>0</v>
      </c>
      <c r="FIU18" s="231">
        <f t="shared" si="68"/>
        <v>0</v>
      </c>
      <c r="FIV18" s="231">
        <f t="shared" si="68"/>
        <v>0</v>
      </c>
      <c r="FIW18" s="231">
        <f t="shared" si="68"/>
        <v>0</v>
      </c>
      <c r="FIX18" s="231">
        <f t="shared" si="68"/>
        <v>0</v>
      </c>
      <c r="FIY18" s="231">
        <f t="shared" si="68"/>
        <v>0</v>
      </c>
      <c r="FIZ18" s="231">
        <f t="shared" si="68"/>
        <v>0</v>
      </c>
      <c r="FJA18" s="231">
        <f t="shared" si="68"/>
        <v>0</v>
      </c>
      <c r="FJB18" s="231">
        <f t="shared" si="68"/>
        <v>0</v>
      </c>
      <c r="FJC18" s="231">
        <f t="shared" si="68"/>
        <v>0</v>
      </c>
      <c r="FJD18" s="231">
        <f t="shared" si="68"/>
        <v>0</v>
      </c>
      <c r="FJE18" s="231">
        <f t="shared" si="68"/>
        <v>0</v>
      </c>
      <c r="FJF18" s="231">
        <f t="shared" si="68"/>
        <v>0</v>
      </c>
      <c r="FJG18" s="231">
        <f t="shared" si="68"/>
        <v>0</v>
      </c>
      <c r="FJH18" s="231">
        <f t="shared" si="68"/>
        <v>0</v>
      </c>
      <c r="FJI18" s="231">
        <f t="shared" si="68"/>
        <v>0</v>
      </c>
      <c r="FJJ18" s="231">
        <f t="shared" si="68"/>
        <v>0</v>
      </c>
      <c r="FJK18" s="231">
        <f t="shared" si="68"/>
        <v>0</v>
      </c>
      <c r="FJL18" s="231">
        <f t="shared" si="68"/>
        <v>0</v>
      </c>
      <c r="FJM18" s="231">
        <f t="shared" si="68"/>
        <v>0</v>
      </c>
      <c r="FJN18" s="231">
        <f t="shared" si="68"/>
        <v>0</v>
      </c>
      <c r="FJO18" s="231">
        <f t="shared" si="68"/>
        <v>0</v>
      </c>
      <c r="FJP18" s="231">
        <f t="shared" si="68"/>
        <v>0</v>
      </c>
      <c r="FJQ18" s="231">
        <f t="shared" si="68"/>
        <v>0</v>
      </c>
      <c r="FJR18" s="231">
        <f t="shared" si="68"/>
        <v>0</v>
      </c>
      <c r="FJS18" s="231">
        <f t="shared" si="68"/>
        <v>0</v>
      </c>
      <c r="FJT18" s="231">
        <f t="shared" si="68"/>
        <v>0</v>
      </c>
      <c r="FJU18" s="231">
        <f t="shared" si="68"/>
        <v>0</v>
      </c>
      <c r="FJV18" s="231">
        <f t="shared" si="68"/>
        <v>0</v>
      </c>
      <c r="FJW18" s="231">
        <f t="shared" si="68"/>
        <v>0</v>
      </c>
      <c r="FJX18" s="231">
        <f t="shared" si="68"/>
        <v>0</v>
      </c>
      <c r="FJY18" s="231">
        <f t="shared" si="68"/>
        <v>0</v>
      </c>
      <c r="FJZ18" s="231">
        <f t="shared" si="68"/>
        <v>0</v>
      </c>
      <c r="FKA18" s="231">
        <f t="shared" si="68"/>
        <v>0</v>
      </c>
      <c r="FKB18" s="231">
        <f t="shared" si="68"/>
        <v>0</v>
      </c>
      <c r="FKC18" s="231">
        <f t="shared" si="68"/>
        <v>0</v>
      </c>
      <c r="FKD18" s="231">
        <f t="shared" si="68"/>
        <v>0</v>
      </c>
      <c r="FKE18" s="231">
        <f t="shared" si="68"/>
        <v>0</v>
      </c>
      <c r="FKF18" s="231">
        <f t="shared" si="68"/>
        <v>0</v>
      </c>
      <c r="FKG18" s="231">
        <f t="shared" si="68"/>
        <v>0</v>
      </c>
      <c r="FKH18" s="231">
        <f t="shared" si="68"/>
        <v>0</v>
      </c>
      <c r="FKI18" s="231">
        <f t="shared" si="68"/>
        <v>0</v>
      </c>
      <c r="FKJ18" s="231">
        <f t="shared" si="68"/>
        <v>0</v>
      </c>
      <c r="FKK18" s="231">
        <f t="shared" si="68"/>
        <v>0</v>
      </c>
      <c r="FKL18" s="231">
        <f t="shared" si="68"/>
        <v>0</v>
      </c>
      <c r="FKM18" s="231">
        <f t="shared" si="68"/>
        <v>0</v>
      </c>
      <c r="FKN18" s="231">
        <f t="shared" ref="FKN18:FMY18" si="69">SUM(FKN10:FKN17)</f>
        <v>0</v>
      </c>
      <c r="FKO18" s="231">
        <f t="shared" si="69"/>
        <v>0</v>
      </c>
      <c r="FKP18" s="231">
        <f t="shared" si="69"/>
        <v>0</v>
      </c>
      <c r="FKQ18" s="231">
        <f t="shared" si="69"/>
        <v>0</v>
      </c>
      <c r="FKR18" s="231">
        <f t="shared" si="69"/>
        <v>0</v>
      </c>
      <c r="FKS18" s="231">
        <f t="shared" si="69"/>
        <v>0</v>
      </c>
      <c r="FKT18" s="231">
        <f t="shared" si="69"/>
        <v>0</v>
      </c>
      <c r="FKU18" s="231">
        <f t="shared" si="69"/>
        <v>0</v>
      </c>
      <c r="FKV18" s="231">
        <f t="shared" si="69"/>
        <v>0</v>
      </c>
      <c r="FKW18" s="231">
        <f t="shared" si="69"/>
        <v>0</v>
      </c>
      <c r="FKX18" s="231">
        <f t="shared" si="69"/>
        <v>0</v>
      </c>
      <c r="FKY18" s="231">
        <f t="shared" si="69"/>
        <v>0</v>
      </c>
      <c r="FKZ18" s="231">
        <f t="shared" si="69"/>
        <v>0</v>
      </c>
      <c r="FLA18" s="231">
        <f t="shared" si="69"/>
        <v>0</v>
      </c>
      <c r="FLB18" s="231">
        <f t="shared" si="69"/>
        <v>0</v>
      </c>
      <c r="FLC18" s="231">
        <f t="shared" si="69"/>
        <v>0</v>
      </c>
      <c r="FLD18" s="231">
        <f t="shared" si="69"/>
        <v>0</v>
      </c>
      <c r="FLE18" s="231">
        <f t="shared" si="69"/>
        <v>0</v>
      </c>
      <c r="FLF18" s="231">
        <f t="shared" si="69"/>
        <v>0</v>
      </c>
      <c r="FLG18" s="231">
        <f t="shared" si="69"/>
        <v>0</v>
      </c>
      <c r="FLH18" s="231">
        <f t="shared" si="69"/>
        <v>0</v>
      </c>
      <c r="FLI18" s="231">
        <f t="shared" si="69"/>
        <v>0</v>
      </c>
      <c r="FLJ18" s="231">
        <f t="shared" si="69"/>
        <v>0</v>
      </c>
      <c r="FLK18" s="231">
        <f t="shared" si="69"/>
        <v>0</v>
      </c>
      <c r="FLL18" s="231">
        <f t="shared" si="69"/>
        <v>0</v>
      </c>
      <c r="FLM18" s="231">
        <f t="shared" si="69"/>
        <v>0</v>
      </c>
      <c r="FLN18" s="231">
        <f t="shared" si="69"/>
        <v>0</v>
      </c>
      <c r="FLO18" s="231">
        <f t="shared" si="69"/>
        <v>0</v>
      </c>
      <c r="FLP18" s="231">
        <f t="shared" si="69"/>
        <v>0</v>
      </c>
      <c r="FLQ18" s="231">
        <f t="shared" si="69"/>
        <v>0</v>
      </c>
      <c r="FLR18" s="231">
        <f t="shared" si="69"/>
        <v>0</v>
      </c>
      <c r="FLS18" s="231">
        <f t="shared" si="69"/>
        <v>0</v>
      </c>
      <c r="FLT18" s="231">
        <f t="shared" si="69"/>
        <v>0</v>
      </c>
      <c r="FLU18" s="231">
        <f t="shared" si="69"/>
        <v>0</v>
      </c>
      <c r="FLV18" s="231">
        <f t="shared" si="69"/>
        <v>0</v>
      </c>
      <c r="FLW18" s="231">
        <f t="shared" si="69"/>
        <v>0</v>
      </c>
      <c r="FLX18" s="231">
        <f t="shared" si="69"/>
        <v>0</v>
      </c>
      <c r="FLY18" s="231">
        <f t="shared" si="69"/>
        <v>0</v>
      </c>
      <c r="FLZ18" s="231">
        <f t="shared" si="69"/>
        <v>0</v>
      </c>
      <c r="FMA18" s="231">
        <f t="shared" si="69"/>
        <v>0</v>
      </c>
      <c r="FMB18" s="231">
        <f t="shared" si="69"/>
        <v>0</v>
      </c>
      <c r="FMC18" s="231">
        <f t="shared" si="69"/>
        <v>0</v>
      </c>
      <c r="FMD18" s="231">
        <f t="shared" si="69"/>
        <v>0</v>
      </c>
      <c r="FME18" s="231">
        <f t="shared" si="69"/>
        <v>0</v>
      </c>
      <c r="FMF18" s="231">
        <f t="shared" si="69"/>
        <v>0</v>
      </c>
      <c r="FMG18" s="231">
        <f t="shared" si="69"/>
        <v>0</v>
      </c>
      <c r="FMH18" s="231">
        <f t="shared" si="69"/>
        <v>0</v>
      </c>
      <c r="FMI18" s="231">
        <f t="shared" si="69"/>
        <v>0</v>
      </c>
      <c r="FMJ18" s="231">
        <f t="shared" si="69"/>
        <v>0</v>
      </c>
      <c r="FMK18" s="231">
        <f t="shared" si="69"/>
        <v>0</v>
      </c>
      <c r="FML18" s="231">
        <f t="shared" si="69"/>
        <v>0</v>
      </c>
      <c r="FMM18" s="231">
        <f t="shared" si="69"/>
        <v>0</v>
      </c>
      <c r="FMN18" s="231">
        <f t="shared" si="69"/>
        <v>0</v>
      </c>
      <c r="FMO18" s="231">
        <f t="shared" si="69"/>
        <v>0</v>
      </c>
      <c r="FMP18" s="231">
        <f t="shared" si="69"/>
        <v>0</v>
      </c>
      <c r="FMQ18" s="231">
        <f t="shared" si="69"/>
        <v>0</v>
      </c>
      <c r="FMR18" s="231">
        <f t="shared" si="69"/>
        <v>0</v>
      </c>
      <c r="FMS18" s="231">
        <f t="shared" si="69"/>
        <v>0</v>
      </c>
      <c r="FMT18" s="231">
        <f t="shared" si="69"/>
        <v>0</v>
      </c>
      <c r="FMU18" s="231">
        <f t="shared" si="69"/>
        <v>0</v>
      </c>
      <c r="FMV18" s="231">
        <f t="shared" si="69"/>
        <v>0</v>
      </c>
      <c r="FMW18" s="231">
        <f t="shared" si="69"/>
        <v>0</v>
      </c>
      <c r="FMX18" s="231">
        <f t="shared" si="69"/>
        <v>0</v>
      </c>
      <c r="FMY18" s="231">
        <f t="shared" si="69"/>
        <v>0</v>
      </c>
      <c r="FMZ18" s="231">
        <f t="shared" ref="FMZ18:FPK18" si="70">SUM(FMZ10:FMZ17)</f>
        <v>0</v>
      </c>
      <c r="FNA18" s="231">
        <f t="shared" si="70"/>
        <v>0</v>
      </c>
      <c r="FNB18" s="231">
        <f t="shared" si="70"/>
        <v>0</v>
      </c>
      <c r="FNC18" s="231">
        <f t="shared" si="70"/>
        <v>0</v>
      </c>
      <c r="FND18" s="231">
        <f t="shared" si="70"/>
        <v>0</v>
      </c>
      <c r="FNE18" s="231">
        <f t="shared" si="70"/>
        <v>0</v>
      </c>
      <c r="FNF18" s="231">
        <f t="shared" si="70"/>
        <v>0</v>
      </c>
      <c r="FNG18" s="231">
        <f t="shared" si="70"/>
        <v>0</v>
      </c>
      <c r="FNH18" s="231">
        <f t="shared" si="70"/>
        <v>0</v>
      </c>
      <c r="FNI18" s="231">
        <f t="shared" si="70"/>
        <v>0</v>
      </c>
      <c r="FNJ18" s="231">
        <f t="shared" si="70"/>
        <v>0</v>
      </c>
      <c r="FNK18" s="231">
        <f t="shared" si="70"/>
        <v>0</v>
      </c>
      <c r="FNL18" s="231">
        <f t="shared" si="70"/>
        <v>0</v>
      </c>
      <c r="FNM18" s="231">
        <f t="shared" si="70"/>
        <v>0</v>
      </c>
      <c r="FNN18" s="231">
        <f t="shared" si="70"/>
        <v>0</v>
      </c>
      <c r="FNO18" s="231">
        <f t="shared" si="70"/>
        <v>0</v>
      </c>
      <c r="FNP18" s="231">
        <f t="shared" si="70"/>
        <v>0</v>
      </c>
      <c r="FNQ18" s="231">
        <f t="shared" si="70"/>
        <v>0</v>
      </c>
      <c r="FNR18" s="231">
        <f t="shared" si="70"/>
        <v>0</v>
      </c>
      <c r="FNS18" s="231">
        <f t="shared" si="70"/>
        <v>0</v>
      </c>
      <c r="FNT18" s="231">
        <f t="shared" si="70"/>
        <v>0</v>
      </c>
      <c r="FNU18" s="231">
        <f t="shared" si="70"/>
        <v>0</v>
      </c>
      <c r="FNV18" s="231">
        <f t="shared" si="70"/>
        <v>0</v>
      </c>
      <c r="FNW18" s="231">
        <f t="shared" si="70"/>
        <v>0</v>
      </c>
      <c r="FNX18" s="231">
        <f t="shared" si="70"/>
        <v>0</v>
      </c>
      <c r="FNY18" s="231">
        <f t="shared" si="70"/>
        <v>0</v>
      </c>
      <c r="FNZ18" s="231">
        <f t="shared" si="70"/>
        <v>0</v>
      </c>
      <c r="FOA18" s="231">
        <f t="shared" si="70"/>
        <v>0</v>
      </c>
      <c r="FOB18" s="231">
        <f t="shared" si="70"/>
        <v>0</v>
      </c>
      <c r="FOC18" s="231">
        <f t="shared" si="70"/>
        <v>0</v>
      </c>
      <c r="FOD18" s="231">
        <f t="shared" si="70"/>
        <v>0</v>
      </c>
      <c r="FOE18" s="231">
        <f t="shared" si="70"/>
        <v>0</v>
      </c>
      <c r="FOF18" s="231">
        <f t="shared" si="70"/>
        <v>0</v>
      </c>
      <c r="FOG18" s="231">
        <f t="shared" si="70"/>
        <v>0</v>
      </c>
      <c r="FOH18" s="231">
        <f t="shared" si="70"/>
        <v>0</v>
      </c>
      <c r="FOI18" s="231">
        <f t="shared" si="70"/>
        <v>0</v>
      </c>
      <c r="FOJ18" s="231">
        <f t="shared" si="70"/>
        <v>0</v>
      </c>
      <c r="FOK18" s="231">
        <f t="shared" si="70"/>
        <v>0</v>
      </c>
      <c r="FOL18" s="231">
        <f t="shared" si="70"/>
        <v>0</v>
      </c>
      <c r="FOM18" s="231">
        <f t="shared" si="70"/>
        <v>0</v>
      </c>
      <c r="FON18" s="231">
        <f t="shared" si="70"/>
        <v>0</v>
      </c>
      <c r="FOO18" s="231">
        <f t="shared" si="70"/>
        <v>0</v>
      </c>
      <c r="FOP18" s="231">
        <f t="shared" si="70"/>
        <v>0</v>
      </c>
      <c r="FOQ18" s="231">
        <f t="shared" si="70"/>
        <v>0</v>
      </c>
      <c r="FOR18" s="231">
        <f t="shared" si="70"/>
        <v>0</v>
      </c>
      <c r="FOS18" s="231">
        <f t="shared" si="70"/>
        <v>0</v>
      </c>
      <c r="FOT18" s="231">
        <f t="shared" si="70"/>
        <v>0</v>
      </c>
      <c r="FOU18" s="231">
        <f t="shared" si="70"/>
        <v>0</v>
      </c>
      <c r="FOV18" s="231">
        <f t="shared" si="70"/>
        <v>0</v>
      </c>
      <c r="FOW18" s="231">
        <f t="shared" si="70"/>
        <v>0</v>
      </c>
      <c r="FOX18" s="231">
        <f t="shared" si="70"/>
        <v>0</v>
      </c>
      <c r="FOY18" s="231">
        <f t="shared" si="70"/>
        <v>0</v>
      </c>
      <c r="FOZ18" s="231">
        <f t="shared" si="70"/>
        <v>0</v>
      </c>
      <c r="FPA18" s="231">
        <f t="shared" si="70"/>
        <v>0</v>
      </c>
      <c r="FPB18" s="231">
        <f t="shared" si="70"/>
        <v>0</v>
      </c>
      <c r="FPC18" s="231">
        <f t="shared" si="70"/>
        <v>0</v>
      </c>
      <c r="FPD18" s="231">
        <f t="shared" si="70"/>
        <v>0</v>
      </c>
      <c r="FPE18" s="231">
        <f t="shared" si="70"/>
        <v>0</v>
      </c>
      <c r="FPF18" s="231">
        <f t="shared" si="70"/>
        <v>0</v>
      </c>
      <c r="FPG18" s="231">
        <f t="shared" si="70"/>
        <v>0</v>
      </c>
      <c r="FPH18" s="231">
        <f t="shared" si="70"/>
        <v>0</v>
      </c>
      <c r="FPI18" s="231">
        <f t="shared" si="70"/>
        <v>0</v>
      </c>
      <c r="FPJ18" s="231">
        <f t="shared" si="70"/>
        <v>0</v>
      </c>
      <c r="FPK18" s="231">
        <f t="shared" si="70"/>
        <v>0</v>
      </c>
      <c r="FPL18" s="231">
        <f t="shared" ref="FPL18:FRW18" si="71">SUM(FPL10:FPL17)</f>
        <v>0</v>
      </c>
      <c r="FPM18" s="231">
        <f t="shared" si="71"/>
        <v>0</v>
      </c>
      <c r="FPN18" s="231">
        <f t="shared" si="71"/>
        <v>0</v>
      </c>
      <c r="FPO18" s="231">
        <f t="shared" si="71"/>
        <v>0</v>
      </c>
      <c r="FPP18" s="231">
        <f t="shared" si="71"/>
        <v>0</v>
      </c>
      <c r="FPQ18" s="231">
        <f t="shared" si="71"/>
        <v>0</v>
      </c>
      <c r="FPR18" s="231">
        <f t="shared" si="71"/>
        <v>0</v>
      </c>
      <c r="FPS18" s="231">
        <f t="shared" si="71"/>
        <v>0</v>
      </c>
      <c r="FPT18" s="231">
        <f t="shared" si="71"/>
        <v>0</v>
      </c>
      <c r="FPU18" s="231">
        <f t="shared" si="71"/>
        <v>0</v>
      </c>
      <c r="FPV18" s="231">
        <f t="shared" si="71"/>
        <v>0</v>
      </c>
      <c r="FPW18" s="231">
        <f t="shared" si="71"/>
        <v>0</v>
      </c>
      <c r="FPX18" s="231">
        <f t="shared" si="71"/>
        <v>0</v>
      </c>
      <c r="FPY18" s="231">
        <f t="shared" si="71"/>
        <v>0</v>
      </c>
      <c r="FPZ18" s="231">
        <f t="shared" si="71"/>
        <v>0</v>
      </c>
      <c r="FQA18" s="231">
        <f t="shared" si="71"/>
        <v>0</v>
      </c>
      <c r="FQB18" s="231">
        <f t="shared" si="71"/>
        <v>0</v>
      </c>
      <c r="FQC18" s="231">
        <f t="shared" si="71"/>
        <v>0</v>
      </c>
      <c r="FQD18" s="231">
        <f t="shared" si="71"/>
        <v>0</v>
      </c>
      <c r="FQE18" s="231">
        <f t="shared" si="71"/>
        <v>0</v>
      </c>
      <c r="FQF18" s="231">
        <f t="shared" si="71"/>
        <v>0</v>
      </c>
      <c r="FQG18" s="231">
        <f t="shared" si="71"/>
        <v>0</v>
      </c>
      <c r="FQH18" s="231">
        <f t="shared" si="71"/>
        <v>0</v>
      </c>
      <c r="FQI18" s="231">
        <f t="shared" si="71"/>
        <v>0</v>
      </c>
      <c r="FQJ18" s="231">
        <f t="shared" si="71"/>
        <v>0</v>
      </c>
      <c r="FQK18" s="231">
        <f t="shared" si="71"/>
        <v>0</v>
      </c>
      <c r="FQL18" s="231">
        <f t="shared" si="71"/>
        <v>0</v>
      </c>
      <c r="FQM18" s="231">
        <f t="shared" si="71"/>
        <v>0</v>
      </c>
      <c r="FQN18" s="231">
        <f t="shared" si="71"/>
        <v>0</v>
      </c>
      <c r="FQO18" s="231">
        <f t="shared" si="71"/>
        <v>0</v>
      </c>
      <c r="FQP18" s="231">
        <f t="shared" si="71"/>
        <v>0</v>
      </c>
      <c r="FQQ18" s="231">
        <f t="shared" si="71"/>
        <v>0</v>
      </c>
      <c r="FQR18" s="231">
        <f t="shared" si="71"/>
        <v>0</v>
      </c>
      <c r="FQS18" s="231">
        <f t="shared" si="71"/>
        <v>0</v>
      </c>
      <c r="FQT18" s="231">
        <f t="shared" si="71"/>
        <v>0</v>
      </c>
      <c r="FQU18" s="231">
        <f t="shared" si="71"/>
        <v>0</v>
      </c>
      <c r="FQV18" s="231">
        <f t="shared" si="71"/>
        <v>0</v>
      </c>
      <c r="FQW18" s="231">
        <f t="shared" si="71"/>
        <v>0</v>
      </c>
      <c r="FQX18" s="231">
        <f t="shared" si="71"/>
        <v>0</v>
      </c>
      <c r="FQY18" s="231">
        <f t="shared" si="71"/>
        <v>0</v>
      </c>
      <c r="FQZ18" s="231">
        <f t="shared" si="71"/>
        <v>0</v>
      </c>
      <c r="FRA18" s="231">
        <f t="shared" si="71"/>
        <v>0</v>
      </c>
      <c r="FRB18" s="231">
        <f t="shared" si="71"/>
        <v>0</v>
      </c>
      <c r="FRC18" s="231">
        <f t="shared" si="71"/>
        <v>0</v>
      </c>
      <c r="FRD18" s="231">
        <f t="shared" si="71"/>
        <v>0</v>
      </c>
      <c r="FRE18" s="231">
        <f t="shared" si="71"/>
        <v>0</v>
      </c>
      <c r="FRF18" s="231">
        <f t="shared" si="71"/>
        <v>0</v>
      </c>
      <c r="FRG18" s="231">
        <f t="shared" si="71"/>
        <v>0</v>
      </c>
      <c r="FRH18" s="231">
        <f t="shared" si="71"/>
        <v>0</v>
      </c>
      <c r="FRI18" s="231">
        <f t="shared" si="71"/>
        <v>0</v>
      </c>
      <c r="FRJ18" s="231">
        <f t="shared" si="71"/>
        <v>0</v>
      </c>
      <c r="FRK18" s="231">
        <f t="shared" si="71"/>
        <v>0</v>
      </c>
      <c r="FRL18" s="231">
        <f t="shared" si="71"/>
        <v>0</v>
      </c>
      <c r="FRM18" s="231">
        <f t="shared" si="71"/>
        <v>0</v>
      </c>
      <c r="FRN18" s="231">
        <f t="shared" si="71"/>
        <v>0</v>
      </c>
      <c r="FRO18" s="231">
        <f t="shared" si="71"/>
        <v>0</v>
      </c>
      <c r="FRP18" s="231">
        <f t="shared" si="71"/>
        <v>0</v>
      </c>
      <c r="FRQ18" s="231">
        <f t="shared" si="71"/>
        <v>0</v>
      </c>
      <c r="FRR18" s="231">
        <f t="shared" si="71"/>
        <v>0</v>
      </c>
      <c r="FRS18" s="231">
        <f t="shared" si="71"/>
        <v>0</v>
      </c>
      <c r="FRT18" s="231">
        <f t="shared" si="71"/>
        <v>0</v>
      </c>
      <c r="FRU18" s="231">
        <f t="shared" si="71"/>
        <v>0</v>
      </c>
      <c r="FRV18" s="231">
        <f t="shared" si="71"/>
        <v>0</v>
      </c>
      <c r="FRW18" s="231">
        <f t="shared" si="71"/>
        <v>0</v>
      </c>
      <c r="FRX18" s="231">
        <f t="shared" ref="FRX18:FUI18" si="72">SUM(FRX10:FRX17)</f>
        <v>0</v>
      </c>
      <c r="FRY18" s="231">
        <f t="shared" si="72"/>
        <v>0</v>
      </c>
      <c r="FRZ18" s="231">
        <f t="shared" si="72"/>
        <v>0</v>
      </c>
      <c r="FSA18" s="231">
        <f t="shared" si="72"/>
        <v>0</v>
      </c>
      <c r="FSB18" s="231">
        <f t="shared" si="72"/>
        <v>0</v>
      </c>
      <c r="FSC18" s="231">
        <f t="shared" si="72"/>
        <v>0</v>
      </c>
      <c r="FSD18" s="231">
        <f t="shared" si="72"/>
        <v>0</v>
      </c>
      <c r="FSE18" s="231">
        <f t="shared" si="72"/>
        <v>0</v>
      </c>
      <c r="FSF18" s="231">
        <f t="shared" si="72"/>
        <v>0</v>
      </c>
      <c r="FSG18" s="231">
        <f t="shared" si="72"/>
        <v>0</v>
      </c>
      <c r="FSH18" s="231">
        <f t="shared" si="72"/>
        <v>0</v>
      </c>
      <c r="FSI18" s="231">
        <f t="shared" si="72"/>
        <v>0</v>
      </c>
      <c r="FSJ18" s="231">
        <f t="shared" si="72"/>
        <v>0</v>
      </c>
      <c r="FSK18" s="231">
        <f t="shared" si="72"/>
        <v>0</v>
      </c>
      <c r="FSL18" s="231">
        <f t="shared" si="72"/>
        <v>0</v>
      </c>
      <c r="FSM18" s="231">
        <f t="shared" si="72"/>
        <v>0</v>
      </c>
      <c r="FSN18" s="231">
        <f t="shared" si="72"/>
        <v>0</v>
      </c>
      <c r="FSO18" s="231">
        <f t="shared" si="72"/>
        <v>0</v>
      </c>
      <c r="FSP18" s="231">
        <f t="shared" si="72"/>
        <v>0</v>
      </c>
      <c r="FSQ18" s="231">
        <f t="shared" si="72"/>
        <v>0</v>
      </c>
      <c r="FSR18" s="231">
        <f t="shared" si="72"/>
        <v>0</v>
      </c>
      <c r="FSS18" s="231">
        <f t="shared" si="72"/>
        <v>0</v>
      </c>
      <c r="FST18" s="231">
        <f t="shared" si="72"/>
        <v>0</v>
      </c>
      <c r="FSU18" s="231">
        <f t="shared" si="72"/>
        <v>0</v>
      </c>
      <c r="FSV18" s="231">
        <f t="shared" si="72"/>
        <v>0</v>
      </c>
      <c r="FSW18" s="231">
        <f t="shared" si="72"/>
        <v>0</v>
      </c>
      <c r="FSX18" s="231">
        <f t="shared" si="72"/>
        <v>0</v>
      </c>
      <c r="FSY18" s="231">
        <f t="shared" si="72"/>
        <v>0</v>
      </c>
      <c r="FSZ18" s="231">
        <f t="shared" si="72"/>
        <v>0</v>
      </c>
      <c r="FTA18" s="231">
        <f t="shared" si="72"/>
        <v>0</v>
      </c>
      <c r="FTB18" s="231">
        <f t="shared" si="72"/>
        <v>0</v>
      </c>
      <c r="FTC18" s="231">
        <f t="shared" si="72"/>
        <v>0</v>
      </c>
      <c r="FTD18" s="231">
        <f t="shared" si="72"/>
        <v>0</v>
      </c>
      <c r="FTE18" s="231">
        <f t="shared" si="72"/>
        <v>0</v>
      </c>
      <c r="FTF18" s="231">
        <f t="shared" si="72"/>
        <v>0</v>
      </c>
      <c r="FTG18" s="231">
        <f t="shared" si="72"/>
        <v>0</v>
      </c>
      <c r="FTH18" s="231">
        <f t="shared" si="72"/>
        <v>0</v>
      </c>
      <c r="FTI18" s="231">
        <f t="shared" si="72"/>
        <v>0</v>
      </c>
      <c r="FTJ18" s="231">
        <f t="shared" si="72"/>
        <v>0</v>
      </c>
      <c r="FTK18" s="231">
        <f t="shared" si="72"/>
        <v>0</v>
      </c>
      <c r="FTL18" s="231">
        <f t="shared" si="72"/>
        <v>0</v>
      </c>
      <c r="FTM18" s="231">
        <f t="shared" si="72"/>
        <v>0</v>
      </c>
      <c r="FTN18" s="231">
        <f t="shared" si="72"/>
        <v>0</v>
      </c>
      <c r="FTO18" s="231">
        <f t="shared" si="72"/>
        <v>0</v>
      </c>
      <c r="FTP18" s="231">
        <f t="shared" si="72"/>
        <v>0</v>
      </c>
      <c r="FTQ18" s="231">
        <f t="shared" si="72"/>
        <v>0</v>
      </c>
      <c r="FTR18" s="231">
        <f t="shared" si="72"/>
        <v>0</v>
      </c>
      <c r="FTS18" s="231">
        <f t="shared" si="72"/>
        <v>0</v>
      </c>
      <c r="FTT18" s="231">
        <f t="shared" si="72"/>
        <v>0</v>
      </c>
      <c r="FTU18" s="231">
        <f t="shared" si="72"/>
        <v>0</v>
      </c>
      <c r="FTV18" s="231">
        <f t="shared" si="72"/>
        <v>0</v>
      </c>
      <c r="FTW18" s="231">
        <f t="shared" si="72"/>
        <v>0</v>
      </c>
      <c r="FTX18" s="231">
        <f t="shared" si="72"/>
        <v>0</v>
      </c>
      <c r="FTY18" s="231">
        <f t="shared" si="72"/>
        <v>0</v>
      </c>
      <c r="FTZ18" s="231">
        <f t="shared" si="72"/>
        <v>0</v>
      </c>
      <c r="FUA18" s="231">
        <f t="shared" si="72"/>
        <v>0</v>
      </c>
      <c r="FUB18" s="231">
        <f t="shared" si="72"/>
        <v>0</v>
      </c>
      <c r="FUC18" s="231">
        <f t="shared" si="72"/>
        <v>0</v>
      </c>
      <c r="FUD18" s="231">
        <f t="shared" si="72"/>
        <v>0</v>
      </c>
      <c r="FUE18" s="231">
        <f t="shared" si="72"/>
        <v>0</v>
      </c>
      <c r="FUF18" s="231">
        <f t="shared" si="72"/>
        <v>0</v>
      </c>
      <c r="FUG18" s="231">
        <f t="shared" si="72"/>
        <v>0</v>
      </c>
      <c r="FUH18" s="231">
        <f t="shared" si="72"/>
        <v>0</v>
      </c>
      <c r="FUI18" s="231">
        <f t="shared" si="72"/>
        <v>0</v>
      </c>
      <c r="FUJ18" s="231">
        <f t="shared" ref="FUJ18:FWU18" si="73">SUM(FUJ10:FUJ17)</f>
        <v>0</v>
      </c>
      <c r="FUK18" s="231">
        <f t="shared" si="73"/>
        <v>0</v>
      </c>
      <c r="FUL18" s="231">
        <f t="shared" si="73"/>
        <v>0</v>
      </c>
      <c r="FUM18" s="231">
        <f t="shared" si="73"/>
        <v>0</v>
      </c>
      <c r="FUN18" s="231">
        <f t="shared" si="73"/>
        <v>0</v>
      </c>
      <c r="FUO18" s="231">
        <f t="shared" si="73"/>
        <v>0</v>
      </c>
      <c r="FUP18" s="231">
        <f t="shared" si="73"/>
        <v>0</v>
      </c>
      <c r="FUQ18" s="231">
        <f t="shared" si="73"/>
        <v>0</v>
      </c>
      <c r="FUR18" s="231">
        <f t="shared" si="73"/>
        <v>0</v>
      </c>
      <c r="FUS18" s="231">
        <f t="shared" si="73"/>
        <v>0</v>
      </c>
      <c r="FUT18" s="231">
        <f t="shared" si="73"/>
        <v>0</v>
      </c>
      <c r="FUU18" s="231">
        <f t="shared" si="73"/>
        <v>0</v>
      </c>
      <c r="FUV18" s="231">
        <f t="shared" si="73"/>
        <v>0</v>
      </c>
      <c r="FUW18" s="231">
        <f t="shared" si="73"/>
        <v>0</v>
      </c>
      <c r="FUX18" s="231">
        <f t="shared" si="73"/>
        <v>0</v>
      </c>
      <c r="FUY18" s="231">
        <f t="shared" si="73"/>
        <v>0</v>
      </c>
      <c r="FUZ18" s="231">
        <f t="shared" si="73"/>
        <v>0</v>
      </c>
      <c r="FVA18" s="231">
        <f t="shared" si="73"/>
        <v>0</v>
      </c>
      <c r="FVB18" s="231">
        <f t="shared" si="73"/>
        <v>0</v>
      </c>
      <c r="FVC18" s="231">
        <f t="shared" si="73"/>
        <v>0</v>
      </c>
      <c r="FVD18" s="231">
        <f t="shared" si="73"/>
        <v>0</v>
      </c>
      <c r="FVE18" s="231">
        <f t="shared" si="73"/>
        <v>0</v>
      </c>
      <c r="FVF18" s="231">
        <f t="shared" si="73"/>
        <v>0</v>
      </c>
      <c r="FVG18" s="231">
        <f t="shared" si="73"/>
        <v>0</v>
      </c>
      <c r="FVH18" s="231">
        <f t="shared" si="73"/>
        <v>0</v>
      </c>
      <c r="FVI18" s="231">
        <f t="shared" si="73"/>
        <v>0</v>
      </c>
      <c r="FVJ18" s="231">
        <f t="shared" si="73"/>
        <v>0</v>
      </c>
      <c r="FVK18" s="231">
        <f t="shared" si="73"/>
        <v>0</v>
      </c>
      <c r="FVL18" s="231">
        <f t="shared" si="73"/>
        <v>0</v>
      </c>
      <c r="FVM18" s="231">
        <f t="shared" si="73"/>
        <v>0</v>
      </c>
      <c r="FVN18" s="231">
        <f t="shared" si="73"/>
        <v>0</v>
      </c>
      <c r="FVO18" s="231">
        <f t="shared" si="73"/>
        <v>0</v>
      </c>
      <c r="FVP18" s="231">
        <f t="shared" si="73"/>
        <v>0</v>
      </c>
      <c r="FVQ18" s="231">
        <f t="shared" si="73"/>
        <v>0</v>
      </c>
      <c r="FVR18" s="231">
        <f t="shared" si="73"/>
        <v>0</v>
      </c>
      <c r="FVS18" s="231">
        <f t="shared" si="73"/>
        <v>0</v>
      </c>
      <c r="FVT18" s="231">
        <f t="shared" si="73"/>
        <v>0</v>
      </c>
      <c r="FVU18" s="231">
        <f t="shared" si="73"/>
        <v>0</v>
      </c>
      <c r="FVV18" s="231">
        <f t="shared" si="73"/>
        <v>0</v>
      </c>
      <c r="FVW18" s="231">
        <f t="shared" si="73"/>
        <v>0</v>
      </c>
      <c r="FVX18" s="231">
        <f t="shared" si="73"/>
        <v>0</v>
      </c>
      <c r="FVY18" s="231">
        <f t="shared" si="73"/>
        <v>0</v>
      </c>
      <c r="FVZ18" s="231">
        <f t="shared" si="73"/>
        <v>0</v>
      </c>
      <c r="FWA18" s="231">
        <f t="shared" si="73"/>
        <v>0</v>
      </c>
      <c r="FWB18" s="231">
        <f t="shared" si="73"/>
        <v>0</v>
      </c>
      <c r="FWC18" s="231">
        <f t="shared" si="73"/>
        <v>0</v>
      </c>
      <c r="FWD18" s="231">
        <f t="shared" si="73"/>
        <v>0</v>
      </c>
      <c r="FWE18" s="231">
        <f t="shared" si="73"/>
        <v>0</v>
      </c>
      <c r="FWF18" s="231">
        <f t="shared" si="73"/>
        <v>0</v>
      </c>
      <c r="FWG18" s="231">
        <f t="shared" si="73"/>
        <v>0</v>
      </c>
      <c r="FWH18" s="231">
        <f t="shared" si="73"/>
        <v>0</v>
      </c>
      <c r="FWI18" s="231">
        <f t="shared" si="73"/>
        <v>0</v>
      </c>
      <c r="FWJ18" s="231">
        <f t="shared" si="73"/>
        <v>0</v>
      </c>
      <c r="FWK18" s="231">
        <f t="shared" si="73"/>
        <v>0</v>
      </c>
      <c r="FWL18" s="231">
        <f t="shared" si="73"/>
        <v>0</v>
      </c>
      <c r="FWM18" s="231">
        <f t="shared" si="73"/>
        <v>0</v>
      </c>
      <c r="FWN18" s="231">
        <f t="shared" si="73"/>
        <v>0</v>
      </c>
      <c r="FWO18" s="231">
        <f t="shared" si="73"/>
        <v>0</v>
      </c>
      <c r="FWP18" s="231">
        <f t="shared" si="73"/>
        <v>0</v>
      </c>
      <c r="FWQ18" s="231">
        <f t="shared" si="73"/>
        <v>0</v>
      </c>
      <c r="FWR18" s="231">
        <f t="shared" si="73"/>
        <v>0</v>
      </c>
      <c r="FWS18" s="231">
        <f t="shared" si="73"/>
        <v>0</v>
      </c>
      <c r="FWT18" s="231">
        <f t="shared" si="73"/>
        <v>0</v>
      </c>
      <c r="FWU18" s="231">
        <f t="shared" si="73"/>
        <v>0</v>
      </c>
      <c r="FWV18" s="231">
        <f t="shared" ref="FWV18:FZG18" si="74">SUM(FWV10:FWV17)</f>
        <v>0</v>
      </c>
      <c r="FWW18" s="231">
        <f t="shared" si="74"/>
        <v>0</v>
      </c>
      <c r="FWX18" s="231">
        <f t="shared" si="74"/>
        <v>0</v>
      </c>
      <c r="FWY18" s="231">
        <f t="shared" si="74"/>
        <v>0</v>
      </c>
      <c r="FWZ18" s="231">
        <f t="shared" si="74"/>
        <v>0</v>
      </c>
      <c r="FXA18" s="231">
        <f t="shared" si="74"/>
        <v>0</v>
      </c>
      <c r="FXB18" s="231">
        <f t="shared" si="74"/>
        <v>0</v>
      </c>
      <c r="FXC18" s="231">
        <f t="shared" si="74"/>
        <v>0</v>
      </c>
      <c r="FXD18" s="231">
        <f t="shared" si="74"/>
        <v>0</v>
      </c>
      <c r="FXE18" s="231">
        <f t="shared" si="74"/>
        <v>0</v>
      </c>
      <c r="FXF18" s="231">
        <f t="shared" si="74"/>
        <v>0</v>
      </c>
      <c r="FXG18" s="231">
        <f t="shared" si="74"/>
        <v>0</v>
      </c>
      <c r="FXH18" s="231">
        <f t="shared" si="74"/>
        <v>0</v>
      </c>
      <c r="FXI18" s="231">
        <f t="shared" si="74"/>
        <v>0</v>
      </c>
      <c r="FXJ18" s="231">
        <f t="shared" si="74"/>
        <v>0</v>
      </c>
      <c r="FXK18" s="231">
        <f t="shared" si="74"/>
        <v>0</v>
      </c>
      <c r="FXL18" s="231">
        <f t="shared" si="74"/>
        <v>0</v>
      </c>
      <c r="FXM18" s="231">
        <f t="shared" si="74"/>
        <v>0</v>
      </c>
      <c r="FXN18" s="231">
        <f t="shared" si="74"/>
        <v>0</v>
      </c>
      <c r="FXO18" s="231">
        <f t="shared" si="74"/>
        <v>0</v>
      </c>
      <c r="FXP18" s="231">
        <f t="shared" si="74"/>
        <v>0</v>
      </c>
      <c r="FXQ18" s="231">
        <f t="shared" si="74"/>
        <v>0</v>
      </c>
      <c r="FXR18" s="231">
        <f t="shared" si="74"/>
        <v>0</v>
      </c>
      <c r="FXS18" s="231">
        <f t="shared" si="74"/>
        <v>0</v>
      </c>
      <c r="FXT18" s="231">
        <f t="shared" si="74"/>
        <v>0</v>
      </c>
      <c r="FXU18" s="231">
        <f t="shared" si="74"/>
        <v>0</v>
      </c>
      <c r="FXV18" s="231">
        <f t="shared" si="74"/>
        <v>0</v>
      </c>
      <c r="FXW18" s="231">
        <f t="shared" si="74"/>
        <v>0</v>
      </c>
      <c r="FXX18" s="231">
        <f t="shared" si="74"/>
        <v>0</v>
      </c>
      <c r="FXY18" s="231">
        <f t="shared" si="74"/>
        <v>0</v>
      </c>
      <c r="FXZ18" s="231">
        <f t="shared" si="74"/>
        <v>0</v>
      </c>
      <c r="FYA18" s="231">
        <f t="shared" si="74"/>
        <v>0</v>
      </c>
      <c r="FYB18" s="231">
        <f t="shared" si="74"/>
        <v>0</v>
      </c>
      <c r="FYC18" s="231">
        <f t="shared" si="74"/>
        <v>0</v>
      </c>
      <c r="FYD18" s="231">
        <f t="shared" si="74"/>
        <v>0</v>
      </c>
      <c r="FYE18" s="231">
        <f t="shared" si="74"/>
        <v>0</v>
      </c>
      <c r="FYF18" s="231">
        <f t="shared" si="74"/>
        <v>0</v>
      </c>
      <c r="FYG18" s="231">
        <f t="shared" si="74"/>
        <v>0</v>
      </c>
      <c r="FYH18" s="231">
        <f t="shared" si="74"/>
        <v>0</v>
      </c>
      <c r="FYI18" s="231">
        <f t="shared" si="74"/>
        <v>0</v>
      </c>
      <c r="FYJ18" s="231">
        <f t="shared" si="74"/>
        <v>0</v>
      </c>
      <c r="FYK18" s="231">
        <f t="shared" si="74"/>
        <v>0</v>
      </c>
      <c r="FYL18" s="231">
        <f t="shared" si="74"/>
        <v>0</v>
      </c>
      <c r="FYM18" s="231">
        <f t="shared" si="74"/>
        <v>0</v>
      </c>
      <c r="FYN18" s="231">
        <f t="shared" si="74"/>
        <v>0</v>
      </c>
      <c r="FYO18" s="231">
        <f t="shared" si="74"/>
        <v>0</v>
      </c>
      <c r="FYP18" s="231">
        <f t="shared" si="74"/>
        <v>0</v>
      </c>
      <c r="FYQ18" s="231">
        <f t="shared" si="74"/>
        <v>0</v>
      </c>
      <c r="FYR18" s="231">
        <f t="shared" si="74"/>
        <v>0</v>
      </c>
      <c r="FYS18" s="231">
        <f t="shared" si="74"/>
        <v>0</v>
      </c>
      <c r="FYT18" s="231">
        <f t="shared" si="74"/>
        <v>0</v>
      </c>
      <c r="FYU18" s="231">
        <f t="shared" si="74"/>
        <v>0</v>
      </c>
      <c r="FYV18" s="231">
        <f t="shared" si="74"/>
        <v>0</v>
      </c>
      <c r="FYW18" s="231">
        <f t="shared" si="74"/>
        <v>0</v>
      </c>
      <c r="FYX18" s="231">
        <f t="shared" si="74"/>
        <v>0</v>
      </c>
      <c r="FYY18" s="231">
        <f t="shared" si="74"/>
        <v>0</v>
      </c>
      <c r="FYZ18" s="231">
        <f t="shared" si="74"/>
        <v>0</v>
      </c>
      <c r="FZA18" s="231">
        <f t="shared" si="74"/>
        <v>0</v>
      </c>
      <c r="FZB18" s="231">
        <f t="shared" si="74"/>
        <v>0</v>
      </c>
      <c r="FZC18" s="231">
        <f t="shared" si="74"/>
        <v>0</v>
      </c>
      <c r="FZD18" s="231">
        <f t="shared" si="74"/>
        <v>0</v>
      </c>
      <c r="FZE18" s="231">
        <f t="shared" si="74"/>
        <v>0</v>
      </c>
      <c r="FZF18" s="231">
        <f t="shared" si="74"/>
        <v>0</v>
      </c>
      <c r="FZG18" s="231">
        <f t="shared" si="74"/>
        <v>0</v>
      </c>
      <c r="FZH18" s="231">
        <f t="shared" ref="FZH18:GBS18" si="75">SUM(FZH10:FZH17)</f>
        <v>0</v>
      </c>
      <c r="FZI18" s="231">
        <f t="shared" si="75"/>
        <v>0</v>
      </c>
      <c r="FZJ18" s="231">
        <f t="shared" si="75"/>
        <v>0</v>
      </c>
      <c r="FZK18" s="231">
        <f t="shared" si="75"/>
        <v>0</v>
      </c>
      <c r="FZL18" s="231">
        <f t="shared" si="75"/>
        <v>0</v>
      </c>
      <c r="FZM18" s="231">
        <f t="shared" si="75"/>
        <v>0</v>
      </c>
      <c r="FZN18" s="231">
        <f t="shared" si="75"/>
        <v>0</v>
      </c>
      <c r="FZO18" s="231">
        <f t="shared" si="75"/>
        <v>0</v>
      </c>
      <c r="FZP18" s="231">
        <f t="shared" si="75"/>
        <v>0</v>
      </c>
      <c r="FZQ18" s="231">
        <f t="shared" si="75"/>
        <v>0</v>
      </c>
      <c r="FZR18" s="231">
        <f t="shared" si="75"/>
        <v>0</v>
      </c>
      <c r="FZS18" s="231">
        <f t="shared" si="75"/>
        <v>0</v>
      </c>
      <c r="FZT18" s="231">
        <f t="shared" si="75"/>
        <v>0</v>
      </c>
      <c r="FZU18" s="231">
        <f t="shared" si="75"/>
        <v>0</v>
      </c>
      <c r="FZV18" s="231">
        <f t="shared" si="75"/>
        <v>0</v>
      </c>
      <c r="FZW18" s="231">
        <f t="shared" si="75"/>
        <v>0</v>
      </c>
      <c r="FZX18" s="231">
        <f t="shared" si="75"/>
        <v>0</v>
      </c>
      <c r="FZY18" s="231">
        <f t="shared" si="75"/>
        <v>0</v>
      </c>
      <c r="FZZ18" s="231">
        <f t="shared" si="75"/>
        <v>0</v>
      </c>
      <c r="GAA18" s="231">
        <f t="shared" si="75"/>
        <v>0</v>
      </c>
      <c r="GAB18" s="231">
        <f t="shared" si="75"/>
        <v>0</v>
      </c>
      <c r="GAC18" s="231">
        <f t="shared" si="75"/>
        <v>0</v>
      </c>
      <c r="GAD18" s="231">
        <f t="shared" si="75"/>
        <v>0</v>
      </c>
      <c r="GAE18" s="231">
        <f t="shared" si="75"/>
        <v>0</v>
      </c>
      <c r="GAF18" s="231">
        <f t="shared" si="75"/>
        <v>0</v>
      </c>
      <c r="GAG18" s="231">
        <f t="shared" si="75"/>
        <v>0</v>
      </c>
      <c r="GAH18" s="231">
        <f t="shared" si="75"/>
        <v>0</v>
      </c>
      <c r="GAI18" s="231">
        <f t="shared" si="75"/>
        <v>0</v>
      </c>
      <c r="GAJ18" s="231">
        <f t="shared" si="75"/>
        <v>0</v>
      </c>
      <c r="GAK18" s="231">
        <f t="shared" si="75"/>
        <v>0</v>
      </c>
      <c r="GAL18" s="231">
        <f t="shared" si="75"/>
        <v>0</v>
      </c>
      <c r="GAM18" s="231">
        <f t="shared" si="75"/>
        <v>0</v>
      </c>
      <c r="GAN18" s="231">
        <f t="shared" si="75"/>
        <v>0</v>
      </c>
      <c r="GAO18" s="231">
        <f t="shared" si="75"/>
        <v>0</v>
      </c>
      <c r="GAP18" s="231">
        <f t="shared" si="75"/>
        <v>0</v>
      </c>
      <c r="GAQ18" s="231">
        <f t="shared" si="75"/>
        <v>0</v>
      </c>
      <c r="GAR18" s="231">
        <f t="shared" si="75"/>
        <v>0</v>
      </c>
      <c r="GAS18" s="231">
        <f t="shared" si="75"/>
        <v>0</v>
      </c>
      <c r="GAT18" s="231">
        <f t="shared" si="75"/>
        <v>0</v>
      </c>
      <c r="GAU18" s="231">
        <f t="shared" si="75"/>
        <v>0</v>
      </c>
      <c r="GAV18" s="231">
        <f t="shared" si="75"/>
        <v>0</v>
      </c>
      <c r="GAW18" s="231">
        <f t="shared" si="75"/>
        <v>0</v>
      </c>
      <c r="GAX18" s="231">
        <f t="shared" si="75"/>
        <v>0</v>
      </c>
      <c r="GAY18" s="231">
        <f t="shared" si="75"/>
        <v>0</v>
      </c>
      <c r="GAZ18" s="231">
        <f t="shared" si="75"/>
        <v>0</v>
      </c>
      <c r="GBA18" s="231">
        <f t="shared" si="75"/>
        <v>0</v>
      </c>
      <c r="GBB18" s="231">
        <f t="shared" si="75"/>
        <v>0</v>
      </c>
      <c r="GBC18" s="231">
        <f t="shared" si="75"/>
        <v>0</v>
      </c>
      <c r="GBD18" s="231">
        <f t="shared" si="75"/>
        <v>0</v>
      </c>
      <c r="GBE18" s="231">
        <f t="shared" si="75"/>
        <v>0</v>
      </c>
      <c r="GBF18" s="231">
        <f t="shared" si="75"/>
        <v>0</v>
      </c>
      <c r="GBG18" s="231">
        <f t="shared" si="75"/>
        <v>0</v>
      </c>
      <c r="GBH18" s="231">
        <f t="shared" si="75"/>
        <v>0</v>
      </c>
      <c r="GBI18" s="231">
        <f t="shared" si="75"/>
        <v>0</v>
      </c>
      <c r="GBJ18" s="231">
        <f t="shared" si="75"/>
        <v>0</v>
      </c>
      <c r="GBK18" s="231">
        <f t="shared" si="75"/>
        <v>0</v>
      </c>
      <c r="GBL18" s="231">
        <f t="shared" si="75"/>
        <v>0</v>
      </c>
      <c r="GBM18" s="231">
        <f t="shared" si="75"/>
        <v>0</v>
      </c>
      <c r="GBN18" s="231">
        <f t="shared" si="75"/>
        <v>0</v>
      </c>
      <c r="GBO18" s="231">
        <f t="shared" si="75"/>
        <v>0</v>
      </c>
      <c r="GBP18" s="231">
        <f t="shared" si="75"/>
        <v>0</v>
      </c>
      <c r="GBQ18" s="231">
        <f t="shared" si="75"/>
        <v>0</v>
      </c>
      <c r="GBR18" s="231">
        <f t="shared" si="75"/>
        <v>0</v>
      </c>
      <c r="GBS18" s="231">
        <f t="shared" si="75"/>
        <v>0</v>
      </c>
      <c r="GBT18" s="231">
        <f t="shared" ref="GBT18:GEE18" si="76">SUM(GBT10:GBT17)</f>
        <v>0</v>
      </c>
      <c r="GBU18" s="231">
        <f t="shared" si="76"/>
        <v>0</v>
      </c>
      <c r="GBV18" s="231">
        <f t="shared" si="76"/>
        <v>0</v>
      </c>
      <c r="GBW18" s="231">
        <f t="shared" si="76"/>
        <v>0</v>
      </c>
      <c r="GBX18" s="231">
        <f t="shared" si="76"/>
        <v>0</v>
      </c>
      <c r="GBY18" s="231">
        <f t="shared" si="76"/>
        <v>0</v>
      </c>
      <c r="GBZ18" s="231">
        <f t="shared" si="76"/>
        <v>0</v>
      </c>
      <c r="GCA18" s="231">
        <f t="shared" si="76"/>
        <v>0</v>
      </c>
      <c r="GCB18" s="231">
        <f t="shared" si="76"/>
        <v>0</v>
      </c>
      <c r="GCC18" s="231">
        <f t="shared" si="76"/>
        <v>0</v>
      </c>
      <c r="GCD18" s="231">
        <f t="shared" si="76"/>
        <v>0</v>
      </c>
      <c r="GCE18" s="231">
        <f t="shared" si="76"/>
        <v>0</v>
      </c>
      <c r="GCF18" s="231">
        <f t="shared" si="76"/>
        <v>0</v>
      </c>
      <c r="GCG18" s="231">
        <f t="shared" si="76"/>
        <v>0</v>
      </c>
      <c r="GCH18" s="231">
        <f t="shared" si="76"/>
        <v>0</v>
      </c>
      <c r="GCI18" s="231">
        <f t="shared" si="76"/>
        <v>0</v>
      </c>
      <c r="GCJ18" s="231">
        <f t="shared" si="76"/>
        <v>0</v>
      </c>
      <c r="GCK18" s="231">
        <f t="shared" si="76"/>
        <v>0</v>
      </c>
      <c r="GCL18" s="231">
        <f t="shared" si="76"/>
        <v>0</v>
      </c>
      <c r="GCM18" s="231">
        <f t="shared" si="76"/>
        <v>0</v>
      </c>
      <c r="GCN18" s="231">
        <f t="shared" si="76"/>
        <v>0</v>
      </c>
      <c r="GCO18" s="231">
        <f t="shared" si="76"/>
        <v>0</v>
      </c>
      <c r="GCP18" s="231">
        <f t="shared" si="76"/>
        <v>0</v>
      </c>
      <c r="GCQ18" s="231">
        <f t="shared" si="76"/>
        <v>0</v>
      </c>
      <c r="GCR18" s="231">
        <f t="shared" si="76"/>
        <v>0</v>
      </c>
      <c r="GCS18" s="231">
        <f t="shared" si="76"/>
        <v>0</v>
      </c>
      <c r="GCT18" s="231">
        <f t="shared" si="76"/>
        <v>0</v>
      </c>
      <c r="GCU18" s="231">
        <f t="shared" si="76"/>
        <v>0</v>
      </c>
      <c r="GCV18" s="231">
        <f t="shared" si="76"/>
        <v>0</v>
      </c>
      <c r="GCW18" s="231">
        <f t="shared" si="76"/>
        <v>0</v>
      </c>
      <c r="GCX18" s="231">
        <f t="shared" si="76"/>
        <v>0</v>
      </c>
      <c r="GCY18" s="231">
        <f t="shared" si="76"/>
        <v>0</v>
      </c>
      <c r="GCZ18" s="231">
        <f t="shared" si="76"/>
        <v>0</v>
      </c>
      <c r="GDA18" s="231">
        <f t="shared" si="76"/>
        <v>0</v>
      </c>
      <c r="GDB18" s="231">
        <f t="shared" si="76"/>
        <v>0</v>
      </c>
      <c r="GDC18" s="231">
        <f t="shared" si="76"/>
        <v>0</v>
      </c>
      <c r="GDD18" s="231">
        <f t="shared" si="76"/>
        <v>0</v>
      </c>
      <c r="GDE18" s="231">
        <f t="shared" si="76"/>
        <v>0</v>
      </c>
      <c r="GDF18" s="231">
        <f t="shared" si="76"/>
        <v>0</v>
      </c>
      <c r="GDG18" s="231">
        <f t="shared" si="76"/>
        <v>0</v>
      </c>
      <c r="GDH18" s="231">
        <f t="shared" si="76"/>
        <v>0</v>
      </c>
      <c r="GDI18" s="231">
        <f t="shared" si="76"/>
        <v>0</v>
      </c>
      <c r="GDJ18" s="231">
        <f t="shared" si="76"/>
        <v>0</v>
      </c>
      <c r="GDK18" s="231">
        <f t="shared" si="76"/>
        <v>0</v>
      </c>
      <c r="GDL18" s="231">
        <f t="shared" si="76"/>
        <v>0</v>
      </c>
      <c r="GDM18" s="231">
        <f t="shared" si="76"/>
        <v>0</v>
      </c>
      <c r="GDN18" s="231">
        <f t="shared" si="76"/>
        <v>0</v>
      </c>
      <c r="GDO18" s="231">
        <f t="shared" si="76"/>
        <v>0</v>
      </c>
      <c r="GDP18" s="231">
        <f t="shared" si="76"/>
        <v>0</v>
      </c>
      <c r="GDQ18" s="231">
        <f t="shared" si="76"/>
        <v>0</v>
      </c>
      <c r="GDR18" s="231">
        <f t="shared" si="76"/>
        <v>0</v>
      </c>
      <c r="GDS18" s="231">
        <f t="shared" si="76"/>
        <v>0</v>
      </c>
      <c r="GDT18" s="231">
        <f t="shared" si="76"/>
        <v>0</v>
      </c>
      <c r="GDU18" s="231">
        <f t="shared" si="76"/>
        <v>0</v>
      </c>
      <c r="GDV18" s="231">
        <f t="shared" si="76"/>
        <v>0</v>
      </c>
      <c r="GDW18" s="231">
        <f t="shared" si="76"/>
        <v>0</v>
      </c>
      <c r="GDX18" s="231">
        <f t="shared" si="76"/>
        <v>0</v>
      </c>
      <c r="GDY18" s="231">
        <f t="shared" si="76"/>
        <v>0</v>
      </c>
      <c r="GDZ18" s="231">
        <f t="shared" si="76"/>
        <v>0</v>
      </c>
      <c r="GEA18" s="231">
        <f t="shared" si="76"/>
        <v>0</v>
      </c>
      <c r="GEB18" s="231">
        <f t="shared" si="76"/>
        <v>0</v>
      </c>
      <c r="GEC18" s="231">
        <f t="shared" si="76"/>
        <v>0</v>
      </c>
      <c r="GED18" s="231">
        <f t="shared" si="76"/>
        <v>0</v>
      </c>
      <c r="GEE18" s="231">
        <f t="shared" si="76"/>
        <v>0</v>
      </c>
      <c r="GEF18" s="231">
        <f t="shared" ref="GEF18:GGQ18" si="77">SUM(GEF10:GEF17)</f>
        <v>0</v>
      </c>
      <c r="GEG18" s="231">
        <f t="shared" si="77"/>
        <v>0</v>
      </c>
      <c r="GEH18" s="231">
        <f t="shared" si="77"/>
        <v>0</v>
      </c>
      <c r="GEI18" s="231">
        <f t="shared" si="77"/>
        <v>0</v>
      </c>
      <c r="GEJ18" s="231">
        <f t="shared" si="77"/>
        <v>0</v>
      </c>
      <c r="GEK18" s="231">
        <f t="shared" si="77"/>
        <v>0</v>
      </c>
      <c r="GEL18" s="231">
        <f t="shared" si="77"/>
        <v>0</v>
      </c>
      <c r="GEM18" s="231">
        <f t="shared" si="77"/>
        <v>0</v>
      </c>
      <c r="GEN18" s="231">
        <f t="shared" si="77"/>
        <v>0</v>
      </c>
      <c r="GEO18" s="231">
        <f t="shared" si="77"/>
        <v>0</v>
      </c>
      <c r="GEP18" s="231">
        <f t="shared" si="77"/>
        <v>0</v>
      </c>
      <c r="GEQ18" s="231">
        <f t="shared" si="77"/>
        <v>0</v>
      </c>
      <c r="GER18" s="231">
        <f t="shared" si="77"/>
        <v>0</v>
      </c>
      <c r="GES18" s="231">
        <f t="shared" si="77"/>
        <v>0</v>
      </c>
      <c r="GET18" s="231">
        <f t="shared" si="77"/>
        <v>0</v>
      </c>
      <c r="GEU18" s="231">
        <f t="shared" si="77"/>
        <v>0</v>
      </c>
      <c r="GEV18" s="231">
        <f t="shared" si="77"/>
        <v>0</v>
      </c>
      <c r="GEW18" s="231">
        <f t="shared" si="77"/>
        <v>0</v>
      </c>
      <c r="GEX18" s="231">
        <f t="shared" si="77"/>
        <v>0</v>
      </c>
      <c r="GEY18" s="231">
        <f t="shared" si="77"/>
        <v>0</v>
      </c>
      <c r="GEZ18" s="231">
        <f t="shared" si="77"/>
        <v>0</v>
      </c>
      <c r="GFA18" s="231">
        <f t="shared" si="77"/>
        <v>0</v>
      </c>
      <c r="GFB18" s="231">
        <f t="shared" si="77"/>
        <v>0</v>
      </c>
      <c r="GFC18" s="231">
        <f t="shared" si="77"/>
        <v>0</v>
      </c>
      <c r="GFD18" s="231">
        <f t="shared" si="77"/>
        <v>0</v>
      </c>
      <c r="GFE18" s="231">
        <f t="shared" si="77"/>
        <v>0</v>
      </c>
      <c r="GFF18" s="231">
        <f t="shared" si="77"/>
        <v>0</v>
      </c>
      <c r="GFG18" s="231">
        <f t="shared" si="77"/>
        <v>0</v>
      </c>
      <c r="GFH18" s="231">
        <f t="shared" si="77"/>
        <v>0</v>
      </c>
      <c r="GFI18" s="231">
        <f t="shared" si="77"/>
        <v>0</v>
      </c>
      <c r="GFJ18" s="231">
        <f t="shared" si="77"/>
        <v>0</v>
      </c>
      <c r="GFK18" s="231">
        <f t="shared" si="77"/>
        <v>0</v>
      </c>
      <c r="GFL18" s="231">
        <f t="shared" si="77"/>
        <v>0</v>
      </c>
      <c r="GFM18" s="231">
        <f t="shared" si="77"/>
        <v>0</v>
      </c>
      <c r="GFN18" s="231">
        <f t="shared" si="77"/>
        <v>0</v>
      </c>
      <c r="GFO18" s="231">
        <f t="shared" si="77"/>
        <v>0</v>
      </c>
      <c r="GFP18" s="231">
        <f t="shared" si="77"/>
        <v>0</v>
      </c>
      <c r="GFQ18" s="231">
        <f t="shared" si="77"/>
        <v>0</v>
      </c>
      <c r="GFR18" s="231">
        <f t="shared" si="77"/>
        <v>0</v>
      </c>
      <c r="GFS18" s="231">
        <f t="shared" si="77"/>
        <v>0</v>
      </c>
      <c r="GFT18" s="231">
        <f t="shared" si="77"/>
        <v>0</v>
      </c>
      <c r="GFU18" s="231">
        <f t="shared" si="77"/>
        <v>0</v>
      </c>
      <c r="GFV18" s="231">
        <f t="shared" si="77"/>
        <v>0</v>
      </c>
      <c r="GFW18" s="231">
        <f t="shared" si="77"/>
        <v>0</v>
      </c>
      <c r="GFX18" s="231">
        <f t="shared" si="77"/>
        <v>0</v>
      </c>
      <c r="GFY18" s="231">
        <f t="shared" si="77"/>
        <v>0</v>
      </c>
      <c r="GFZ18" s="231">
        <f t="shared" si="77"/>
        <v>0</v>
      </c>
      <c r="GGA18" s="231">
        <f t="shared" si="77"/>
        <v>0</v>
      </c>
      <c r="GGB18" s="231">
        <f t="shared" si="77"/>
        <v>0</v>
      </c>
      <c r="GGC18" s="231">
        <f t="shared" si="77"/>
        <v>0</v>
      </c>
      <c r="GGD18" s="231">
        <f t="shared" si="77"/>
        <v>0</v>
      </c>
      <c r="GGE18" s="231">
        <f t="shared" si="77"/>
        <v>0</v>
      </c>
      <c r="GGF18" s="231">
        <f t="shared" si="77"/>
        <v>0</v>
      </c>
      <c r="GGG18" s="231">
        <f t="shared" si="77"/>
        <v>0</v>
      </c>
      <c r="GGH18" s="231">
        <f t="shared" si="77"/>
        <v>0</v>
      </c>
      <c r="GGI18" s="231">
        <f t="shared" si="77"/>
        <v>0</v>
      </c>
      <c r="GGJ18" s="231">
        <f t="shared" si="77"/>
        <v>0</v>
      </c>
      <c r="GGK18" s="231">
        <f t="shared" si="77"/>
        <v>0</v>
      </c>
      <c r="GGL18" s="231">
        <f t="shared" si="77"/>
        <v>0</v>
      </c>
      <c r="GGM18" s="231">
        <f t="shared" si="77"/>
        <v>0</v>
      </c>
      <c r="GGN18" s="231">
        <f t="shared" si="77"/>
        <v>0</v>
      </c>
      <c r="GGO18" s="231">
        <f t="shared" si="77"/>
        <v>0</v>
      </c>
      <c r="GGP18" s="231">
        <f t="shared" si="77"/>
        <v>0</v>
      </c>
      <c r="GGQ18" s="231">
        <f t="shared" si="77"/>
        <v>0</v>
      </c>
      <c r="GGR18" s="231">
        <f t="shared" ref="GGR18:GJC18" si="78">SUM(GGR10:GGR17)</f>
        <v>0</v>
      </c>
      <c r="GGS18" s="231">
        <f t="shared" si="78"/>
        <v>0</v>
      </c>
      <c r="GGT18" s="231">
        <f t="shared" si="78"/>
        <v>0</v>
      </c>
      <c r="GGU18" s="231">
        <f t="shared" si="78"/>
        <v>0</v>
      </c>
      <c r="GGV18" s="231">
        <f t="shared" si="78"/>
        <v>0</v>
      </c>
      <c r="GGW18" s="231">
        <f t="shared" si="78"/>
        <v>0</v>
      </c>
      <c r="GGX18" s="231">
        <f t="shared" si="78"/>
        <v>0</v>
      </c>
      <c r="GGY18" s="231">
        <f t="shared" si="78"/>
        <v>0</v>
      </c>
      <c r="GGZ18" s="231">
        <f t="shared" si="78"/>
        <v>0</v>
      </c>
      <c r="GHA18" s="231">
        <f t="shared" si="78"/>
        <v>0</v>
      </c>
      <c r="GHB18" s="231">
        <f t="shared" si="78"/>
        <v>0</v>
      </c>
      <c r="GHC18" s="231">
        <f t="shared" si="78"/>
        <v>0</v>
      </c>
      <c r="GHD18" s="231">
        <f t="shared" si="78"/>
        <v>0</v>
      </c>
      <c r="GHE18" s="231">
        <f t="shared" si="78"/>
        <v>0</v>
      </c>
      <c r="GHF18" s="231">
        <f t="shared" si="78"/>
        <v>0</v>
      </c>
      <c r="GHG18" s="231">
        <f t="shared" si="78"/>
        <v>0</v>
      </c>
      <c r="GHH18" s="231">
        <f t="shared" si="78"/>
        <v>0</v>
      </c>
      <c r="GHI18" s="231">
        <f t="shared" si="78"/>
        <v>0</v>
      </c>
      <c r="GHJ18" s="231">
        <f t="shared" si="78"/>
        <v>0</v>
      </c>
      <c r="GHK18" s="231">
        <f t="shared" si="78"/>
        <v>0</v>
      </c>
      <c r="GHL18" s="231">
        <f t="shared" si="78"/>
        <v>0</v>
      </c>
      <c r="GHM18" s="231">
        <f t="shared" si="78"/>
        <v>0</v>
      </c>
      <c r="GHN18" s="231">
        <f t="shared" si="78"/>
        <v>0</v>
      </c>
      <c r="GHO18" s="231">
        <f t="shared" si="78"/>
        <v>0</v>
      </c>
      <c r="GHP18" s="231">
        <f t="shared" si="78"/>
        <v>0</v>
      </c>
      <c r="GHQ18" s="231">
        <f t="shared" si="78"/>
        <v>0</v>
      </c>
      <c r="GHR18" s="231">
        <f t="shared" si="78"/>
        <v>0</v>
      </c>
      <c r="GHS18" s="231">
        <f t="shared" si="78"/>
        <v>0</v>
      </c>
      <c r="GHT18" s="231">
        <f t="shared" si="78"/>
        <v>0</v>
      </c>
      <c r="GHU18" s="231">
        <f t="shared" si="78"/>
        <v>0</v>
      </c>
      <c r="GHV18" s="231">
        <f t="shared" si="78"/>
        <v>0</v>
      </c>
      <c r="GHW18" s="231">
        <f t="shared" si="78"/>
        <v>0</v>
      </c>
      <c r="GHX18" s="231">
        <f t="shared" si="78"/>
        <v>0</v>
      </c>
      <c r="GHY18" s="231">
        <f t="shared" si="78"/>
        <v>0</v>
      </c>
      <c r="GHZ18" s="231">
        <f t="shared" si="78"/>
        <v>0</v>
      </c>
      <c r="GIA18" s="231">
        <f t="shared" si="78"/>
        <v>0</v>
      </c>
      <c r="GIB18" s="231">
        <f t="shared" si="78"/>
        <v>0</v>
      </c>
      <c r="GIC18" s="231">
        <f t="shared" si="78"/>
        <v>0</v>
      </c>
      <c r="GID18" s="231">
        <f t="shared" si="78"/>
        <v>0</v>
      </c>
      <c r="GIE18" s="231">
        <f t="shared" si="78"/>
        <v>0</v>
      </c>
      <c r="GIF18" s="231">
        <f t="shared" si="78"/>
        <v>0</v>
      </c>
      <c r="GIG18" s="231">
        <f t="shared" si="78"/>
        <v>0</v>
      </c>
      <c r="GIH18" s="231">
        <f t="shared" si="78"/>
        <v>0</v>
      </c>
      <c r="GII18" s="231">
        <f t="shared" si="78"/>
        <v>0</v>
      </c>
      <c r="GIJ18" s="231">
        <f t="shared" si="78"/>
        <v>0</v>
      </c>
      <c r="GIK18" s="231">
        <f t="shared" si="78"/>
        <v>0</v>
      </c>
      <c r="GIL18" s="231">
        <f t="shared" si="78"/>
        <v>0</v>
      </c>
      <c r="GIM18" s="231">
        <f t="shared" si="78"/>
        <v>0</v>
      </c>
      <c r="GIN18" s="231">
        <f t="shared" si="78"/>
        <v>0</v>
      </c>
      <c r="GIO18" s="231">
        <f t="shared" si="78"/>
        <v>0</v>
      </c>
      <c r="GIP18" s="231">
        <f t="shared" si="78"/>
        <v>0</v>
      </c>
      <c r="GIQ18" s="231">
        <f t="shared" si="78"/>
        <v>0</v>
      </c>
      <c r="GIR18" s="231">
        <f t="shared" si="78"/>
        <v>0</v>
      </c>
      <c r="GIS18" s="231">
        <f t="shared" si="78"/>
        <v>0</v>
      </c>
      <c r="GIT18" s="231">
        <f t="shared" si="78"/>
        <v>0</v>
      </c>
      <c r="GIU18" s="231">
        <f t="shared" si="78"/>
        <v>0</v>
      </c>
      <c r="GIV18" s="231">
        <f t="shared" si="78"/>
        <v>0</v>
      </c>
      <c r="GIW18" s="231">
        <f t="shared" si="78"/>
        <v>0</v>
      </c>
      <c r="GIX18" s="231">
        <f t="shared" si="78"/>
        <v>0</v>
      </c>
      <c r="GIY18" s="231">
        <f t="shared" si="78"/>
        <v>0</v>
      </c>
      <c r="GIZ18" s="231">
        <f t="shared" si="78"/>
        <v>0</v>
      </c>
      <c r="GJA18" s="231">
        <f t="shared" si="78"/>
        <v>0</v>
      </c>
      <c r="GJB18" s="231">
        <f t="shared" si="78"/>
        <v>0</v>
      </c>
      <c r="GJC18" s="231">
        <f t="shared" si="78"/>
        <v>0</v>
      </c>
      <c r="GJD18" s="231">
        <f t="shared" ref="GJD18:GLO18" si="79">SUM(GJD10:GJD17)</f>
        <v>0</v>
      </c>
      <c r="GJE18" s="231">
        <f t="shared" si="79"/>
        <v>0</v>
      </c>
      <c r="GJF18" s="231">
        <f t="shared" si="79"/>
        <v>0</v>
      </c>
      <c r="GJG18" s="231">
        <f t="shared" si="79"/>
        <v>0</v>
      </c>
      <c r="GJH18" s="231">
        <f t="shared" si="79"/>
        <v>0</v>
      </c>
      <c r="GJI18" s="231">
        <f t="shared" si="79"/>
        <v>0</v>
      </c>
      <c r="GJJ18" s="231">
        <f t="shared" si="79"/>
        <v>0</v>
      </c>
      <c r="GJK18" s="231">
        <f t="shared" si="79"/>
        <v>0</v>
      </c>
      <c r="GJL18" s="231">
        <f t="shared" si="79"/>
        <v>0</v>
      </c>
      <c r="GJM18" s="231">
        <f t="shared" si="79"/>
        <v>0</v>
      </c>
      <c r="GJN18" s="231">
        <f t="shared" si="79"/>
        <v>0</v>
      </c>
      <c r="GJO18" s="231">
        <f t="shared" si="79"/>
        <v>0</v>
      </c>
      <c r="GJP18" s="231">
        <f t="shared" si="79"/>
        <v>0</v>
      </c>
      <c r="GJQ18" s="231">
        <f t="shared" si="79"/>
        <v>0</v>
      </c>
      <c r="GJR18" s="231">
        <f t="shared" si="79"/>
        <v>0</v>
      </c>
      <c r="GJS18" s="231">
        <f t="shared" si="79"/>
        <v>0</v>
      </c>
      <c r="GJT18" s="231">
        <f t="shared" si="79"/>
        <v>0</v>
      </c>
      <c r="GJU18" s="231">
        <f t="shared" si="79"/>
        <v>0</v>
      </c>
      <c r="GJV18" s="231">
        <f t="shared" si="79"/>
        <v>0</v>
      </c>
      <c r="GJW18" s="231">
        <f t="shared" si="79"/>
        <v>0</v>
      </c>
      <c r="GJX18" s="231">
        <f t="shared" si="79"/>
        <v>0</v>
      </c>
      <c r="GJY18" s="231">
        <f t="shared" si="79"/>
        <v>0</v>
      </c>
      <c r="GJZ18" s="231">
        <f t="shared" si="79"/>
        <v>0</v>
      </c>
      <c r="GKA18" s="231">
        <f t="shared" si="79"/>
        <v>0</v>
      </c>
      <c r="GKB18" s="231">
        <f t="shared" si="79"/>
        <v>0</v>
      </c>
      <c r="GKC18" s="231">
        <f t="shared" si="79"/>
        <v>0</v>
      </c>
      <c r="GKD18" s="231">
        <f t="shared" si="79"/>
        <v>0</v>
      </c>
      <c r="GKE18" s="231">
        <f t="shared" si="79"/>
        <v>0</v>
      </c>
      <c r="GKF18" s="231">
        <f t="shared" si="79"/>
        <v>0</v>
      </c>
      <c r="GKG18" s="231">
        <f t="shared" si="79"/>
        <v>0</v>
      </c>
      <c r="GKH18" s="231">
        <f t="shared" si="79"/>
        <v>0</v>
      </c>
      <c r="GKI18" s="231">
        <f t="shared" si="79"/>
        <v>0</v>
      </c>
      <c r="GKJ18" s="231">
        <f t="shared" si="79"/>
        <v>0</v>
      </c>
      <c r="GKK18" s="231">
        <f t="shared" si="79"/>
        <v>0</v>
      </c>
      <c r="GKL18" s="231">
        <f t="shared" si="79"/>
        <v>0</v>
      </c>
      <c r="GKM18" s="231">
        <f t="shared" si="79"/>
        <v>0</v>
      </c>
      <c r="GKN18" s="231">
        <f t="shared" si="79"/>
        <v>0</v>
      </c>
      <c r="GKO18" s="231">
        <f t="shared" si="79"/>
        <v>0</v>
      </c>
      <c r="GKP18" s="231">
        <f t="shared" si="79"/>
        <v>0</v>
      </c>
      <c r="GKQ18" s="231">
        <f t="shared" si="79"/>
        <v>0</v>
      </c>
      <c r="GKR18" s="231">
        <f t="shared" si="79"/>
        <v>0</v>
      </c>
      <c r="GKS18" s="231">
        <f t="shared" si="79"/>
        <v>0</v>
      </c>
      <c r="GKT18" s="231">
        <f t="shared" si="79"/>
        <v>0</v>
      </c>
      <c r="GKU18" s="231">
        <f t="shared" si="79"/>
        <v>0</v>
      </c>
      <c r="GKV18" s="231">
        <f t="shared" si="79"/>
        <v>0</v>
      </c>
      <c r="GKW18" s="231">
        <f t="shared" si="79"/>
        <v>0</v>
      </c>
      <c r="GKX18" s="231">
        <f t="shared" si="79"/>
        <v>0</v>
      </c>
      <c r="GKY18" s="231">
        <f t="shared" si="79"/>
        <v>0</v>
      </c>
      <c r="GKZ18" s="231">
        <f t="shared" si="79"/>
        <v>0</v>
      </c>
      <c r="GLA18" s="231">
        <f t="shared" si="79"/>
        <v>0</v>
      </c>
      <c r="GLB18" s="231">
        <f t="shared" si="79"/>
        <v>0</v>
      </c>
      <c r="GLC18" s="231">
        <f t="shared" si="79"/>
        <v>0</v>
      </c>
      <c r="GLD18" s="231">
        <f t="shared" si="79"/>
        <v>0</v>
      </c>
      <c r="GLE18" s="231">
        <f t="shared" si="79"/>
        <v>0</v>
      </c>
      <c r="GLF18" s="231">
        <f t="shared" si="79"/>
        <v>0</v>
      </c>
      <c r="GLG18" s="231">
        <f t="shared" si="79"/>
        <v>0</v>
      </c>
      <c r="GLH18" s="231">
        <f t="shared" si="79"/>
        <v>0</v>
      </c>
      <c r="GLI18" s="231">
        <f t="shared" si="79"/>
        <v>0</v>
      </c>
      <c r="GLJ18" s="231">
        <f t="shared" si="79"/>
        <v>0</v>
      </c>
      <c r="GLK18" s="231">
        <f t="shared" si="79"/>
        <v>0</v>
      </c>
      <c r="GLL18" s="231">
        <f t="shared" si="79"/>
        <v>0</v>
      </c>
      <c r="GLM18" s="231">
        <f t="shared" si="79"/>
        <v>0</v>
      </c>
      <c r="GLN18" s="231">
        <f t="shared" si="79"/>
        <v>0</v>
      </c>
      <c r="GLO18" s="231">
        <f t="shared" si="79"/>
        <v>0</v>
      </c>
      <c r="GLP18" s="231">
        <f t="shared" ref="GLP18:GOA18" si="80">SUM(GLP10:GLP17)</f>
        <v>0</v>
      </c>
      <c r="GLQ18" s="231">
        <f t="shared" si="80"/>
        <v>0</v>
      </c>
      <c r="GLR18" s="231">
        <f t="shared" si="80"/>
        <v>0</v>
      </c>
      <c r="GLS18" s="231">
        <f t="shared" si="80"/>
        <v>0</v>
      </c>
      <c r="GLT18" s="231">
        <f t="shared" si="80"/>
        <v>0</v>
      </c>
      <c r="GLU18" s="231">
        <f t="shared" si="80"/>
        <v>0</v>
      </c>
      <c r="GLV18" s="231">
        <f t="shared" si="80"/>
        <v>0</v>
      </c>
      <c r="GLW18" s="231">
        <f t="shared" si="80"/>
        <v>0</v>
      </c>
      <c r="GLX18" s="231">
        <f t="shared" si="80"/>
        <v>0</v>
      </c>
      <c r="GLY18" s="231">
        <f t="shared" si="80"/>
        <v>0</v>
      </c>
      <c r="GLZ18" s="231">
        <f t="shared" si="80"/>
        <v>0</v>
      </c>
      <c r="GMA18" s="231">
        <f t="shared" si="80"/>
        <v>0</v>
      </c>
      <c r="GMB18" s="231">
        <f t="shared" si="80"/>
        <v>0</v>
      </c>
      <c r="GMC18" s="231">
        <f t="shared" si="80"/>
        <v>0</v>
      </c>
      <c r="GMD18" s="231">
        <f t="shared" si="80"/>
        <v>0</v>
      </c>
      <c r="GME18" s="231">
        <f t="shared" si="80"/>
        <v>0</v>
      </c>
      <c r="GMF18" s="231">
        <f t="shared" si="80"/>
        <v>0</v>
      </c>
      <c r="GMG18" s="231">
        <f t="shared" si="80"/>
        <v>0</v>
      </c>
      <c r="GMH18" s="231">
        <f t="shared" si="80"/>
        <v>0</v>
      </c>
      <c r="GMI18" s="231">
        <f t="shared" si="80"/>
        <v>0</v>
      </c>
      <c r="GMJ18" s="231">
        <f t="shared" si="80"/>
        <v>0</v>
      </c>
      <c r="GMK18" s="231">
        <f t="shared" si="80"/>
        <v>0</v>
      </c>
      <c r="GML18" s="231">
        <f t="shared" si="80"/>
        <v>0</v>
      </c>
      <c r="GMM18" s="231">
        <f t="shared" si="80"/>
        <v>0</v>
      </c>
      <c r="GMN18" s="231">
        <f t="shared" si="80"/>
        <v>0</v>
      </c>
      <c r="GMO18" s="231">
        <f t="shared" si="80"/>
        <v>0</v>
      </c>
      <c r="GMP18" s="231">
        <f t="shared" si="80"/>
        <v>0</v>
      </c>
      <c r="GMQ18" s="231">
        <f t="shared" si="80"/>
        <v>0</v>
      </c>
      <c r="GMR18" s="231">
        <f t="shared" si="80"/>
        <v>0</v>
      </c>
      <c r="GMS18" s="231">
        <f t="shared" si="80"/>
        <v>0</v>
      </c>
      <c r="GMT18" s="231">
        <f t="shared" si="80"/>
        <v>0</v>
      </c>
      <c r="GMU18" s="231">
        <f t="shared" si="80"/>
        <v>0</v>
      </c>
      <c r="GMV18" s="231">
        <f t="shared" si="80"/>
        <v>0</v>
      </c>
      <c r="GMW18" s="231">
        <f t="shared" si="80"/>
        <v>0</v>
      </c>
      <c r="GMX18" s="231">
        <f t="shared" si="80"/>
        <v>0</v>
      </c>
      <c r="GMY18" s="231">
        <f t="shared" si="80"/>
        <v>0</v>
      </c>
      <c r="GMZ18" s="231">
        <f t="shared" si="80"/>
        <v>0</v>
      </c>
      <c r="GNA18" s="231">
        <f t="shared" si="80"/>
        <v>0</v>
      </c>
      <c r="GNB18" s="231">
        <f t="shared" si="80"/>
        <v>0</v>
      </c>
      <c r="GNC18" s="231">
        <f t="shared" si="80"/>
        <v>0</v>
      </c>
      <c r="GND18" s="231">
        <f t="shared" si="80"/>
        <v>0</v>
      </c>
      <c r="GNE18" s="231">
        <f t="shared" si="80"/>
        <v>0</v>
      </c>
      <c r="GNF18" s="231">
        <f t="shared" si="80"/>
        <v>0</v>
      </c>
      <c r="GNG18" s="231">
        <f t="shared" si="80"/>
        <v>0</v>
      </c>
      <c r="GNH18" s="231">
        <f t="shared" si="80"/>
        <v>0</v>
      </c>
      <c r="GNI18" s="231">
        <f t="shared" si="80"/>
        <v>0</v>
      </c>
      <c r="GNJ18" s="231">
        <f t="shared" si="80"/>
        <v>0</v>
      </c>
      <c r="GNK18" s="231">
        <f t="shared" si="80"/>
        <v>0</v>
      </c>
      <c r="GNL18" s="231">
        <f t="shared" si="80"/>
        <v>0</v>
      </c>
      <c r="GNM18" s="231">
        <f t="shared" si="80"/>
        <v>0</v>
      </c>
      <c r="GNN18" s="231">
        <f t="shared" si="80"/>
        <v>0</v>
      </c>
      <c r="GNO18" s="231">
        <f t="shared" si="80"/>
        <v>0</v>
      </c>
      <c r="GNP18" s="231">
        <f t="shared" si="80"/>
        <v>0</v>
      </c>
      <c r="GNQ18" s="231">
        <f t="shared" si="80"/>
        <v>0</v>
      </c>
      <c r="GNR18" s="231">
        <f t="shared" si="80"/>
        <v>0</v>
      </c>
      <c r="GNS18" s="231">
        <f t="shared" si="80"/>
        <v>0</v>
      </c>
      <c r="GNT18" s="231">
        <f t="shared" si="80"/>
        <v>0</v>
      </c>
      <c r="GNU18" s="231">
        <f t="shared" si="80"/>
        <v>0</v>
      </c>
      <c r="GNV18" s="231">
        <f t="shared" si="80"/>
        <v>0</v>
      </c>
      <c r="GNW18" s="231">
        <f t="shared" si="80"/>
        <v>0</v>
      </c>
      <c r="GNX18" s="231">
        <f t="shared" si="80"/>
        <v>0</v>
      </c>
      <c r="GNY18" s="231">
        <f t="shared" si="80"/>
        <v>0</v>
      </c>
      <c r="GNZ18" s="231">
        <f t="shared" si="80"/>
        <v>0</v>
      </c>
      <c r="GOA18" s="231">
        <f t="shared" si="80"/>
        <v>0</v>
      </c>
      <c r="GOB18" s="231">
        <f t="shared" ref="GOB18:GQM18" si="81">SUM(GOB10:GOB17)</f>
        <v>0</v>
      </c>
      <c r="GOC18" s="231">
        <f t="shared" si="81"/>
        <v>0</v>
      </c>
      <c r="GOD18" s="231">
        <f t="shared" si="81"/>
        <v>0</v>
      </c>
      <c r="GOE18" s="231">
        <f t="shared" si="81"/>
        <v>0</v>
      </c>
      <c r="GOF18" s="231">
        <f t="shared" si="81"/>
        <v>0</v>
      </c>
      <c r="GOG18" s="231">
        <f t="shared" si="81"/>
        <v>0</v>
      </c>
      <c r="GOH18" s="231">
        <f t="shared" si="81"/>
        <v>0</v>
      </c>
      <c r="GOI18" s="231">
        <f t="shared" si="81"/>
        <v>0</v>
      </c>
      <c r="GOJ18" s="231">
        <f t="shared" si="81"/>
        <v>0</v>
      </c>
      <c r="GOK18" s="231">
        <f t="shared" si="81"/>
        <v>0</v>
      </c>
      <c r="GOL18" s="231">
        <f t="shared" si="81"/>
        <v>0</v>
      </c>
      <c r="GOM18" s="231">
        <f t="shared" si="81"/>
        <v>0</v>
      </c>
      <c r="GON18" s="231">
        <f t="shared" si="81"/>
        <v>0</v>
      </c>
      <c r="GOO18" s="231">
        <f t="shared" si="81"/>
        <v>0</v>
      </c>
      <c r="GOP18" s="231">
        <f t="shared" si="81"/>
        <v>0</v>
      </c>
      <c r="GOQ18" s="231">
        <f t="shared" si="81"/>
        <v>0</v>
      </c>
      <c r="GOR18" s="231">
        <f t="shared" si="81"/>
        <v>0</v>
      </c>
      <c r="GOS18" s="231">
        <f t="shared" si="81"/>
        <v>0</v>
      </c>
      <c r="GOT18" s="231">
        <f t="shared" si="81"/>
        <v>0</v>
      </c>
      <c r="GOU18" s="231">
        <f t="shared" si="81"/>
        <v>0</v>
      </c>
      <c r="GOV18" s="231">
        <f t="shared" si="81"/>
        <v>0</v>
      </c>
      <c r="GOW18" s="231">
        <f t="shared" si="81"/>
        <v>0</v>
      </c>
      <c r="GOX18" s="231">
        <f t="shared" si="81"/>
        <v>0</v>
      </c>
      <c r="GOY18" s="231">
        <f t="shared" si="81"/>
        <v>0</v>
      </c>
      <c r="GOZ18" s="231">
        <f t="shared" si="81"/>
        <v>0</v>
      </c>
      <c r="GPA18" s="231">
        <f t="shared" si="81"/>
        <v>0</v>
      </c>
      <c r="GPB18" s="231">
        <f t="shared" si="81"/>
        <v>0</v>
      </c>
      <c r="GPC18" s="231">
        <f t="shared" si="81"/>
        <v>0</v>
      </c>
      <c r="GPD18" s="231">
        <f t="shared" si="81"/>
        <v>0</v>
      </c>
      <c r="GPE18" s="231">
        <f t="shared" si="81"/>
        <v>0</v>
      </c>
      <c r="GPF18" s="231">
        <f t="shared" si="81"/>
        <v>0</v>
      </c>
      <c r="GPG18" s="231">
        <f t="shared" si="81"/>
        <v>0</v>
      </c>
      <c r="GPH18" s="231">
        <f t="shared" si="81"/>
        <v>0</v>
      </c>
      <c r="GPI18" s="231">
        <f t="shared" si="81"/>
        <v>0</v>
      </c>
      <c r="GPJ18" s="231">
        <f t="shared" si="81"/>
        <v>0</v>
      </c>
      <c r="GPK18" s="231">
        <f t="shared" si="81"/>
        <v>0</v>
      </c>
      <c r="GPL18" s="231">
        <f t="shared" si="81"/>
        <v>0</v>
      </c>
      <c r="GPM18" s="231">
        <f t="shared" si="81"/>
        <v>0</v>
      </c>
      <c r="GPN18" s="231">
        <f t="shared" si="81"/>
        <v>0</v>
      </c>
      <c r="GPO18" s="231">
        <f t="shared" si="81"/>
        <v>0</v>
      </c>
      <c r="GPP18" s="231">
        <f t="shared" si="81"/>
        <v>0</v>
      </c>
      <c r="GPQ18" s="231">
        <f t="shared" si="81"/>
        <v>0</v>
      </c>
      <c r="GPR18" s="231">
        <f t="shared" si="81"/>
        <v>0</v>
      </c>
      <c r="GPS18" s="231">
        <f t="shared" si="81"/>
        <v>0</v>
      </c>
      <c r="GPT18" s="231">
        <f t="shared" si="81"/>
        <v>0</v>
      </c>
      <c r="GPU18" s="231">
        <f t="shared" si="81"/>
        <v>0</v>
      </c>
      <c r="GPV18" s="231">
        <f t="shared" si="81"/>
        <v>0</v>
      </c>
      <c r="GPW18" s="231">
        <f t="shared" si="81"/>
        <v>0</v>
      </c>
      <c r="GPX18" s="231">
        <f t="shared" si="81"/>
        <v>0</v>
      </c>
      <c r="GPY18" s="231">
        <f t="shared" si="81"/>
        <v>0</v>
      </c>
      <c r="GPZ18" s="231">
        <f t="shared" si="81"/>
        <v>0</v>
      </c>
      <c r="GQA18" s="231">
        <f t="shared" si="81"/>
        <v>0</v>
      </c>
      <c r="GQB18" s="231">
        <f t="shared" si="81"/>
        <v>0</v>
      </c>
      <c r="GQC18" s="231">
        <f t="shared" si="81"/>
        <v>0</v>
      </c>
      <c r="GQD18" s="231">
        <f t="shared" si="81"/>
        <v>0</v>
      </c>
      <c r="GQE18" s="231">
        <f t="shared" si="81"/>
        <v>0</v>
      </c>
      <c r="GQF18" s="231">
        <f t="shared" si="81"/>
        <v>0</v>
      </c>
      <c r="GQG18" s="231">
        <f t="shared" si="81"/>
        <v>0</v>
      </c>
      <c r="GQH18" s="231">
        <f t="shared" si="81"/>
        <v>0</v>
      </c>
      <c r="GQI18" s="231">
        <f t="shared" si="81"/>
        <v>0</v>
      </c>
      <c r="GQJ18" s="231">
        <f t="shared" si="81"/>
        <v>0</v>
      </c>
      <c r="GQK18" s="231">
        <f t="shared" si="81"/>
        <v>0</v>
      </c>
      <c r="GQL18" s="231">
        <f t="shared" si="81"/>
        <v>0</v>
      </c>
      <c r="GQM18" s="231">
        <f t="shared" si="81"/>
        <v>0</v>
      </c>
      <c r="GQN18" s="231">
        <f t="shared" ref="GQN18:GSY18" si="82">SUM(GQN10:GQN17)</f>
        <v>0</v>
      </c>
      <c r="GQO18" s="231">
        <f t="shared" si="82"/>
        <v>0</v>
      </c>
      <c r="GQP18" s="231">
        <f t="shared" si="82"/>
        <v>0</v>
      </c>
      <c r="GQQ18" s="231">
        <f t="shared" si="82"/>
        <v>0</v>
      </c>
      <c r="GQR18" s="231">
        <f t="shared" si="82"/>
        <v>0</v>
      </c>
      <c r="GQS18" s="231">
        <f t="shared" si="82"/>
        <v>0</v>
      </c>
      <c r="GQT18" s="231">
        <f t="shared" si="82"/>
        <v>0</v>
      </c>
      <c r="GQU18" s="231">
        <f t="shared" si="82"/>
        <v>0</v>
      </c>
      <c r="GQV18" s="231">
        <f t="shared" si="82"/>
        <v>0</v>
      </c>
      <c r="GQW18" s="231">
        <f t="shared" si="82"/>
        <v>0</v>
      </c>
      <c r="GQX18" s="231">
        <f t="shared" si="82"/>
        <v>0</v>
      </c>
      <c r="GQY18" s="231">
        <f t="shared" si="82"/>
        <v>0</v>
      </c>
      <c r="GQZ18" s="231">
        <f t="shared" si="82"/>
        <v>0</v>
      </c>
      <c r="GRA18" s="231">
        <f t="shared" si="82"/>
        <v>0</v>
      </c>
      <c r="GRB18" s="231">
        <f t="shared" si="82"/>
        <v>0</v>
      </c>
      <c r="GRC18" s="231">
        <f t="shared" si="82"/>
        <v>0</v>
      </c>
      <c r="GRD18" s="231">
        <f t="shared" si="82"/>
        <v>0</v>
      </c>
      <c r="GRE18" s="231">
        <f t="shared" si="82"/>
        <v>0</v>
      </c>
      <c r="GRF18" s="231">
        <f t="shared" si="82"/>
        <v>0</v>
      </c>
      <c r="GRG18" s="231">
        <f t="shared" si="82"/>
        <v>0</v>
      </c>
      <c r="GRH18" s="231">
        <f t="shared" si="82"/>
        <v>0</v>
      </c>
      <c r="GRI18" s="231">
        <f t="shared" si="82"/>
        <v>0</v>
      </c>
      <c r="GRJ18" s="231">
        <f t="shared" si="82"/>
        <v>0</v>
      </c>
      <c r="GRK18" s="231">
        <f t="shared" si="82"/>
        <v>0</v>
      </c>
      <c r="GRL18" s="231">
        <f t="shared" si="82"/>
        <v>0</v>
      </c>
      <c r="GRM18" s="231">
        <f t="shared" si="82"/>
        <v>0</v>
      </c>
      <c r="GRN18" s="231">
        <f t="shared" si="82"/>
        <v>0</v>
      </c>
      <c r="GRO18" s="231">
        <f t="shared" si="82"/>
        <v>0</v>
      </c>
      <c r="GRP18" s="231">
        <f t="shared" si="82"/>
        <v>0</v>
      </c>
      <c r="GRQ18" s="231">
        <f t="shared" si="82"/>
        <v>0</v>
      </c>
      <c r="GRR18" s="231">
        <f t="shared" si="82"/>
        <v>0</v>
      </c>
      <c r="GRS18" s="231">
        <f t="shared" si="82"/>
        <v>0</v>
      </c>
      <c r="GRT18" s="231">
        <f t="shared" si="82"/>
        <v>0</v>
      </c>
      <c r="GRU18" s="231">
        <f t="shared" si="82"/>
        <v>0</v>
      </c>
      <c r="GRV18" s="231">
        <f t="shared" si="82"/>
        <v>0</v>
      </c>
      <c r="GRW18" s="231">
        <f t="shared" si="82"/>
        <v>0</v>
      </c>
      <c r="GRX18" s="231">
        <f t="shared" si="82"/>
        <v>0</v>
      </c>
      <c r="GRY18" s="231">
        <f t="shared" si="82"/>
        <v>0</v>
      </c>
      <c r="GRZ18" s="231">
        <f t="shared" si="82"/>
        <v>0</v>
      </c>
      <c r="GSA18" s="231">
        <f t="shared" si="82"/>
        <v>0</v>
      </c>
      <c r="GSB18" s="231">
        <f t="shared" si="82"/>
        <v>0</v>
      </c>
      <c r="GSC18" s="231">
        <f t="shared" si="82"/>
        <v>0</v>
      </c>
      <c r="GSD18" s="231">
        <f t="shared" si="82"/>
        <v>0</v>
      </c>
      <c r="GSE18" s="231">
        <f t="shared" si="82"/>
        <v>0</v>
      </c>
      <c r="GSF18" s="231">
        <f t="shared" si="82"/>
        <v>0</v>
      </c>
      <c r="GSG18" s="231">
        <f t="shared" si="82"/>
        <v>0</v>
      </c>
      <c r="GSH18" s="231">
        <f t="shared" si="82"/>
        <v>0</v>
      </c>
      <c r="GSI18" s="231">
        <f t="shared" si="82"/>
        <v>0</v>
      </c>
      <c r="GSJ18" s="231">
        <f t="shared" si="82"/>
        <v>0</v>
      </c>
      <c r="GSK18" s="231">
        <f t="shared" si="82"/>
        <v>0</v>
      </c>
      <c r="GSL18" s="231">
        <f t="shared" si="82"/>
        <v>0</v>
      </c>
      <c r="GSM18" s="231">
        <f t="shared" si="82"/>
        <v>0</v>
      </c>
      <c r="GSN18" s="231">
        <f t="shared" si="82"/>
        <v>0</v>
      </c>
      <c r="GSO18" s="231">
        <f t="shared" si="82"/>
        <v>0</v>
      </c>
      <c r="GSP18" s="231">
        <f t="shared" si="82"/>
        <v>0</v>
      </c>
      <c r="GSQ18" s="231">
        <f t="shared" si="82"/>
        <v>0</v>
      </c>
      <c r="GSR18" s="231">
        <f t="shared" si="82"/>
        <v>0</v>
      </c>
      <c r="GSS18" s="231">
        <f t="shared" si="82"/>
        <v>0</v>
      </c>
      <c r="GST18" s="231">
        <f t="shared" si="82"/>
        <v>0</v>
      </c>
      <c r="GSU18" s="231">
        <f t="shared" si="82"/>
        <v>0</v>
      </c>
      <c r="GSV18" s="231">
        <f t="shared" si="82"/>
        <v>0</v>
      </c>
      <c r="GSW18" s="231">
        <f t="shared" si="82"/>
        <v>0</v>
      </c>
      <c r="GSX18" s="231">
        <f t="shared" si="82"/>
        <v>0</v>
      </c>
      <c r="GSY18" s="231">
        <f t="shared" si="82"/>
        <v>0</v>
      </c>
      <c r="GSZ18" s="231">
        <f t="shared" ref="GSZ18:GVK18" si="83">SUM(GSZ10:GSZ17)</f>
        <v>0</v>
      </c>
      <c r="GTA18" s="231">
        <f t="shared" si="83"/>
        <v>0</v>
      </c>
      <c r="GTB18" s="231">
        <f t="shared" si="83"/>
        <v>0</v>
      </c>
      <c r="GTC18" s="231">
        <f t="shared" si="83"/>
        <v>0</v>
      </c>
      <c r="GTD18" s="231">
        <f t="shared" si="83"/>
        <v>0</v>
      </c>
      <c r="GTE18" s="231">
        <f t="shared" si="83"/>
        <v>0</v>
      </c>
      <c r="GTF18" s="231">
        <f t="shared" si="83"/>
        <v>0</v>
      </c>
      <c r="GTG18" s="231">
        <f t="shared" si="83"/>
        <v>0</v>
      </c>
      <c r="GTH18" s="231">
        <f t="shared" si="83"/>
        <v>0</v>
      </c>
      <c r="GTI18" s="231">
        <f t="shared" si="83"/>
        <v>0</v>
      </c>
      <c r="GTJ18" s="231">
        <f t="shared" si="83"/>
        <v>0</v>
      </c>
      <c r="GTK18" s="231">
        <f t="shared" si="83"/>
        <v>0</v>
      </c>
      <c r="GTL18" s="231">
        <f t="shared" si="83"/>
        <v>0</v>
      </c>
      <c r="GTM18" s="231">
        <f t="shared" si="83"/>
        <v>0</v>
      </c>
      <c r="GTN18" s="231">
        <f t="shared" si="83"/>
        <v>0</v>
      </c>
      <c r="GTO18" s="231">
        <f t="shared" si="83"/>
        <v>0</v>
      </c>
      <c r="GTP18" s="231">
        <f t="shared" si="83"/>
        <v>0</v>
      </c>
      <c r="GTQ18" s="231">
        <f t="shared" si="83"/>
        <v>0</v>
      </c>
      <c r="GTR18" s="231">
        <f t="shared" si="83"/>
        <v>0</v>
      </c>
      <c r="GTS18" s="231">
        <f t="shared" si="83"/>
        <v>0</v>
      </c>
      <c r="GTT18" s="231">
        <f t="shared" si="83"/>
        <v>0</v>
      </c>
      <c r="GTU18" s="231">
        <f t="shared" si="83"/>
        <v>0</v>
      </c>
      <c r="GTV18" s="231">
        <f t="shared" si="83"/>
        <v>0</v>
      </c>
      <c r="GTW18" s="231">
        <f t="shared" si="83"/>
        <v>0</v>
      </c>
      <c r="GTX18" s="231">
        <f t="shared" si="83"/>
        <v>0</v>
      </c>
      <c r="GTY18" s="231">
        <f t="shared" si="83"/>
        <v>0</v>
      </c>
      <c r="GTZ18" s="231">
        <f t="shared" si="83"/>
        <v>0</v>
      </c>
      <c r="GUA18" s="231">
        <f t="shared" si="83"/>
        <v>0</v>
      </c>
      <c r="GUB18" s="231">
        <f t="shared" si="83"/>
        <v>0</v>
      </c>
      <c r="GUC18" s="231">
        <f t="shared" si="83"/>
        <v>0</v>
      </c>
      <c r="GUD18" s="231">
        <f t="shared" si="83"/>
        <v>0</v>
      </c>
      <c r="GUE18" s="231">
        <f t="shared" si="83"/>
        <v>0</v>
      </c>
      <c r="GUF18" s="231">
        <f t="shared" si="83"/>
        <v>0</v>
      </c>
      <c r="GUG18" s="231">
        <f t="shared" si="83"/>
        <v>0</v>
      </c>
      <c r="GUH18" s="231">
        <f t="shared" si="83"/>
        <v>0</v>
      </c>
      <c r="GUI18" s="231">
        <f t="shared" si="83"/>
        <v>0</v>
      </c>
      <c r="GUJ18" s="231">
        <f t="shared" si="83"/>
        <v>0</v>
      </c>
      <c r="GUK18" s="231">
        <f t="shared" si="83"/>
        <v>0</v>
      </c>
      <c r="GUL18" s="231">
        <f t="shared" si="83"/>
        <v>0</v>
      </c>
      <c r="GUM18" s="231">
        <f t="shared" si="83"/>
        <v>0</v>
      </c>
      <c r="GUN18" s="231">
        <f t="shared" si="83"/>
        <v>0</v>
      </c>
      <c r="GUO18" s="231">
        <f t="shared" si="83"/>
        <v>0</v>
      </c>
      <c r="GUP18" s="231">
        <f t="shared" si="83"/>
        <v>0</v>
      </c>
      <c r="GUQ18" s="231">
        <f t="shared" si="83"/>
        <v>0</v>
      </c>
      <c r="GUR18" s="231">
        <f t="shared" si="83"/>
        <v>0</v>
      </c>
      <c r="GUS18" s="231">
        <f t="shared" si="83"/>
        <v>0</v>
      </c>
      <c r="GUT18" s="231">
        <f t="shared" si="83"/>
        <v>0</v>
      </c>
      <c r="GUU18" s="231">
        <f t="shared" si="83"/>
        <v>0</v>
      </c>
      <c r="GUV18" s="231">
        <f t="shared" si="83"/>
        <v>0</v>
      </c>
      <c r="GUW18" s="231">
        <f t="shared" si="83"/>
        <v>0</v>
      </c>
      <c r="GUX18" s="231">
        <f t="shared" si="83"/>
        <v>0</v>
      </c>
      <c r="GUY18" s="231">
        <f t="shared" si="83"/>
        <v>0</v>
      </c>
      <c r="GUZ18" s="231">
        <f t="shared" si="83"/>
        <v>0</v>
      </c>
      <c r="GVA18" s="231">
        <f t="shared" si="83"/>
        <v>0</v>
      </c>
      <c r="GVB18" s="231">
        <f t="shared" si="83"/>
        <v>0</v>
      </c>
      <c r="GVC18" s="231">
        <f t="shared" si="83"/>
        <v>0</v>
      </c>
      <c r="GVD18" s="231">
        <f t="shared" si="83"/>
        <v>0</v>
      </c>
      <c r="GVE18" s="231">
        <f t="shared" si="83"/>
        <v>0</v>
      </c>
      <c r="GVF18" s="231">
        <f t="shared" si="83"/>
        <v>0</v>
      </c>
      <c r="GVG18" s="231">
        <f t="shared" si="83"/>
        <v>0</v>
      </c>
      <c r="GVH18" s="231">
        <f t="shared" si="83"/>
        <v>0</v>
      </c>
      <c r="GVI18" s="231">
        <f t="shared" si="83"/>
        <v>0</v>
      </c>
      <c r="GVJ18" s="231">
        <f t="shared" si="83"/>
        <v>0</v>
      </c>
      <c r="GVK18" s="231">
        <f t="shared" si="83"/>
        <v>0</v>
      </c>
      <c r="GVL18" s="231">
        <f t="shared" ref="GVL18:GXW18" si="84">SUM(GVL10:GVL17)</f>
        <v>0</v>
      </c>
      <c r="GVM18" s="231">
        <f t="shared" si="84"/>
        <v>0</v>
      </c>
      <c r="GVN18" s="231">
        <f t="shared" si="84"/>
        <v>0</v>
      </c>
      <c r="GVO18" s="231">
        <f t="shared" si="84"/>
        <v>0</v>
      </c>
      <c r="GVP18" s="231">
        <f t="shared" si="84"/>
        <v>0</v>
      </c>
      <c r="GVQ18" s="231">
        <f t="shared" si="84"/>
        <v>0</v>
      </c>
      <c r="GVR18" s="231">
        <f t="shared" si="84"/>
        <v>0</v>
      </c>
      <c r="GVS18" s="231">
        <f t="shared" si="84"/>
        <v>0</v>
      </c>
      <c r="GVT18" s="231">
        <f t="shared" si="84"/>
        <v>0</v>
      </c>
      <c r="GVU18" s="231">
        <f t="shared" si="84"/>
        <v>0</v>
      </c>
      <c r="GVV18" s="231">
        <f t="shared" si="84"/>
        <v>0</v>
      </c>
      <c r="GVW18" s="231">
        <f t="shared" si="84"/>
        <v>0</v>
      </c>
      <c r="GVX18" s="231">
        <f t="shared" si="84"/>
        <v>0</v>
      </c>
      <c r="GVY18" s="231">
        <f t="shared" si="84"/>
        <v>0</v>
      </c>
      <c r="GVZ18" s="231">
        <f t="shared" si="84"/>
        <v>0</v>
      </c>
      <c r="GWA18" s="231">
        <f t="shared" si="84"/>
        <v>0</v>
      </c>
      <c r="GWB18" s="231">
        <f t="shared" si="84"/>
        <v>0</v>
      </c>
      <c r="GWC18" s="231">
        <f t="shared" si="84"/>
        <v>0</v>
      </c>
      <c r="GWD18" s="231">
        <f t="shared" si="84"/>
        <v>0</v>
      </c>
      <c r="GWE18" s="231">
        <f t="shared" si="84"/>
        <v>0</v>
      </c>
      <c r="GWF18" s="231">
        <f t="shared" si="84"/>
        <v>0</v>
      </c>
      <c r="GWG18" s="231">
        <f t="shared" si="84"/>
        <v>0</v>
      </c>
      <c r="GWH18" s="231">
        <f t="shared" si="84"/>
        <v>0</v>
      </c>
      <c r="GWI18" s="231">
        <f t="shared" si="84"/>
        <v>0</v>
      </c>
      <c r="GWJ18" s="231">
        <f t="shared" si="84"/>
        <v>0</v>
      </c>
      <c r="GWK18" s="231">
        <f t="shared" si="84"/>
        <v>0</v>
      </c>
      <c r="GWL18" s="231">
        <f t="shared" si="84"/>
        <v>0</v>
      </c>
      <c r="GWM18" s="231">
        <f t="shared" si="84"/>
        <v>0</v>
      </c>
      <c r="GWN18" s="231">
        <f t="shared" si="84"/>
        <v>0</v>
      </c>
      <c r="GWO18" s="231">
        <f t="shared" si="84"/>
        <v>0</v>
      </c>
      <c r="GWP18" s="231">
        <f t="shared" si="84"/>
        <v>0</v>
      </c>
      <c r="GWQ18" s="231">
        <f t="shared" si="84"/>
        <v>0</v>
      </c>
      <c r="GWR18" s="231">
        <f t="shared" si="84"/>
        <v>0</v>
      </c>
      <c r="GWS18" s="231">
        <f t="shared" si="84"/>
        <v>0</v>
      </c>
      <c r="GWT18" s="231">
        <f t="shared" si="84"/>
        <v>0</v>
      </c>
      <c r="GWU18" s="231">
        <f t="shared" si="84"/>
        <v>0</v>
      </c>
      <c r="GWV18" s="231">
        <f t="shared" si="84"/>
        <v>0</v>
      </c>
      <c r="GWW18" s="231">
        <f t="shared" si="84"/>
        <v>0</v>
      </c>
      <c r="GWX18" s="231">
        <f t="shared" si="84"/>
        <v>0</v>
      </c>
      <c r="GWY18" s="231">
        <f t="shared" si="84"/>
        <v>0</v>
      </c>
      <c r="GWZ18" s="231">
        <f t="shared" si="84"/>
        <v>0</v>
      </c>
      <c r="GXA18" s="231">
        <f t="shared" si="84"/>
        <v>0</v>
      </c>
      <c r="GXB18" s="231">
        <f t="shared" si="84"/>
        <v>0</v>
      </c>
      <c r="GXC18" s="231">
        <f t="shared" si="84"/>
        <v>0</v>
      </c>
      <c r="GXD18" s="231">
        <f t="shared" si="84"/>
        <v>0</v>
      </c>
      <c r="GXE18" s="231">
        <f t="shared" si="84"/>
        <v>0</v>
      </c>
      <c r="GXF18" s="231">
        <f t="shared" si="84"/>
        <v>0</v>
      </c>
      <c r="GXG18" s="231">
        <f t="shared" si="84"/>
        <v>0</v>
      </c>
      <c r="GXH18" s="231">
        <f t="shared" si="84"/>
        <v>0</v>
      </c>
      <c r="GXI18" s="231">
        <f t="shared" si="84"/>
        <v>0</v>
      </c>
      <c r="GXJ18" s="231">
        <f t="shared" si="84"/>
        <v>0</v>
      </c>
      <c r="GXK18" s="231">
        <f t="shared" si="84"/>
        <v>0</v>
      </c>
      <c r="GXL18" s="231">
        <f t="shared" si="84"/>
        <v>0</v>
      </c>
      <c r="GXM18" s="231">
        <f t="shared" si="84"/>
        <v>0</v>
      </c>
      <c r="GXN18" s="231">
        <f t="shared" si="84"/>
        <v>0</v>
      </c>
      <c r="GXO18" s="231">
        <f t="shared" si="84"/>
        <v>0</v>
      </c>
      <c r="GXP18" s="231">
        <f t="shared" si="84"/>
        <v>0</v>
      </c>
      <c r="GXQ18" s="231">
        <f t="shared" si="84"/>
        <v>0</v>
      </c>
      <c r="GXR18" s="231">
        <f t="shared" si="84"/>
        <v>0</v>
      </c>
      <c r="GXS18" s="231">
        <f t="shared" si="84"/>
        <v>0</v>
      </c>
      <c r="GXT18" s="231">
        <f t="shared" si="84"/>
        <v>0</v>
      </c>
      <c r="GXU18" s="231">
        <f t="shared" si="84"/>
        <v>0</v>
      </c>
      <c r="GXV18" s="231">
        <f t="shared" si="84"/>
        <v>0</v>
      </c>
      <c r="GXW18" s="231">
        <f t="shared" si="84"/>
        <v>0</v>
      </c>
      <c r="GXX18" s="231">
        <f t="shared" ref="GXX18:HAI18" si="85">SUM(GXX10:GXX17)</f>
        <v>0</v>
      </c>
      <c r="GXY18" s="231">
        <f t="shared" si="85"/>
        <v>0</v>
      </c>
      <c r="GXZ18" s="231">
        <f t="shared" si="85"/>
        <v>0</v>
      </c>
      <c r="GYA18" s="231">
        <f t="shared" si="85"/>
        <v>0</v>
      </c>
      <c r="GYB18" s="231">
        <f t="shared" si="85"/>
        <v>0</v>
      </c>
      <c r="GYC18" s="231">
        <f t="shared" si="85"/>
        <v>0</v>
      </c>
      <c r="GYD18" s="231">
        <f t="shared" si="85"/>
        <v>0</v>
      </c>
      <c r="GYE18" s="231">
        <f t="shared" si="85"/>
        <v>0</v>
      </c>
      <c r="GYF18" s="231">
        <f t="shared" si="85"/>
        <v>0</v>
      </c>
      <c r="GYG18" s="231">
        <f t="shared" si="85"/>
        <v>0</v>
      </c>
      <c r="GYH18" s="231">
        <f t="shared" si="85"/>
        <v>0</v>
      </c>
      <c r="GYI18" s="231">
        <f t="shared" si="85"/>
        <v>0</v>
      </c>
      <c r="GYJ18" s="231">
        <f t="shared" si="85"/>
        <v>0</v>
      </c>
      <c r="GYK18" s="231">
        <f t="shared" si="85"/>
        <v>0</v>
      </c>
      <c r="GYL18" s="231">
        <f t="shared" si="85"/>
        <v>0</v>
      </c>
      <c r="GYM18" s="231">
        <f t="shared" si="85"/>
        <v>0</v>
      </c>
      <c r="GYN18" s="231">
        <f t="shared" si="85"/>
        <v>0</v>
      </c>
      <c r="GYO18" s="231">
        <f t="shared" si="85"/>
        <v>0</v>
      </c>
      <c r="GYP18" s="231">
        <f t="shared" si="85"/>
        <v>0</v>
      </c>
      <c r="GYQ18" s="231">
        <f t="shared" si="85"/>
        <v>0</v>
      </c>
      <c r="GYR18" s="231">
        <f t="shared" si="85"/>
        <v>0</v>
      </c>
      <c r="GYS18" s="231">
        <f t="shared" si="85"/>
        <v>0</v>
      </c>
      <c r="GYT18" s="231">
        <f t="shared" si="85"/>
        <v>0</v>
      </c>
      <c r="GYU18" s="231">
        <f t="shared" si="85"/>
        <v>0</v>
      </c>
      <c r="GYV18" s="231">
        <f t="shared" si="85"/>
        <v>0</v>
      </c>
      <c r="GYW18" s="231">
        <f t="shared" si="85"/>
        <v>0</v>
      </c>
      <c r="GYX18" s="231">
        <f t="shared" si="85"/>
        <v>0</v>
      </c>
      <c r="GYY18" s="231">
        <f t="shared" si="85"/>
        <v>0</v>
      </c>
      <c r="GYZ18" s="231">
        <f t="shared" si="85"/>
        <v>0</v>
      </c>
      <c r="GZA18" s="231">
        <f t="shared" si="85"/>
        <v>0</v>
      </c>
      <c r="GZB18" s="231">
        <f t="shared" si="85"/>
        <v>0</v>
      </c>
      <c r="GZC18" s="231">
        <f t="shared" si="85"/>
        <v>0</v>
      </c>
      <c r="GZD18" s="231">
        <f t="shared" si="85"/>
        <v>0</v>
      </c>
      <c r="GZE18" s="231">
        <f t="shared" si="85"/>
        <v>0</v>
      </c>
      <c r="GZF18" s="231">
        <f t="shared" si="85"/>
        <v>0</v>
      </c>
      <c r="GZG18" s="231">
        <f t="shared" si="85"/>
        <v>0</v>
      </c>
      <c r="GZH18" s="231">
        <f t="shared" si="85"/>
        <v>0</v>
      </c>
      <c r="GZI18" s="231">
        <f t="shared" si="85"/>
        <v>0</v>
      </c>
      <c r="GZJ18" s="231">
        <f t="shared" si="85"/>
        <v>0</v>
      </c>
      <c r="GZK18" s="231">
        <f t="shared" si="85"/>
        <v>0</v>
      </c>
      <c r="GZL18" s="231">
        <f t="shared" si="85"/>
        <v>0</v>
      </c>
      <c r="GZM18" s="231">
        <f t="shared" si="85"/>
        <v>0</v>
      </c>
      <c r="GZN18" s="231">
        <f t="shared" si="85"/>
        <v>0</v>
      </c>
      <c r="GZO18" s="231">
        <f t="shared" si="85"/>
        <v>0</v>
      </c>
      <c r="GZP18" s="231">
        <f t="shared" si="85"/>
        <v>0</v>
      </c>
      <c r="GZQ18" s="231">
        <f t="shared" si="85"/>
        <v>0</v>
      </c>
      <c r="GZR18" s="231">
        <f t="shared" si="85"/>
        <v>0</v>
      </c>
      <c r="GZS18" s="231">
        <f t="shared" si="85"/>
        <v>0</v>
      </c>
      <c r="GZT18" s="231">
        <f t="shared" si="85"/>
        <v>0</v>
      </c>
      <c r="GZU18" s="231">
        <f t="shared" si="85"/>
        <v>0</v>
      </c>
      <c r="GZV18" s="231">
        <f t="shared" si="85"/>
        <v>0</v>
      </c>
      <c r="GZW18" s="231">
        <f t="shared" si="85"/>
        <v>0</v>
      </c>
      <c r="GZX18" s="231">
        <f t="shared" si="85"/>
        <v>0</v>
      </c>
      <c r="GZY18" s="231">
        <f t="shared" si="85"/>
        <v>0</v>
      </c>
      <c r="GZZ18" s="231">
        <f t="shared" si="85"/>
        <v>0</v>
      </c>
      <c r="HAA18" s="231">
        <f t="shared" si="85"/>
        <v>0</v>
      </c>
      <c r="HAB18" s="231">
        <f t="shared" si="85"/>
        <v>0</v>
      </c>
      <c r="HAC18" s="231">
        <f t="shared" si="85"/>
        <v>0</v>
      </c>
      <c r="HAD18" s="231">
        <f t="shared" si="85"/>
        <v>0</v>
      </c>
      <c r="HAE18" s="231">
        <f t="shared" si="85"/>
        <v>0</v>
      </c>
      <c r="HAF18" s="231">
        <f t="shared" si="85"/>
        <v>0</v>
      </c>
      <c r="HAG18" s="231">
        <f t="shared" si="85"/>
        <v>0</v>
      </c>
      <c r="HAH18" s="231">
        <f t="shared" si="85"/>
        <v>0</v>
      </c>
      <c r="HAI18" s="231">
        <f t="shared" si="85"/>
        <v>0</v>
      </c>
      <c r="HAJ18" s="231">
        <f t="shared" ref="HAJ18:HCU18" si="86">SUM(HAJ10:HAJ17)</f>
        <v>0</v>
      </c>
      <c r="HAK18" s="231">
        <f t="shared" si="86"/>
        <v>0</v>
      </c>
      <c r="HAL18" s="231">
        <f t="shared" si="86"/>
        <v>0</v>
      </c>
      <c r="HAM18" s="231">
        <f t="shared" si="86"/>
        <v>0</v>
      </c>
      <c r="HAN18" s="231">
        <f t="shared" si="86"/>
        <v>0</v>
      </c>
      <c r="HAO18" s="231">
        <f t="shared" si="86"/>
        <v>0</v>
      </c>
      <c r="HAP18" s="231">
        <f t="shared" si="86"/>
        <v>0</v>
      </c>
      <c r="HAQ18" s="231">
        <f t="shared" si="86"/>
        <v>0</v>
      </c>
      <c r="HAR18" s="231">
        <f t="shared" si="86"/>
        <v>0</v>
      </c>
      <c r="HAS18" s="231">
        <f t="shared" si="86"/>
        <v>0</v>
      </c>
      <c r="HAT18" s="231">
        <f t="shared" si="86"/>
        <v>0</v>
      </c>
      <c r="HAU18" s="231">
        <f t="shared" si="86"/>
        <v>0</v>
      </c>
      <c r="HAV18" s="231">
        <f t="shared" si="86"/>
        <v>0</v>
      </c>
      <c r="HAW18" s="231">
        <f t="shared" si="86"/>
        <v>0</v>
      </c>
      <c r="HAX18" s="231">
        <f t="shared" si="86"/>
        <v>0</v>
      </c>
      <c r="HAY18" s="231">
        <f t="shared" si="86"/>
        <v>0</v>
      </c>
      <c r="HAZ18" s="231">
        <f t="shared" si="86"/>
        <v>0</v>
      </c>
      <c r="HBA18" s="231">
        <f t="shared" si="86"/>
        <v>0</v>
      </c>
      <c r="HBB18" s="231">
        <f t="shared" si="86"/>
        <v>0</v>
      </c>
      <c r="HBC18" s="231">
        <f t="shared" si="86"/>
        <v>0</v>
      </c>
      <c r="HBD18" s="231">
        <f t="shared" si="86"/>
        <v>0</v>
      </c>
      <c r="HBE18" s="231">
        <f t="shared" si="86"/>
        <v>0</v>
      </c>
      <c r="HBF18" s="231">
        <f t="shared" si="86"/>
        <v>0</v>
      </c>
      <c r="HBG18" s="231">
        <f t="shared" si="86"/>
        <v>0</v>
      </c>
      <c r="HBH18" s="231">
        <f t="shared" si="86"/>
        <v>0</v>
      </c>
      <c r="HBI18" s="231">
        <f t="shared" si="86"/>
        <v>0</v>
      </c>
      <c r="HBJ18" s="231">
        <f t="shared" si="86"/>
        <v>0</v>
      </c>
      <c r="HBK18" s="231">
        <f t="shared" si="86"/>
        <v>0</v>
      </c>
      <c r="HBL18" s="231">
        <f t="shared" si="86"/>
        <v>0</v>
      </c>
      <c r="HBM18" s="231">
        <f t="shared" si="86"/>
        <v>0</v>
      </c>
      <c r="HBN18" s="231">
        <f t="shared" si="86"/>
        <v>0</v>
      </c>
      <c r="HBO18" s="231">
        <f t="shared" si="86"/>
        <v>0</v>
      </c>
      <c r="HBP18" s="231">
        <f t="shared" si="86"/>
        <v>0</v>
      </c>
      <c r="HBQ18" s="231">
        <f t="shared" si="86"/>
        <v>0</v>
      </c>
      <c r="HBR18" s="231">
        <f t="shared" si="86"/>
        <v>0</v>
      </c>
      <c r="HBS18" s="231">
        <f t="shared" si="86"/>
        <v>0</v>
      </c>
      <c r="HBT18" s="231">
        <f t="shared" si="86"/>
        <v>0</v>
      </c>
      <c r="HBU18" s="231">
        <f t="shared" si="86"/>
        <v>0</v>
      </c>
      <c r="HBV18" s="231">
        <f t="shared" si="86"/>
        <v>0</v>
      </c>
      <c r="HBW18" s="231">
        <f t="shared" si="86"/>
        <v>0</v>
      </c>
      <c r="HBX18" s="231">
        <f t="shared" si="86"/>
        <v>0</v>
      </c>
      <c r="HBY18" s="231">
        <f t="shared" si="86"/>
        <v>0</v>
      </c>
      <c r="HBZ18" s="231">
        <f t="shared" si="86"/>
        <v>0</v>
      </c>
      <c r="HCA18" s="231">
        <f t="shared" si="86"/>
        <v>0</v>
      </c>
      <c r="HCB18" s="231">
        <f t="shared" si="86"/>
        <v>0</v>
      </c>
      <c r="HCC18" s="231">
        <f t="shared" si="86"/>
        <v>0</v>
      </c>
      <c r="HCD18" s="231">
        <f t="shared" si="86"/>
        <v>0</v>
      </c>
      <c r="HCE18" s="231">
        <f t="shared" si="86"/>
        <v>0</v>
      </c>
      <c r="HCF18" s="231">
        <f t="shared" si="86"/>
        <v>0</v>
      </c>
      <c r="HCG18" s="231">
        <f t="shared" si="86"/>
        <v>0</v>
      </c>
      <c r="HCH18" s="231">
        <f t="shared" si="86"/>
        <v>0</v>
      </c>
      <c r="HCI18" s="231">
        <f t="shared" si="86"/>
        <v>0</v>
      </c>
      <c r="HCJ18" s="231">
        <f t="shared" si="86"/>
        <v>0</v>
      </c>
      <c r="HCK18" s="231">
        <f t="shared" si="86"/>
        <v>0</v>
      </c>
      <c r="HCL18" s="231">
        <f t="shared" si="86"/>
        <v>0</v>
      </c>
      <c r="HCM18" s="231">
        <f t="shared" si="86"/>
        <v>0</v>
      </c>
      <c r="HCN18" s="231">
        <f t="shared" si="86"/>
        <v>0</v>
      </c>
      <c r="HCO18" s="231">
        <f t="shared" si="86"/>
        <v>0</v>
      </c>
      <c r="HCP18" s="231">
        <f t="shared" si="86"/>
        <v>0</v>
      </c>
      <c r="HCQ18" s="231">
        <f t="shared" si="86"/>
        <v>0</v>
      </c>
      <c r="HCR18" s="231">
        <f t="shared" si="86"/>
        <v>0</v>
      </c>
      <c r="HCS18" s="231">
        <f t="shared" si="86"/>
        <v>0</v>
      </c>
      <c r="HCT18" s="231">
        <f t="shared" si="86"/>
        <v>0</v>
      </c>
      <c r="HCU18" s="231">
        <f t="shared" si="86"/>
        <v>0</v>
      </c>
      <c r="HCV18" s="231">
        <f t="shared" ref="HCV18:HFG18" si="87">SUM(HCV10:HCV17)</f>
        <v>0</v>
      </c>
      <c r="HCW18" s="231">
        <f t="shared" si="87"/>
        <v>0</v>
      </c>
      <c r="HCX18" s="231">
        <f t="shared" si="87"/>
        <v>0</v>
      </c>
      <c r="HCY18" s="231">
        <f t="shared" si="87"/>
        <v>0</v>
      </c>
      <c r="HCZ18" s="231">
        <f t="shared" si="87"/>
        <v>0</v>
      </c>
      <c r="HDA18" s="231">
        <f t="shared" si="87"/>
        <v>0</v>
      </c>
      <c r="HDB18" s="231">
        <f t="shared" si="87"/>
        <v>0</v>
      </c>
      <c r="HDC18" s="231">
        <f t="shared" si="87"/>
        <v>0</v>
      </c>
      <c r="HDD18" s="231">
        <f t="shared" si="87"/>
        <v>0</v>
      </c>
      <c r="HDE18" s="231">
        <f t="shared" si="87"/>
        <v>0</v>
      </c>
      <c r="HDF18" s="231">
        <f t="shared" si="87"/>
        <v>0</v>
      </c>
      <c r="HDG18" s="231">
        <f t="shared" si="87"/>
        <v>0</v>
      </c>
      <c r="HDH18" s="231">
        <f t="shared" si="87"/>
        <v>0</v>
      </c>
      <c r="HDI18" s="231">
        <f t="shared" si="87"/>
        <v>0</v>
      </c>
      <c r="HDJ18" s="231">
        <f t="shared" si="87"/>
        <v>0</v>
      </c>
      <c r="HDK18" s="231">
        <f t="shared" si="87"/>
        <v>0</v>
      </c>
      <c r="HDL18" s="231">
        <f t="shared" si="87"/>
        <v>0</v>
      </c>
      <c r="HDM18" s="231">
        <f t="shared" si="87"/>
        <v>0</v>
      </c>
      <c r="HDN18" s="231">
        <f t="shared" si="87"/>
        <v>0</v>
      </c>
      <c r="HDO18" s="231">
        <f t="shared" si="87"/>
        <v>0</v>
      </c>
      <c r="HDP18" s="231">
        <f t="shared" si="87"/>
        <v>0</v>
      </c>
      <c r="HDQ18" s="231">
        <f t="shared" si="87"/>
        <v>0</v>
      </c>
      <c r="HDR18" s="231">
        <f t="shared" si="87"/>
        <v>0</v>
      </c>
      <c r="HDS18" s="231">
        <f t="shared" si="87"/>
        <v>0</v>
      </c>
      <c r="HDT18" s="231">
        <f t="shared" si="87"/>
        <v>0</v>
      </c>
      <c r="HDU18" s="231">
        <f t="shared" si="87"/>
        <v>0</v>
      </c>
      <c r="HDV18" s="231">
        <f t="shared" si="87"/>
        <v>0</v>
      </c>
      <c r="HDW18" s="231">
        <f t="shared" si="87"/>
        <v>0</v>
      </c>
      <c r="HDX18" s="231">
        <f t="shared" si="87"/>
        <v>0</v>
      </c>
      <c r="HDY18" s="231">
        <f t="shared" si="87"/>
        <v>0</v>
      </c>
      <c r="HDZ18" s="231">
        <f t="shared" si="87"/>
        <v>0</v>
      </c>
      <c r="HEA18" s="231">
        <f t="shared" si="87"/>
        <v>0</v>
      </c>
      <c r="HEB18" s="231">
        <f t="shared" si="87"/>
        <v>0</v>
      </c>
      <c r="HEC18" s="231">
        <f t="shared" si="87"/>
        <v>0</v>
      </c>
      <c r="HED18" s="231">
        <f t="shared" si="87"/>
        <v>0</v>
      </c>
      <c r="HEE18" s="231">
        <f t="shared" si="87"/>
        <v>0</v>
      </c>
      <c r="HEF18" s="231">
        <f t="shared" si="87"/>
        <v>0</v>
      </c>
      <c r="HEG18" s="231">
        <f t="shared" si="87"/>
        <v>0</v>
      </c>
      <c r="HEH18" s="231">
        <f t="shared" si="87"/>
        <v>0</v>
      </c>
      <c r="HEI18" s="231">
        <f t="shared" si="87"/>
        <v>0</v>
      </c>
      <c r="HEJ18" s="231">
        <f t="shared" si="87"/>
        <v>0</v>
      </c>
      <c r="HEK18" s="231">
        <f t="shared" si="87"/>
        <v>0</v>
      </c>
      <c r="HEL18" s="231">
        <f t="shared" si="87"/>
        <v>0</v>
      </c>
      <c r="HEM18" s="231">
        <f t="shared" si="87"/>
        <v>0</v>
      </c>
      <c r="HEN18" s="231">
        <f t="shared" si="87"/>
        <v>0</v>
      </c>
      <c r="HEO18" s="231">
        <f t="shared" si="87"/>
        <v>0</v>
      </c>
      <c r="HEP18" s="231">
        <f t="shared" si="87"/>
        <v>0</v>
      </c>
      <c r="HEQ18" s="231">
        <f t="shared" si="87"/>
        <v>0</v>
      </c>
      <c r="HER18" s="231">
        <f t="shared" si="87"/>
        <v>0</v>
      </c>
      <c r="HES18" s="231">
        <f t="shared" si="87"/>
        <v>0</v>
      </c>
      <c r="HET18" s="231">
        <f t="shared" si="87"/>
        <v>0</v>
      </c>
      <c r="HEU18" s="231">
        <f t="shared" si="87"/>
        <v>0</v>
      </c>
      <c r="HEV18" s="231">
        <f t="shared" si="87"/>
        <v>0</v>
      </c>
      <c r="HEW18" s="231">
        <f t="shared" si="87"/>
        <v>0</v>
      </c>
      <c r="HEX18" s="231">
        <f t="shared" si="87"/>
        <v>0</v>
      </c>
      <c r="HEY18" s="231">
        <f t="shared" si="87"/>
        <v>0</v>
      </c>
      <c r="HEZ18" s="231">
        <f t="shared" si="87"/>
        <v>0</v>
      </c>
      <c r="HFA18" s="231">
        <f t="shared" si="87"/>
        <v>0</v>
      </c>
      <c r="HFB18" s="231">
        <f t="shared" si="87"/>
        <v>0</v>
      </c>
      <c r="HFC18" s="231">
        <f t="shared" si="87"/>
        <v>0</v>
      </c>
      <c r="HFD18" s="231">
        <f t="shared" si="87"/>
        <v>0</v>
      </c>
      <c r="HFE18" s="231">
        <f t="shared" si="87"/>
        <v>0</v>
      </c>
      <c r="HFF18" s="231">
        <f t="shared" si="87"/>
        <v>0</v>
      </c>
      <c r="HFG18" s="231">
        <f t="shared" si="87"/>
        <v>0</v>
      </c>
      <c r="HFH18" s="231">
        <f t="shared" ref="HFH18:HHS18" si="88">SUM(HFH10:HFH17)</f>
        <v>0</v>
      </c>
      <c r="HFI18" s="231">
        <f t="shared" si="88"/>
        <v>0</v>
      </c>
      <c r="HFJ18" s="231">
        <f t="shared" si="88"/>
        <v>0</v>
      </c>
      <c r="HFK18" s="231">
        <f t="shared" si="88"/>
        <v>0</v>
      </c>
      <c r="HFL18" s="231">
        <f t="shared" si="88"/>
        <v>0</v>
      </c>
      <c r="HFM18" s="231">
        <f t="shared" si="88"/>
        <v>0</v>
      </c>
      <c r="HFN18" s="231">
        <f t="shared" si="88"/>
        <v>0</v>
      </c>
      <c r="HFO18" s="231">
        <f t="shared" si="88"/>
        <v>0</v>
      </c>
      <c r="HFP18" s="231">
        <f t="shared" si="88"/>
        <v>0</v>
      </c>
      <c r="HFQ18" s="231">
        <f t="shared" si="88"/>
        <v>0</v>
      </c>
      <c r="HFR18" s="231">
        <f t="shared" si="88"/>
        <v>0</v>
      </c>
      <c r="HFS18" s="231">
        <f t="shared" si="88"/>
        <v>0</v>
      </c>
      <c r="HFT18" s="231">
        <f t="shared" si="88"/>
        <v>0</v>
      </c>
      <c r="HFU18" s="231">
        <f t="shared" si="88"/>
        <v>0</v>
      </c>
      <c r="HFV18" s="231">
        <f t="shared" si="88"/>
        <v>0</v>
      </c>
      <c r="HFW18" s="231">
        <f t="shared" si="88"/>
        <v>0</v>
      </c>
      <c r="HFX18" s="231">
        <f t="shared" si="88"/>
        <v>0</v>
      </c>
      <c r="HFY18" s="231">
        <f t="shared" si="88"/>
        <v>0</v>
      </c>
      <c r="HFZ18" s="231">
        <f t="shared" si="88"/>
        <v>0</v>
      </c>
      <c r="HGA18" s="231">
        <f t="shared" si="88"/>
        <v>0</v>
      </c>
      <c r="HGB18" s="231">
        <f t="shared" si="88"/>
        <v>0</v>
      </c>
      <c r="HGC18" s="231">
        <f t="shared" si="88"/>
        <v>0</v>
      </c>
      <c r="HGD18" s="231">
        <f t="shared" si="88"/>
        <v>0</v>
      </c>
      <c r="HGE18" s="231">
        <f t="shared" si="88"/>
        <v>0</v>
      </c>
      <c r="HGF18" s="231">
        <f t="shared" si="88"/>
        <v>0</v>
      </c>
      <c r="HGG18" s="231">
        <f t="shared" si="88"/>
        <v>0</v>
      </c>
      <c r="HGH18" s="231">
        <f t="shared" si="88"/>
        <v>0</v>
      </c>
      <c r="HGI18" s="231">
        <f t="shared" si="88"/>
        <v>0</v>
      </c>
      <c r="HGJ18" s="231">
        <f t="shared" si="88"/>
        <v>0</v>
      </c>
      <c r="HGK18" s="231">
        <f t="shared" si="88"/>
        <v>0</v>
      </c>
      <c r="HGL18" s="231">
        <f t="shared" si="88"/>
        <v>0</v>
      </c>
      <c r="HGM18" s="231">
        <f t="shared" si="88"/>
        <v>0</v>
      </c>
      <c r="HGN18" s="231">
        <f t="shared" si="88"/>
        <v>0</v>
      </c>
      <c r="HGO18" s="231">
        <f t="shared" si="88"/>
        <v>0</v>
      </c>
      <c r="HGP18" s="231">
        <f t="shared" si="88"/>
        <v>0</v>
      </c>
      <c r="HGQ18" s="231">
        <f t="shared" si="88"/>
        <v>0</v>
      </c>
      <c r="HGR18" s="231">
        <f t="shared" si="88"/>
        <v>0</v>
      </c>
      <c r="HGS18" s="231">
        <f t="shared" si="88"/>
        <v>0</v>
      </c>
      <c r="HGT18" s="231">
        <f t="shared" si="88"/>
        <v>0</v>
      </c>
      <c r="HGU18" s="231">
        <f t="shared" si="88"/>
        <v>0</v>
      </c>
      <c r="HGV18" s="231">
        <f t="shared" si="88"/>
        <v>0</v>
      </c>
      <c r="HGW18" s="231">
        <f t="shared" si="88"/>
        <v>0</v>
      </c>
      <c r="HGX18" s="231">
        <f t="shared" si="88"/>
        <v>0</v>
      </c>
      <c r="HGY18" s="231">
        <f t="shared" si="88"/>
        <v>0</v>
      </c>
      <c r="HGZ18" s="231">
        <f t="shared" si="88"/>
        <v>0</v>
      </c>
      <c r="HHA18" s="231">
        <f t="shared" si="88"/>
        <v>0</v>
      </c>
      <c r="HHB18" s="231">
        <f t="shared" si="88"/>
        <v>0</v>
      </c>
      <c r="HHC18" s="231">
        <f t="shared" si="88"/>
        <v>0</v>
      </c>
      <c r="HHD18" s="231">
        <f t="shared" si="88"/>
        <v>0</v>
      </c>
      <c r="HHE18" s="231">
        <f t="shared" si="88"/>
        <v>0</v>
      </c>
      <c r="HHF18" s="231">
        <f t="shared" si="88"/>
        <v>0</v>
      </c>
      <c r="HHG18" s="231">
        <f t="shared" si="88"/>
        <v>0</v>
      </c>
      <c r="HHH18" s="231">
        <f t="shared" si="88"/>
        <v>0</v>
      </c>
      <c r="HHI18" s="231">
        <f t="shared" si="88"/>
        <v>0</v>
      </c>
      <c r="HHJ18" s="231">
        <f t="shared" si="88"/>
        <v>0</v>
      </c>
      <c r="HHK18" s="231">
        <f t="shared" si="88"/>
        <v>0</v>
      </c>
      <c r="HHL18" s="231">
        <f t="shared" si="88"/>
        <v>0</v>
      </c>
      <c r="HHM18" s="231">
        <f t="shared" si="88"/>
        <v>0</v>
      </c>
      <c r="HHN18" s="231">
        <f t="shared" si="88"/>
        <v>0</v>
      </c>
      <c r="HHO18" s="231">
        <f t="shared" si="88"/>
        <v>0</v>
      </c>
      <c r="HHP18" s="231">
        <f t="shared" si="88"/>
        <v>0</v>
      </c>
      <c r="HHQ18" s="231">
        <f t="shared" si="88"/>
        <v>0</v>
      </c>
      <c r="HHR18" s="231">
        <f t="shared" si="88"/>
        <v>0</v>
      </c>
      <c r="HHS18" s="231">
        <f t="shared" si="88"/>
        <v>0</v>
      </c>
      <c r="HHT18" s="231">
        <f t="shared" ref="HHT18:HKE18" si="89">SUM(HHT10:HHT17)</f>
        <v>0</v>
      </c>
      <c r="HHU18" s="231">
        <f t="shared" si="89"/>
        <v>0</v>
      </c>
      <c r="HHV18" s="231">
        <f t="shared" si="89"/>
        <v>0</v>
      </c>
      <c r="HHW18" s="231">
        <f t="shared" si="89"/>
        <v>0</v>
      </c>
      <c r="HHX18" s="231">
        <f t="shared" si="89"/>
        <v>0</v>
      </c>
      <c r="HHY18" s="231">
        <f t="shared" si="89"/>
        <v>0</v>
      </c>
      <c r="HHZ18" s="231">
        <f t="shared" si="89"/>
        <v>0</v>
      </c>
      <c r="HIA18" s="231">
        <f t="shared" si="89"/>
        <v>0</v>
      </c>
      <c r="HIB18" s="231">
        <f t="shared" si="89"/>
        <v>0</v>
      </c>
      <c r="HIC18" s="231">
        <f t="shared" si="89"/>
        <v>0</v>
      </c>
      <c r="HID18" s="231">
        <f t="shared" si="89"/>
        <v>0</v>
      </c>
      <c r="HIE18" s="231">
        <f t="shared" si="89"/>
        <v>0</v>
      </c>
      <c r="HIF18" s="231">
        <f t="shared" si="89"/>
        <v>0</v>
      </c>
      <c r="HIG18" s="231">
        <f t="shared" si="89"/>
        <v>0</v>
      </c>
      <c r="HIH18" s="231">
        <f t="shared" si="89"/>
        <v>0</v>
      </c>
      <c r="HII18" s="231">
        <f t="shared" si="89"/>
        <v>0</v>
      </c>
      <c r="HIJ18" s="231">
        <f t="shared" si="89"/>
        <v>0</v>
      </c>
      <c r="HIK18" s="231">
        <f t="shared" si="89"/>
        <v>0</v>
      </c>
      <c r="HIL18" s="231">
        <f t="shared" si="89"/>
        <v>0</v>
      </c>
      <c r="HIM18" s="231">
        <f t="shared" si="89"/>
        <v>0</v>
      </c>
      <c r="HIN18" s="231">
        <f t="shared" si="89"/>
        <v>0</v>
      </c>
      <c r="HIO18" s="231">
        <f t="shared" si="89"/>
        <v>0</v>
      </c>
      <c r="HIP18" s="231">
        <f t="shared" si="89"/>
        <v>0</v>
      </c>
      <c r="HIQ18" s="231">
        <f t="shared" si="89"/>
        <v>0</v>
      </c>
      <c r="HIR18" s="231">
        <f t="shared" si="89"/>
        <v>0</v>
      </c>
      <c r="HIS18" s="231">
        <f t="shared" si="89"/>
        <v>0</v>
      </c>
      <c r="HIT18" s="231">
        <f t="shared" si="89"/>
        <v>0</v>
      </c>
      <c r="HIU18" s="231">
        <f t="shared" si="89"/>
        <v>0</v>
      </c>
      <c r="HIV18" s="231">
        <f t="shared" si="89"/>
        <v>0</v>
      </c>
      <c r="HIW18" s="231">
        <f t="shared" si="89"/>
        <v>0</v>
      </c>
      <c r="HIX18" s="231">
        <f t="shared" si="89"/>
        <v>0</v>
      </c>
      <c r="HIY18" s="231">
        <f t="shared" si="89"/>
        <v>0</v>
      </c>
      <c r="HIZ18" s="231">
        <f t="shared" si="89"/>
        <v>0</v>
      </c>
      <c r="HJA18" s="231">
        <f t="shared" si="89"/>
        <v>0</v>
      </c>
      <c r="HJB18" s="231">
        <f t="shared" si="89"/>
        <v>0</v>
      </c>
      <c r="HJC18" s="231">
        <f t="shared" si="89"/>
        <v>0</v>
      </c>
      <c r="HJD18" s="231">
        <f t="shared" si="89"/>
        <v>0</v>
      </c>
      <c r="HJE18" s="231">
        <f t="shared" si="89"/>
        <v>0</v>
      </c>
      <c r="HJF18" s="231">
        <f t="shared" si="89"/>
        <v>0</v>
      </c>
      <c r="HJG18" s="231">
        <f t="shared" si="89"/>
        <v>0</v>
      </c>
      <c r="HJH18" s="231">
        <f t="shared" si="89"/>
        <v>0</v>
      </c>
      <c r="HJI18" s="231">
        <f t="shared" si="89"/>
        <v>0</v>
      </c>
      <c r="HJJ18" s="231">
        <f t="shared" si="89"/>
        <v>0</v>
      </c>
      <c r="HJK18" s="231">
        <f t="shared" si="89"/>
        <v>0</v>
      </c>
      <c r="HJL18" s="231">
        <f t="shared" si="89"/>
        <v>0</v>
      </c>
      <c r="HJM18" s="231">
        <f t="shared" si="89"/>
        <v>0</v>
      </c>
      <c r="HJN18" s="231">
        <f t="shared" si="89"/>
        <v>0</v>
      </c>
      <c r="HJO18" s="231">
        <f t="shared" si="89"/>
        <v>0</v>
      </c>
      <c r="HJP18" s="231">
        <f t="shared" si="89"/>
        <v>0</v>
      </c>
      <c r="HJQ18" s="231">
        <f t="shared" si="89"/>
        <v>0</v>
      </c>
      <c r="HJR18" s="231">
        <f t="shared" si="89"/>
        <v>0</v>
      </c>
      <c r="HJS18" s="231">
        <f t="shared" si="89"/>
        <v>0</v>
      </c>
      <c r="HJT18" s="231">
        <f t="shared" si="89"/>
        <v>0</v>
      </c>
      <c r="HJU18" s="231">
        <f t="shared" si="89"/>
        <v>0</v>
      </c>
      <c r="HJV18" s="231">
        <f t="shared" si="89"/>
        <v>0</v>
      </c>
      <c r="HJW18" s="231">
        <f t="shared" si="89"/>
        <v>0</v>
      </c>
      <c r="HJX18" s="231">
        <f t="shared" si="89"/>
        <v>0</v>
      </c>
      <c r="HJY18" s="231">
        <f t="shared" si="89"/>
        <v>0</v>
      </c>
      <c r="HJZ18" s="231">
        <f t="shared" si="89"/>
        <v>0</v>
      </c>
      <c r="HKA18" s="231">
        <f t="shared" si="89"/>
        <v>0</v>
      </c>
      <c r="HKB18" s="231">
        <f t="shared" si="89"/>
        <v>0</v>
      </c>
      <c r="HKC18" s="231">
        <f t="shared" si="89"/>
        <v>0</v>
      </c>
      <c r="HKD18" s="231">
        <f t="shared" si="89"/>
        <v>0</v>
      </c>
      <c r="HKE18" s="231">
        <f t="shared" si="89"/>
        <v>0</v>
      </c>
      <c r="HKF18" s="231">
        <f t="shared" ref="HKF18:HMQ18" si="90">SUM(HKF10:HKF17)</f>
        <v>0</v>
      </c>
      <c r="HKG18" s="231">
        <f t="shared" si="90"/>
        <v>0</v>
      </c>
      <c r="HKH18" s="231">
        <f t="shared" si="90"/>
        <v>0</v>
      </c>
      <c r="HKI18" s="231">
        <f t="shared" si="90"/>
        <v>0</v>
      </c>
      <c r="HKJ18" s="231">
        <f t="shared" si="90"/>
        <v>0</v>
      </c>
      <c r="HKK18" s="231">
        <f t="shared" si="90"/>
        <v>0</v>
      </c>
      <c r="HKL18" s="231">
        <f t="shared" si="90"/>
        <v>0</v>
      </c>
      <c r="HKM18" s="231">
        <f t="shared" si="90"/>
        <v>0</v>
      </c>
      <c r="HKN18" s="231">
        <f t="shared" si="90"/>
        <v>0</v>
      </c>
      <c r="HKO18" s="231">
        <f t="shared" si="90"/>
        <v>0</v>
      </c>
      <c r="HKP18" s="231">
        <f t="shared" si="90"/>
        <v>0</v>
      </c>
      <c r="HKQ18" s="231">
        <f t="shared" si="90"/>
        <v>0</v>
      </c>
      <c r="HKR18" s="231">
        <f t="shared" si="90"/>
        <v>0</v>
      </c>
      <c r="HKS18" s="231">
        <f t="shared" si="90"/>
        <v>0</v>
      </c>
      <c r="HKT18" s="231">
        <f t="shared" si="90"/>
        <v>0</v>
      </c>
      <c r="HKU18" s="231">
        <f t="shared" si="90"/>
        <v>0</v>
      </c>
      <c r="HKV18" s="231">
        <f t="shared" si="90"/>
        <v>0</v>
      </c>
      <c r="HKW18" s="231">
        <f t="shared" si="90"/>
        <v>0</v>
      </c>
      <c r="HKX18" s="231">
        <f t="shared" si="90"/>
        <v>0</v>
      </c>
      <c r="HKY18" s="231">
        <f t="shared" si="90"/>
        <v>0</v>
      </c>
      <c r="HKZ18" s="231">
        <f t="shared" si="90"/>
        <v>0</v>
      </c>
      <c r="HLA18" s="231">
        <f t="shared" si="90"/>
        <v>0</v>
      </c>
      <c r="HLB18" s="231">
        <f t="shared" si="90"/>
        <v>0</v>
      </c>
      <c r="HLC18" s="231">
        <f t="shared" si="90"/>
        <v>0</v>
      </c>
      <c r="HLD18" s="231">
        <f t="shared" si="90"/>
        <v>0</v>
      </c>
      <c r="HLE18" s="231">
        <f t="shared" si="90"/>
        <v>0</v>
      </c>
      <c r="HLF18" s="231">
        <f t="shared" si="90"/>
        <v>0</v>
      </c>
      <c r="HLG18" s="231">
        <f t="shared" si="90"/>
        <v>0</v>
      </c>
      <c r="HLH18" s="231">
        <f t="shared" si="90"/>
        <v>0</v>
      </c>
      <c r="HLI18" s="231">
        <f t="shared" si="90"/>
        <v>0</v>
      </c>
      <c r="HLJ18" s="231">
        <f t="shared" si="90"/>
        <v>0</v>
      </c>
      <c r="HLK18" s="231">
        <f t="shared" si="90"/>
        <v>0</v>
      </c>
      <c r="HLL18" s="231">
        <f t="shared" si="90"/>
        <v>0</v>
      </c>
      <c r="HLM18" s="231">
        <f t="shared" si="90"/>
        <v>0</v>
      </c>
      <c r="HLN18" s="231">
        <f t="shared" si="90"/>
        <v>0</v>
      </c>
      <c r="HLO18" s="231">
        <f t="shared" si="90"/>
        <v>0</v>
      </c>
      <c r="HLP18" s="231">
        <f t="shared" si="90"/>
        <v>0</v>
      </c>
      <c r="HLQ18" s="231">
        <f t="shared" si="90"/>
        <v>0</v>
      </c>
      <c r="HLR18" s="231">
        <f t="shared" si="90"/>
        <v>0</v>
      </c>
      <c r="HLS18" s="231">
        <f t="shared" si="90"/>
        <v>0</v>
      </c>
      <c r="HLT18" s="231">
        <f t="shared" si="90"/>
        <v>0</v>
      </c>
      <c r="HLU18" s="231">
        <f t="shared" si="90"/>
        <v>0</v>
      </c>
      <c r="HLV18" s="231">
        <f t="shared" si="90"/>
        <v>0</v>
      </c>
      <c r="HLW18" s="231">
        <f t="shared" si="90"/>
        <v>0</v>
      </c>
      <c r="HLX18" s="231">
        <f t="shared" si="90"/>
        <v>0</v>
      </c>
      <c r="HLY18" s="231">
        <f t="shared" si="90"/>
        <v>0</v>
      </c>
      <c r="HLZ18" s="231">
        <f t="shared" si="90"/>
        <v>0</v>
      </c>
      <c r="HMA18" s="231">
        <f t="shared" si="90"/>
        <v>0</v>
      </c>
      <c r="HMB18" s="231">
        <f t="shared" si="90"/>
        <v>0</v>
      </c>
      <c r="HMC18" s="231">
        <f t="shared" si="90"/>
        <v>0</v>
      </c>
      <c r="HMD18" s="231">
        <f t="shared" si="90"/>
        <v>0</v>
      </c>
      <c r="HME18" s="231">
        <f t="shared" si="90"/>
        <v>0</v>
      </c>
      <c r="HMF18" s="231">
        <f t="shared" si="90"/>
        <v>0</v>
      </c>
      <c r="HMG18" s="231">
        <f t="shared" si="90"/>
        <v>0</v>
      </c>
      <c r="HMH18" s="231">
        <f t="shared" si="90"/>
        <v>0</v>
      </c>
      <c r="HMI18" s="231">
        <f t="shared" si="90"/>
        <v>0</v>
      </c>
      <c r="HMJ18" s="231">
        <f t="shared" si="90"/>
        <v>0</v>
      </c>
      <c r="HMK18" s="231">
        <f t="shared" si="90"/>
        <v>0</v>
      </c>
      <c r="HML18" s="231">
        <f t="shared" si="90"/>
        <v>0</v>
      </c>
      <c r="HMM18" s="231">
        <f t="shared" si="90"/>
        <v>0</v>
      </c>
      <c r="HMN18" s="231">
        <f t="shared" si="90"/>
        <v>0</v>
      </c>
      <c r="HMO18" s="231">
        <f t="shared" si="90"/>
        <v>0</v>
      </c>
      <c r="HMP18" s="231">
        <f t="shared" si="90"/>
        <v>0</v>
      </c>
      <c r="HMQ18" s="231">
        <f t="shared" si="90"/>
        <v>0</v>
      </c>
      <c r="HMR18" s="231">
        <f t="shared" ref="HMR18:HPC18" si="91">SUM(HMR10:HMR17)</f>
        <v>0</v>
      </c>
      <c r="HMS18" s="231">
        <f t="shared" si="91"/>
        <v>0</v>
      </c>
      <c r="HMT18" s="231">
        <f t="shared" si="91"/>
        <v>0</v>
      </c>
      <c r="HMU18" s="231">
        <f t="shared" si="91"/>
        <v>0</v>
      </c>
      <c r="HMV18" s="231">
        <f t="shared" si="91"/>
        <v>0</v>
      </c>
      <c r="HMW18" s="231">
        <f t="shared" si="91"/>
        <v>0</v>
      </c>
      <c r="HMX18" s="231">
        <f t="shared" si="91"/>
        <v>0</v>
      </c>
      <c r="HMY18" s="231">
        <f t="shared" si="91"/>
        <v>0</v>
      </c>
      <c r="HMZ18" s="231">
        <f t="shared" si="91"/>
        <v>0</v>
      </c>
      <c r="HNA18" s="231">
        <f t="shared" si="91"/>
        <v>0</v>
      </c>
      <c r="HNB18" s="231">
        <f t="shared" si="91"/>
        <v>0</v>
      </c>
      <c r="HNC18" s="231">
        <f t="shared" si="91"/>
        <v>0</v>
      </c>
      <c r="HND18" s="231">
        <f t="shared" si="91"/>
        <v>0</v>
      </c>
      <c r="HNE18" s="231">
        <f t="shared" si="91"/>
        <v>0</v>
      </c>
      <c r="HNF18" s="231">
        <f t="shared" si="91"/>
        <v>0</v>
      </c>
      <c r="HNG18" s="231">
        <f t="shared" si="91"/>
        <v>0</v>
      </c>
      <c r="HNH18" s="231">
        <f t="shared" si="91"/>
        <v>0</v>
      </c>
      <c r="HNI18" s="231">
        <f t="shared" si="91"/>
        <v>0</v>
      </c>
      <c r="HNJ18" s="231">
        <f t="shared" si="91"/>
        <v>0</v>
      </c>
      <c r="HNK18" s="231">
        <f t="shared" si="91"/>
        <v>0</v>
      </c>
      <c r="HNL18" s="231">
        <f t="shared" si="91"/>
        <v>0</v>
      </c>
      <c r="HNM18" s="231">
        <f t="shared" si="91"/>
        <v>0</v>
      </c>
      <c r="HNN18" s="231">
        <f t="shared" si="91"/>
        <v>0</v>
      </c>
      <c r="HNO18" s="231">
        <f t="shared" si="91"/>
        <v>0</v>
      </c>
      <c r="HNP18" s="231">
        <f t="shared" si="91"/>
        <v>0</v>
      </c>
      <c r="HNQ18" s="231">
        <f t="shared" si="91"/>
        <v>0</v>
      </c>
      <c r="HNR18" s="231">
        <f t="shared" si="91"/>
        <v>0</v>
      </c>
      <c r="HNS18" s="231">
        <f t="shared" si="91"/>
        <v>0</v>
      </c>
      <c r="HNT18" s="231">
        <f t="shared" si="91"/>
        <v>0</v>
      </c>
      <c r="HNU18" s="231">
        <f t="shared" si="91"/>
        <v>0</v>
      </c>
      <c r="HNV18" s="231">
        <f t="shared" si="91"/>
        <v>0</v>
      </c>
      <c r="HNW18" s="231">
        <f t="shared" si="91"/>
        <v>0</v>
      </c>
      <c r="HNX18" s="231">
        <f t="shared" si="91"/>
        <v>0</v>
      </c>
      <c r="HNY18" s="231">
        <f t="shared" si="91"/>
        <v>0</v>
      </c>
      <c r="HNZ18" s="231">
        <f t="shared" si="91"/>
        <v>0</v>
      </c>
      <c r="HOA18" s="231">
        <f t="shared" si="91"/>
        <v>0</v>
      </c>
      <c r="HOB18" s="231">
        <f t="shared" si="91"/>
        <v>0</v>
      </c>
      <c r="HOC18" s="231">
        <f t="shared" si="91"/>
        <v>0</v>
      </c>
      <c r="HOD18" s="231">
        <f t="shared" si="91"/>
        <v>0</v>
      </c>
      <c r="HOE18" s="231">
        <f t="shared" si="91"/>
        <v>0</v>
      </c>
      <c r="HOF18" s="231">
        <f t="shared" si="91"/>
        <v>0</v>
      </c>
      <c r="HOG18" s="231">
        <f t="shared" si="91"/>
        <v>0</v>
      </c>
      <c r="HOH18" s="231">
        <f t="shared" si="91"/>
        <v>0</v>
      </c>
      <c r="HOI18" s="231">
        <f t="shared" si="91"/>
        <v>0</v>
      </c>
      <c r="HOJ18" s="231">
        <f t="shared" si="91"/>
        <v>0</v>
      </c>
      <c r="HOK18" s="231">
        <f t="shared" si="91"/>
        <v>0</v>
      </c>
      <c r="HOL18" s="231">
        <f t="shared" si="91"/>
        <v>0</v>
      </c>
      <c r="HOM18" s="231">
        <f t="shared" si="91"/>
        <v>0</v>
      </c>
      <c r="HON18" s="231">
        <f t="shared" si="91"/>
        <v>0</v>
      </c>
      <c r="HOO18" s="231">
        <f t="shared" si="91"/>
        <v>0</v>
      </c>
      <c r="HOP18" s="231">
        <f t="shared" si="91"/>
        <v>0</v>
      </c>
      <c r="HOQ18" s="231">
        <f t="shared" si="91"/>
        <v>0</v>
      </c>
      <c r="HOR18" s="231">
        <f t="shared" si="91"/>
        <v>0</v>
      </c>
      <c r="HOS18" s="231">
        <f t="shared" si="91"/>
        <v>0</v>
      </c>
      <c r="HOT18" s="231">
        <f t="shared" si="91"/>
        <v>0</v>
      </c>
      <c r="HOU18" s="231">
        <f t="shared" si="91"/>
        <v>0</v>
      </c>
      <c r="HOV18" s="231">
        <f t="shared" si="91"/>
        <v>0</v>
      </c>
      <c r="HOW18" s="231">
        <f t="shared" si="91"/>
        <v>0</v>
      </c>
      <c r="HOX18" s="231">
        <f t="shared" si="91"/>
        <v>0</v>
      </c>
      <c r="HOY18" s="231">
        <f t="shared" si="91"/>
        <v>0</v>
      </c>
      <c r="HOZ18" s="231">
        <f t="shared" si="91"/>
        <v>0</v>
      </c>
      <c r="HPA18" s="231">
        <f t="shared" si="91"/>
        <v>0</v>
      </c>
      <c r="HPB18" s="231">
        <f t="shared" si="91"/>
        <v>0</v>
      </c>
      <c r="HPC18" s="231">
        <f t="shared" si="91"/>
        <v>0</v>
      </c>
      <c r="HPD18" s="231">
        <f t="shared" ref="HPD18:HRO18" si="92">SUM(HPD10:HPD17)</f>
        <v>0</v>
      </c>
      <c r="HPE18" s="231">
        <f t="shared" si="92"/>
        <v>0</v>
      </c>
      <c r="HPF18" s="231">
        <f t="shared" si="92"/>
        <v>0</v>
      </c>
      <c r="HPG18" s="231">
        <f t="shared" si="92"/>
        <v>0</v>
      </c>
      <c r="HPH18" s="231">
        <f t="shared" si="92"/>
        <v>0</v>
      </c>
      <c r="HPI18" s="231">
        <f t="shared" si="92"/>
        <v>0</v>
      </c>
      <c r="HPJ18" s="231">
        <f t="shared" si="92"/>
        <v>0</v>
      </c>
      <c r="HPK18" s="231">
        <f t="shared" si="92"/>
        <v>0</v>
      </c>
      <c r="HPL18" s="231">
        <f t="shared" si="92"/>
        <v>0</v>
      </c>
      <c r="HPM18" s="231">
        <f t="shared" si="92"/>
        <v>0</v>
      </c>
      <c r="HPN18" s="231">
        <f t="shared" si="92"/>
        <v>0</v>
      </c>
      <c r="HPO18" s="231">
        <f t="shared" si="92"/>
        <v>0</v>
      </c>
      <c r="HPP18" s="231">
        <f t="shared" si="92"/>
        <v>0</v>
      </c>
      <c r="HPQ18" s="231">
        <f t="shared" si="92"/>
        <v>0</v>
      </c>
      <c r="HPR18" s="231">
        <f t="shared" si="92"/>
        <v>0</v>
      </c>
      <c r="HPS18" s="231">
        <f t="shared" si="92"/>
        <v>0</v>
      </c>
      <c r="HPT18" s="231">
        <f t="shared" si="92"/>
        <v>0</v>
      </c>
      <c r="HPU18" s="231">
        <f t="shared" si="92"/>
        <v>0</v>
      </c>
      <c r="HPV18" s="231">
        <f t="shared" si="92"/>
        <v>0</v>
      </c>
      <c r="HPW18" s="231">
        <f t="shared" si="92"/>
        <v>0</v>
      </c>
      <c r="HPX18" s="231">
        <f t="shared" si="92"/>
        <v>0</v>
      </c>
      <c r="HPY18" s="231">
        <f t="shared" si="92"/>
        <v>0</v>
      </c>
      <c r="HPZ18" s="231">
        <f t="shared" si="92"/>
        <v>0</v>
      </c>
      <c r="HQA18" s="231">
        <f t="shared" si="92"/>
        <v>0</v>
      </c>
      <c r="HQB18" s="231">
        <f t="shared" si="92"/>
        <v>0</v>
      </c>
      <c r="HQC18" s="231">
        <f t="shared" si="92"/>
        <v>0</v>
      </c>
      <c r="HQD18" s="231">
        <f t="shared" si="92"/>
        <v>0</v>
      </c>
      <c r="HQE18" s="231">
        <f t="shared" si="92"/>
        <v>0</v>
      </c>
      <c r="HQF18" s="231">
        <f t="shared" si="92"/>
        <v>0</v>
      </c>
      <c r="HQG18" s="231">
        <f t="shared" si="92"/>
        <v>0</v>
      </c>
      <c r="HQH18" s="231">
        <f t="shared" si="92"/>
        <v>0</v>
      </c>
      <c r="HQI18" s="231">
        <f t="shared" si="92"/>
        <v>0</v>
      </c>
      <c r="HQJ18" s="231">
        <f t="shared" si="92"/>
        <v>0</v>
      </c>
      <c r="HQK18" s="231">
        <f t="shared" si="92"/>
        <v>0</v>
      </c>
      <c r="HQL18" s="231">
        <f t="shared" si="92"/>
        <v>0</v>
      </c>
      <c r="HQM18" s="231">
        <f t="shared" si="92"/>
        <v>0</v>
      </c>
      <c r="HQN18" s="231">
        <f t="shared" si="92"/>
        <v>0</v>
      </c>
      <c r="HQO18" s="231">
        <f t="shared" si="92"/>
        <v>0</v>
      </c>
      <c r="HQP18" s="231">
        <f t="shared" si="92"/>
        <v>0</v>
      </c>
      <c r="HQQ18" s="231">
        <f t="shared" si="92"/>
        <v>0</v>
      </c>
      <c r="HQR18" s="231">
        <f t="shared" si="92"/>
        <v>0</v>
      </c>
      <c r="HQS18" s="231">
        <f t="shared" si="92"/>
        <v>0</v>
      </c>
      <c r="HQT18" s="231">
        <f t="shared" si="92"/>
        <v>0</v>
      </c>
      <c r="HQU18" s="231">
        <f t="shared" si="92"/>
        <v>0</v>
      </c>
      <c r="HQV18" s="231">
        <f t="shared" si="92"/>
        <v>0</v>
      </c>
      <c r="HQW18" s="231">
        <f t="shared" si="92"/>
        <v>0</v>
      </c>
      <c r="HQX18" s="231">
        <f t="shared" si="92"/>
        <v>0</v>
      </c>
      <c r="HQY18" s="231">
        <f t="shared" si="92"/>
        <v>0</v>
      </c>
      <c r="HQZ18" s="231">
        <f t="shared" si="92"/>
        <v>0</v>
      </c>
      <c r="HRA18" s="231">
        <f t="shared" si="92"/>
        <v>0</v>
      </c>
      <c r="HRB18" s="231">
        <f t="shared" si="92"/>
        <v>0</v>
      </c>
      <c r="HRC18" s="231">
        <f t="shared" si="92"/>
        <v>0</v>
      </c>
      <c r="HRD18" s="231">
        <f t="shared" si="92"/>
        <v>0</v>
      </c>
      <c r="HRE18" s="231">
        <f t="shared" si="92"/>
        <v>0</v>
      </c>
      <c r="HRF18" s="231">
        <f t="shared" si="92"/>
        <v>0</v>
      </c>
      <c r="HRG18" s="231">
        <f t="shared" si="92"/>
        <v>0</v>
      </c>
      <c r="HRH18" s="231">
        <f t="shared" si="92"/>
        <v>0</v>
      </c>
      <c r="HRI18" s="231">
        <f t="shared" si="92"/>
        <v>0</v>
      </c>
      <c r="HRJ18" s="231">
        <f t="shared" si="92"/>
        <v>0</v>
      </c>
      <c r="HRK18" s="231">
        <f t="shared" si="92"/>
        <v>0</v>
      </c>
      <c r="HRL18" s="231">
        <f t="shared" si="92"/>
        <v>0</v>
      </c>
      <c r="HRM18" s="231">
        <f t="shared" si="92"/>
        <v>0</v>
      </c>
      <c r="HRN18" s="231">
        <f t="shared" si="92"/>
        <v>0</v>
      </c>
      <c r="HRO18" s="231">
        <f t="shared" si="92"/>
        <v>0</v>
      </c>
      <c r="HRP18" s="231">
        <f t="shared" ref="HRP18:HUA18" si="93">SUM(HRP10:HRP17)</f>
        <v>0</v>
      </c>
      <c r="HRQ18" s="231">
        <f t="shared" si="93"/>
        <v>0</v>
      </c>
      <c r="HRR18" s="231">
        <f t="shared" si="93"/>
        <v>0</v>
      </c>
      <c r="HRS18" s="231">
        <f t="shared" si="93"/>
        <v>0</v>
      </c>
      <c r="HRT18" s="231">
        <f t="shared" si="93"/>
        <v>0</v>
      </c>
      <c r="HRU18" s="231">
        <f t="shared" si="93"/>
        <v>0</v>
      </c>
      <c r="HRV18" s="231">
        <f t="shared" si="93"/>
        <v>0</v>
      </c>
      <c r="HRW18" s="231">
        <f t="shared" si="93"/>
        <v>0</v>
      </c>
      <c r="HRX18" s="231">
        <f t="shared" si="93"/>
        <v>0</v>
      </c>
      <c r="HRY18" s="231">
        <f t="shared" si="93"/>
        <v>0</v>
      </c>
      <c r="HRZ18" s="231">
        <f t="shared" si="93"/>
        <v>0</v>
      </c>
      <c r="HSA18" s="231">
        <f t="shared" si="93"/>
        <v>0</v>
      </c>
      <c r="HSB18" s="231">
        <f t="shared" si="93"/>
        <v>0</v>
      </c>
      <c r="HSC18" s="231">
        <f t="shared" si="93"/>
        <v>0</v>
      </c>
      <c r="HSD18" s="231">
        <f t="shared" si="93"/>
        <v>0</v>
      </c>
      <c r="HSE18" s="231">
        <f t="shared" si="93"/>
        <v>0</v>
      </c>
      <c r="HSF18" s="231">
        <f t="shared" si="93"/>
        <v>0</v>
      </c>
      <c r="HSG18" s="231">
        <f t="shared" si="93"/>
        <v>0</v>
      </c>
      <c r="HSH18" s="231">
        <f t="shared" si="93"/>
        <v>0</v>
      </c>
      <c r="HSI18" s="231">
        <f t="shared" si="93"/>
        <v>0</v>
      </c>
      <c r="HSJ18" s="231">
        <f t="shared" si="93"/>
        <v>0</v>
      </c>
      <c r="HSK18" s="231">
        <f t="shared" si="93"/>
        <v>0</v>
      </c>
      <c r="HSL18" s="231">
        <f t="shared" si="93"/>
        <v>0</v>
      </c>
      <c r="HSM18" s="231">
        <f t="shared" si="93"/>
        <v>0</v>
      </c>
      <c r="HSN18" s="231">
        <f t="shared" si="93"/>
        <v>0</v>
      </c>
      <c r="HSO18" s="231">
        <f t="shared" si="93"/>
        <v>0</v>
      </c>
      <c r="HSP18" s="231">
        <f t="shared" si="93"/>
        <v>0</v>
      </c>
      <c r="HSQ18" s="231">
        <f t="shared" si="93"/>
        <v>0</v>
      </c>
      <c r="HSR18" s="231">
        <f t="shared" si="93"/>
        <v>0</v>
      </c>
      <c r="HSS18" s="231">
        <f t="shared" si="93"/>
        <v>0</v>
      </c>
      <c r="HST18" s="231">
        <f t="shared" si="93"/>
        <v>0</v>
      </c>
      <c r="HSU18" s="231">
        <f t="shared" si="93"/>
        <v>0</v>
      </c>
      <c r="HSV18" s="231">
        <f t="shared" si="93"/>
        <v>0</v>
      </c>
      <c r="HSW18" s="231">
        <f t="shared" si="93"/>
        <v>0</v>
      </c>
      <c r="HSX18" s="231">
        <f t="shared" si="93"/>
        <v>0</v>
      </c>
      <c r="HSY18" s="231">
        <f t="shared" si="93"/>
        <v>0</v>
      </c>
      <c r="HSZ18" s="231">
        <f t="shared" si="93"/>
        <v>0</v>
      </c>
      <c r="HTA18" s="231">
        <f t="shared" si="93"/>
        <v>0</v>
      </c>
      <c r="HTB18" s="231">
        <f t="shared" si="93"/>
        <v>0</v>
      </c>
      <c r="HTC18" s="231">
        <f t="shared" si="93"/>
        <v>0</v>
      </c>
      <c r="HTD18" s="231">
        <f t="shared" si="93"/>
        <v>0</v>
      </c>
      <c r="HTE18" s="231">
        <f t="shared" si="93"/>
        <v>0</v>
      </c>
      <c r="HTF18" s="231">
        <f t="shared" si="93"/>
        <v>0</v>
      </c>
      <c r="HTG18" s="231">
        <f t="shared" si="93"/>
        <v>0</v>
      </c>
      <c r="HTH18" s="231">
        <f t="shared" si="93"/>
        <v>0</v>
      </c>
      <c r="HTI18" s="231">
        <f t="shared" si="93"/>
        <v>0</v>
      </c>
      <c r="HTJ18" s="231">
        <f t="shared" si="93"/>
        <v>0</v>
      </c>
      <c r="HTK18" s="231">
        <f t="shared" si="93"/>
        <v>0</v>
      </c>
      <c r="HTL18" s="231">
        <f t="shared" si="93"/>
        <v>0</v>
      </c>
      <c r="HTM18" s="231">
        <f t="shared" si="93"/>
        <v>0</v>
      </c>
      <c r="HTN18" s="231">
        <f t="shared" si="93"/>
        <v>0</v>
      </c>
      <c r="HTO18" s="231">
        <f t="shared" si="93"/>
        <v>0</v>
      </c>
      <c r="HTP18" s="231">
        <f t="shared" si="93"/>
        <v>0</v>
      </c>
      <c r="HTQ18" s="231">
        <f t="shared" si="93"/>
        <v>0</v>
      </c>
      <c r="HTR18" s="231">
        <f t="shared" si="93"/>
        <v>0</v>
      </c>
      <c r="HTS18" s="231">
        <f t="shared" si="93"/>
        <v>0</v>
      </c>
      <c r="HTT18" s="231">
        <f t="shared" si="93"/>
        <v>0</v>
      </c>
      <c r="HTU18" s="231">
        <f t="shared" si="93"/>
        <v>0</v>
      </c>
      <c r="HTV18" s="231">
        <f t="shared" si="93"/>
        <v>0</v>
      </c>
      <c r="HTW18" s="231">
        <f t="shared" si="93"/>
        <v>0</v>
      </c>
      <c r="HTX18" s="231">
        <f t="shared" si="93"/>
        <v>0</v>
      </c>
      <c r="HTY18" s="231">
        <f t="shared" si="93"/>
        <v>0</v>
      </c>
      <c r="HTZ18" s="231">
        <f t="shared" si="93"/>
        <v>0</v>
      </c>
      <c r="HUA18" s="231">
        <f t="shared" si="93"/>
        <v>0</v>
      </c>
      <c r="HUB18" s="231">
        <f t="shared" ref="HUB18:HWM18" si="94">SUM(HUB10:HUB17)</f>
        <v>0</v>
      </c>
      <c r="HUC18" s="231">
        <f t="shared" si="94"/>
        <v>0</v>
      </c>
      <c r="HUD18" s="231">
        <f t="shared" si="94"/>
        <v>0</v>
      </c>
      <c r="HUE18" s="231">
        <f t="shared" si="94"/>
        <v>0</v>
      </c>
      <c r="HUF18" s="231">
        <f t="shared" si="94"/>
        <v>0</v>
      </c>
      <c r="HUG18" s="231">
        <f t="shared" si="94"/>
        <v>0</v>
      </c>
      <c r="HUH18" s="231">
        <f t="shared" si="94"/>
        <v>0</v>
      </c>
      <c r="HUI18" s="231">
        <f t="shared" si="94"/>
        <v>0</v>
      </c>
      <c r="HUJ18" s="231">
        <f t="shared" si="94"/>
        <v>0</v>
      </c>
      <c r="HUK18" s="231">
        <f t="shared" si="94"/>
        <v>0</v>
      </c>
      <c r="HUL18" s="231">
        <f t="shared" si="94"/>
        <v>0</v>
      </c>
      <c r="HUM18" s="231">
        <f t="shared" si="94"/>
        <v>0</v>
      </c>
      <c r="HUN18" s="231">
        <f t="shared" si="94"/>
        <v>0</v>
      </c>
      <c r="HUO18" s="231">
        <f t="shared" si="94"/>
        <v>0</v>
      </c>
      <c r="HUP18" s="231">
        <f t="shared" si="94"/>
        <v>0</v>
      </c>
      <c r="HUQ18" s="231">
        <f t="shared" si="94"/>
        <v>0</v>
      </c>
      <c r="HUR18" s="231">
        <f t="shared" si="94"/>
        <v>0</v>
      </c>
      <c r="HUS18" s="231">
        <f t="shared" si="94"/>
        <v>0</v>
      </c>
      <c r="HUT18" s="231">
        <f t="shared" si="94"/>
        <v>0</v>
      </c>
      <c r="HUU18" s="231">
        <f t="shared" si="94"/>
        <v>0</v>
      </c>
      <c r="HUV18" s="231">
        <f t="shared" si="94"/>
        <v>0</v>
      </c>
      <c r="HUW18" s="231">
        <f t="shared" si="94"/>
        <v>0</v>
      </c>
      <c r="HUX18" s="231">
        <f t="shared" si="94"/>
        <v>0</v>
      </c>
      <c r="HUY18" s="231">
        <f t="shared" si="94"/>
        <v>0</v>
      </c>
      <c r="HUZ18" s="231">
        <f t="shared" si="94"/>
        <v>0</v>
      </c>
      <c r="HVA18" s="231">
        <f t="shared" si="94"/>
        <v>0</v>
      </c>
      <c r="HVB18" s="231">
        <f t="shared" si="94"/>
        <v>0</v>
      </c>
      <c r="HVC18" s="231">
        <f t="shared" si="94"/>
        <v>0</v>
      </c>
      <c r="HVD18" s="231">
        <f t="shared" si="94"/>
        <v>0</v>
      </c>
      <c r="HVE18" s="231">
        <f t="shared" si="94"/>
        <v>0</v>
      </c>
      <c r="HVF18" s="231">
        <f t="shared" si="94"/>
        <v>0</v>
      </c>
      <c r="HVG18" s="231">
        <f t="shared" si="94"/>
        <v>0</v>
      </c>
      <c r="HVH18" s="231">
        <f t="shared" si="94"/>
        <v>0</v>
      </c>
      <c r="HVI18" s="231">
        <f t="shared" si="94"/>
        <v>0</v>
      </c>
      <c r="HVJ18" s="231">
        <f t="shared" si="94"/>
        <v>0</v>
      </c>
      <c r="HVK18" s="231">
        <f t="shared" si="94"/>
        <v>0</v>
      </c>
      <c r="HVL18" s="231">
        <f t="shared" si="94"/>
        <v>0</v>
      </c>
      <c r="HVM18" s="231">
        <f t="shared" si="94"/>
        <v>0</v>
      </c>
      <c r="HVN18" s="231">
        <f t="shared" si="94"/>
        <v>0</v>
      </c>
      <c r="HVO18" s="231">
        <f t="shared" si="94"/>
        <v>0</v>
      </c>
      <c r="HVP18" s="231">
        <f t="shared" si="94"/>
        <v>0</v>
      </c>
      <c r="HVQ18" s="231">
        <f t="shared" si="94"/>
        <v>0</v>
      </c>
      <c r="HVR18" s="231">
        <f t="shared" si="94"/>
        <v>0</v>
      </c>
      <c r="HVS18" s="231">
        <f t="shared" si="94"/>
        <v>0</v>
      </c>
      <c r="HVT18" s="231">
        <f t="shared" si="94"/>
        <v>0</v>
      </c>
      <c r="HVU18" s="231">
        <f t="shared" si="94"/>
        <v>0</v>
      </c>
      <c r="HVV18" s="231">
        <f t="shared" si="94"/>
        <v>0</v>
      </c>
      <c r="HVW18" s="231">
        <f t="shared" si="94"/>
        <v>0</v>
      </c>
      <c r="HVX18" s="231">
        <f t="shared" si="94"/>
        <v>0</v>
      </c>
      <c r="HVY18" s="231">
        <f t="shared" si="94"/>
        <v>0</v>
      </c>
      <c r="HVZ18" s="231">
        <f t="shared" si="94"/>
        <v>0</v>
      </c>
      <c r="HWA18" s="231">
        <f t="shared" si="94"/>
        <v>0</v>
      </c>
      <c r="HWB18" s="231">
        <f t="shared" si="94"/>
        <v>0</v>
      </c>
      <c r="HWC18" s="231">
        <f t="shared" si="94"/>
        <v>0</v>
      </c>
      <c r="HWD18" s="231">
        <f t="shared" si="94"/>
        <v>0</v>
      </c>
      <c r="HWE18" s="231">
        <f t="shared" si="94"/>
        <v>0</v>
      </c>
      <c r="HWF18" s="231">
        <f t="shared" si="94"/>
        <v>0</v>
      </c>
      <c r="HWG18" s="231">
        <f t="shared" si="94"/>
        <v>0</v>
      </c>
      <c r="HWH18" s="231">
        <f t="shared" si="94"/>
        <v>0</v>
      </c>
      <c r="HWI18" s="231">
        <f t="shared" si="94"/>
        <v>0</v>
      </c>
      <c r="HWJ18" s="231">
        <f t="shared" si="94"/>
        <v>0</v>
      </c>
      <c r="HWK18" s="231">
        <f t="shared" si="94"/>
        <v>0</v>
      </c>
      <c r="HWL18" s="231">
        <f t="shared" si="94"/>
        <v>0</v>
      </c>
      <c r="HWM18" s="231">
        <f t="shared" si="94"/>
        <v>0</v>
      </c>
      <c r="HWN18" s="231">
        <f t="shared" ref="HWN18:HYY18" si="95">SUM(HWN10:HWN17)</f>
        <v>0</v>
      </c>
      <c r="HWO18" s="231">
        <f t="shared" si="95"/>
        <v>0</v>
      </c>
      <c r="HWP18" s="231">
        <f t="shared" si="95"/>
        <v>0</v>
      </c>
      <c r="HWQ18" s="231">
        <f t="shared" si="95"/>
        <v>0</v>
      </c>
      <c r="HWR18" s="231">
        <f t="shared" si="95"/>
        <v>0</v>
      </c>
      <c r="HWS18" s="231">
        <f t="shared" si="95"/>
        <v>0</v>
      </c>
      <c r="HWT18" s="231">
        <f t="shared" si="95"/>
        <v>0</v>
      </c>
      <c r="HWU18" s="231">
        <f t="shared" si="95"/>
        <v>0</v>
      </c>
      <c r="HWV18" s="231">
        <f t="shared" si="95"/>
        <v>0</v>
      </c>
      <c r="HWW18" s="231">
        <f t="shared" si="95"/>
        <v>0</v>
      </c>
      <c r="HWX18" s="231">
        <f t="shared" si="95"/>
        <v>0</v>
      </c>
      <c r="HWY18" s="231">
        <f t="shared" si="95"/>
        <v>0</v>
      </c>
      <c r="HWZ18" s="231">
        <f t="shared" si="95"/>
        <v>0</v>
      </c>
      <c r="HXA18" s="231">
        <f t="shared" si="95"/>
        <v>0</v>
      </c>
      <c r="HXB18" s="231">
        <f t="shared" si="95"/>
        <v>0</v>
      </c>
      <c r="HXC18" s="231">
        <f t="shared" si="95"/>
        <v>0</v>
      </c>
      <c r="HXD18" s="231">
        <f t="shared" si="95"/>
        <v>0</v>
      </c>
      <c r="HXE18" s="231">
        <f t="shared" si="95"/>
        <v>0</v>
      </c>
      <c r="HXF18" s="231">
        <f t="shared" si="95"/>
        <v>0</v>
      </c>
      <c r="HXG18" s="231">
        <f t="shared" si="95"/>
        <v>0</v>
      </c>
      <c r="HXH18" s="231">
        <f t="shared" si="95"/>
        <v>0</v>
      </c>
      <c r="HXI18" s="231">
        <f t="shared" si="95"/>
        <v>0</v>
      </c>
      <c r="HXJ18" s="231">
        <f t="shared" si="95"/>
        <v>0</v>
      </c>
      <c r="HXK18" s="231">
        <f t="shared" si="95"/>
        <v>0</v>
      </c>
      <c r="HXL18" s="231">
        <f t="shared" si="95"/>
        <v>0</v>
      </c>
      <c r="HXM18" s="231">
        <f t="shared" si="95"/>
        <v>0</v>
      </c>
      <c r="HXN18" s="231">
        <f t="shared" si="95"/>
        <v>0</v>
      </c>
      <c r="HXO18" s="231">
        <f t="shared" si="95"/>
        <v>0</v>
      </c>
      <c r="HXP18" s="231">
        <f t="shared" si="95"/>
        <v>0</v>
      </c>
      <c r="HXQ18" s="231">
        <f t="shared" si="95"/>
        <v>0</v>
      </c>
      <c r="HXR18" s="231">
        <f t="shared" si="95"/>
        <v>0</v>
      </c>
      <c r="HXS18" s="231">
        <f t="shared" si="95"/>
        <v>0</v>
      </c>
      <c r="HXT18" s="231">
        <f t="shared" si="95"/>
        <v>0</v>
      </c>
      <c r="HXU18" s="231">
        <f t="shared" si="95"/>
        <v>0</v>
      </c>
      <c r="HXV18" s="231">
        <f t="shared" si="95"/>
        <v>0</v>
      </c>
      <c r="HXW18" s="231">
        <f t="shared" si="95"/>
        <v>0</v>
      </c>
      <c r="HXX18" s="231">
        <f t="shared" si="95"/>
        <v>0</v>
      </c>
      <c r="HXY18" s="231">
        <f t="shared" si="95"/>
        <v>0</v>
      </c>
      <c r="HXZ18" s="231">
        <f t="shared" si="95"/>
        <v>0</v>
      </c>
      <c r="HYA18" s="231">
        <f t="shared" si="95"/>
        <v>0</v>
      </c>
      <c r="HYB18" s="231">
        <f t="shared" si="95"/>
        <v>0</v>
      </c>
      <c r="HYC18" s="231">
        <f t="shared" si="95"/>
        <v>0</v>
      </c>
      <c r="HYD18" s="231">
        <f t="shared" si="95"/>
        <v>0</v>
      </c>
      <c r="HYE18" s="231">
        <f t="shared" si="95"/>
        <v>0</v>
      </c>
      <c r="HYF18" s="231">
        <f t="shared" si="95"/>
        <v>0</v>
      </c>
      <c r="HYG18" s="231">
        <f t="shared" si="95"/>
        <v>0</v>
      </c>
      <c r="HYH18" s="231">
        <f t="shared" si="95"/>
        <v>0</v>
      </c>
      <c r="HYI18" s="231">
        <f t="shared" si="95"/>
        <v>0</v>
      </c>
      <c r="HYJ18" s="231">
        <f t="shared" si="95"/>
        <v>0</v>
      </c>
      <c r="HYK18" s="231">
        <f t="shared" si="95"/>
        <v>0</v>
      </c>
      <c r="HYL18" s="231">
        <f t="shared" si="95"/>
        <v>0</v>
      </c>
      <c r="HYM18" s="231">
        <f t="shared" si="95"/>
        <v>0</v>
      </c>
      <c r="HYN18" s="231">
        <f t="shared" si="95"/>
        <v>0</v>
      </c>
      <c r="HYO18" s="231">
        <f t="shared" si="95"/>
        <v>0</v>
      </c>
      <c r="HYP18" s="231">
        <f t="shared" si="95"/>
        <v>0</v>
      </c>
      <c r="HYQ18" s="231">
        <f t="shared" si="95"/>
        <v>0</v>
      </c>
      <c r="HYR18" s="231">
        <f t="shared" si="95"/>
        <v>0</v>
      </c>
      <c r="HYS18" s="231">
        <f t="shared" si="95"/>
        <v>0</v>
      </c>
      <c r="HYT18" s="231">
        <f t="shared" si="95"/>
        <v>0</v>
      </c>
      <c r="HYU18" s="231">
        <f t="shared" si="95"/>
        <v>0</v>
      </c>
      <c r="HYV18" s="231">
        <f t="shared" si="95"/>
        <v>0</v>
      </c>
      <c r="HYW18" s="231">
        <f t="shared" si="95"/>
        <v>0</v>
      </c>
      <c r="HYX18" s="231">
        <f t="shared" si="95"/>
        <v>0</v>
      </c>
      <c r="HYY18" s="231">
        <f t="shared" si="95"/>
        <v>0</v>
      </c>
      <c r="HYZ18" s="231">
        <f t="shared" ref="HYZ18:IBK18" si="96">SUM(HYZ10:HYZ17)</f>
        <v>0</v>
      </c>
      <c r="HZA18" s="231">
        <f t="shared" si="96"/>
        <v>0</v>
      </c>
      <c r="HZB18" s="231">
        <f t="shared" si="96"/>
        <v>0</v>
      </c>
      <c r="HZC18" s="231">
        <f t="shared" si="96"/>
        <v>0</v>
      </c>
      <c r="HZD18" s="231">
        <f t="shared" si="96"/>
        <v>0</v>
      </c>
      <c r="HZE18" s="231">
        <f t="shared" si="96"/>
        <v>0</v>
      </c>
      <c r="HZF18" s="231">
        <f t="shared" si="96"/>
        <v>0</v>
      </c>
      <c r="HZG18" s="231">
        <f t="shared" si="96"/>
        <v>0</v>
      </c>
      <c r="HZH18" s="231">
        <f t="shared" si="96"/>
        <v>0</v>
      </c>
      <c r="HZI18" s="231">
        <f t="shared" si="96"/>
        <v>0</v>
      </c>
      <c r="HZJ18" s="231">
        <f t="shared" si="96"/>
        <v>0</v>
      </c>
      <c r="HZK18" s="231">
        <f t="shared" si="96"/>
        <v>0</v>
      </c>
      <c r="HZL18" s="231">
        <f t="shared" si="96"/>
        <v>0</v>
      </c>
      <c r="HZM18" s="231">
        <f t="shared" si="96"/>
        <v>0</v>
      </c>
      <c r="HZN18" s="231">
        <f t="shared" si="96"/>
        <v>0</v>
      </c>
      <c r="HZO18" s="231">
        <f t="shared" si="96"/>
        <v>0</v>
      </c>
      <c r="HZP18" s="231">
        <f t="shared" si="96"/>
        <v>0</v>
      </c>
      <c r="HZQ18" s="231">
        <f t="shared" si="96"/>
        <v>0</v>
      </c>
      <c r="HZR18" s="231">
        <f t="shared" si="96"/>
        <v>0</v>
      </c>
      <c r="HZS18" s="231">
        <f t="shared" si="96"/>
        <v>0</v>
      </c>
      <c r="HZT18" s="231">
        <f t="shared" si="96"/>
        <v>0</v>
      </c>
      <c r="HZU18" s="231">
        <f t="shared" si="96"/>
        <v>0</v>
      </c>
      <c r="HZV18" s="231">
        <f t="shared" si="96"/>
        <v>0</v>
      </c>
      <c r="HZW18" s="231">
        <f t="shared" si="96"/>
        <v>0</v>
      </c>
      <c r="HZX18" s="231">
        <f t="shared" si="96"/>
        <v>0</v>
      </c>
      <c r="HZY18" s="231">
        <f t="shared" si="96"/>
        <v>0</v>
      </c>
      <c r="HZZ18" s="231">
        <f t="shared" si="96"/>
        <v>0</v>
      </c>
      <c r="IAA18" s="231">
        <f t="shared" si="96"/>
        <v>0</v>
      </c>
      <c r="IAB18" s="231">
        <f t="shared" si="96"/>
        <v>0</v>
      </c>
      <c r="IAC18" s="231">
        <f t="shared" si="96"/>
        <v>0</v>
      </c>
      <c r="IAD18" s="231">
        <f t="shared" si="96"/>
        <v>0</v>
      </c>
      <c r="IAE18" s="231">
        <f t="shared" si="96"/>
        <v>0</v>
      </c>
      <c r="IAF18" s="231">
        <f t="shared" si="96"/>
        <v>0</v>
      </c>
      <c r="IAG18" s="231">
        <f t="shared" si="96"/>
        <v>0</v>
      </c>
      <c r="IAH18" s="231">
        <f t="shared" si="96"/>
        <v>0</v>
      </c>
      <c r="IAI18" s="231">
        <f t="shared" si="96"/>
        <v>0</v>
      </c>
      <c r="IAJ18" s="231">
        <f t="shared" si="96"/>
        <v>0</v>
      </c>
      <c r="IAK18" s="231">
        <f t="shared" si="96"/>
        <v>0</v>
      </c>
      <c r="IAL18" s="231">
        <f t="shared" si="96"/>
        <v>0</v>
      </c>
      <c r="IAM18" s="231">
        <f t="shared" si="96"/>
        <v>0</v>
      </c>
      <c r="IAN18" s="231">
        <f t="shared" si="96"/>
        <v>0</v>
      </c>
      <c r="IAO18" s="231">
        <f t="shared" si="96"/>
        <v>0</v>
      </c>
      <c r="IAP18" s="231">
        <f t="shared" si="96"/>
        <v>0</v>
      </c>
      <c r="IAQ18" s="231">
        <f t="shared" si="96"/>
        <v>0</v>
      </c>
      <c r="IAR18" s="231">
        <f t="shared" si="96"/>
        <v>0</v>
      </c>
      <c r="IAS18" s="231">
        <f t="shared" si="96"/>
        <v>0</v>
      </c>
      <c r="IAT18" s="231">
        <f t="shared" si="96"/>
        <v>0</v>
      </c>
      <c r="IAU18" s="231">
        <f t="shared" si="96"/>
        <v>0</v>
      </c>
      <c r="IAV18" s="231">
        <f t="shared" si="96"/>
        <v>0</v>
      </c>
      <c r="IAW18" s="231">
        <f t="shared" si="96"/>
        <v>0</v>
      </c>
      <c r="IAX18" s="231">
        <f t="shared" si="96"/>
        <v>0</v>
      </c>
      <c r="IAY18" s="231">
        <f t="shared" si="96"/>
        <v>0</v>
      </c>
      <c r="IAZ18" s="231">
        <f t="shared" si="96"/>
        <v>0</v>
      </c>
      <c r="IBA18" s="231">
        <f t="shared" si="96"/>
        <v>0</v>
      </c>
      <c r="IBB18" s="231">
        <f t="shared" si="96"/>
        <v>0</v>
      </c>
      <c r="IBC18" s="231">
        <f t="shared" si="96"/>
        <v>0</v>
      </c>
      <c r="IBD18" s="231">
        <f t="shared" si="96"/>
        <v>0</v>
      </c>
      <c r="IBE18" s="231">
        <f t="shared" si="96"/>
        <v>0</v>
      </c>
      <c r="IBF18" s="231">
        <f t="shared" si="96"/>
        <v>0</v>
      </c>
      <c r="IBG18" s="231">
        <f t="shared" si="96"/>
        <v>0</v>
      </c>
      <c r="IBH18" s="231">
        <f t="shared" si="96"/>
        <v>0</v>
      </c>
      <c r="IBI18" s="231">
        <f t="shared" si="96"/>
        <v>0</v>
      </c>
      <c r="IBJ18" s="231">
        <f t="shared" si="96"/>
        <v>0</v>
      </c>
      <c r="IBK18" s="231">
        <f t="shared" si="96"/>
        <v>0</v>
      </c>
      <c r="IBL18" s="231">
        <f t="shared" ref="IBL18:IDW18" si="97">SUM(IBL10:IBL17)</f>
        <v>0</v>
      </c>
      <c r="IBM18" s="231">
        <f t="shared" si="97"/>
        <v>0</v>
      </c>
      <c r="IBN18" s="231">
        <f t="shared" si="97"/>
        <v>0</v>
      </c>
      <c r="IBO18" s="231">
        <f t="shared" si="97"/>
        <v>0</v>
      </c>
      <c r="IBP18" s="231">
        <f t="shared" si="97"/>
        <v>0</v>
      </c>
      <c r="IBQ18" s="231">
        <f t="shared" si="97"/>
        <v>0</v>
      </c>
      <c r="IBR18" s="231">
        <f t="shared" si="97"/>
        <v>0</v>
      </c>
      <c r="IBS18" s="231">
        <f t="shared" si="97"/>
        <v>0</v>
      </c>
      <c r="IBT18" s="231">
        <f t="shared" si="97"/>
        <v>0</v>
      </c>
      <c r="IBU18" s="231">
        <f t="shared" si="97"/>
        <v>0</v>
      </c>
      <c r="IBV18" s="231">
        <f t="shared" si="97"/>
        <v>0</v>
      </c>
      <c r="IBW18" s="231">
        <f t="shared" si="97"/>
        <v>0</v>
      </c>
      <c r="IBX18" s="231">
        <f t="shared" si="97"/>
        <v>0</v>
      </c>
      <c r="IBY18" s="231">
        <f t="shared" si="97"/>
        <v>0</v>
      </c>
      <c r="IBZ18" s="231">
        <f t="shared" si="97"/>
        <v>0</v>
      </c>
      <c r="ICA18" s="231">
        <f t="shared" si="97"/>
        <v>0</v>
      </c>
      <c r="ICB18" s="231">
        <f t="shared" si="97"/>
        <v>0</v>
      </c>
      <c r="ICC18" s="231">
        <f t="shared" si="97"/>
        <v>0</v>
      </c>
      <c r="ICD18" s="231">
        <f t="shared" si="97"/>
        <v>0</v>
      </c>
      <c r="ICE18" s="231">
        <f t="shared" si="97"/>
        <v>0</v>
      </c>
      <c r="ICF18" s="231">
        <f t="shared" si="97"/>
        <v>0</v>
      </c>
      <c r="ICG18" s="231">
        <f t="shared" si="97"/>
        <v>0</v>
      </c>
      <c r="ICH18" s="231">
        <f t="shared" si="97"/>
        <v>0</v>
      </c>
      <c r="ICI18" s="231">
        <f t="shared" si="97"/>
        <v>0</v>
      </c>
      <c r="ICJ18" s="231">
        <f t="shared" si="97"/>
        <v>0</v>
      </c>
      <c r="ICK18" s="231">
        <f t="shared" si="97"/>
        <v>0</v>
      </c>
      <c r="ICL18" s="231">
        <f t="shared" si="97"/>
        <v>0</v>
      </c>
      <c r="ICM18" s="231">
        <f t="shared" si="97"/>
        <v>0</v>
      </c>
      <c r="ICN18" s="231">
        <f t="shared" si="97"/>
        <v>0</v>
      </c>
      <c r="ICO18" s="231">
        <f t="shared" si="97"/>
        <v>0</v>
      </c>
      <c r="ICP18" s="231">
        <f t="shared" si="97"/>
        <v>0</v>
      </c>
      <c r="ICQ18" s="231">
        <f t="shared" si="97"/>
        <v>0</v>
      </c>
      <c r="ICR18" s="231">
        <f t="shared" si="97"/>
        <v>0</v>
      </c>
      <c r="ICS18" s="231">
        <f t="shared" si="97"/>
        <v>0</v>
      </c>
      <c r="ICT18" s="231">
        <f t="shared" si="97"/>
        <v>0</v>
      </c>
      <c r="ICU18" s="231">
        <f t="shared" si="97"/>
        <v>0</v>
      </c>
      <c r="ICV18" s="231">
        <f t="shared" si="97"/>
        <v>0</v>
      </c>
      <c r="ICW18" s="231">
        <f t="shared" si="97"/>
        <v>0</v>
      </c>
      <c r="ICX18" s="231">
        <f t="shared" si="97"/>
        <v>0</v>
      </c>
      <c r="ICY18" s="231">
        <f t="shared" si="97"/>
        <v>0</v>
      </c>
      <c r="ICZ18" s="231">
        <f t="shared" si="97"/>
        <v>0</v>
      </c>
      <c r="IDA18" s="231">
        <f t="shared" si="97"/>
        <v>0</v>
      </c>
      <c r="IDB18" s="231">
        <f t="shared" si="97"/>
        <v>0</v>
      </c>
      <c r="IDC18" s="231">
        <f t="shared" si="97"/>
        <v>0</v>
      </c>
      <c r="IDD18" s="231">
        <f t="shared" si="97"/>
        <v>0</v>
      </c>
      <c r="IDE18" s="231">
        <f t="shared" si="97"/>
        <v>0</v>
      </c>
      <c r="IDF18" s="231">
        <f t="shared" si="97"/>
        <v>0</v>
      </c>
      <c r="IDG18" s="231">
        <f t="shared" si="97"/>
        <v>0</v>
      </c>
      <c r="IDH18" s="231">
        <f t="shared" si="97"/>
        <v>0</v>
      </c>
      <c r="IDI18" s="231">
        <f t="shared" si="97"/>
        <v>0</v>
      </c>
      <c r="IDJ18" s="231">
        <f t="shared" si="97"/>
        <v>0</v>
      </c>
      <c r="IDK18" s="231">
        <f t="shared" si="97"/>
        <v>0</v>
      </c>
      <c r="IDL18" s="231">
        <f t="shared" si="97"/>
        <v>0</v>
      </c>
      <c r="IDM18" s="231">
        <f t="shared" si="97"/>
        <v>0</v>
      </c>
      <c r="IDN18" s="231">
        <f t="shared" si="97"/>
        <v>0</v>
      </c>
      <c r="IDO18" s="231">
        <f t="shared" si="97"/>
        <v>0</v>
      </c>
      <c r="IDP18" s="231">
        <f t="shared" si="97"/>
        <v>0</v>
      </c>
      <c r="IDQ18" s="231">
        <f t="shared" si="97"/>
        <v>0</v>
      </c>
      <c r="IDR18" s="231">
        <f t="shared" si="97"/>
        <v>0</v>
      </c>
      <c r="IDS18" s="231">
        <f t="shared" si="97"/>
        <v>0</v>
      </c>
      <c r="IDT18" s="231">
        <f t="shared" si="97"/>
        <v>0</v>
      </c>
      <c r="IDU18" s="231">
        <f t="shared" si="97"/>
        <v>0</v>
      </c>
      <c r="IDV18" s="231">
        <f t="shared" si="97"/>
        <v>0</v>
      </c>
      <c r="IDW18" s="231">
        <f t="shared" si="97"/>
        <v>0</v>
      </c>
      <c r="IDX18" s="231">
        <f t="shared" ref="IDX18:IGI18" si="98">SUM(IDX10:IDX17)</f>
        <v>0</v>
      </c>
      <c r="IDY18" s="231">
        <f t="shared" si="98"/>
        <v>0</v>
      </c>
      <c r="IDZ18" s="231">
        <f t="shared" si="98"/>
        <v>0</v>
      </c>
      <c r="IEA18" s="231">
        <f t="shared" si="98"/>
        <v>0</v>
      </c>
      <c r="IEB18" s="231">
        <f t="shared" si="98"/>
        <v>0</v>
      </c>
      <c r="IEC18" s="231">
        <f t="shared" si="98"/>
        <v>0</v>
      </c>
      <c r="IED18" s="231">
        <f t="shared" si="98"/>
        <v>0</v>
      </c>
      <c r="IEE18" s="231">
        <f t="shared" si="98"/>
        <v>0</v>
      </c>
      <c r="IEF18" s="231">
        <f t="shared" si="98"/>
        <v>0</v>
      </c>
      <c r="IEG18" s="231">
        <f t="shared" si="98"/>
        <v>0</v>
      </c>
      <c r="IEH18" s="231">
        <f t="shared" si="98"/>
        <v>0</v>
      </c>
      <c r="IEI18" s="231">
        <f t="shared" si="98"/>
        <v>0</v>
      </c>
      <c r="IEJ18" s="231">
        <f t="shared" si="98"/>
        <v>0</v>
      </c>
      <c r="IEK18" s="231">
        <f t="shared" si="98"/>
        <v>0</v>
      </c>
      <c r="IEL18" s="231">
        <f t="shared" si="98"/>
        <v>0</v>
      </c>
      <c r="IEM18" s="231">
        <f t="shared" si="98"/>
        <v>0</v>
      </c>
      <c r="IEN18" s="231">
        <f t="shared" si="98"/>
        <v>0</v>
      </c>
      <c r="IEO18" s="231">
        <f t="shared" si="98"/>
        <v>0</v>
      </c>
      <c r="IEP18" s="231">
        <f t="shared" si="98"/>
        <v>0</v>
      </c>
      <c r="IEQ18" s="231">
        <f t="shared" si="98"/>
        <v>0</v>
      </c>
      <c r="IER18" s="231">
        <f t="shared" si="98"/>
        <v>0</v>
      </c>
      <c r="IES18" s="231">
        <f t="shared" si="98"/>
        <v>0</v>
      </c>
      <c r="IET18" s="231">
        <f t="shared" si="98"/>
        <v>0</v>
      </c>
      <c r="IEU18" s="231">
        <f t="shared" si="98"/>
        <v>0</v>
      </c>
      <c r="IEV18" s="231">
        <f t="shared" si="98"/>
        <v>0</v>
      </c>
      <c r="IEW18" s="231">
        <f t="shared" si="98"/>
        <v>0</v>
      </c>
      <c r="IEX18" s="231">
        <f t="shared" si="98"/>
        <v>0</v>
      </c>
      <c r="IEY18" s="231">
        <f t="shared" si="98"/>
        <v>0</v>
      </c>
      <c r="IEZ18" s="231">
        <f t="shared" si="98"/>
        <v>0</v>
      </c>
      <c r="IFA18" s="231">
        <f t="shared" si="98"/>
        <v>0</v>
      </c>
      <c r="IFB18" s="231">
        <f t="shared" si="98"/>
        <v>0</v>
      </c>
      <c r="IFC18" s="231">
        <f t="shared" si="98"/>
        <v>0</v>
      </c>
      <c r="IFD18" s="231">
        <f t="shared" si="98"/>
        <v>0</v>
      </c>
      <c r="IFE18" s="231">
        <f t="shared" si="98"/>
        <v>0</v>
      </c>
      <c r="IFF18" s="231">
        <f t="shared" si="98"/>
        <v>0</v>
      </c>
      <c r="IFG18" s="231">
        <f t="shared" si="98"/>
        <v>0</v>
      </c>
      <c r="IFH18" s="231">
        <f t="shared" si="98"/>
        <v>0</v>
      </c>
      <c r="IFI18" s="231">
        <f t="shared" si="98"/>
        <v>0</v>
      </c>
      <c r="IFJ18" s="231">
        <f t="shared" si="98"/>
        <v>0</v>
      </c>
      <c r="IFK18" s="231">
        <f t="shared" si="98"/>
        <v>0</v>
      </c>
      <c r="IFL18" s="231">
        <f t="shared" si="98"/>
        <v>0</v>
      </c>
      <c r="IFM18" s="231">
        <f t="shared" si="98"/>
        <v>0</v>
      </c>
      <c r="IFN18" s="231">
        <f t="shared" si="98"/>
        <v>0</v>
      </c>
      <c r="IFO18" s="231">
        <f t="shared" si="98"/>
        <v>0</v>
      </c>
      <c r="IFP18" s="231">
        <f t="shared" si="98"/>
        <v>0</v>
      </c>
      <c r="IFQ18" s="231">
        <f t="shared" si="98"/>
        <v>0</v>
      </c>
      <c r="IFR18" s="231">
        <f t="shared" si="98"/>
        <v>0</v>
      </c>
      <c r="IFS18" s="231">
        <f t="shared" si="98"/>
        <v>0</v>
      </c>
      <c r="IFT18" s="231">
        <f t="shared" si="98"/>
        <v>0</v>
      </c>
      <c r="IFU18" s="231">
        <f t="shared" si="98"/>
        <v>0</v>
      </c>
      <c r="IFV18" s="231">
        <f t="shared" si="98"/>
        <v>0</v>
      </c>
      <c r="IFW18" s="231">
        <f t="shared" si="98"/>
        <v>0</v>
      </c>
      <c r="IFX18" s="231">
        <f t="shared" si="98"/>
        <v>0</v>
      </c>
      <c r="IFY18" s="231">
        <f t="shared" si="98"/>
        <v>0</v>
      </c>
      <c r="IFZ18" s="231">
        <f t="shared" si="98"/>
        <v>0</v>
      </c>
      <c r="IGA18" s="231">
        <f t="shared" si="98"/>
        <v>0</v>
      </c>
      <c r="IGB18" s="231">
        <f t="shared" si="98"/>
        <v>0</v>
      </c>
      <c r="IGC18" s="231">
        <f t="shared" si="98"/>
        <v>0</v>
      </c>
      <c r="IGD18" s="231">
        <f t="shared" si="98"/>
        <v>0</v>
      </c>
      <c r="IGE18" s="231">
        <f t="shared" si="98"/>
        <v>0</v>
      </c>
      <c r="IGF18" s="231">
        <f t="shared" si="98"/>
        <v>0</v>
      </c>
      <c r="IGG18" s="231">
        <f t="shared" si="98"/>
        <v>0</v>
      </c>
      <c r="IGH18" s="231">
        <f t="shared" si="98"/>
        <v>0</v>
      </c>
      <c r="IGI18" s="231">
        <f t="shared" si="98"/>
        <v>0</v>
      </c>
      <c r="IGJ18" s="231">
        <f t="shared" ref="IGJ18:IIU18" si="99">SUM(IGJ10:IGJ17)</f>
        <v>0</v>
      </c>
      <c r="IGK18" s="231">
        <f t="shared" si="99"/>
        <v>0</v>
      </c>
      <c r="IGL18" s="231">
        <f t="shared" si="99"/>
        <v>0</v>
      </c>
      <c r="IGM18" s="231">
        <f t="shared" si="99"/>
        <v>0</v>
      </c>
      <c r="IGN18" s="231">
        <f t="shared" si="99"/>
        <v>0</v>
      </c>
      <c r="IGO18" s="231">
        <f t="shared" si="99"/>
        <v>0</v>
      </c>
      <c r="IGP18" s="231">
        <f t="shared" si="99"/>
        <v>0</v>
      </c>
      <c r="IGQ18" s="231">
        <f t="shared" si="99"/>
        <v>0</v>
      </c>
      <c r="IGR18" s="231">
        <f t="shared" si="99"/>
        <v>0</v>
      </c>
      <c r="IGS18" s="231">
        <f t="shared" si="99"/>
        <v>0</v>
      </c>
      <c r="IGT18" s="231">
        <f t="shared" si="99"/>
        <v>0</v>
      </c>
      <c r="IGU18" s="231">
        <f t="shared" si="99"/>
        <v>0</v>
      </c>
      <c r="IGV18" s="231">
        <f t="shared" si="99"/>
        <v>0</v>
      </c>
      <c r="IGW18" s="231">
        <f t="shared" si="99"/>
        <v>0</v>
      </c>
      <c r="IGX18" s="231">
        <f t="shared" si="99"/>
        <v>0</v>
      </c>
      <c r="IGY18" s="231">
        <f t="shared" si="99"/>
        <v>0</v>
      </c>
      <c r="IGZ18" s="231">
        <f t="shared" si="99"/>
        <v>0</v>
      </c>
      <c r="IHA18" s="231">
        <f t="shared" si="99"/>
        <v>0</v>
      </c>
      <c r="IHB18" s="231">
        <f t="shared" si="99"/>
        <v>0</v>
      </c>
      <c r="IHC18" s="231">
        <f t="shared" si="99"/>
        <v>0</v>
      </c>
      <c r="IHD18" s="231">
        <f t="shared" si="99"/>
        <v>0</v>
      </c>
      <c r="IHE18" s="231">
        <f t="shared" si="99"/>
        <v>0</v>
      </c>
      <c r="IHF18" s="231">
        <f t="shared" si="99"/>
        <v>0</v>
      </c>
      <c r="IHG18" s="231">
        <f t="shared" si="99"/>
        <v>0</v>
      </c>
      <c r="IHH18" s="231">
        <f t="shared" si="99"/>
        <v>0</v>
      </c>
      <c r="IHI18" s="231">
        <f t="shared" si="99"/>
        <v>0</v>
      </c>
      <c r="IHJ18" s="231">
        <f t="shared" si="99"/>
        <v>0</v>
      </c>
      <c r="IHK18" s="231">
        <f t="shared" si="99"/>
        <v>0</v>
      </c>
      <c r="IHL18" s="231">
        <f t="shared" si="99"/>
        <v>0</v>
      </c>
      <c r="IHM18" s="231">
        <f t="shared" si="99"/>
        <v>0</v>
      </c>
      <c r="IHN18" s="231">
        <f t="shared" si="99"/>
        <v>0</v>
      </c>
      <c r="IHO18" s="231">
        <f t="shared" si="99"/>
        <v>0</v>
      </c>
      <c r="IHP18" s="231">
        <f t="shared" si="99"/>
        <v>0</v>
      </c>
      <c r="IHQ18" s="231">
        <f t="shared" si="99"/>
        <v>0</v>
      </c>
      <c r="IHR18" s="231">
        <f t="shared" si="99"/>
        <v>0</v>
      </c>
      <c r="IHS18" s="231">
        <f t="shared" si="99"/>
        <v>0</v>
      </c>
      <c r="IHT18" s="231">
        <f t="shared" si="99"/>
        <v>0</v>
      </c>
      <c r="IHU18" s="231">
        <f t="shared" si="99"/>
        <v>0</v>
      </c>
      <c r="IHV18" s="231">
        <f t="shared" si="99"/>
        <v>0</v>
      </c>
      <c r="IHW18" s="231">
        <f t="shared" si="99"/>
        <v>0</v>
      </c>
      <c r="IHX18" s="231">
        <f t="shared" si="99"/>
        <v>0</v>
      </c>
      <c r="IHY18" s="231">
        <f t="shared" si="99"/>
        <v>0</v>
      </c>
      <c r="IHZ18" s="231">
        <f t="shared" si="99"/>
        <v>0</v>
      </c>
      <c r="IIA18" s="231">
        <f t="shared" si="99"/>
        <v>0</v>
      </c>
      <c r="IIB18" s="231">
        <f t="shared" si="99"/>
        <v>0</v>
      </c>
      <c r="IIC18" s="231">
        <f t="shared" si="99"/>
        <v>0</v>
      </c>
      <c r="IID18" s="231">
        <f t="shared" si="99"/>
        <v>0</v>
      </c>
      <c r="IIE18" s="231">
        <f t="shared" si="99"/>
        <v>0</v>
      </c>
      <c r="IIF18" s="231">
        <f t="shared" si="99"/>
        <v>0</v>
      </c>
      <c r="IIG18" s="231">
        <f t="shared" si="99"/>
        <v>0</v>
      </c>
      <c r="IIH18" s="231">
        <f t="shared" si="99"/>
        <v>0</v>
      </c>
      <c r="III18" s="231">
        <f t="shared" si="99"/>
        <v>0</v>
      </c>
      <c r="IIJ18" s="231">
        <f t="shared" si="99"/>
        <v>0</v>
      </c>
      <c r="IIK18" s="231">
        <f t="shared" si="99"/>
        <v>0</v>
      </c>
      <c r="IIL18" s="231">
        <f t="shared" si="99"/>
        <v>0</v>
      </c>
      <c r="IIM18" s="231">
        <f t="shared" si="99"/>
        <v>0</v>
      </c>
      <c r="IIN18" s="231">
        <f t="shared" si="99"/>
        <v>0</v>
      </c>
      <c r="IIO18" s="231">
        <f t="shared" si="99"/>
        <v>0</v>
      </c>
      <c r="IIP18" s="231">
        <f t="shared" si="99"/>
        <v>0</v>
      </c>
      <c r="IIQ18" s="231">
        <f t="shared" si="99"/>
        <v>0</v>
      </c>
      <c r="IIR18" s="231">
        <f t="shared" si="99"/>
        <v>0</v>
      </c>
      <c r="IIS18" s="231">
        <f t="shared" si="99"/>
        <v>0</v>
      </c>
      <c r="IIT18" s="231">
        <f t="shared" si="99"/>
        <v>0</v>
      </c>
      <c r="IIU18" s="231">
        <f t="shared" si="99"/>
        <v>0</v>
      </c>
      <c r="IIV18" s="231">
        <f t="shared" ref="IIV18:ILG18" si="100">SUM(IIV10:IIV17)</f>
        <v>0</v>
      </c>
      <c r="IIW18" s="231">
        <f t="shared" si="100"/>
        <v>0</v>
      </c>
      <c r="IIX18" s="231">
        <f t="shared" si="100"/>
        <v>0</v>
      </c>
      <c r="IIY18" s="231">
        <f t="shared" si="100"/>
        <v>0</v>
      </c>
      <c r="IIZ18" s="231">
        <f t="shared" si="100"/>
        <v>0</v>
      </c>
      <c r="IJA18" s="231">
        <f t="shared" si="100"/>
        <v>0</v>
      </c>
      <c r="IJB18" s="231">
        <f t="shared" si="100"/>
        <v>0</v>
      </c>
      <c r="IJC18" s="231">
        <f t="shared" si="100"/>
        <v>0</v>
      </c>
      <c r="IJD18" s="231">
        <f t="shared" si="100"/>
        <v>0</v>
      </c>
      <c r="IJE18" s="231">
        <f t="shared" si="100"/>
        <v>0</v>
      </c>
      <c r="IJF18" s="231">
        <f t="shared" si="100"/>
        <v>0</v>
      </c>
      <c r="IJG18" s="231">
        <f t="shared" si="100"/>
        <v>0</v>
      </c>
      <c r="IJH18" s="231">
        <f t="shared" si="100"/>
        <v>0</v>
      </c>
      <c r="IJI18" s="231">
        <f t="shared" si="100"/>
        <v>0</v>
      </c>
      <c r="IJJ18" s="231">
        <f t="shared" si="100"/>
        <v>0</v>
      </c>
      <c r="IJK18" s="231">
        <f t="shared" si="100"/>
        <v>0</v>
      </c>
      <c r="IJL18" s="231">
        <f t="shared" si="100"/>
        <v>0</v>
      </c>
      <c r="IJM18" s="231">
        <f t="shared" si="100"/>
        <v>0</v>
      </c>
      <c r="IJN18" s="231">
        <f t="shared" si="100"/>
        <v>0</v>
      </c>
      <c r="IJO18" s="231">
        <f t="shared" si="100"/>
        <v>0</v>
      </c>
      <c r="IJP18" s="231">
        <f t="shared" si="100"/>
        <v>0</v>
      </c>
      <c r="IJQ18" s="231">
        <f t="shared" si="100"/>
        <v>0</v>
      </c>
      <c r="IJR18" s="231">
        <f t="shared" si="100"/>
        <v>0</v>
      </c>
      <c r="IJS18" s="231">
        <f t="shared" si="100"/>
        <v>0</v>
      </c>
      <c r="IJT18" s="231">
        <f t="shared" si="100"/>
        <v>0</v>
      </c>
      <c r="IJU18" s="231">
        <f t="shared" si="100"/>
        <v>0</v>
      </c>
      <c r="IJV18" s="231">
        <f t="shared" si="100"/>
        <v>0</v>
      </c>
      <c r="IJW18" s="231">
        <f t="shared" si="100"/>
        <v>0</v>
      </c>
      <c r="IJX18" s="231">
        <f t="shared" si="100"/>
        <v>0</v>
      </c>
      <c r="IJY18" s="231">
        <f t="shared" si="100"/>
        <v>0</v>
      </c>
      <c r="IJZ18" s="231">
        <f t="shared" si="100"/>
        <v>0</v>
      </c>
      <c r="IKA18" s="231">
        <f t="shared" si="100"/>
        <v>0</v>
      </c>
      <c r="IKB18" s="231">
        <f t="shared" si="100"/>
        <v>0</v>
      </c>
      <c r="IKC18" s="231">
        <f t="shared" si="100"/>
        <v>0</v>
      </c>
      <c r="IKD18" s="231">
        <f t="shared" si="100"/>
        <v>0</v>
      </c>
      <c r="IKE18" s="231">
        <f t="shared" si="100"/>
        <v>0</v>
      </c>
      <c r="IKF18" s="231">
        <f t="shared" si="100"/>
        <v>0</v>
      </c>
      <c r="IKG18" s="231">
        <f t="shared" si="100"/>
        <v>0</v>
      </c>
      <c r="IKH18" s="231">
        <f t="shared" si="100"/>
        <v>0</v>
      </c>
      <c r="IKI18" s="231">
        <f t="shared" si="100"/>
        <v>0</v>
      </c>
      <c r="IKJ18" s="231">
        <f t="shared" si="100"/>
        <v>0</v>
      </c>
      <c r="IKK18" s="231">
        <f t="shared" si="100"/>
        <v>0</v>
      </c>
      <c r="IKL18" s="231">
        <f t="shared" si="100"/>
        <v>0</v>
      </c>
      <c r="IKM18" s="231">
        <f t="shared" si="100"/>
        <v>0</v>
      </c>
      <c r="IKN18" s="231">
        <f t="shared" si="100"/>
        <v>0</v>
      </c>
      <c r="IKO18" s="231">
        <f t="shared" si="100"/>
        <v>0</v>
      </c>
      <c r="IKP18" s="231">
        <f t="shared" si="100"/>
        <v>0</v>
      </c>
      <c r="IKQ18" s="231">
        <f t="shared" si="100"/>
        <v>0</v>
      </c>
      <c r="IKR18" s="231">
        <f t="shared" si="100"/>
        <v>0</v>
      </c>
      <c r="IKS18" s="231">
        <f t="shared" si="100"/>
        <v>0</v>
      </c>
      <c r="IKT18" s="231">
        <f t="shared" si="100"/>
        <v>0</v>
      </c>
      <c r="IKU18" s="231">
        <f t="shared" si="100"/>
        <v>0</v>
      </c>
      <c r="IKV18" s="231">
        <f t="shared" si="100"/>
        <v>0</v>
      </c>
      <c r="IKW18" s="231">
        <f t="shared" si="100"/>
        <v>0</v>
      </c>
      <c r="IKX18" s="231">
        <f t="shared" si="100"/>
        <v>0</v>
      </c>
      <c r="IKY18" s="231">
        <f t="shared" si="100"/>
        <v>0</v>
      </c>
      <c r="IKZ18" s="231">
        <f t="shared" si="100"/>
        <v>0</v>
      </c>
      <c r="ILA18" s="231">
        <f t="shared" si="100"/>
        <v>0</v>
      </c>
      <c r="ILB18" s="231">
        <f t="shared" si="100"/>
        <v>0</v>
      </c>
      <c r="ILC18" s="231">
        <f t="shared" si="100"/>
        <v>0</v>
      </c>
      <c r="ILD18" s="231">
        <f t="shared" si="100"/>
        <v>0</v>
      </c>
      <c r="ILE18" s="231">
        <f t="shared" si="100"/>
        <v>0</v>
      </c>
      <c r="ILF18" s="231">
        <f t="shared" si="100"/>
        <v>0</v>
      </c>
      <c r="ILG18" s="231">
        <f t="shared" si="100"/>
        <v>0</v>
      </c>
      <c r="ILH18" s="231">
        <f t="shared" ref="ILH18:INS18" si="101">SUM(ILH10:ILH17)</f>
        <v>0</v>
      </c>
      <c r="ILI18" s="231">
        <f t="shared" si="101"/>
        <v>0</v>
      </c>
      <c r="ILJ18" s="231">
        <f t="shared" si="101"/>
        <v>0</v>
      </c>
      <c r="ILK18" s="231">
        <f t="shared" si="101"/>
        <v>0</v>
      </c>
      <c r="ILL18" s="231">
        <f t="shared" si="101"/>
        <v>0</v>
      </c>
      <c r="ILM18" s="231">
        <f t="shared" si="101"/>
        <v>0</v>
      </c>
      <c r="ILN18" s="231">
        <f t="shared" si="101"/>
        <v>0</v>
      </c>
      <c r="ILO18" s="231">
        <f t="shared" si="101"/>
        <v>0</v>
      </c>
      <c r="ILP18" s="231">
        <f t="shared" si="101"/>
        <v>0</v>
      </c>
      <c r="ILQ18" s="231">
        <f t="shared" si="101"/>
        <v>0</v>
      </c>
      <c r="ILR18" s="231">
        <f t="shared" si="101"/>
        <v>0</v>
      </c>
      <c r="ILS18" s="231">
        <f t="shared" si="101"/>
        <v>0</v>
      </c>
      <c r="ILT18" s="231">
        <f t="shared" si="101"/>
        <v>0</v>
      </c>
      <c r="ILU18" s="231">
        <f t="shared" si="101"/>
        <v>0</v>
      </c>
      <c r="ILV18" s="231">
        <f t="shared" si="101"/>
        <v>0</v>
      </c>
      <c r="ILW18" s="231">
        <f t="shared" si="101"/>
        <v>0</v>
      </c>
      <c r="ILX18" s="231">
        <f t="shared" si="101"/>
        <v>0</v>
      </c>
      <c r="ILY18" s="231">
        <f t="shared" si="101"/>
        <v>0</v>
      </c>
      <c r="ILZ18" s="231">
        <f t="shared" si="101"/>
        <v>0</v>
      </c>
      <c r="IMA18" s="231">
        <f t="shared" si="101"/>
        <v>0</v>
      </c>
      <c r="IMB18" s="231">
        <f t="shared" si="101"/>
        <v>0</v>
      </c>
      <c r="IMC18" s="231">
        <f t="shared" si="101"/>
        <v>0</v>
      </c>
      <c r="IMD18" s="231">
        <f t="shared" si="101"/>
        <v>0</v>
      </c>
      <c r="IME18" s="231">
        <f t="shared" si="101"/>
        <v>0</v>
      </c>
      <c r="IMF18" s="231">
        <f t="shared" si="101"/>
        <v>0</v>
      </c>
      <c r="IMG18" s="231">
        <f t="shared" si="101"/>
        <v>0</v>
      </c>
      <c r="IMH18" s="231">
        <f t="shared" si="101"/>
        <v>0</v>
      </c>
      <c r="IMI18" s="231">
        <f t="shared" si="101"/>
        <v>0</v>
      </c>
      <c r="IMJ18" s="231">
        <f t="shared" si="101"/>
        <v>0</v>
      </c>
      <c r="IMK18" s="231">
        <f t="shared" si="101"/>
        <v>0</v>
      </c>
      <c r="IML18" s="231">
        <f t="shared" si="101"/>
        <v>0</v>
      </c>
      <c r="IMM18" s="231">
        <f t="shared" si="101"/>
        <v>0</v>
      </c>
      <c r="IMN18" s="231">
        <f t="shared" si="101"/>
        <v>0</v>
      </c>
      <c r="IMO18" s="231">
        <f t="shared" si="101"/>
        <v>0</v>
      </c>
      <c r="IMP18" s="231">
        <f t="shared" si="101"/>
        <v>0</v>
      </c>
      <c r="IMQ18" s="231">
        <f t="shared" si="101"/>
        <v>0</v>
      </c>
      <c r="IMR18" s="231">
        <f t="shared" si="101"/>
        <v>0</v>
      </c>
      <c r="IMS18" s="231">
        <f t="shared" si="101"/>
        <v>0</v>
      </c>
      <c r="IMT18" s="231">
        <f t="shared" si="101"/>
        <v>0</v>
      </c>
      <c r="IMU18" s="231">
        <f t="shared" si="101"/>
        <v>0</v>
      </c>
      <c r="IMV18" s="231">
        <f t="shared" si="101"/>
        <v>0</v>
      </c>
      <c r="IMW18" s="231">
        <f t="shared" si="101"/>
        <v>0</v>
      </c>
      <c r="IMX18" s="231">
        <f t="shared" si="101"/>
        <v>0</v>
      </c>
      <c r="IMY18" s="231">
        <f t="shared" si="101"/>
        <v>0</v>
      </c>
      <c r="IMZ18" s="231">
        <f t="shared" si="101"/>
        <v>0</v>
      </c>
      <c r="INA18" s="231">
        <f t="shared" si="101"/>
        <v>0</v>
      </c>
      <c r="INB18" s="231">
        <f t="shared" si="101"/>
        <v>0</v>
      </c>
      <c r="INC18" s="231">
        <f t="shared" si="101"/>
        <v>0</v>
      </c>
      <c r="IND18" s="231">
        <f t="shared" si="101"/>
        <v>0</v>
      </c>
      <c r="INE18" s="231">
        <f t="shared" si="101"/>
        <v>0</v>
      </c>
      <c r="INF18" s="231">
        <f t="shared" si="101"/>
        <v>0</v>
      </c>
      <c r="ING18" s="231">
        <f t="shared" si="101"/>
        <v>0</v>
      </c>
      <c r="INH18" s="231">
        <f t="shared" si="101"/>
        <v>0</v>
      </c>
      <c r="INI18" s="231">
        <f t="shared" si="101"/>
        <v>0</v>
      </c>
      <c r="INJ18" s="231">
        <f t="shared" si="101"/>
        <v>0</v>
      </c>
      <c r="INK18" s="231">
        <f t="shared" si="101"/>
        <v>0</v>
      </c>
      <c r="INL18" s="231">
        <f t="shared" si="101"/>
        <v>0</v>
      </c>
      <c r="INM18" s="231">
        <f t="shared" si="101"/>
        <v>0</v>
      </c>
      <c r="INN18" s="231">
        <f t="shared" si="101"/>
        <v>0</v>
      </c>
      <c r="INO18" s="231">
        <f t="shared" si="101"/>
        <v>0</v>
      </c>
      <c r="INP18" s="231">
        <f t="shared" si="101"/>
        <v>0</v>
      </c>
      <c r="INQ18" s="231">
        <f t="shared" si="101"/>
        <v>0</v>
      </c>
      <c r="INR18" s="231">
        <f t="shared" si="101"/>
        <v>0</v>
      </c>
      <c r="INS18" s="231">
        <f t="shared" si="101"/>
        <v>0</v>
      </c>
      <c r="INT18" s="231">
        <f t="shared" ref="INT18:IQE18" si="102">SUM(INT10:INT17)</f>
        <v>0</v>
      </c>
      <c r="INU18" s="231">
        <f t="shared" si="102"/>
        <v>0</v>
      </c>
      <c r="INV18" s="231">
        <f t="shared" si="102"/>
        <v>0</v>
      </c>
      <c r="INW18" s="231">
        <f t="shared" si="102"/>
        <v>0</v>
      </c>
      <c r="INX18" s="231">
        <f t="shared" si="102"/>
        <v>0</v>
      </c>
      <c r="INY18" s="231">
        <f t="shared" si="102"/>
        <v>0</v>
      </c>
      <c r="INZ18" s="231">
        <f t="shared" si="102"/>
        <v>0</v>
      </c>
      <c r="IOA18" s="231">
        <f t="shared" si="102"/>
        <v>0</v>
      </c>
      <c r="IOB18" s="231">
        <f t="shared" si="102"/>
        <v>0</v>
      </c>
      <c r="IOC18" s="231">
        <f t="shared" si="102"/>
        <v>0</v>
      </c>
      <c r="IOD18" s="231">
        <f t="shared" si="102"/>
        <v>0</v>
      </c>
      <c r="IOE18" s="231">
        <f t="shared" si="102"/>
        <v>0</v>
      </c>
      <c r="IOF18" s="231">
        <f t="shared" si="102"/>
        <v>0</v>
      </c>
      <c r="IOG18" s="231">
        <f t="shared" si="102"/>
        <v>0</v>
      </c>
      <c r="IOH18" s="231">
        <f t="shared" si="102"/>
        <v>0</v>
      </c>
      <c r="IOI18" s="231">
        <f t="shared" si="102"/>
        <v>0</v>
      </c>
      <c r="IOJ18" s="231">
        <f t="shared" si="102"/>
        <v>0</v>
      </c>
      <c r="IOK18" s="231">
        <f t="shared" si="102"/>
        <v>0</v>
      </c>
      <c r="IOL18" s="231">
        <f t="shared" si="102"/>
        <v>0</v>
      </c>
      <c r="IOM18" s="231">
        <f t="shared" si="102"/>
        <v>0</v>
      </c>
      <c r="ION18" s="231">
        <f t="shared" si="102"/>
        <v>0</v>
      </c>
      <c r="IOO18" s="231">
        <f t="shared" si="102"/>
        <v>0</v>
      </c>
      <c r="IOP18" s="231">
        <f t="shared" si="102"/>
        <v>0</v>
      </c>
      <c r="IOQ18" s="231">
        <f t="shared" si="102"/>
        <v>0</v>
      </c>
      <c r="IOR18" s="231">
        <f t="shared" si="102"/>
        <v>0</v>
      </c>
      <c r="IOS18" s="231">
        <f t="shared" si="102"/>
        <v>0</v>
      </c>
      <c r="IOT18" s="231">
        <f t="shared" si="102"/>
        <v>0</v>
      </c>
      <c r="IOU18" s="231">
        <f t="shared" si="102"/>
        <v>0</v>
      </c>
      <c r="IOV18" s="231">
        <f t="shared" si="102"/>
        <v>0</v>
      </c>
      <c r="IOW18" s="231">
        <f t="shared" si="102"/>
        <v>0</v>
      </c>
      <c r="IOX18" s="231">
        <f t="shared" si="102"/>
        <v>0</v>
      </c>
      <c r="IOY18" s="231">
        <f t="shared" si="102"/>
        <v>0</v>
      </c>
      <c r="IOZ18" s="231">
        <f t="shared" si="102"/>
        <v>0</v>
      </c>
      <c r="IPA18" s="231">
        <f t="shared" si="102"/>
        <v>0</v>
      </c>
      <c r="IPB18" s="231">
        <f t="shared" si="102"/>
        <v>0</v>
      </c>
      <c r="IPC18" s="231">
        <f t="shared" si="102"/>
        <v>0</v>
      </c>
      <c r="IPD18" s="231">
        <f t="shared" si="102"/>
        <v>0</v>
      </c>
      <c r="IPE18" s="231">
        <f t="shared" si="102"/>
        <v>0</v>
      </c>
      <c r="IPF18" s="231">
        <f t="shared" si="102"/>
        <v>0</v>
      </c>
      <c r="IPG18" s="231">
        <f t="shared" si="102"/>
        <v>0</v>
      </c>
      <c r="IPH18" s="231">
        <f t="shared" si="102"/>
        <v>0</v>
      </c>
      <c r="IPI18" s="231">
        <f t="shared" si="102"/>
        <v>0</v>
      </c>
      <c r="IPJ18" s="231">
        <f t="shared" si="102"/>
        <v>0</v>
      </c>
      <c r="IPK18" s="231">
        <f t="shared" si="102"/>
        <v>0</v>
      </c>
      <c r="IPL18" s="231">
        <f t="shared" si="102"/>
        <v>0</v>
      </c>
      <c r="IPM18" s="231">
        <f t="shared" si="102"/>
        <v>0</v>
      </c>
      <c r="IPN18" s="231">
        <f t="shared" si="102"/>
        <v>0</v>
      </c>
      <c r="IPO18" s="231">
        <f t="shared" si="102"/>
        <v>0</v>
      </c>
      <c r="IPP18" s="231">
        <f t="shared" si="102"/>
        <v>0</v>
      </c>
      <c r="IPQ18" s="231">
        <f t="shared" si="102"/>
        <v>0</v>
      </c>
      <c r="IPR18" s="231">
        <f t="shared" si="102"/>
        <v>0</v>
      </c>
      <c r="IPS18" s="231">
        <f t="shared" si="102"/>
        <v>0</v>
      </c>
      <c r="IPT18" s="231">
        <f t="shared" si="102"/>
        <v>0</v>
      </c>
      <c r="IPU18" s="231">
        <f t="shared" si="102"/>
        <v>0</v>
      </c>
      <c r="IPV18" s="231">
        <f t="shared" si="102"/>
        <v>0</v>
      </c>
      <c r="IPW18" s="231">
        <f t="shared" si="102"/>
        <v>0</v>
      </c>
      <c r="IPX18" s="231">
        <f t="shared" si="102"/>
        <v>0</v>
      </c>
      <c r="IPY18" s="231">
        <f t="shared" si="102"/>
        <v>0</v>
      </c>
      <c r="IPZ18" s="231">
        <f t="shared" si="102"/>
        <v>0</v>
      </c>
      <c r="IQA18" s="231">
        <f t="shared" si="102"/>
        <v>0</v>
      </c>
      <c r="IQB18" s="231">
        <f t="shared" si="102"/>
        <v>0</v>
      </c>
      <c r="IQC18" s="231">
        <f t="shared" si="102"/>
        <v>0</v>
      </c>
      <c r="IQD18" s="231">
        <f t="shared" si="102"/>
        <v>0</v>
      </c>
      <c r="IQE18" s="231">
        <f t="shared" si="102"/>
        <v>0</v>
      </c>
      <c r="IQF18" s="231">
        <f t="shared" ref="IQF18:ISQ18" si="103">SUM(IQF10:IQF17)</f>
        <v>0</v>
      </c>
      <c r="IQG18" s="231">
        <f t="shared" si="103"/>
        <v>0</v>
      </c>
      <c r="IQH18" s="231">
        <f t="shared" si="103"/>
        <v>0</v>
      </c>
      <c r="IQI18" s="231">
        <f t="shared" si="103"/>
        <v>0</v>
      </c>
      <c r="IQJ18" s="231">
        <f t="shared" si="103"/>
        <v>0</v>
      </c>
      <c r="IQK18" s="231">
        <f t="shared" si="103"/>
        <v>0</v>
      </c>
      <c r="IQL18" s="231">
        <f t="shared" si="103"/>
        <v>0</v>
      </c>
      <c r="IQM18" s="231">
        <f t="shared" si="103"/>
        <v>0</v>
      </c>
      <c r="IQN18" s="231">
        <f t="shared" si="103"/>
        <v>0</v>
      </c>
      <c r="IQO18" s="231">
        <f t="shared" si="103"/>
        <v>0</v>
      </c>
      <c r="IQP18" s="231">
        <f t="shared" si="103"/>
        <v>0</v>
      </c>
      <c r="IQQ18" s="231">
        <f t="shared" si="103"/>
        <v>0</v>
      </c>
      <c r="IQR18" s="231">
        <f t="shared" si="103"/>
        <v>0</v>
      </c>
      <c r="IQS18" s="231">
        <f t="shared" si="103"/>
        <v>0</v>
      </c>
      <c r="IQT18" s="231">
        <f t="shared" si="103"/>
        <v>0</v>
      </c>
      <c r="IQU18" s="231">
        <f t="shared" si="103"/>
        <v>0</v>
      </c>
      <c r="IQV18" s="231">
        <f t="shared" si="103"/>
        <v>0</v>
      </c>
      <c r="IQW18" s="231">
        <f t="shared" si="103"/>
        <v>0</v>
      </c>
      <c r="IQX18" s="231">
        <f t="shared" si="103"/>
        <v>0</v>
      </c>
      <c r="IQY18" s="231">
        <f t="shared" si="103"/>
        <v>0</v>
      </c>
      <c r="IQZ18" s="231">
        <f t="shared" si="103"/>
        <v>0</v>
      </c>
      <c r="IRA18" s="231">
        <f t="shared" si="103"/>
        <v>0</v>
      </c>
      <c r="IRB18" s="231">
        <f t="shared" si="103"/>
        <v>0</v>
      </c>
      <c r="IRC18" s="231">
        <f t="shared" si="103"/>
        <v>0</v>
      </c>
      <c r="IRD18" s="231">
        <f t="shared" si="103"/>
        <v>0</v>
      </c>
      <c r="IRE18" s="231">
        <f t="shared" si="103"/>
        <v>0</v>
      </c>
      <c r="IRF18" s="231">
        <f t="shared" si="103"/>
        <v>0</v>
      </c>
      <c r="IRG18" s="231">
        <f t="shared" si="103"/>
        <v>0</v>
      </c>
      <c r="IRH18" s="231">
        <f t="shared" si="103"/>
        <v>0</v>
      </c>
      <c r="IRI18" s="231">
        <f t="shared" si="103"/>
        <v>0</v>
      </c>
      <c r="IRJ18" s="231">
        <f t="shared" si="103"/>
        <v>0</v>
      </c>
      <c r="IRK18" s="231">
        <f t="shared" si="103"/>
        <v>0</v>
      </c>
      <c r="IRL18" s="231">
        <f t="shared" si="103"/>
        <v>0</v>
      </c>
      <c r="IRM18" s="231">
        <f t="shared" si="103"/>
        <v>0</v>
      </c>
      <c r="IRN18" s="231">
        <f t="shared" si="103"/>
        <v>0</v>
      </c>
      <c r="IRO18" s="231">
        <f t="shared" si="103"/>
        <v>0</v>
      </c>
      <c r="IRP18" s="231">
        <f t="shared" si="103"/>
        <v>0</v>
      </c>
      <c r="IRQ18" s="231">
        <f t="shared" si="103"/>
        <v>0</v>
      </c>
      <c r="IRR18" s="231">
        <f t="shared" si="103"/>
        <v>0</v>
      </c>
      <c r="IRS18" s="231">
        <f t="shared" si="103"/>
        <v>0</v>
      </c>
      <c r="IRT18" s="231">
        <f t="shared" si="103"/>
        <v>0</v>
      </c>
      <c r="IRU18" s="231">
        <f t="shared" si="103"/>
        <v>0</v>
      </c>
      <c r="IRV18" s="231">
        <f t="shared" si="103"/>
        <v>0</v>
      </c>
      <c r="IRW18" s="231">
        <f t="shared" si="103"/>
        <v>0</v>
      </c>
      <c r="IRX18" s="231">
        <f t="shared" si="103"/>
        <v>0</v>
      </c>
      <c r="IRY18" s="231">
        <f t="shared" si="103"/>
        <v>0</v>
      </c>
      <c r="IRZ18" s="231">
        <f t="shared" si="103"/>
        <v>0</v>
      </c>
      <c r="ISA18" s="231">
        <f t="shared" si="103"/>
        <v>0</v>
      </c>
      <c r="ISB18" s="231">
        <f t="shared" si="103"/>
        <v>0</v>
      </c>
      <c r="ISC18" s="231">
        <f t="shared" si="103"/>
        <v>0</v>
      </c>
      <c r="ISD18" s="231">
        <f t="shared" si="103"/>
        <v>0</v>
      </c>
      <c r="ISE18" s="231">
        <f t="shared" si="103"/>
        <v>0</v>
      </c>
      <c r="ISF18" s="231">
        <f t="shared" si="103"/>
        <v>0</v>
      </c>
      <c r="ISG18" s="231">
        <f t="shared" si="103"/>
        <v>0</v>
      </c>
      <c r="ISH18" s="231">
        <f t="shared" si="103"/>
        <v>0</v>
      </c>
      <c r="ISI18" s="231">
        <f t="shared" si="103"/>
        <v>0</v>
      </c>
      <c r="ISJ18" s="231">
        <f t="shared" si="103"/>
        <v>0</v>
      </c>
      <c r="ISK18" s="231">
        <f t="shared" si="103"/>
        <v>0</v>
      </c>
      <c r="ISL18" s="231">
        <f t="shared" si="103"/>
        <v>0</v>
      </c>
      <c r="ISM18" s="231">
        <f t="shared" si="103"/>
        <v>0</v>
      </c>
      <c r="ISN18" s="231">
        <f t="shared" si="103"/>
        <v>0</v>
      </c>
      <c r="ISO18" s="231">
        <f t="shared" si="103"/>
        <v>0</v>
      </c>
      <c r="ISP18" s="231">
        <f t="shared" si="103"/>
        <v>0</v>
      </c>
      <c r="ISQ18" s="231">
        <f t="shared" si="103"/>
        <v>0</v>
      </c>
      <c r="ISR18" s="231">
        <f t="shared" ref="ISR18:IVC18" si="104">SUM(ISR10:ISR17)</f>
        <v>0</v>
      </c>
      <c r="ISS18" s="231">
        <f t="shared" si="104"/>
        <v>0</v>
      </c>
      <c r="IST18" s="231">
        <f t="shared" si="104"/>
        <v>0</v>
      </c>
      <c r="ISU18" s="231">
        <f t="shared" si="104"/>
        <v>0</v>
      </c>
      <c r="ISV18" s="231">
        <f t="shared" si="104"/>
        <v>0</v>
      </c>
      <c r="ISW18" s="231">
        <f t="shared" si="104"/>
        <v>0</v>
      </c>
      <c r="ISX18" s="231">
        <f t="shared" si="104"/>
        <v>0</v>
      </c>
      <c r="ISY18" s="231">
        <f t="shared" si="104"/>
        <v>0</v>
      </c>
      <c r="ISZ18" s="231">
        <f t="shared" si="104"/>
        <v>0</v>
      </c>
      <c r="ITA18" s="231">
        <f t="shared" si="104"/>
        <v>0</v>
      </c>
      <c r="ITB18" s="231">
        <f t="shared" si="104"/>
        <v>0</v>
      </c>
      <c r="ITC18" s="231">
        <f t="shared" si="104"/>
        <v>0</v>
      </c>
      <c r="ITD18" s="231">
        <f t="shared" si="104"/>
        <v>0</v>
      </c>
      <c r="ITE18" s="231">
        <f t="shared" si="104"/>
        <v>0</v>
      </c>
      <c r="ITF18" s="231">
        <f t="shared" si="104"/>
        <v>0</v>
      </c>
      <c r="ITG18" s="231">
        <f t="shared" si="104"/>
        <v>0</v>
      </c>
      <c r="ITH18" s="231">
        <f t="shared" si="104"/>
        <v>0</v>
      </c>
      <c r="ITI18" s="231">
        <f t="shared" si="104"/>
        <v>0</v>
      </c>
      <c r="ITJ18" s="231">
        <f t="shared" si="104"/>
        <v>0</v>
      </c>
      <c r="ITK18" s="231">
        <f t="shared" si="104"/>
        <v>0</v>
      </c>
      <c r="ITL18" s="231">
        <f t="shared" si="104"/>
        <v>0</v>
      </c>
      <c r="ITM18" s="231">
        <f t="shared" si="104"/>
        <v>0</v>
      </c>
      <c r="ITN18" s="231">
        <f t="shared" si="104"/>
        <v>0</v>
      </c>
      <c r="ITO18" s="231">
        <f t="shared" si="104"/>
        <v>0</v>
      </c>
      <c r="ITP18" s="231">
        <f t="shared" si="104"/>
        <v>0</v>
      </c>
      <c r="ITQ18" s="231">
        <f t="shared" si="104"/>
        <v>0</v>
      </c>
      <c r="ITR18" s="231">
        <f t="shared" si="104"/>
        <v>0</v>
      </c>
      <c r="ITS18" s="231">
        <f t="shared" si="104"/>
        <v>0</v>
      </c>
      <c r="ITT18" s="231">
        <f t="shared" si="104"/>
        <v>0</v>
      </c>
      <c r="ITU18" s="231">
        <f t="shared" si="104"/>
        <v>0</v>
      </c>
      <c r="ITV18" s="231">
        <f t="shared" si="104"/>
        <v>0</v>
      </c>
      <c r="ITW18" s="231">
        <f t="shared" si="104"/>
        <v>0</v>
      </c>
      <c r="ITX18" s="231">
        <f t="shared" si="104"/>
        <v>0</v>
      </c>
      <c r="ITY18" s="231">
        <f t="shared" si="104"/>
        <v>0</v>
      </c>
      <c r="ITZ18" s="231">
        <f t="shared" si="104"/>
        <v>0</v>
      </c>
      <c r="IUA18" s="231">
        <f t="shared" si="104"/>
        <v>0</v>
      </c>
      <c r="IUB18" s="231">
        <f t="shared" si="104"/>
        <v>0</v>
      </c>
      <c r="IUC18" s="231">
        <f t="shared" si="104"/>
        <v>0</v>
      </c>
      <c r="IUD18" s="231">
        <f t="shared" si="104"/>
        <v>0</v>
      </c>
      <c r="IUE18" s="231">
        <f t="shared" si="104"/>
        <v>0</v>
      </c>
      <c r="IUF18" s="231">
        <f t="shared" si="104"/>
        <v>0</v>
      </c>
      <c r="IUG18" s="231">
        <f t="shared" si="104"/>
        <v>0</v>
      </c>
      <c r="IUH18" s="231">
        <f t="shared" si="104"/>
        <v>0</v>
      </c>
      <c r="IUI18" s="231">
        <f t="shared" si="104"/>
        <v>0</v>
      </c>
      <c r="IUJ18" s="231">
        <f t="shared" si="104"/>
        <v>0</v>
      </c>
      <c r="IUK18" s="231">
        <f t="shared" si="104"/>
        <v>0</v>
      </c>
      <c r="IUL18" s="231">
        <f t="shared" si="104"/>
        <v>0</v>
      </c>
      <c r="IUM18" s="231">
        <f t="shared" si="104"/>
        <v>0</v>
      </c>
      <c r="IUN18" s="231">
        <f t="shared" si="104"/>
        <v>0</v>
      </c>
      <c r="IUO18" s="231">
        <f t="shared" si="104"/>
        <v>0</v>
      </c>
      <c r="IUP18" s="231">
        <f t="shared" si="104"/>
        <v>0</v>
      </c>
      <c r="IUQ18" s="231">
        <f t="shared" si="104"/>
        <v>0</v>
      </c>
      <c r="IUR18" s="231">
        <f t="shared" si="104"/>
        <v>0</v>
      </c>
      <c r="IUS18" s="231">
        <f t="shared" si="104"/>
        <v>0</v>
      </c>
      <c r="IUT18" s="231">
        <f t="shared" si="104"/>
        <v>0</v>
      </c>
      <c r="IUU18" s="231">
        <f t="shared" si="104"/>
        <v>0</v>
      </c>
      <c r="IUV18" s="231">
        <f t="shared" si="104"/>
        <v>0</v>
      </c>
      <c r="IUW18" s="231">
        <f t="shared" si="104"/>
        <v>0</v>
      </c>
      <c r="IUX18" s="231">
        <f t="shared" si="104"/>
        <v>0</v>
      </c>
      <c r="IUY18" s="231">
        <f t="shared" si="104"/>
        <v>0</v>
      </c>
      <c r="IUZ18" s="231">
        <f t="shared" si="104"/>
        <v>0</v>
      </c>
      <c r="IVA18" s="231">
        <f t="shared" si="104"/>
        <v>0</v>
      </c>
      <c r="IVB18" s="231">
        <f t="shared" si="104"/>
        <v>0</v>
      </c>
      <c r="IVC18" s="231">
        <f t="shared" si="104"/>
        <v>0</v>
      </c>
      <c r="IVD18" s="231">
        <f t="shared" ref="IVD18:IXO18" si="105">SUM(IVD10:IVD17)</f>
        <v>0</v>
      </c>
      <c r="IVE18" s="231">
        <f t="shared" si="105"/>
        <v>0</v>
      </c>
      <c r="IVF18" s="231">
        <f t="shared" si="105"/>
        <v>0</v>
      </c>
      <c r="IVG18" s="231">
        <f t="shared" si="105"/>
        <v>0</v>
      </c>
      <c r="IVH18" s="231">
        <f t="shared" si="105"/>
        <v>0</v>
      </c>
      <c r="IVI18" s="231">
        <f t="shared" si="105"/>
        <v>0</v>
      </c>
      <c r="IVJ18" s="231">
        <f t="shared" si="105"/>
        <v>0</v>
      </c>
      <c r="IVK18" s="231">
        <f t="shared" si="105"/>
        <v>0</v>
      </c>
      <c r="IVL18" s="231">
        <f t="shared" si="105"/>
        <v>0</v>
      </c>
      <c r="IVM18" s="231">
        <f t="shared" si="105"/>
        <v>0</v>
      </c>
      <c r="IVN18" s="231">
        <f t="shared" si="105"/>
        <v>0</v>
      </c>
      <c r="IVO18" s="231">
        <f t="shared" si="105"/>
        <v>0</v>
      </c>
      <c r="IVP18" s="231">
        <f t="shared" si="105"/>
        <v>0</v>
      </c>
      <c r="IVQ18" s="231">
        <f t="shared" si="105"/>
        <v>0</v>
      </c>
      <c r="IVR18" s="231">
        <f t="shared" si="105"/>
        <v>0</v>
      </c>
      <c r="IVS18" s="231">
        <f t="shared" si="105"/>
        <v>0</v>
      </c>
      <c r="IVT18" s="231">
        <f t="shared" si="105"/>
        <v>0</v>
      </c>
      <c r="IVU18" s="231">
        <f t="shared" si="105"/>
        <v>0</v>
      </c>
      <c r="IVV18" s="231">
        <f t="shared" si="105"/>
        <v>0</v>
      </c>
      <c r="IVW18" s="231">
        <f t="shared" si="105"/>
        <v>0</v>
      </c>
      <c r="IVX18" s="231">
        <f t="shared" si="105"/>
        <v>0</v>
      </c>
      <c r="IVY18" s="231">
        <f t="shared" si="105"/>
        <v>0</v>
      </c>
      <c r="IVZ18" s="231">
        <f t="shared" si="105"/>
        <v>0</v>
      </c>
      <c r="IWA18" s="231">
        <f t="shared" si="105"/>
        <v>0</v>
      </c>
      <c r="IWB18" s="231">
        <f t="shared" si="105"/>
        <v>0</v>
      </c>
      <c r="IWC18" s="231">
        <f t="shared" si="105"/>
        <v>0</v>
      </c>
      <c r="IWD18" s="231">
        <f t="shared" si="105"/>
        <v>0</v>
      </c>
      <c r="IWE18" s="231">
        <f t="shared" si="105"/>
        <v>0</v>
      </c>
      <c r="IWF18" s="231">
        <f t="shared" si="105"/>
        <v>0</v>
      </c>
      <c r="IWG18" s="231">
        <f t="shared" si="105"/>
        <v>0</v>
      </c>
      <c r="IWH18" s="231">
        <f t="shared" si="105"/>
        <v>0</v>
      </c>
      <c r="IWI18" s="231">
        <f t="shared" si="105"/>
        <v>0</v>
      </c>
      <c r="IWJ18" s="231">
        <f t="shared" si="105"/>
        <v>0</v>
      </c>
      <c r="IWK18" s="231">
        <f t="shared" si="105"/>
        <v>0</v>
      </c>
      <c r="IWL18" s="231">
        <f t="shared" si="105"/>
        <v>0</v>
      </c>
      <c r="IWM18" s="231">
        <f t="shared" si="105"/>
        <v>0</v>
      </c>
      <c r="IWN18" s="231">
        <f t="shared" si="105"/>
        <v>0</v>
      </c>
      <c r="IWO18" s="231">
        <f t="shared" si="105"/>
        <v>0</v>
      </c>
      <c r="IWP18" s="231">
        <f t="shared" si="105"/>
        <v>0</v>
      </c>
      <c r="IWQ18" s="231">
        <f t="shared" si="105"/>
        <v>0</v>
      </c>
      <c r="IWR18" s="231">
        <f t="shared" si="105"/>
        <v>0</v>
      </c>
      <c r="IWS18" s="231">
        <f t="shared" si="105"/>
        <v>0</v>
      </c>
      <c r="IWT18" s="231">
        <f t="shared" si="105"/>
        <v>0</v>
      </c>
      <c r="IWU18" s="231">
        <f t="shared" si="105"/>
        <v>0</v>
      </c>
      <c r="IWV18" s="231">
        <f t="shared" si="105"/>
        <v>0</v>
      </c>
      <c r="IWW18" s="231">
        <f t="shared" si="105"/>
        <v>0</v>
      </c>
      <c r="IWX18" s="231">
        <f t="shared" si="105"/>
        <v>0</v>
      </c>
      <c r="IWY18" s="231">
        <f t="shared" si="105"/>
        <v>0</v>
      </c>
      <c r="IWZ18" s="231">
        <f t="shared" si="105"/>
        <v>0</v>
      </c>
      <c r="IXA18" s="231">
        <f t="shared" si="105"/>
        <v>0</v>
      </c>
      <c r="IXB18" s="231">
        <f t="shared" si="105"/>
        <v>0</v>
      </c>
      <c r="IXC18" s="231">
        <f t="shared" si="105"/>
        <v>0</v>
      </c>
      <c r="IXD18" s="231">
        <f t="shared" si="105"/>
        <v>0</v>
      </c>
      <c r="IXE18" s="231">
        <f t="shared" si="105"/>
        <v>0</v>
      </c>
      <c r="IXF18" s="231">
        <f t="shared" si="105"/>
        <v>0</v>
      </c>
      <c r="IXG18" s="231">
        <f t="shared" si="105"/>
        <v>0</v>
      </c>
      <c r="IXH18" s="231">
        <f t="shared" si="105"/>
        <v>0</v>
      </c>
      <c r="IXI18" s="231">
        <f t="shared" si="105"/>
        <v>0</v>
      </c>
      <c r="IXJ18" s="231">
        <f t="shared" si="105"/>
        <v>0</v>
      </c>
      <c r="IXK18" s="231">
        <f t="shared" si="105"/>
        <v>0</v>
      </c>
      <c r="IXL18" s="231">
        <f t="shared" si="105"/>
        <v>0</v>
      </c>
      <c r="IXM18" s="231">
        <f t="shared" si="105"/>
        <v>0</v>
      </c>
      <c r="IXN18" s="231">
        <f t="shared" si="105"/>
        <v>0</v>
      </c>
      <c r="IXO18" s="231">
        <f t="shared" si="105"/>
        <v>0</v>
      </c>
      <c r="IXP18" s="231">
        <f t="shared" ref="IXP18:JAA18" si="106">SUM(IXP10:IXP17)</f>
        <v>0</v>
      </c>
      <c r="IXQ18" s="231">
        <f t="shared" si="106"/>
        <v>0</v>
      </c>
      <c r="IXR18" s="231">
        <f t="shared" si="106"/>
        <v>0</v>
      </c>
      <c r="IXS18" s="231">
        <f t="shared" si="106"/>
        <v>0</v>
      </c>
      <c r="IXT18" s="231">
        <f t="shared" si="106"/>
        <v>0</v>
      </c>
      <c r="IXU18" s="231">
        <f t="shared" si="106"/>
        <v>0</v>
      </c>
      <c r="IXV18" s="231">
        <f t="shared" si="106"/>
        <v>0</v>
      </c>
      <c r="IXW18" s="231">
        <f t="shared" si="106"/>
        <v>0</v>
      </c>
      <c r="IXX18" s="231">
        <f t="shared" si="106"/>
        <v>0</v>
      </c>
      <c r="IXY18" s="231">
        <f t="shared" si="106"/>
        <v>0</v>
      </c>
      <c r="IXZ18" s="231">
        <f t="shared" si="106"/>
        <v>0</v>
      </c>
      <c r="IYA18" s="231">
        <f t="shared" si="106"/>
        <v>0</v>
      </c>
      <c r="IYB18" s="231">
        <f t="shared" si="106"/>
        <v>0</v>
      </c>
      <c r="IYC18" s="231">
        <f t="shared" si="106"/>
        <v>0</v>
      </c>
      <c r="IYD18" s="231">
        <f t="shared" si="106"/>
        <v>0</v>
      </c>
      <c r="IYE18" s="231">
        <f t="shared" si="106"/>
        <v>0</v>
      </c>
      <c r="IYF18" s="231">
        <f t="shared" si="106"/>
        <v>0</v>
      </c>
      <c r="IYG18" s="231">
        <f t="shared" si="106"/>
        <v>0</v>
      </c>
      <c r="IYH18" s="231">
        <f t="shared" si="106"/>
        <v>0</v>
      </c>
      <c r="IYI18" s="231">
        <f t="shared" si="106"/>
        <v>0</v>
      </c>
      <c r="IYJ18" s="231">
        <f t="shared" si="106"/>
        <v>0</v>
      </c>
      <c r="IYK18" s="231">
        <f t="shared" si="106"/>
        <v>0</v>
      </c>
      <c r="IYL18" s="231">
        <f t="shared" si="106"/>
        <v>0</v>
      </c>
      <c r="IYM18" s="231">
        <f t="shared" si="106"/>
        <v>0</v>
      </c>
      <c r="IYN18" s="231">
        <f t="shared" si="106"/>
        <v>0</v>
      </c>
      <c r="IYO18" s="231">
        <f t="shared" si="106"/>
        <v>0</v>
      </c>
      <c r="IYP18" s="231">
        <f t="shared" si="106"/>
        <v>0</v>
      </c>
      <c r="IYQ18" s="231">
        <f t="shared" si="106"/>
        <v>0</v>
      </c>
      <c r="IYR18" s="231">
        <f t="shared" si="106"/>
        <v>0</v>
      </c>
      <c r="IYS18" s="231">
        <f t="shared" si="106"/>
        <v>0</v>
      </c>
      <c r="IYT18" s="231">
        <f t="shared" si="106"/>
        <v>0</v>
      </c>
      <c r="IYU18" s="231">
        <f t="shared" si="106"/>
        <v>0</v>
      </c>
      <c r="IYV18" s="231">
        <f t="shared" si="106"/>
        <v>0</v>
      </c>
      <c r="IYW18" s="231">
        <f t="shared" si="106"/>
        <v>0</v>
      </c>
      <c r="IYX18" s="231">
        <f t="shared" si="106"/>
        <v>0</v>
      </c>
      <c r="IYY18" s="231">
        <f t="shared" si="106"/>
        <v>0</v>
      </c>
      <c r="IYZ18" s="231">
        <f t="shared" si="106"/>
        <v>0</v>
      </c>
      <c r="IZA18" s="231">
        <f t="shared" si="106"/>
        <v>0</v>
      </c>
      <c r="IZB18" s="231">
        <f t="shared" si="106"/>
        <v>0</v>
      </c>
      <c r="IZC18" s="231">
        <f t="shared" si="106"/>
        <v>0</v>
      </c>
      <c r="IZD18" s="231">
        <f t="shared" si="106"/>
        <v>0</v>
      </c>
      <c r="IZE18" s="231">
        <f t="shared" si="106"/>
        <v>0</v>
      </c>
      <c r="IZF18" s="231">
        <f t="shared" si="106"/>
        <v>0</v>
      </c>
      <c r="IZG18" s="231">
        <f t="shared" si="106"/>
        <v>0</v>
      </c>
      <c r="IZH18" s="231">
        <f t="shared" si="106"/>
        <v>0</v>
      </c>
      <c r="IZI18" s="231">
        <f t="shared" si="106"/>
        <v>0</v>
      </c>
      <c r="IZJ18" s="231">
        <f t="shared" si="106"/>
        <v>0</v>
      </c>
      <c r="IZK18" s="231">
        <f t="shared" si="106"/>
        <v>0</v>
      </c>
      <c r="IZL18" s="231">
        <f t="shared" si="106"/>
        <v>0</v>
      </c>
      <c r="IZM18" s="231">
        <f t="shared" si="106"/>
        <v>0</v>
      </c>
      <c r="IZN18" s="231">
        <f t="shared" si="106"/>
        <v>0</v>
      </c>
      <c r="IZO18" s="231">
        <f t="shared" si="106"/>
        <v>0</v>
      </c>
      <c r="IZP18" s="231">
        <f t="shared" si="106"/>
        <v>0</v>
      </c>
      <c r="IZQ18" s="231">
        <f t="shared" si="106"/>
        <v>0</v>
      </c>
      <c r="IZR18" s="231">
        <f t="shared" si="106"/>
        <v>0</v>
      </c>
      <c r="IZS18" s="231">
        <f t="shared" si="106"/>
        <v>0</v>
      </c>
      <c r="IZT18" s="231">
        <f t="shared" si="106"/>
        <v>0</v>
      </c>
      <c r="IZU18" s="231">
        <f t="shared" si="106"/>
        <v>0</v>
      </c>
      <c r="IZV18" s="231">
        <f t="shared" si="106"/>
        <v>0</v>
      </c>
      <c r="IZW18" s="231">
        <f t="shared" si="106"/>
        <v>0</v>
      </c>
      <c r="IZX18" s="231">
        <f t="shared" si="106"/>
        <v>0</v>
      </c>
      <c r="IZY18" s="231">
        <f t="shared" si="106"/>
        <v>0</v>
      </c>
      <c r="IZZ18" s="231">
        <f t="shared" si="106"/>
        <v>0</v>
      </c>
      <c r="JAA18" s="231">
        <f t="shared" si="106"/>
        <v>0</v>
      </c>
      <c r="JAB18" s="231">
        <f t="shared" ref="JAB18:JCM18" si="107">SUM(JAB10:JAB17)</f>
        <v>0</v>
      </c>
      <c r="JAC18" s="231">
        <f t="shared" si="107"/>
        <v>0</v>
      </c>
      <c r="JAD18" s="231">
        <f t="shared" si="107"/>
        <v>0</v>
      </c>
      <c r="JAE18" s="231">
        <f t="shared" si="107"/>
        <v>0</v>
      </c>
      <c r="JAF18" s="231">
        <f t="shared" si="107"/>
        <v>0</v>
      </c>
      <c r="JAG18" s="231">
        <f t="shared" si="107"/>
        <v>0</v>
      </c>
      <c r="JAH18" s="231">
        <f t="shared" si="107"/>
        <v>0</v>
      </c>
      <c r="JAI18" s="231">
        <f t="shared" si="107"/>
        <v>0</v>
      </c>
      <c r="JAJ18" s="231">
        <f t="shared" si="107"/>
        <v>0</v>
      </c>
      <c r="JAK18" s="231">
        <f t="shared" si="107"/>
        <v>0</v>
      </c>
      <c r="JAL18" s="231">
        <f t="shared" si="107"/>
        <v>0</v>
      </c>
      <c r="JAM18" s="231">
        <f t="shared" si="107"/>
        <v>0</v>
      </c>
      <c r="JAN18" s="231">
        <f t="shared" si="107"/>
        <v>0</v>
      </c>
      <c r="JAO18" s="231">
        <f t="shared" si="107"/>
        <v>0</v>
      </c>
      <c r="JAP18" s="231">
        <f t="shared" si="107"/>
        <v>0</v>
      </c>
      <c r="JAQ18" s="231">
        <f t="shared" si="107"/>
        <v>0</v>
      </c>
      <c r="JAR18" s="231">
        <f t="shared" si="107"/>
        <v>0</v>
      </c>
      <c r="JAS18" s="231">
        <f t="shared" si="107"/>
        <v>0</v>
      </c>
      <c r="JAT18" s="231">
        <f t="shared" si="107"/>
        <v>0</v>
      </c>
      <c r="JAU18" s="231">
        <f t="shared" si="107"/>
        <v>0</v>
      </c>
      <c r="JAV18" s="231">
        <f t="shared" si="107"/>
        <v>0</v>
      </c>
      <c r="JAW18" s="231">
        <f t="shared" si="107"/>
        <v>0</v>
      </c>
      <c r="JAX18" s="231">
        <f t="shared" si="107"/>
        <v>0</v>
      </c>
      <c r="JAY18" s="231">
        <f t="shared" si="107"/>
        <v>0</v>
      </c>
      <c r="JAZ18" s="231">
        <f t="shared" si="107"/>
        <v>0</v>
      </c>
      <c r="JBA18" s="231">
        <f t="shared" si="107"/>
        <v>0</v>
      </c>
      <c r="JBB18" s="231">
        <f t="shared" si="107"/>
        <v>0</v>
      </c>
      <c r="JBC18" s="231">
        <f t="shared" si="107"/>
        <v>0</v>
      </c>
      <c r="JBD18" s="231">
        <f t="shared" si="107"/>
        <v>0</v>
      </c>
      <c r="JBE18" s="231">
        <f t="shared" si="107"/>
        <v>0</v>
      </c>
      <c r="JBF18" s="231">
        <f t="shared" si="107"/>
        <v>0</v>
      </c>
      <c r="JBG18" s="231">
        <f t="shared" si="107"/>
        <v>0</v>
      </c>
      <c r="JBH18" s="231">
        <f t="shared" si="107"/>
        <v>0</v>
      </c>
      <c r="JBI18" s="231">
        <f t="shared" si="107"/>
        <v>0</v>
      </c>
      <c r="JBJ18" s="231">
        <f t="shared" si="107"/>
        <v>0</v>
      </c>
      <c r="JBK18" s="231">
        <f t="shared" si="107"/>
        <v>0</v>
      </c>
      <c r="JBL18" s="231">
        <f t="shared" si="107"/>
        <v>0</v>
      </c>
      <c r="JBM18" s="231">
        <f t="shared" si="107"/>
        <v>0</v>
      </c>
      <c r="JBN18" s="231">
        <f t="shared" si="107"/>
        <v>0</v>
      </c>
      <c r="JBO18" s="231">
        <f t="shared" si="107"/>
        <v>0</v>
      </c>
      <c r="JBP18" s="231">
        <f t="shared" si="107"/>
        <v>0</v>
      </c>
      <c r="JBQ18" s="231">
        <f t="shared" si="107"/>
        <v>0</v>
      </c>
      <c r="JBR18" s="231">
        <f t="shared" si="107"/>
        <v>0</v>
      </c>
      <c r="JBS18" s="231">
        <f t="shared" si="107"/>
        <v>0</v>
      </c>
      <c r="JBT18" s="231">
        <f t="shared" si="107"/>
        <v>0</v>
      </c>
      <c r="JBU18" s="231">
        <f t="shared" si="107"/>
        <v>0</v>
      </c>
      <c r="JBV18" s="231">
        <f t="shared" si="107"/>
        <v>0</v>
      </c>
      <c r="JBW18" s="231">
        <f t="shared" si="107"/>
        <v>0</v>
      </c>
      <c r="JBX18" s="231">
        <f t="shared" si="107"/>
        <v>0</v>
      </c>
      <c r="JBY18" s="231">
        <f t="shared" si="107"/>
        <v>0</v>
      </c>
      <c r="JBZ18" s="231">
        <f t="shared" si="107"/>
        <v>0</v>
      </c>
      <c r="JCA18" s="231">
        <f t="shared" si="107"/>
        <v>0</v>
      </c>
      <c r="JCB18" s="231">
        <f t="shared" si="107"/>
        <v>0</v>
      </c>
      <c r="JCC18" s="231">
        <f t="shared" si="107"/>
        <v>0</v>
      </c>
      <c r="JCD18" s="231">
        <f t="shared" si="107"/>
        <v>0</v>
      </c>
      <c r="JCE18" s="231">
        <f t="shared" si="107"/>
        <v>0</v>
      </c>
      <c r="JCF18" s="231">
        <f t="shared" si="107"/>
        <v>0</v>
      </c>
      <c r="JCG18" s="231">
        <f t="shared" si="107"/>
        <v>0</v>
      </c>
      <c r="JCH18" s="231">
        <f t="shared" si="107"/>
        <v>0</v>
      </c>
      <c r="JCI18" s="231">
        <f t="shared" si="107"/>
        <v>0</v>
      </c>
      <c r="JCJ18" s="231">
        <f t="shared" si="107"/>
        <v>0</v>
      </c>
      <c r="JCK18" s="231">
        <f t="shared" si="107"/>
        <v>0</v>
      </c>
      <c r="JCL18" s="231">
        <f t="shared" si="107"/>
        <v>0</v>
      </c>
      <c r="JCM18" s="231">
        <f t="shared" si="107"/>
        <v>0</v>
      </c>
      <c r="JCN18" s="231">
        <f t="shared" ref="JCN18:JEY18" si="108">SUM(JCN10:JCN17)</f>
        <v>0</v>
      </c>
      <c r="JCO18" s="231">
        <f t="shared" si="108"/>
        <v>0</v>
      </c>
      <c r="JCP18" s="231">
        <f t="shared" si="108"/>
        <v>0</v>
      </c>
      <c r="JCQ18" s="231">
        <f t="shared" si="108"/>
        <v>0</v>
      </c>
      <c r="JCR18" s="231">
        <f t="shared" si="108"/>
        <v>0</v>
      </c>
      <c r="JCS18" s="231">
        <f t="shared" si="108"/>
        <v>0</v>
      </c>
      <c r="JCT18" s="231">
        <f t="shared" si="108"/>
        <v>0</v>
      </c>
      <c r="JCU18" s="231">
        <f t="shared" si="108"/>
        <v>0</v>
      </c>
      <c r="JCV18" s="231">
        <f t="shared" si="108"/>
        <v>0</v>
      </c>
      <c r="JCW18" s="231">
        <f t="shared" si="108"/>
        <v>0</v>
      </c>
      <c r="JCX18" s="231">
        <f t="shared" si="108"/>
        <v>0</v>
      </c>
      <c r="JCY18" s="231">
        <f t="shared" si="108"/>
        <v>0</v>
      </c>
      <c r="JCZ18" s="231">
        <f t="shared" si="108"/>
        <v>0</v>
      </c>
      <c r="JDA18" s="231">
        <f t="shared" si="108"/>
        <v>0</v>
      </c>
      <c r="JDB18" s="231">
        <f t="shared" si="108"/>
        <v>0</v>
      </c>
      <c r="JDC18" s="231">
        <f t="shared" si="108"/>
        <v>0</v>
      </c>
      <c r="JDD18" s="231">
        <f t="shared" si="108"/>
        <v>0</v>
      </c>
      <c r="JDE18" s="231">
        <f t="shared" si="108"/>
        <v>0</v>
      </c>
      <c r="JDF18" s="231">
        <f t="shared" si="108"/>
        <v>0</v>
      </c>
      <c r="JDG18" s="231">
        <f t="shared" si="108"/>
        <v>0</v>
      </c>
      <c r="JDH18" s="231">
        <f t="shared" si="108"/>
        <v>0</v>
      </c>
      <c r="JDI18" s="231">
        <f t="shared" si="108"/>
        <v>0</v>
      </c>
      <c r="JDJ18" s="231">
        <f t="shared" si="108"/>
        <v>0</v>
      </c>
      <c r="JDK18" s="231">
        <f t="shared" si="108"/>
        <v>0</v>
      </c>
      <c r="JDL18" s="231">
        <f t="shared" si="108"/>
        <v>0</v>
      </c>
      <c r="JDM18" s="231">
        <f t="shared" si="108"/>
        <v>0</v>
      </c>
      <c r="JDN18" s="231">
        <f t="shared" si="108"/>
        <v>0</v>
      </c>
      <c r="JDO18" s="231">
        <f t="shared" si="108"/>
        <v>0</v>
      </c>
      <c r="JDP18" s="231">
        <f t="shared" si="108"/>
        <v>0</v>
      </c>
      <c r="JDQ18" s="231">
        <f t="shared" si="108"/>
        <v>0</v>
      </c>
      <c r="JDR18" s="231">
        <f t="shared" si="108"/>
        <v>0</v>
      </c>
      <c r="JDS18" s="231">
        <f t="shared" si="108"/>
        <v>0</v>
      </c>
      <c r="JDT18" s="231">
        <f t="shared" si="108"/>
        <v>0</v>
      </c>
      <c r="JDU18" s="231">
        <f t="shared" si="108"/>
        <v>0</v>
      </c>
      <c r="JDV18" s="231">
        <f t="shared" si="108"/>
        <v>0</v>
      </c>
      <c r="JDW18" s="231">
        <f t="shared" si="108"/>
        <v>0</v>
      </c>
      <c r="JDX18" s="231">
        <f t="shared" si="108"/>
        <v>0</v>
      </c>
      <c r="JDY18" s="231">
        <f t="shared" si="108"/>
        <v>0</v>
      </c>
      <c r="JDZ18" s="231">
        <f t="shared" si="108"/>
        <v>0</v>
      </c>
      <c r="JEA18" s="231">
        <f t="shared" si="108"/>
        <v>0</v>
      </c>
      <c r="JEB18" s="231">
        <f t="shared" si="108"/>
        <v>0</v>
      </c>
      <c r="JEC18" s="231">
        <f t="shared" si="108"/>
        <v>0</v>
      </c>
      <c r="JED18" s="231">
        <f t="shared" si="108"/>
        <v>0</v>
      </c>
      <c r="JEE18" s="231">
        <f t="shared" si="108"/>
        <v>0</v>
      </c>
      <c r="JEF18" s="231">
        <f t="shared" si="108"/>
        <v>0</v>
      </c>
      <c r="JEG18" s="231">
        <f t="shared" si="108"/>
        <v>0</v>
      </c>
      <c r="JEH18" s="231">
        <f t="shared" si="108"/>
        <v>0</v>
      </c>
      <c r="JEI18" s="231">
        <f t="shared" si="108"/>
        <v>0</v>
      </c>
      <c r="JEJ18" s="231">
        <f t="shared" si="108"/>
        <v>0</v>
      </c>
      <c r="JEK18" s="231">
        <f t="shared" si="108"/>
        <v>0</v>
      </c>
      <c r="JEL18" s="231">
        <f t="shared" si="108"/>
        <v>0</v>
      </c>
      <c r="JEM18" s="231">
        <f t="shared" si="108"/>
        <v>0</v>
      </c>
      <c r="JEN18" s="231">
        <f t="shared" si="108"/>
        <v>0</v>
      </c>
      <c r="JEO18" s="231">
        <f t="shared" si="108"/>
        <v>0</v>
      </c>
      <c r="JEP18" s="231">
        <f t="shared" si="108"/>
        <v>0</v>
      </c>
      <c r="JEQ18" s="231">
        <f t="shared" si="108"/>
        <v>0</v>
      </c>
      <c r="JER18" s="231">
        <f t="shared" si="108"/>
        <v>0</v>
      </c>
      <c r="JES18" s="231">
        <f t="shared" si="108"/>
        <v>0</v>
      </c>
      <c r="JET18" s="231">
        <f t="shared" si="108"/>
        <v>0</v>
      </c>
      <c r="JEU18" s="231">
        <f t="shared" si="108"/>
        <v>0</v>
      </c>
      <c r="JEV18" s="231">
        <f t="shared" si="108"/>
        <v>0</v>
      </c>
      <c r="JEW18" s="231">
        <f t="shared" si="108"/>
        <v>0</v>
      </c>
      <c r="JEX18" s="231">
        <f t="shared" si="108"/>
        <v>0</v>
      </c>
      <c r="JEY18" s="231">
        <f t="shared" si="108"/>
        <v>0</v>
      </c>
      <c r="JEZ18" s="231">
        <f t="shared" ref="JEZ18:JHK18" si="109">SUM(JEZ10:JEZ17)</f>
        <v>0</v>
      </c>
      <c r="JFA18" s="231">
        <f t="shared" si="109"/>
        <v>0</v>
      </c>
      <c r="JFB18" s="231">
        <f t="shared" si="109"/>
        <v>0</v>
      </c>
      <c r="JFC18" s="231">
        <f t="shared" si="109"/>
        <v>0</v>
      </c>
      <c r="JFD18" s="231">
        <f t="shared" si="109"/>
        <v>0</v>
      </c>
      <c r="JFE18" s="231">
        <f t="shared" si="109"/>
        <v>0</v>
      </c>
      <c r="JFF18" s="231">
        <f t="shared" si="109"/>
        <v>0</v>
      </c>
      <c r="JFG18" s="231">
        <f t="shared" si="109"/>
        <v>0</v>
      </c>
      <c r="JFH18" s="231">
        <f t="shared" si="109"/>
        <v>0</v>
      </c>
      <c r="JFI18" s="231">
        <f t="shared" si="109"/>
        <v>0</v>
      </c>
      <c r="JFJ18" s="231">
        <f t="shared" si="109"/>
        <v>0</v>
      </c>
      <c r="JFK18" s="231">
        <f t="shared" si="109"/>
        <v>0</v>
      </c>
      <c r="JFL18" s="231">
        <f t="shared" si="109"/>
        <v>0</v>
      </c>
      <c r="JFM18" s="231">
        <f t="shared" si="109"/>
        <v>0</v>
      </c>
      <c r="JFN18" s="231">
        <f t="shared" si="109"/>
        <v>0</v>
      </c>
      <c r="JFO18" s="231">
        <f t="shared" si="109"/>
        <v>0</v>
      </c>
      <c r="JFP18" s="231">
        <f t="shared" si="109"/>
        <v>0</v>
      </c>
      <c r="JFQ18" s="231">
        <f t="shared" si="109"/>
        <v>0</v>
      </c>
      <c r="JFR18" s="231">
        <f t="shared" si="109"/>
        <v>0</v>
      </c>
      <c r="JFS18" s="231">
        <f t="shared" si="109"/>
        <v>0</v>
      </c>
      <c r="JFT18" s="231">
        <f t="shared" si="109"/>
        <v>0</v>
      </c>
      <c r="JFU18" s="231">
        <f t="shared" si="109"/>
        <v>0</v>
      </c>
      <c r="JFV18" s="231">
        <f t="shared" si="109"/>
        <v>0</v>
      </c>
      <c r="JFW18" s="231">
        <f t="shared" si="109"/>
        <v>0</v>
      </c>
      <c r="JFX18" s="231">
        <f t="shared" si="109"/>
        <v>0</v>
      </c>
      <c r="JFY18" s="231">
        <f t="shared" si="109"/>
        <v>0</v>
      </c>
      <c r="JFZ18" s="231">
        <f t="shared" si="109"/>
        <v>0</v>
      </c>
      <c r="JGA18" s="231">
        <f t="shared" si="109"/>
        <v>0</v>
      </c>
      <c r="JGB18" s="231">
        <f t="shared" si="109"/>
        <v>0</v>
      </c>
      <c r="JGC18" s="231">
        <f t="shared" si="109"/>
        <v>0</v>
      </c>
      <c r="JGD18" s="231">
        <f t="shared" si="109"/>
        <v>0</v>
      </c>
      <c r="JGE18" s="231">
        <f t="shared" si="109"/>
        <v>0</v>
      </c>
      <c r="JGF18" s="231">
        <f t="shared" si="109"/>
        <v>0</v>
      </c>
      <c r="JGG18" s="231">
        <f t="shared" si="109"/>
        <v>0</v>
      </c>
      <c r="JGH18" s="231">
        <f t="shared" si="109"/>
        <v>0</v>
      </c>
      <c r="JGI18" s="231">
        <f t="shared" si="109"/>
        <v>0</v>
      </c>
      <c r="JGJ18" s="231">
        <f t="shared" si="109"/>
        <v>0</v>
      </c>
      <c r="JGK18" s="231">
        <f t="shared" si="109"/>
        <v>0</v>
      </c>
      <c r="JGL18" s="231">
        <f t="shared" si="109"/>
        <v>0</v>
      </c>
      <c r="JGM18" s="231">
        <f t="shared" si="109"/>
        <v>0</v>
      </c>
      <c r="JGN18" s="231">
        <f t="shared" si="109"/>
        <v>0</v>
      </c>
      <c r="JGO18" s="231">
        <f t="shared" si="109"/>
        <v>0</v>
      </c>
      <c r="JGP18" s="231">
        <f t="shared" si="109"/>
        <v>0</v>
      </c>
      <c r="JGQ18" s="231">
        <f t="shared" si="109"/>
        <v>0</v>
      </c>
      <c r="JGR18" s="231">
        <f t="shared" si="109"/>
        <v>0</v>
      </c>
      <c r="JGS18" s="231">
        <f t="shared" si="109"/>
        <v>0</v>
      </c>
      <c r="JGT18" s="231">
        <f t="shared" si="109"/>
        <v>0</v>
      </c>
      <c r="JGU18" s="231">
        <f t="shared" si="109"/>
        <v>0</v>
      </c>
      <c r="JGV18" s="231">
        <f t="shared" si="109"/>
        <v>0</v>
      </c>
      <c r="JGW18" s="231">
        <f t="shared" si="109"/>
        <v>0</v>
      </c>
      <c r="JGX18" s="231">
        <f t="shared" si="109"/>
        <v>0</v>
      </c>
      <c r="JGY18" s="231">
        <f t="shared" si="109"/>
        <v>0</v>
      </c>
      <c r="JGZ18" s="231">
        <f t="shared" si="109"/>
        <v>0</v>
      </c>
      <c r="JHA18" s="231">
        <f t="shared" si="109"/>
        <v>0</v>
      </c>
      <c r="JHB18" s="231">
        <f t="shared" si="109"/>
        <v>0</v>
      </c>
      <c r="JHC18" s="231">
        <f t="shared" si="109"/>
        <v>0</v>
      </c>
      <c r="JHD18" s="231">
        <f t="shared" si="109"/>
        <v>0</v>
      </c>
      <c r="JHE18" s="231">
        <f t="shared" si="109"/>
        <v>0</v>
      </c>
      <c r="JHF18" s="231">
        <f t="shared" si="109"/>
        <v>0</v>
      </c>
      <c r="JHG18" s="231">
        <f t="shared" si="109"/>
        <v>0</v>
      </c>
      <c r="JHH18" s="231">
        <f t="shared" si="109"/>
        <v>0</v>
      </c>
      <c r="JHI18" s="231">
        <f t="shared" si="109"/>
        <v>0</v>
      </c>
      <c r="JHJ18" s="231">
        <f t="shared" si="109"/>
        <v>0</v>
      </c>
      <c r="JHK18" s="231">
        <f t="shared" si="109"/>
        <v>0</v>
      </c>
      <c r="JHL18" s="231">
        <f t="shared" ref="JHL18:JJW18" si="110">SUM(JHL10:JHL17)</f>
        <v>0</v>
      </c>
      <c r="JHM18" s="231">
        <f t="shared" si="110"/>
        <v>0</v>
      </c>
      <c r="JHN18" s="231">
        <f t="shared" si="110"/>
        <v>0</v>
      </c>
      <c r="JHO18" s="231">
        <f t="shared" si="110"/>
        <v>0</v>
      </c>
      <c r="JHP18" s="231">
        <f t="shared" si="110"/>
        <v>0</v>
      </c>
      <c r="JHQ18" s="231">
        <f t="shared" si="110"/>
        <v>0</v>
      </c>
      <c r="JHR18" s="231">
        <f t="shared" si="110"/>
        <v>0</v>
      </c>
      <c r="JHS18" s="231">
        <f t="shared" si="110"/>
        <v>0</v>
      </c>
      <c r="JHT18" s="231">
        <f t="shared" si="110"/>
        <v>0</v>
      </c>
      <c r="JHU18" s="231">
        <f t="shared" si="110"/>
        <v>0</v>
      </c>
      <c r="JHV18" s="231">
        <f t="shared" si="110"/>
        <v>0</v>
      </c>
      <c r="JHW18" s="231">
        <f t="shared" si="110"/>
        <v>0</v>
      </c>
      <c r="JHX18" s="231">
        <f t="shared" si="110"/>
        <v>0</v>
      </c>
      <c r="JHY18" s="231">
        <f t="shared" si="110"/>
        <v>0</v>
      </c>
      <c r="JHZ18" s="231">
        <f t="shared" si="110"/>
        <v>0</v>
      </c>
      <c r="JIA18" s="231">
        <f t="shared" si="110"/>
        <v>0</v>
      </c>
      <c r="JIB18" s="231">
        <f t="shared" si="110"/>
        <v>0</v>
      </c>
      <c r="JIC18" s="231">
        <f t="shared" si="110"/>
        <v>0</v>
      </c>
      <c r="JID18" s="231">
        <f t="shared" si="110"/>
        <v>0</v>
      </c>
      <c r="JIE18" s="231">
        <f t="shared" si="110"/>
        <v>0</v>
      </c>
      <c r="JIF18" s="231">
        <f t="shared" si="110"/>
        <v>0</v>
      </c>
      <c r="JIG18" s="231">
        <f t="shared" si="110"/>
        <v>0</v>
      </c>
      <c r="JIH18" s="231">
        <f t="shared" si="110"/>
        <v>0</v>
      </c>
      <c r="JII18" s="231">
        <f t="shared" si="110"/>
        <v>0</v>
      </c>
      <c r="JIJ18" s="231">
        <f t="shared" si="110"/>
        <v>0</v>
      </c>
      <c r="JIK18" s="231">
        <f t="shared" si="110"/>
        <v>0</v>
      </c>
      <c r="JIL18" s="231">
        <f t="shared" si="110"/>
        <v>0</v>
      </c>
      <c r="JIM18" s="231">
        <f t="shared" si="110"/>
        <v>0</v>
      </c>
      <c r="JIN18" s="231">
        <f t="shared" si="110"/>
        <v>0</v>
      </c>
      <c r="JIO18" s="231">
        <f t="shared" si="110"/>
        <v>0</v>
      </c>
      <c r="JIP18" s="231">
        <f t="shared" si="110"/>
        <v>0</v>
      </c>
      <c r="JIQ18" s="231">
        <f t="shared" si="110"/>
        <v>0</v>
      </c>
      <c r="JIR18" s="231">
        <f t="shared" si="110"/>
        <v>0</v>
      </c>
      <c r="JIS18" s="231">
        <f t="shared" si="110"/>
        <v>0</v>
      </c>
      <c r="JIT18" s="231">
        <f t="shared" si="110"/>
        <v>0</v>
      </c>
      <c r="JIU18" s="231">
        <f t="shared" si="110"/>
        <v>0</v>
      </c>
      <c r="JIV18" s="231">
        <f t="shared" si="110"/>
        <v>0</v>
      </c>
      <c r="JIW18" s="231">
        <f t="shared" si="110"/>
        <v>0</v>
      </c>
      <c r="JIX18" s="231">
        <f t="shared" si="110"/>
        <v>0</v>
      </c>
      <c r="JIY18" s="231">
        <f t="shared" si="110"/>
        <v>0</v>
      </c>
      <c r="JIZ18" s="231">
        <f t="shared" si="110"/>
        <v>0</v>
      </c>
      <c r="JJA18" s="231">
        <f t="shared" si="110"/>
        <v>0</v>
      </c>
      <c r="JJB18" s="231">
        <f t="shared" si="110"/>
        <v>0</v>
      </c>
      <c r="JJC18" s="231">
        <f t="shared" si="110"/>
        <v>0</v>
      </c>
      <c r="JJD18" s="231">
        <f t="shared" si="110"/>
        <v>0</v>
      </c>
      <c r="JJE18" s="231">
        <f t="shared" si="110"/>
        <v>0</v>
      </c>
      <c r="JJF18" s="231">
        <f t="shared" si="110"/>
        <v>0</v>
      </c>
      <c r="JJG18" s="231">
        <f t="shared" si="110"/>
        <v>0</v>
      </c>
      <c r="JJH18" s="231">
        <f t="shared" si="110"/>
        <v>0</v>
      </c>
      <c r="JJI18" s="231">
        <f t="shared" si="110"/>
        <v>0</v>
      </c>
      <c r="JJJ18" s="231">
        <f t="shared" si="110"/>
        <v>0</v>
      </c>
      <c r="JJK18" s="231">
        <f t="shared" si="110"/>
        <v>0</v>
      </c>
      <c r="JJL18" s="231">
        <f t="shared" si="110"/>
        <v>0</v>
      </c>
      <c r="JJM18" s="231">
        <f t="shared" si="110"/>
        <v>0</v>
      </c>
      <c r="JJN18" s="231">
        <f t="shared" si="110"/>
        <v>0</v>
      </c>
      <c r="JJO18" s="231">
        <f t="shared" si="110"/>
        <v>0</v>
      </c>
      <c r="JJP18" s="231">
        <f t="shared" si="110"/>
        <v>0</v>
      </c>
      <c r="JJQ18" s="231">
        <f t="shared" si="110"/>
        <v>0</v>
      </c>
      <c r="JJR18" s="231">
        <f t="shared" si="110"/>
        <v>0</v>
      </c>
      <c r="JJS18" s="231">
        <f t="shared" si="110"/>
        <v>0</v>
      </c>
      <c r="JJT18" s="231">
        <f t="shared" si="110"/>
        <v>0</v>
      </c>
      <c r="JJU18" s="231">
        <f t="shared" si="110"/>
        <v>0</v>
      </c>
      <c r="JJV18" s="231">
        <f t="shared" si="110"/>
        <v>0</v>
      </c>
      <c r="JJW18" s="231">
        <f t="shared" si="110"/>
        <v>0</v>
      </c>
      <c r="JJX18" s="231">
        <f t="shared" ref="JJX18:JMI18" si="111">SUM(JJX10:JJX17)</f>
        <v>0</v>
      </c>
      <c r="JJY18" s="231">
        <f t="shared" si="111"/>
        <v>0</v>
      </c>
      <c r="JJZ18" s="231">
        <f t="shared" si="111"/>
        <v>0</v>
      </c>
      <c r="JKA18" s="231">
        <f t="shared" si="111"/>
        <v>0</v>
      </c>
      <c r="JKB18" s="231">
        <f t="shared" si="111"/>
        <v>0</v>
      </c>
      <c r="JKC18" s="231">
        <f t="shared" si="111"/>
        <v>0</v>
      </c>
      <c r="JKD18" s="231">
        <f t="shared" si="111"/>
        <v>0</v>
      </c>
      <c r="JKE18" s="231">
        <f t="shared" si="111"/>
        <v>0</v>
      </c>
      <c r="JKF18" s="231">
        <f t="shared" si="111"/>
        <v>0</v>
      </c>
      <c r="JKG18" s="231">
        <f t="shared" si="111"/>
        <v>0</v>
      </c>
      <c r="JKH18" s="231">
        <f t="shared" si="111"/>
        <v>0</v>
      </c>
      <c r="JKI18" s="231">
        <f t="shared" si="111"/>
        <v>0</v>
      </c>
      <c r="JKJ18" s="231">
        <f t="shared" si="111"/>
        <v>0</v>
      </c>
      <c r="JKK18" s="231">
        <f t="shared" si="111"/>
        <v>0</v>
      </c>
      <c r="JKL18" s="231">
        <f t="shared" si="111"/>
        <v>0</v>
      </c>
      <c r="JKM18" s="231">
        <f t="shared" si="111"/>
        <v>0</v>
      </c>
      <c r="JKN18" s="231">
        <f t="shared" si="111"/>
        <v>0</v>
      </c>
      <c r="JKO18" s="231">
        <f t="shared" si="111"/>
        <v>0</v>
      </c>
      <c r="JKP18" s="231">
        <f t="shared" si="111"/>
        <v>0</v>
      </c>
      <c r="JKQ18" s="231">
        <f t="shared" si="111"/>
        <v>0</v>
      </c>
      <c r="JKR18" s="231">
        <f t="shared" si="111"/>
        <v>0</v>
      </c>
      <c r="JKS18" s="231">
        <f t="shared" si="111"/>
        <v>0</v>
      </c>
      <c r="JKT18" s="231">
        <f t="shared" si="111"/>
        <v>0</v>
      </c>
      <c r="JKU18" s="231">
        <f t="shared" si="111"/>
        <v>0</v>
      </c>
      <c r="JKV18" s="231">
        <f t="shared" si="111"/>
        <v>0</v>
      </c>
      <c r="JKW18" s="231">
        <f t="shared" si="111"/>
        <v>0</v>
      </c>
      <c r="JKX18" s="231">
        <f t="shared" si="111"/>
        <v>0</v>
      </c>
      <c r="JKY18" s="231">
        <f t="shared" si="111"/>
        <v>0</v>
      </c>
      <c r="JKZ18" s="231">
        <f t="shared" si="111"/>
        <v>0</v>
      </c>
      <c r="JLA18" s="231">
        <f t="shared" si="111"/>
        <v>0</v>
      </c>
      <c r="JLB18" s="231">
        <f t="shared" si="111"/>
        <v>0</v>
      </c>
      <c r="JLC18" s="231">
        <f t="shared" si="111"/>
        <v>0</v>
      </c>
      <c r="JLD18" s="231">
        <f t="shared" si="111"/>
        <v>0</v>
      </c>
      <c r="JLE18" s="231">
        <f t="shared" si="111"/>
        <v>0</v>
      </c>
      <c r="JLF18" s="231">
        <f t="shared" si="111"/>
        <v>0</v>
      </c>
      <c r="JLG18" s="231">
        <f t="shared" si="111"/>
        <v>0</v>
      </c>
      <c r="JLH18" s="231">
        <f t="shared" si="111"/>
        <v>0</v>
      </c>
      <c r="JLI18" s="231">
        <f t="shared" si="111"/>
        <v>0</v>
      </c>
      <c r="JLJ18" s="231">
        <f t="shared" si="111"/>
        <v>0</v>
      </c>
      <c r="JLK18" s="231">
        <f t="shared" si="111"/>
        <v>0</v>
      </c>
      <c r="JLL18" s="231">
        <f t="shared" si="111"/>
        <v>0</v>
      </c>
      <c r="JLM18" s="231">
        <f t="shared" si="111"/>
        <v>0</v>
      </c>
      <c r="JLN18" s="231">
        <f t="shared" si="111"/>
        <v>0</v>
      </c>
      <c r="JLO18" s="231">
        <f t="shared" si="111"/>
        <v>0</v>
      </c>
      <c r="JLP18" s="231">
        <f t="shared" si="111"/>
        <v>0</v>
      </c>
      <c r="JLQ18" s="231">
        <f t="shared" si="111"/>
        <v>0</v>
      </c>
      <c r="JLR18" s="231">
        <f t="shared" si="111"/>
        <v>0</v>
      </c>
      <c r="JLS18" s="231">
        <f t="shared" si="111"/>
        <v>0</v>
      </c>
      <c r="JLT18" s="231">
        <f t="shared" si="111"/>
        <v>0</v>
      </c>
      <c r="JLU18" s="231">
        <f t="shared" si="111"/>
        <v>0</v>
      </c>
      <c r="JLV18" s="231">
        <f t="shared" si="111"/>
        <v>0</v>
      </c>
      <c r="JLW18" s="231">
        <f t="shared" si="111"/>
        <v>0</v>
      </c>
      <c r="JLX18" s="231">
        <f t="shared" si="111"/>
        <v>0</v>
      </c>
      <c r="JLY18" s="231">
        <f t="shared" si="111"/>
        <v>0</v>
      </c>
      <c r="JLZ18" s="231">
        <f t="shared" si="111"/>
        <v>0</v>
      </c>
      <c r="JMA18" s="231">
        <f t="shared" si="111"/>
        <v>0</v>
      </c>
      <c r="JMB18" s="231">
        <f t="shared" si="111"/>
        <v>0</v>
      </c>
      <c r="JMC18" s="231">
        <f t="shared" si="111"/>
        <v>0</v>
      </c>
      <c r="JMD18" s="231">
        <f t="shared" si="111"/>
        <v>0</v>
      </c>
      <c r="JME18" s="231">
        <f t="shared" si="111"/>
        <v>0</v>
      </c>
      <c r="JMF18" s="231">
        <f t="shared" si="111"/>
        <v>0</v>
      </c>
      <c r="JMG18" s="231">
        <f t="shared" si="111"/>
        <v>0</v>
      </c>
      <c r="JMH18" s="231">
        <f t="shared" si="111"/>
        <v>0</v>
      </c>
      <c r="JMI18" s="231">
        <f t="shared" si="111"/>
        <v>0</v>
      </c>
      <c r="JMJ18" s="231">
        <f t="shared" ref="JMJ18:JOU18" si="112">SUM(JMJ10:JMJ17)</f>
        <v>0</v>
      </c>
      <c r="JMK18" s="231">
        <f t="shared" si="112"/>
        <v>0</v>
      </c>
      <c r="JML18" s="231">
        <f t="shared" si="112"/>
        <v>0</v>
      </c>
      <c r="JMM18" s="231">
        <f t="shared" si="112"/>
        <v>0</v>
      </c>
      <c r="JMN18" s="231">
        <f t="shared" si="112"/>
        <v>0</v>
      </c>
      <c r="JMO18" s="231">
        <f t="shared" si="112"/>
        <v>0</v>
      </c>
      <c r="JMP18" s="231">
        <f t="shared" si="112"/>
        <v>0</v>
      </c>
      <c r="JMQ18" s="231">
        <f t="shared" si="112"/>
        <v>0</v>
      </c>
      <c r="JMR18" s="231">
        <f t="shared" si="112"/>
        <v>0</v>
      </c>
      <c r="JMS18" s="231">
        <f t="shared" si="112"/>
        <v>0</v>
      </c>
      <c r="JMT18" s="231">
        <f t="shared" si="112"/>
        <v>0</v>
      </c>
      <c r="JMU18" s="231">
        <f t="shared" si="112"/>
        <v>0</v>
      </c>
      <c r="JMV18" s="231">
        <f t="shared" si="112"/>
        <v>0</v>
      </c>
      <c r="JMW18" s="231">
        <f t="shared" si="112"/>
        <v>0</v>
      </c>
      <c r="JMX18" s="231">
        <f t="shared" si="112"/>
        <v>0</v>
      </c>
      <c r="JMY18" s="231">
        <f t="shared" si="112"/>
        <v>0</v>
      </c>
      <c r="JMZ18" s="231">
        <f t="shared" si="112"/>
        <v>0</v>
      </c>
      <c r="JNA18" s="231">
        <f t="shared" si="112"/>
        <v>0</v>
      </c>
      <c r="JNB18" s="231">
        <f t="shared" si="112"/>
        <v>0</v>
      </c>
      <c r="JNC18" s="231">
        <f t="shared" si="112"/>
        <v>0</v>
      </c>
      <c r="JND18" s="231">
        <f t="shared" si="112"/>
        <v>0</v>
      </c>
      <c r="JNE18" s="231">
        <f t="shared" si="112"/>
        <v>0</v>
      </c>
      <c r="JNF18" s="231">
        <f t="shared" si="112"/>
        <v>0</v>
      </c>
      <c r="JNG18" s="231">
        <f t="shared" si="112"/>
        <v>0</v>
      </c>
      <c r="JNH18" s="231">
        <f t="shared" si="112"/>
        <v>0</v>
      </c>
      <c r="JNI18" s="231">
        <f t="shared" si="112"/>
        <v>0</v>
      </c>
      <c r="JNJ18" s="231">
        <f t="shared" si="112"/>
        <v>0</v>
      </c>
      <c r="JNK18" s="231">
        <f t="shared" si="112"/>
        <v>0</v>
      </c>
      <c r="JNL18" s="231">
        <f t="shared" si="112"/>
        <v>0</v>
      </c>
      <c r="JNM18" s="231">
        <f t="shared" si="112"/>
        <v>0</v>
      </c>
      <c r="JNN18" s="231">
        <f t="shared" si="112"/>
        <v>0</v>
      </c>
      <c r="JNO18" s="231">
        <f t="shared" si="112"/>
        <v>0</v>
      </c>
      <c r="JNP18" s="231">
        <f t="shared" si="112"/>
        <v>0</v>
      </c>
      <c r="JNQ18" s="231">
        <f t="shared" si="112"/>
        <v>0</v>
      </c>
      <c r="JNR18" s="231">
        <f t="shared" si="112"/>
        <v>0</v>
      </c>
      <c r="JNS18" s="231">
        <f t="shared" si="112"/>
        <v>0</v>
      </c>
      <c r="JNT18" s="231">
        <f t="shared" si="112"/>
        <v>0</v>
      </c>
      <c r="JNU18" s="231">
        <f t="shared" si="112"/>
        <v>0</v>
      </c>
      <c r="JNV18" s="231">
        <f t="shared" si="112"/>
        <v>0</v>
      </c>
      <c r="JNW18" s="231">
        <f t="shared" si="112"/>
        <v>0</v>
      </c>
      <c r="JNX18" s="231">
        <f t="shared" si="112"/>
        <v>0</v>
      </c>
      <c r="JNY18" s="231">
        <f t="shared" si="112"/>
        <v>0</v>
      </c>
      <c r="JNZ18" s="231">
        <f t="shared" si="112"/>
        <v>0</v>
      </c>
      <c r="JOA18" s="231">
        <f t="shared" si="112"/>
        <v>0</v>
      </c>
      <c r="JOB18" s="231">
        <f t="shared" si="112"/>
        <v>0</v>
      </c>
      <c r="JOC18" s="231">
        <f t="shared" si="112"/>
        <v>0</v>
      </c>
      <c r="JOD18" s="231">
        <f t="shared" si="112"/>
        <v>0</v>
      </c>
      <c r="JOE18" s="231">
        <f t="shared" si="112"/>
        <v>0</v>
      </c>
      <c r="JOF18" s="231">
        <f t="shared" si="112"/>
        <v>0</v>
      </c>
      <c r="JOG18" s="231">
        <f t="shared" si="112"/>
        <v>0</v>
      </c>
      <c r="JOH18" s="231">
        <f t="shared" si="112"/>
        <v>0</v>
      </c>
      <c r="JOI18" s="231">
        <f t="shared" si="112"/>
        <v>0</v>
      </c>
      <c r="JOJ18" s="231">
        <f t="shared" si="112"/>
        <v>0</v>
      </c>
      <c r="JOK18" s="231">
        <f t="shared" si="112"/>
        <v>0</v>
      </c>
      <c r="JOL18" s="231">
        <f t="shared" si="112"/>
        <v>0</v>
      </c>
      <c r="JOM18" s="231">
        <f t="shared" si="112"/>
        <v>0</v>
      </c>
      <c r="JON18" s="231">
        <f t="shared" si="112"/>
        <v>0</v>
      </c>
      <c r="JOO18" s="231">
        <f t="shared" si="112"/>
        <v>0</v>
      </c>
      <c r="JOP18" s="231">
        <f t="shared" si="112"/>
        <v>0</v>
      </c>
      <c r="JOQ18" s="231">
        <f t="shared" si="112"/>
        <v>0</v>
      </c>
      <c r="JOR18" s="231">
        <f t="shared" si="112"/>
        <v>0</v>
      </c>
      <c r="JOS18" s="231">
        <f t="shared" si="112"/>
        <v>0</v>
      </c>
      <c r="JOT18" s="231">
        <f t="shared" si="112"/>
        <v>0</v>
      </c>
      <c r="JOU18" s="231">
        <f t="shared" si="112"/>
        <v>0</v>
      </c>
      <c r="JOV18" s="231">
        <f t="shared" ref="JOV18:JRG18" si="113">SUM(JOV10:JOV17)</f>
        <v>0</v>
      </c>
      <c r="JOW18" s="231">
        <f t="shared" si="113"/>
        <v>0</v>
      </c>
      <c r="JOX18" s="231">
        <f t="shared" si="113"/>
        <v>0</v>
      </c>
      <c r="JOY18" s="231">
        <f t="shared" si="113"/>
        <v>0</v>
      </c>
      <c r="JOZ18" s="231">
        <f t="shared" si="113"/>
        <v>0</v>
      </c>
      <c r="JPA18" s="231">
        <f t="shared" si="113"/>
        <v>0</v>
      </c>
      <c r="JPB18" s="231">
        <f t="shared" si="113"/>
        <v>0</v>
      </c>
      <c r="JPC18" s="231">
        <f t="shared" si="113"/>
        <v>0</v>
      </c>
      <c r="JPD18" s="231">
        <f t="shared" si="113"/>
        <v>0</v>
      </c>
      <c r="JPE18" s="231">
        <f t="shared" si="113"/>
        <v>0</v>
      </c>
      <c r="JPF18" s="231">
        <f t="shared" si="113"/>
        <v>0</v>
      </c>
      <c r="JPG18" s="231">
        <f t="shared" si="113"/>
        <v>0</v>
      </c>
      <c r="JPH18" s="231">
        <f t="shared" si="113"/>
        <v>0</v>
      </c>
      <c r="JPI18" s="231">
        <f t="shared" si="113"/>
        <v>0</v>
      </c>
      <c r="JPJ18" s="231">
        <f t="shared" si="113"/>
        <v>0</v>
      </c>
      <c r="JPK18" s="231">
        <f t="shared" si="113"/>
        <v>0</v>
      </c>
      <c r="JPL18" s="231">
        <f t="shared" si="113"/>
        <v>0</v>
      </c>
      <c r="JPM18" s="231">
        <f t="shared" si="113"/>
        <v>0</v>
      </c>
      <c r="JPN18" s="231">
        <f t="shared" si="113"/>
        <v>0</v>
      </c>
      <c r="JPO18" s="231">
        <f t="shared" si="113"/>
        <v>0</v>
      </c>
      <c r="JPP18" s="231">
        <f t="shared" si="113"/>
        <v>0</v>
      </c>
      <c r="JPQ18" s="231">
        <f t="shared" si="113"/>
        <v>0</v>
      </c>
      <c r="JPR18" s="231">
        <f t="shared" si="113"/>
        <v>0</v>
      </c>
      <c r="JPS18" s="231">
        <f t="shared" si="113"/>
        <v>0</v>
      </c>
      <c r="JPT18" s="231">
        <f t="shared" si="113"/>
        <v>0</v>
      </c>
      <c r="JPU18" s="231">
        <f t="shared" si="113"/>
        <v>0</v>
      </c>
      <c r="JPV18" s="231">
        <f t="shared" si="113"/>
        <v>0</v>
      </c>
      <c r="JPW18" s="231">
        <f t="shared" si="113"/>
        <v>0</v>
      </c>
      <c r="JPX18" s="231">
        <f t="shared" si="113"/>
        <v>0</v>
      </c>
      <c r="JPY18" s="231">
        <f t="shared" si="113"/>
        <v>0</v>
      </c>
      <c r="JPZ18" s="231">
        <f t="shared" si="113"/>
        <v>0</v>
      </c>
      <c r="JQA18" s="231">
        <f t="shared" si="113"/>
        <v>0</v>
      </c>
      <c r="JQB18" s="231">
        <f t="shared" si="113"/>
        <v>0</v>
      </c>
      <c r="JQC18" s="231">
        <f t="shared" si="113"/>
        <v>0</v>
      </c>
      <c r="JQD18" s="231">
        <f t="shared" si="113"/>
        <v>0</v>
      </c>
      <c r="JQE18" s="231">
        <f t="shared" si="113"/>
        <v>0</v>
      </c>
      <c r="JQF18" s="231">
        <f t="shared" si="113"/>
        <v>0</v>
      </c>
      <c r="JQG18" s="231">
        <f t="shared" si="113"/>
        <v>0</v>
      </c>
      <c r="JQH18" s="231">
        <f t="shared" si="113"/>
        <v>0</v>
      </c>
      <c r="JQI18" s="231">
        <f t="shared" si="113"/>
        <v>0</v>
      </c>
      <c r="JQJ18" s="231">
        <f t="shared" si="113"/>
        <v>0</v>
      </c>
      <c r="JQK18" s="231">
        <f t="shared" si="113"/>
        <v>0</v>
      </c>
      <c r="JQL18" s="231">
        <f t="shared" si="113"/>
        <v>0</v>
      </c>
      <c r="JQM18" s="231">
        <f t="shared" si="113"/>
        <v>0</v>
      </c>
      <c r="JQN18" s="231">
        <f t="shared" si="113"/>
        <v>0</v>
      </c>
      <c r="JQO18" s="231">
        <f t="shared" si="113"/>
        <v>0</v>
      </c>
      <c r="JQP18" s="231">
        <f t="shared" si="113"/>
        <v>0</v>
      </c>
      <c r="JQQ18" s="231">
        <f t="shared" si="113"/>
        <v>0</v>
      </c>
      <c r="JQR18" s="231">
        <f t="shared" si="113"/>
        <v>0</v>
      </c>
      <c r="JQS18" s="231">
        <f t="shared" si="113"/>
        <v>0</v>
      </c>
      <c r="JQT18" s="231">
        <f t="shared" si="113"/>
        <v>0</v>
      </c>
      <c r="JQU18" s="231">
        <f t="shared" si="113"/>
        <v>0</v>
      </c>
      <c r="JQV18" s="231">
        <f t="shared" si="113"/>
        <v>0</v>
      </c>
      <c r="JQW18" s="231">
        <f t="shared" si="113"/>
        <v>0</v>
      </c>
      <c r="JQX18" s="231">
        <f t="shared" si="113"/>
        <v>0</v>
      </c>
      <c r="JQY18" s="231">
        <f t="shared" si="113"/>
        <v>0</v>
      </c>
      <c r="JQZ18" s="231">
        <f t="shared" si="113"/>
        <v>0</v>
      </c>
      <c r="JRA18" s="231">
        <f t="shared" si="113"/>
        <v>0</v>
      </c>
      <c r="JRB18" s="231">
        <f t="shared" si="113"/>
        <v>0</v>
      </c>
      <c r="JRC18" s="231">
        <f t="shared" si="113"/>
        <v>0</v>
      </c>
      <c r="JRD18" s="231">
        <f t="shared" si="113"/>
        <v>0</v>
      </c>
      <c r="JRE18" s="231">
        <f t="shared" si="113"/>
        <v>0</v>
      </c>
      <c r="JRF18" s="231">
        <f t="shared" si="113"/>
        <v>0</v>
      </c>
      <c r="JRG18" s="231">
        <f t="shared" si="113"/>
        <v>0</v>
      </c>
      <c r="JRH18" s="231">
        <f t="shared" ref="JRH18:JTS18" si="114">SUM(JRH10:JRH17)</f>
        <v>0</v>
      </c>
      <c r="JRI18" s="231">
        <f t="shared" si="114"/>
        <v>0</v>
      </c>
      <c r="JRJ18" s="231">
        <f t="shared" si="114"/>
        <v>0</v>
      </c>
      <c r="JRK18" s="231">
        <f t="shared" si="114"/>
        <v>0</v>
      </c>
      <c r="JRL18" s="231">
        <f t="shared" si="114"/>
        <v>0</v>
      </c>
      <c r="JRM18" s="231">
        <f t="shared" si="114"/>
        <v>0</v>
      </c>
      <c r="JRN18" s="231">
        <f t="shared" si="114"/>
        <v>0</v>
      </c>
      <c r="JRO18" s="231">
        <f t="shared" si="114"/>
        <v>0</v>
      </c>
      <c r="JRP18" s="231">
        <f t="shared" si="114"/>
        <v>0</v>
      </c>
      <c r="JRQ18" s="231">
        <f t="shared" si="114"/>
        <v>0</v>
      </c>
      <c r="JRR18" s="231">
        <f t="shared" si="114"/>
        <v>0</v>
      </c>
      <c r="JRS18" s="231">
        <f t="shared" si="114"/>
        <v>0</v>
      </c>
      <c r="JRT18" s="231">
        <f t="shared" si="114"/>
        <v>0</v>
      </c>
      <c r="JRU18" s="231">
        <f t="shared" si="114"/>
        <v>0</v>
      </c>
      <c r="JRV18" s="231">
        <f t="shared" si="114"/>
        <v>0</v>
      </c>
      <c r="JRW18" s="231">
        <f t="shared" si="114"/>
        <v>0</v>
      </c>
      <c r="JRX18" s="231">
        <f t="shared" si="114"/>
        <v>0</v>
      </c>
      <c r="JRY18" s="231">
        <f t="shared" si="114"/>
        <v>0</v>
      </c>
      <c r="JRZ18" s="231">
        <f t="shared" si="114"/>
        <v>0</v>
      </c>
      <c r="JSA18" s="231">
        <f t="shared" si="114"/>
        <v>0</v>
      </c>
      <c r="JSB18" s="231">
        <f t="shared" si="114"/>
        <v>0</v>
      </c>
      <c r="JSC18" s="231">
        <f t="shared" si="114"/>
        <v>0</v>
      </c>
      <c r="JSD18" s="231">
        <f t="shared" si="114"/>
        <v>0</v>
      </c>
      <c r="JSE18" s="231">
        <f t="shared" si="114"/>
        <v>0</v>
      </c>
      <c r="JSF18" s="231">
        <f t="shared" si="114"/>
        <v>0</v>
      </c>
      <c r="JSG18" s="231">
        <f t="shared" si="114"/>
        <v>0</v>
      </c>
      <c r="JSH18" s="231">
        <f t="shared" si="114"/>
        <v>0</v>
      </c>
      <c r="JSI18" s="231">
        <f t="shared" si="114"/>
        <v>0</v>
      </c>
      <c r="JSJ18" s="231">
        <f t="shared" si="114"/>
        <v>0</v>
      </c>
      <c r="JSK18" s="231">
        <f t="shared" si="114"/>
        <v>0</v>
      </c>
      <c r="JSL18" s="231">
        <f t="shared" si="114"/>
        <v>0</v>
      </c>
      <c r="JSM18" s="231">
        <f t="shared" si="114"/>
        <v>0</v>
      </c>
      <c r="JSN18" s="231">
        <f t="shared" si="114"/>
        <v>0</v>
      </c>
      <c r="JSO18" s="231">
        <f t="shared" si="114"/>
        <v>0</v>
      </c>
      <c r="JSP18" s="231">
        <f t="shared" si="114"/>
        <v>0</v>
      </c>
      <c r="JSQ18" s="231">
        <f t="shared" si="114"/>
        <v>0</v>
      </c>
      <c r="JSR18" s="231">
        <f t="shared" si="114"/>
        <v>0</v>
      </c>
      <c r="JSS18" s="231">
        <f t="shared" si="114"/>
        <v>0</v>
      </c>
      <c r="JST18" s="231">
        <f t="shared" si="114"/>
        <v>0</v>
      </c>
      <c r="JSU18" s="231">
        <f t="shared" si="114"/>
        <v>0</v>
      </c>
      <c r="JSV18" s="231">
        <f t="shared" si="114"/>
        <v>0</v>
      </c>
      <c r="JSW18" s="231">
        <f t="shared" si="114"/>
        <v>0</v>
      </c>
      <c r="JSX18" s="231">
        <f t="shared" si="114"/>
        <v>0</v>
      </c>
      <c r="JSY18" s="231">
        <f t="shared" si="114"/>
        <v>0</v>
      </c>
      <c r="JSZ18" s="231">
        <f t="shared" si="114"/>
        <v>0</v>
      </c>
      <c r="JTA18" s="231">
        <f t="shared" si="114"/>
        <v>0</v>
      </c>
      <c r="JTB18" s="231">
        <f t="shared" si="114"/>
        <v>0</v>
      </c>
      <c r="JTC18" s="231">
        <f t="shared" si="114"/>
        <v>0</v>
      </c>
      <c r="JTD18" s="231">
        <f t="shared" si="114"/>
        <v>0</v>
      </c>
      <c r="JTE18" s="231">
        <f t="shared" si="114"/>
        <v>0</v>
      </c>
      <c r="JTF18" s="231">
        <f t="shared" si="114"/>
        <v>0</v>
      </c>
      <c r="JTG18" s="231">
        <f t="shared" si="114"/>
        <v>0</v>
      </c>
      <c r="JTH18" s="231">
        <f t="shared" si="114"/>
        <v>0</v>
      </c>
      <c r="JTI18" s="231">
        <f t="shared" si="114"/>
        <v>0</v>
      </c>
      <c r="JTJ18" s="231">
        <f t="shared" si="114"/>
        <v>0</v>
      </c>
      <c r="JTK18" s="231">
        <f t="shared" si="114"/>
        <v>0</v>
      </c>
      <c r="JTL18" s="231">
        <f t="shared" si="114"/>
        <v>0</v>
      </c>
      <c r="JTM18" s="231">
        <f t="shared" si="114"/>
        <v>0</v>
      </c>
      <c r="JTN18" s="231">
        <f t="shared" si="114"/>
        <v>0</v>
      </c>
      <c r="JTO18" s="231">
        <f t="shared" si="114"/>
        <v>0</v>
      </c>
      <c r="JTP18" s="231">
        <f t="shared" si="114"/>
        <v>0</v>
      </c>
      <c r="JTQ18" s="231">
        <f t="shared" si="114"/>
        <v>0</v>
      </c>
      <c r="JTR18" s="231">
        <f t="shared" si="114"/>
        <v>0</v>
      </c>
      <c r="JTS18" s="231">
        <f t="shared" si="114"/>
        <v>0</v>
      </c>
      <c r="JTT18" s="231">
        <f t="shared" ref="JTT18:JWE18" si="115">SUM(JTT10:JTT17)</f>
        <v>0</v>
      </c>
      <c r="JTU18" s="231">
        <f t="shared" si="115"/>
        <v>0</v>
      </c>
      <c r="JTV18" s="231">
        <f t="shared" si="115"/>
        <v>0</v>
      </c>
      <c r="JTW18" s="231">
        <f t="shared" si="115"/>
        <v>0</v>
      </c>
      <c r="JTX18" s="231">
        <f t="shared" si="115"/>
        <v>0</v>
      </c>
      <c r="JTY18" s="231">
        <f t="shared" si="115"/>
        <v>0</v>
      </c>
      <c r="JTZ18" s="231">
        <f t="shared" si="115"/>
        <v>0</v>
      </c>
      <c r="JUA18" s="231">
        <f t="shared" si="115"/>
        <v>0</v>
      </c>
      <c r="JUB18" s="231">
        <f t="shared" si="115"/>
        <v>0</v>
      </c>
      <c r="JUC18" s="231">
        <f t="shared" si="115"/>
        <v>0</v>
      </c>
      <c r="JUD18" s="231">
        <f t="shared" si="115"/>
        <v>0</v>
      </c>
      <c r="JUE18" s="231">
        <f t="shared" si="115"/>
        <v>0</v>
      </c>
      <c r="JUF18" s="231">
        <f t="shared" si="115"/>
        <v>0</v>
      </c>
      <c r="JUG18" s="231">
        <f t="shared" si="115"/>
        <v>0</v>
      </c>
      <c r="JUH18" s="231">
        <f t="shared" si="115"/>
        <v>0</v>
      </c>
      <c r="JUI18" s="231">
        <f t="shared" si="115"/>
        <v>0</v>
      </c>
      <c r="JUJ18" s="231">
        <f t="shared" si="115"/>
        <v>0</v>
      </c>
      <c r="JUK18" s="231">
        <f t="shared" si="115"/>
        <v>0</v>
      </c>
      <c r="JUL18" s="231">
        <f t="shared" si="115"/>
        <v>0</v>
      </c>
      <c r="JUM18" s="231">
        <f t="shared" si="115"/>
        <v>0</v>
      </c>
      <c r="JUN18" s="231">
        <f t="shared" si="115"/>
        <v>0</v>
      </c>
      <c r="JUO18" s="231">
        <f t="shared" si="115"/>
        <v>0</v>
      </c>
      <c r="JUP18" s="231">
        <f t="shared" si="115"/>
        <v>0</v>
      </c>
      <c r="JUQ18" s="231">
        <f t="shared" si="115"/>
        <v>0</v>
      </c>
      <c r="JUR18" s="231">
        <f t="shared" si="115"/>
        <v>0</v>
      </c>
      <c r="JUS18" s="231">
        <f t="shared" si="115"/>
        <v>0</v>
      </c>
      <c r="JUT18" s="231">
        <f t="shared" si="115"/>
        <v>0</v>
      </c>
      <c r="JUU18" s="231">
        <f t="shared" si="115"/>
        <v>0</v>
      </c>
      <c r="JUV18" s="231">
        <f t="shared" si="115"/>
        <v>0</v>
      </c>
      <c r="JUW18" s="231">
        <f t="shared" si="115"/>
        <v>0</v>
      </c>
      <c r="JUX18" s="231">
        <f t="shared" si="115"/>
        <v>0</v>
      </c>
      <c r="JUY18" s="231">
        <f t="shared" si="115"/>
        <v>0</v>
      </c>
      <c r="JUZ18" s="231">
        <f t="shared" si="115"/>
        <v>0</v>
      </c>
      <c r="JVA18" s="231">
        <f t="shared" si="115"/>
        <v>0</v>
      </c>
      <c r="JVB18" s="231">
        <f t="shared" si="115"/>
        <v>0</v>
      </c>
      <c r="JVC18" s="231">
        <f t="shared" si="115"/>
        <v>0</v>
      </c>
      <c r="JVD18" s="231">
        <f t="shared" si="115"/>
        <v>0</v>
      </c>
      <c r="JVE18" s="231">
        <f t="shared" si="115"/>
        <v>0</v>
      </c>
      <c r="JVF18" s="231">
        <f t="shared" si="115"/>
        <v>0</v>
      </c>
      <c r="JVG18" s="231">
        <f t="shared" si="115"/>
        <v>0</v>
      </c>
      <c r="JVH18" s="231">
        <f t="shared" si="115"/>
        <v>0</v>
      </c>
      <c r="JVI18" s="231">
        <f t="shared" si="115"/>
        <v>0</v>
      </c>
      <c r="JVJ18" s="231">
        <f t="shared" si="115"/>
        <v>0</v>
      </c>
      <c r="JVK18" s="231">
        <f t="shared" si="115"/>
        <v>0</v>
      </c>
      <c r="JVL18" s="231">
        <f t="shared" si="115"/>
        <v>0</v>
      </c>
      <c r="JVM18" s="231">
        <f t="shared" si="115"/>
        <v>0</v>
      </c>
      <c r="JVN18" s="231">
        <f t="shared" si="115"/>
        <v>0</v>
      </c>
      <c r="JVO18" s="231">
        <f t="shared" si="115"/>
        <v>0</v>
      </c>
      <c r="JVP18" s="231">
        <f t="shared" si="115"/>
        <v>0</v>
      </c>
      <c r="JVQ18" s="231">
        <f t="shared" si="115"/>
        <v>0</v>
      </c>
      <c r="JVR18" s="231">
        <f t="shared" si="115"/>
        <v>0</v>
      </c>
      <c r="JVS18" s="231">
        <f t="shared" si="115"/>
        <v>0</v>
      </c>
      <c r="JVT18" s="231">
        <f t="shared" si="115"/>
        <v>0</v>
      </c>
      <c r="JVU18" s="231">
        <f t="shared" si="115"/>
        <v>0</v>
      </c>
      <c r="JVV18" s="231">
        <f t="shared" si="115"/>
        <v>0</v>
      </c>
      <c r="JVW18" s="231">
        <f t="shared" si="115"/>
        <v>0</v>
      </c>
      <c r="JVX18" s="231">
        <f t="shared" si="115"/>
        <v>0</v>
      </c>
      <c r="JVY18" s="231">
        <f t="shared" si="115"/>
        <v>0</v>
      </c>
      <c r="JVZ18" s="231">
        <f t="shared" si="115"/>
        <v>0</v>
      </c>
      <c r="JWA18" s="231">
        <f t="shared" si="115"/>
        <v>0</v>
      </c>
      <c r="JWB18" s="231">
        <f t="shared" si="115"/>
        <v>0</v>
      </c>
      <c r="JWC18" s="231">
        <f t="shared" si="115"/>
        <v>0</v>
      </c>
      <c r="JWD18" s="231">
        <f t="shared" si="115"/>
        <v>0</v>
      </c>
      <c r="JWE18" s="231">
        <f t="shared" si="115"/>
        <v>0</v>
      </c>
      <c r="JWF18" s="231">
        <f t="shared" ref="JWF18:JYQ18" si="116">SUM(JWF10:JWF17)</f>
        <v>0</v>
      </c>
      <c r="JWG18" s="231">
        <f t="shared" si="116"/>
        <v>0</v>
      </c>
      <c r="JWH18" s="231">
        <f t="shared" si="116"/>
        <v>0</v>
      </c>
      <c r="JWI18" s="231">
        <f t="shared" si="116"/>
        <v>0</v>
      </c>
      <c r="JWJ18" s="231">
        <f t="shared" si="116"/>
        <v>0</v>
      </c>
      <c r="JWK18" s="231">
        <f t="shared" si="116"/>
        <v>0</v>
      </c>
      <c r="JWL18" s="231">
        <f t="shared" si="116"/>
        <v>0</v>
      </c>
      <c r="JWM18" s="231">
        <f t="shared" si="116"/>
        <v>0</v>
      </c>
      <c r="JWN18" s="231">
        <f t="shared" si="116"/>
        <v>0</v>
      </c>
      <c r="JWO18" s="231">
        <f t="shared" si="116"/>
        <v>0</v>
      </c>
      <c r="JWP18" s="231">
        <f t="shared" si="116"/>
        <v>0</v>
      </c>
      <c r="JWQ18" s="231">
        <f t="shared" si="116"/>
        <v>0</v>
      </c>
      <c r="JWR18" s="231">
        <f t="shared" si="116"/>
        <v>0</v>
      </c>
      <c r="JWS18" s="231">
        <f t="shared" si="116"/>
        <v>0</v>
      </c>
      <c r="JWT18" s="231">
        <f t="shared" si="116"/>
        <v>0</v>
      </c>
      <c r="JWU18" s="231">
        <f t="shared" si="116"/>
        <v>0</v>
      </c>
      <c r="JWV18" s="231">
        <f t="shared" si="116"/>
        <v>0</v>
      </c>
      <c r="JWW18" s="231">
        <f t="shared" si="116"/>
        <v>0</v>
      </c>
      <c r="JWX18" s="231">
        <f t="shared" si="116"/>
        <v>0</v>
      </c>
      <c r="JWY18" s="231">
        <f t="shared" si="116"/>
        <v>0</v>
      </c>
      <c r="JWZ18" s="231">
        <f t="shared" si="116"/>
        <v>0</v>
      </c>
      <c r="JXA18" s="231">
        <f t="shared" si="116"/>
        <v>0</v>
      </c>
      <c r="JXB18" s="231">
        <f t="shared" si="116"/>
        <v>0</v>
      </c>
      <c r="JXC18" s="231">
        <f t="shared" si="116"/>
        <v>0</v>
      </c>
      <c r="JXD18" s="231">
        <f t="shared" si="116"/>
        <v>0</v>
      </c>
      <c r="JXE18" s="231">
        <f t="shared" si="116"/>
        <v>0</v>
      </c>
      <c r="JXF18" s="231">
        <f t="shared" si="116"/>
        <v>0</v>
      </c>
      <c r="JXG18" s="231">
        <f t="shared" si="116"/>
        <v>0</v>
      </c>
      <c r="JXH18" s="231">
        <f t="shared" si="116"/>
        <v>0</v>
      </c>
      <c r="JXI18" s="231">
        <f t="shared" si="116"/>
        <v>0</v>
      </c>
      <c r="JXJ18" s="231">
        <f t="shared" si="116"/>
        <v>0</v>
      </c>
      <c r="JXK18" s="231">
        <f t="shared" si="116"/>
        <v>0</v>
      </c>
      <c r="JXL18" s="231">
        <f t="shared" si="116"/>
        <v>0</v>
      </c>
      <c r="JXM18" s="231">
        <f t="shared" si="116"/>
        <v>0</v>
      </c>
      <c r="JXN18" s="231">
        <f t="shared" si="116"/>
        <v>0</v>
      </c>
      <c r="JXO18" s="231">
        <f t="shared" si="116"/>
        <v>0</v>
      </c>
      <c r="JXP18" s="231">
        <f t="shared" si="116"/>
        <v>0</v>
      </c>
      <c r="JXQ18" s="231">
        <f t="shared" si="116"/>
        <v>0</v>
      </c>
      <c r="JXR18" s="231">
        <f t="shared" si="116"/>
        <v>0</v>
      </c>
      <c r="JXS18" s="231">
        <f t="shared" si="116"/>
        <v>0</v>
      </c>
      <c r="JXT18" s="231">
        <f t="shared" si="116"/>
        <v>0</v>
      </c>
      <c r="JXU18" s="231">
        <f t="shared" si="116"/>
        <v>0</v>
      </c>
      <c r="JXV18" s="231">
        <f t="shared" si="116"/>
        <v>0</v>
      </c>
      <c r="JXW18" s="231">
        <f t="shared" si="116"/>
        <v>0</v>
      </c>
      <c r="JXX18" s="231">
        <f t="shared" si="116"/>
        <v>0</v>
      </c>
      <c r="JXY18" s="231">
        <f t="shared" si="116"/>
        <v>0</v>
      </c>
      <c r="JXZ18" s="231">
        <f t="shared" si="116"/>
        <v>0</v>
      </c>
      <c r="JYA18" s="231">
        <f t="shared" si="116"/>
        <v>0</v>
      </c>
      <c r="JYB18" s="231">
        <f t="shared" si="116"/>
        <v>0</v>
      </c>
      <c r="JYC18" s="231">
        <f t="shared" si="116"/>
        <v>0</v>
      </c>
      <c r="JYD18" s="231">
        <f t="shared" si="116"/>
        <v>0</v>
      </c>
      <c r="JYE18" s="231">
        <f t="shared" si="116"/>
        <v>0</v>
      </c>
      <c r="JYF18" s="231">
        <f t="shared" si="116"/>
        <v>0</v>
      </c>
      <c r="JYG18" s="231">
        <f t="shared" si="116"/>
        <v>0</v>
      </c>
      <c r="JYH18" s="231">
        <f t="shared" si="116"/>
        <v>0</v>
      </c>
      <c r="JYI18" s="231">
        <f t="shared" si="116"/>
        <v>0</v>
      </c>
      <c r="JYJ18" s="231">
        <f t="shared" si="116"/>
        <v>0</v>
      </c>
      <c r="JYK18" s="231">
        <f t="shared" si="116"/>
        <v>0</v>
      </c>
      <c r="JYL18" s="231">
        <f t="shared" si="116"/>
        <v>0</v>
      </c>
      <c r="JYM18" s="231">
        <f t="shared" si="116"/>
        <v>0</v>
      </c>
      <c r="JYN18" s="231">
        <f t="shared" si="116"/>
        <v>0</v>
      </c>
      <c r="JYO18" s="231">
        <f t="shared" si="116"/>
        <v>0</v>
      </c>
      <c r="JYP18" s="231">
        <f t="shared" si="116"/>
        <v>0</v>
      </c>
      <c r="JYQ18" s="231">
        <f t="shared" si="116"/>
        <v>0</v>
      </c>
      <c r="JYR18" s="231">
        <f t="shared" ref="JYR18:KBC18" si="117">SUM(JYR10:JYR17)</f>
        <v>0</v>
      </c>
      <c r="JYS18" s="231">
        <f t="shared" si="117"/>
        <v>0</v>
      </c>
      <c r="JYT18" s="231">
        <f t="shared" si="117"/>
        <v>0</v>
      </c>
      <c r="JYU18" s="231">
        <f t="shared" si="117"/>
        <v>0</v>
      </c>
      <c r="JYV18" s="231">
        <f t="shared" si="117"/>
        <v>0</v>
      </c>
      <c r="JYW18" s="231">
        <f t="shared" si="117"/>
        <v>0</v>
      </c>
      <c r="JYX18" s="231">
        <f t="shared" si="117"/>
        <v>0</v>
      </c>
      <c r="JYY18" s="231">
        <f t="shared" si="117"/>
        <v>0</v>
      </c>
      <c r="JYZ18" s="231">
        <f t="shared" si="117"/>
        <v>0</v>
      </c>
      <c r="JZA18" s="231">
        <f t="shared" si="117"/>
        <v>0</v>
      </c>
      <c r="JZB18" s="231">
        <f t="shared" si="117"/>
        <v>0</v>
      </c>
      <c r="JZC18" s="231">
        <f t="shared" si="117"/>
        <v>0</v>
      </c>
      <c r="JZD18" s="231">
        <f t="shared" si="117"/>
        <v>0</v>
      </c>
      <c r="JZE18" s="231">
        <f t="shared" si="117"/>
        <v>0</v>
      </c>
      <c r="JZF18" s="231">
        <f t="shared" si="117"/>
        <v>0</v>
      </c>
      <c r="JZG18" s="231">
        <f t="shared" si="117"/>
        <v>0</v>
      </c>
      <c r="JZH18" s="231">
        <f t="shared" si="117"/>
        <v>0</v>
      </c>
      <c r="JZI18" s="231">
        <f t="shared" si="117"/>
        <v>0</v>
      </c>
      <c r="JZJ18" s="231">
        <f t="shared" si="117"/>
        <v>0</v>
      </c>
      <c r="JZK18" s="231">
        <f t="shared" si="117"/>
        <v>0</v>
      </c>
      <c r="JZL18" s="231">
        <f t="shared" si="117"/>
        <v>0</v>
      </c>
      <c r="JZM18" s="231">
        <f t="shared" si="117"/>
        <v>0</v>
      </c>
      <c r="JZN18" s="231">
        <f t="shared" si="117"/>
        <v>0</v>
      </c>
      <c r="JZO18" s="231">
        <f t="shared" si="117"/>
        <v>0</v>
      </c>
      <c r="JZP18" s="231">
        <f t="shared" si="117"/>
        <v>0</v>
      </c>
      <c r="JZQ18" s="231">
        <f t="shared" si="117"/>
        <v>0</v>
      </c>
      <c r="JZR18" s="231">
        <f t="shared" si="117"/>
        <v>0</v>
      </c>
      <c r="JZS18" s="231">
        <f t="shared" si="117"/>
        <v>0</v>
      </c>
      <c r="JZT18" s="231">
        <f t="shared" si="117"/>
        <v>0</v>
      </c>
      <c r="JZU18" s="231">
        <f t="shared" si="117"/>
        <v>0</v>
      </c>
      <c r="JZV18" s="231">
        <f t="shared" si="117"/>
        <v>0</v>
      </c>
      <c r="JZW18" s="231">
        <f t="shared" si="117"/>
        <v>0</v>
      </c>
      <c r="JZX18" s="231">
        <f t="shared" si="117"/>
        <v>0</v>
      </c>
      <c r="JZY18" s="231">
        <f t="shared" si="117"/>
        <v>0</v>
      </c>
      <c r="JZZ18" s="231">
        <f t="shared" si="117"/>
        <v>0</v>
      </c>
      <c r="KAA18" s="231">
        <f t="shared" si="117"/>
        <v>0</v>
      </c>
      <c r="KAB18" s="231">
        <f t="shared" si="117"/>
        <v>0</v>
      </c>
      <c r="KAC18" s="231">
        <f t="shared" si="117"/>
        <v>0</v>
      </c>
      <c r="KAD18" s="231">
        <f t="shared" si="117"/>
        <v>0</v>
      </c>
      <c r="KAE18" s="231">
        <f t="shared" si="117"/>
        <v>0</v>
      </c>
      <c r="KAF18" s="231">
        <f t="shared" si="117"/>
        <v>0</v>
      </c>
      <c r="KAG18" s="231">
        <f t="shared" si="117"/>
        <v>0</v>
      </c>
      <c r="KAH18" s="231">
        <f t="shared" si="117"/>
        <v>0</v>
      </c>
      <c r="KAI18" s="231">
        <f t="shared" si="117"/>
        <v>0</v>
      </c>
      <c r="KAJ18" s="231">
        <f t="shared" si="117"/>
        <v>0</v>
      </c>
      <c r="KAK18" s="231">
        <f t="shared" si="117"/>
        <v>0</v>
      </c>
      <c r="KAL18" s="231">
        <f t="shared" si="117"/>
        <v>0</v>
      </c>
      <c r="KAM18" s="231">
        <f t="shared" si="117"/>
        <v>0</v>
      </c>
      <c r="KAN18" s="231">
        <f t="shared" si="117"/>
        <v>0</v>
      </c>
      <c r="KAO18" s="231">
        <f t="shared" si="117"/>
        <v>0</v>
      </c>
      <c r="KAP18" s="231">
        <f t="shared" si="117"/>
        <v>0</v>
      </c>
      <c r="KAQ18" s="231">
        <f t="shared" si="117"/>
        <v>0</v>
      </c>
      <c r="KAR18" s="231">
        <f t="shared" si="117"/>
        <v>0</v>
      </c>
      <c r="KAS18" s="231">
        <f t="shared" si="117"/>
        <v>0</v>
      </c>
      <c r="KAT18" s="231">
        <f t="shared" si="117"/>
        <v>0</v>
      </c>
      <c r="KAU18" s="231">
        <f t="shared" si="117"/>
        <v>0</v>
      </c>
      <c r="KAV18" s="231">
        <f t="shared" si="117"/>
        <v>0</v>
      </c>
      <c r="KAW18" s="231">
        <f t="shared" si="117"/>
        <v>0</v>
      </c>
      <c r="KAX18" s="231">
        <f t="shared" si="117"/>
        <v>0</v>
      </c>
      <c r="KAY18" s="231">
        <f t="shared" si="117"/>
        <v>0</v>
      </c>
      <c r="KAZ18" s="231">
        <f t="shared" si="117"/>
        <v>0</v>
      </c>
      <c r="KBA18" s="231">
        <f t="shared" si="117"/>
        <v>0</v>
      </c>
      <c r="KBB18" s="231">
        <f t="shared" si="117"/>
        <v>0</v>
      </c>
      <c r="KBC18" s="231">
        <f t="shared" si="117"/>
        <v>0</v>
      </c>
      <c r="KBD18" s="231">
        <f t="shared" ref="KBD18:KDO18" si="118">SUM(KBD10:KBD17)</f>
        <v>0</v>
      </c>
      <c r="KBE18" s="231">
        <f t="shared" si="118"/>
        <v>0</v>
      </c>
      <c r="KBF18" s="231">
        <f t="shared" si="118"/>
        <v>0</v>
      </c>
      <c r="KBG18" s="231">
        <f t="shared" si="118"/>
        <v>0</v>
      </c>
      <c r="KBH18" s="231">
        <f t="shared" si="118"/>
        <v>0</v>
      </c>
      <c r="KBI18" s="231">
        <f t="shared" si="118"/>
        <v>0</v>
      </c>
      <c r="KBJ18" s="231">
        <f t="shared" si="118"/>
        <v>0</v>
      </c>
      <c r="KBK18" s="231">
        <f t="shared" si="118"/>
        <v>0</v>
      </c>
      <c r="KBL18" s="231">
        <f t="shared" si="118"/>
        <v>0</v>
      </c>
      <c r="KBM18" s="231">
        <f t="shared" si="118"/>
        <v>0</v>
      </c>
      <c r="KBN18" s="231">
        <f t="shared" si="118"/>
        <v>0</v>
      </c>
      <c r="KBO18" s="231">
        <f t="shared" si="118"/>
        <v>0</v>
      </c>
      <c r="KBP18" s="231">
        <f t="shared" si="118"/>
        <v>0</v>
      </c>
      <c r="KBQ18" s="231">
        <f t="shared" si="118"/>
        <v>0</v>
      </c>
      <c r="KBR18" s="231">
        <f t="shared" si="118"/>
        <v>0</v>
      </c>
      <c r="KBS18" s="231">
        <f t="shared" si="118"/>
        <v>0</v>
      </c>
      <c r="KBT18" s="231">
        <f t="shared" si="118"/>
        <v>0</v>
      </c>
      <c r="KBU18" s="231">
        <f t="shared" si="118"/>
        <v>0</v>
      </c>
      <c r="KBV18" s="231">
        <f t="shared" si="118"/>
        <v>0</v>
      </c>
      <c r="KBW18" s="231">
        <f t="shared" si="118"/>
        <v>0</v>
      </c>
      <c r="KBX18" s="231">
        <f t="shared" si="118"/>
        <v>0</v>
      </c>
      <c r="KBY18" s="231">
        <f t="shared" si="118"/>
        <v>0</v>
      </c>
      <c r="KBZ18" s="231">
        <f t="shared" si="118"/>
        <v>0</v>
      </c>
      <c r="KCA18" s="231">
        <f t="shared" si="118"/>
        <v>0</v>
      </c>
      <c r="KCB18" s="231">
        <f t="shared" si="118"/>
        <v>0</v>
      </c>
      <c r="KCC18" s="231">
        <f t="shared" si="118"/>
        <v>0</v>
      </c>
      <c r="KCD18" s="231">
        <f t="shared" si="118"/>
        <v>0</v>
      </c>
      <c r="KCE18" s="231">
        <f t="shared" si="118"/>
        <v>0</v>
      </c>
      <c r="KCF18" s="231">
        <f t="shared" si="118"/>
        <v>0</v>
      </c>
      <c r="KCG18" s="231">
        <f t="shared" si="118"/>
        <v>0</v>
      </c>
      <c r="KCH18" s="231">
        <f t="shared" si="118"/>
        <v>0</v>
      </c>
      <c r="KCI18" s="231">
        <f t="shared" si="118"/>
        <v>0</v>
      </c>
      <c r="KCJ18" s="231">
        <f t="shared" si="118"/>
        <v>0</v>
      </c>
      <c r="KCK18" s="231">
        <f t="shared" si="118"/>
        <v>0</v>
      </c>
      <c r="KCL18" s="231">
        <f t="shared" si="118"/>
        <v>0</v>
      </c>
      <c r="KCM18" s="231">
        <f t="shared" si="118"/>
        <v>0</v>
      </c>
      <c r="KCN18" s="231">
        <f t="shared" si="118"/>
        <v>0</v>
      </c>
      <c r="KCO18" s="231">
        <f t="shared" si="118"/>
        <v>0</v>
      </c>
      <c r="KCP18" s="231">
        <f t="shared" si="118"/>
        <v>0</v>
      </c>
      <c r="KCQ18" s="231">
        <f t="shared" si="118"/>
        <v>0</v>
      </c>
      <c r="KCR18" s="231">
        <f t="shared" si="118"/>
        <v>0</v>
      </c>
      <c r="KCS18" s="231">
        <f t="shared" si="118"/>
        <v>0</v>
      </c>
      <c r="KCT18" s="231">
        <f t="shared" si="118"/>
        <v>0</v>
      </c>
      <c r="KCU18" s="231">
        <f t="shared" si="118"/>
        <v>0</v>
      </c>
      <c r="KCV18" s="231">
        <f t="shared" si="118"/>
        <v>0</v>
      </c>
      <c r="KCW18" s="231">
        <f t="shared" si="118"/>
        <v>0</v>
      </c>
      <c r="KCX18" s="231">
        <f t="shared" si="118"/>
        <v>0</v>
      </c>
      <c r="KCY18" s="231">
        <f t="shared" si="118"/>
        <v>0</v>
      </c>
      <c r="KCZ18" s="231">
        <f t="shared" si="118"/>
        <v>0</v>
      </c>
      <c r="KDA18" s="231">
        <f t="shared" si="118"/>
        <v>0</v>
      </c>
      <c r="KDB18" s="231">
        <f t="shared" si="118"/>
        <v>0</v>
      </c>
      <c r="KDC18" s="231">
        <f t="shared" si="118"/>
        <v>0</v>
      </c>
      <c r="KDD18" s="231">
        <f t="shared" si="118"/>
        <v>0</v>
      </c>
      <c r="KDE18" s="231">
        <f t="shared" si="118"/>
        <v>0</v>
      </c>
      <c r="KDF18" s="231">
        <f t="shared" si="118"/>
        <v>0</v>
      </c>
      <c r="KDG18" s="231">
        <f t="shared" si="118"/>
        <v>0</v>
      </c>
      <c r="KDH18" s="231">
        <f t="shared" si="118"/>
        <v>0</v>
      </c>
      <c r="KDI18" s="231">
        <f t="shared" si="118"/>
        <v>0</v>
      </c>
      <c r="KDJ18" s="231">
        <f t="shared" si="118"/>
        <v>0</v>
      </c>
      <c r="KDK18" s="231">
        <f t="shared" si="118"/>
        <v>0</v>
      </c>
      <c r="KDL18" s="231">
        <f t="shared" si="118"/>
        <v>0</v>
      </c>
      <c r="KDM18" s="231">
        <f t="shared" si="118"/>
        <v>0</v>
      </c>
      <c r="KDN18" s="231">
        <f t="shared" si="118"/>
        <v>0</v>
      </c>
      <c r="KDO18" s="231">
        <f t="shared" si="118"/>
        <v>0</v>
      </c>
      <c r="KDP18" s="231">
        <f t="shared" ref="KDP18:KGA18" si="119">SUM(KDP10:KDP17)</f>
        <v>0</v>
      </c>
      <c r="KDQ18" s="231">
        <f t="shared" si="119"/>
        <v>0</v>
      </c>
      <c r="KDR18" s="231">
        <f t="shared" si="119"/>
        <v>0</v>
      </c>
      <c r="KDS18" s="231">
        <f t="shared" si="119"/>
        <v>0</v>
      </c>
      <c r="KDT18" s="231">
        <f t="shared" si="119"/>
        <v>0</v>
      </c>
      <c r="KDU18" s="231">
        <f t="shared" si="119"/>
        <v>0</v>
      </c>
      <c r="KDV18" s="231">
        <f t="shared" si="119"/>
        <v>0</v>
      </c>
      <c r="KDW18" s="231">
        <f t="shared" si="119"/>
        <v>0</v>
      </c>
      <c r="KDX18" s="231">
        <f t="shared" si="119"/>
        <v>0</v>
      </c>
      <c r="KDY18" s="231">
        <f t="shared" si="119"/>
        <v>0</v>
      </c>
      <c r="KDZ18" s="231">
        <f t="shared" si="119"/>
        <v>0</v>
      </c>
      <c r="KEA18" s="231">
        <f t="shared" si="119"/>
        <v>0</v>
      </c>
      <c r="KEB18" s="231">
        <f t="shared" si="119"/>
        <v>0</v>
      </c>
      <c r="KEC18" s="231">
        <f t="shared" si="119"/>
        <v>0</v>
      </c>
      <c r="KED18" s="231">
        <f t="shared" si="119"/>
        <v>0</v>
      </c>
      <c r="KEE18" s="231">
        <f t="shared" si="119"/>
        <v>0</v>
      </c>
      <c r="KEF18" s="231">
        <f t="shared" si="119"/>
        <v>0</v>
      </c>
      <c r="KEG18" s="231">
        <f t="shared" si="119"/>
        <v>0</v>
      </c>
      <c r="KEH18" s="231">
        <f t="shared" si="119"/>
        <v>0</v>
      </c>
      <c r="KEI18" s="231">
        <f t="shared" si="119"/>
        <v>0</v>
      </c>
      <c r="KEJ18" s="231">
        <f t="shared" si="119"/>
        <v>0</v>
      </c>
      <c r="KEK18" s="231">
        <f t="shared" si="119"/>
        <v>0</v>
      </c>
      <c r="KEL18" s="231">
        <f t="shared" si="119"/>
        <v>0</v>
      </c>
      <c r="KEM18" s="231">
        <f t="shared" si="119"/>
        <v>0</v>
      </c>
      <c r="KEN18" s="231">
        <f t="shared" si="119"/>
        <v>0</v>
      </c>
      <c r="KEO18" s="231">
        <f t="shared" si="119"/>
        <v>0</v>
      </c>
      <c r="KEP18" s="231">
        <f t="shared" si="119"/>
        <v>0</v>
      </c>
      <c r="KEQ18" s="231">
        <f t="shared" si="119"/>
        <v>0</v>
      </c>
      <c r="KER18" s="231">
        <f t="shared" si="119"/>
        <v>0</v>
      </c>
      <c r="KES18" s="231">
        <f t="shared" si="119"/>
        <v>0</v>
      </c>
      <c r="KET18" s="231">
        <f t="shared" si="119"/>
        <v>0</v>
      </c>
      <c r="KEU18" s="231">
        <f t="shared" si="119"/>
        <v>0</v>
      </c>
      <c r="KEV18" s="231">
        <f t="shared" si="119"/>
        <v>0</v>
      </c>
      <c r="KEW18" s="231">
        <f t="shared" si="119"/>
        <v>0</v>
      </c>
      <c r="KEX18" s="231">
        <f t="shared" si="119"/>
        <v>0</v>
      </c>
      <c r="KEY18" s="231">
        <f t="shared" si="119"/>
        <v>0</v>
      </c>
      <c r="KEZ18" s="231">
        <f t="shared" si="119"/>
        <v>0</v>
      </c>
      <c r="KFA18" s="231">
        <f t="shared" si="119"/>
        <v>0</v>
      </c>
      <c r="KFB18" s="231">
        <f t="shared" si="119"/>
        <v>0</v>
      </c>
      <c r="KFC18" s="231">
        <f t="shared" si="119"/>
        <v>0</v>
      </c>
      <c r="KFD18" s="231">
        <f t="shared" si="119"/>
        <v>0</v>
      </c>
      <c r="KFE18" s="231">
        <f t="shared" si="119"/>
        <v>0</v>
      </c>
      <c r="KFF18" s="231">
        <f t="shared" si="119"/>
        <v>0</v>
      </c>
      <c r="KFG18" s="231">
        <f t="shared" si="119"/>
        <v>0</v>
      </c>
      <c r="KFH18" s="231">
        <f t="shared" si="119"/>
        <v>0</v>
      </c>
      <c r="KFI18" s="231">
        <f t="shared" si="119"/>
        <v>0</v>
      </c>
      <c r="KFJ18" s="231">
        <f t="shared" si="119"/>
        <v>0</v>
      </c>
      <c r="KFK18" s="231">
        <f t="shared" si="119"/>
        <v>0</v>
      </c>
      <c r="KFL18" s="231">
        <f t="shared" si="119"/>
        <v>0</v>
      </c>
      <c r="KFM18" s="231">
        <f t="shared" si="119"/>
        <v>0</v>
      </c>
      <c r="KFN18" s="231">
        <f t="shared" si="119"/>
        <v>0</v>
      </c>
      <c r="KFO18" s="231">
        <f t="shared" si="119"/>
        <v>0</v>
      </c>
      <c r="KFP18" s="231">
        <f t="shared" si="119"/>
        <v>0</v>
      </c>
      <c r="KFQ18" s="231">
        <f t="shared" si="119"/>
        <v>0</v>
      </c>
      <c r="KFR18" s="231">
        <f t="shared" si="119"/>
        <v>0</v>
      </c>
      <c r="KFS18" s="231">
        <f t="shared" si="119"/>
        <v>0</v>
      </c>
      <c r="KFT18" s="231">
        <f t="shared" si="119"/>
        <v>0</v>
      </c>
      <c r="KFU18" s="231">
        <f t="shared" si="119"/>
        <v>0</v>
      </c>
      <c r="KFV18" s="231">
        <f t="shared" si="119"/>
        <v>0</v>
      </c>
      <c r="KFW18" s="231">
        <f t="shared" si="119"/>
        <v>0</v>
      </c>
      <c r="KFX18" s="231">
        <f t="shared" si="119"/>
        <v>0</v>
      </c>
      <c r="KFY18" s="231">
        <f t="shared" si="119"/>
        <v>0</v>
      </c>
      <c r="KFZ18" s="231">
        <f t="shared" si="119"/>
        <v>0</v>
      </c>
      <c r="KGA18" s="231">
        <f t="shared" si="119"/>
        <v>0</v>
      </c>
      <c r="KGB18" s="231">
        <f t="shared" ref="KGB18:KIM18" si="120">SUM(KGB10:KGB17)</f>
        <v>0</v>
      </c>
      <c r="KGC18" s="231">
        <f t="shared" si="120"/>
        <v>0</v>
      </c>
      <c r="KGD18" s="231">
        <f t="shared" si="120"/>
        <v>0</v>
      </c>
      <c r="KGE18" s="231">
        <f t="shared" si="120"/>
        <v>0</v>
      </c>
      <c r="KGF18" s="231">
        <f t="shared" si="120"/>
        <v>0</v>
      </c>
      <c r="KGG18" s="231">
        <f t="shared" si="120"/>
        <v>0</v>
      </c>
      <c r="KGH18" s="231">
        <f t="shared" si="120"/>
        <v>0</v>
      </c>
      <c r="KGI18" s="231">
        <f t="shared" si="120"/>
        <v>0</v>
      </c>
      <c r="KGJ18" s="231">
        <f t="shared" si="120"/>
        <v>0</v>
      </c>
      <c r="KGK18" s="231">
        <f t="shared" si="120"/>
        <v>0</v>
      </c>
      <c r="KGL18" s="231">
        <f t="shared" si="120"/>
        <v>0</v>
      </c>
      <c r="KGM18" s="231">
        <f t="shared" si="120"/>
        <v>0</v>
      </c>
      <c r="KGN18" s="231">
        <f t="shared" si="120"/>
        <v>0</v>
      </c>
      <c r="KGO18" s="231">
        <f t="shared" si="120"/>
        <v>0</v>
      </c>
      <c r="KGP18" s="231">
        <f t="shared" si="120"/>
        <v>0</v>
      </c>
      <c r="KGQ18" s="231">
        <f t="shared" si="120"/>
        <v>0</v>
      </c>
      <c r="KGR18" s="231">
        <f t="shared" si="120"/>
        <v>0</v>
      </c>
      <c r="KGS18" s="231">
        <f t="shared" si="120"/>
        <v>0</v>
      </c>
      <c r="KGT18" s="231">
        <f t="shared" si="120"/>
        <v>0</v>
      </c>
      <c r="KGU18" s="231">
        <f t="shared" si="120"/>
        <v>0</v>
      </c>
      <c r="KGV18" s="231">
        <f t="shared" si="120"/>
        <v>0</v>
      </c>
      <c r="KGW18" s="231">
        <f t="shared" si="120"/>
        <v>0</v>
      </c>
      <c r="KGX18" s="231">
        <f t="shared" si="120"/>
        <v>0</v>
      </c>
      <c r="KGY18" s="231">
        <f t="shared" si="120"/>
        <v>0</v>
      </c>
      <c r="KGZ18" s="231">
        <f t="shared" si="120"/>
        <v>0</v>
      </c>
      <c r="KHA18" s="231">
        <f t="shared" si="120"/>
        <v>0</v>
      </c>
      <c r="KHB18" s="231">
        <f t="shared" si="120"/>
        <v>0</v>
      </c>
      <c r="KHC18" s="231">
        <f t="shared" si="120"/>
        <v>0</v>
      </c>
      <c r="KHD18" s="231">
        <f t="shared" si="120"/>
        <v>0</v>
      </c>
      <c r="KHE18" s="231">
        <f t="shared" si="120"/>
        <v>0</v>
      </c>
      <c r="KHF18" s="231">
        <f t="shared" si="120"/>
        <v>0</v>
      </c>
      <c r="KHG18" s="231">
        <f t="shared" si="120"/>
        <v>0</v>
      </c>
      <c r="KHH18" s="231">
        <f t="shared" si="120"/>
        <v>0</v>
      </c>
      <c r="KHI18" s="231">
        <f t="shared" si="120"/>
        <v>0</v>
      </c>
      <c r="KHJ18" s="231">
        <f t="shared" si="120"/>
        <v>0</v>
      </c>
      <c r="KHK18" s="231">
        <f t="shared" si="120"/>
        <v>0</v>
      </c>
      <c r="KHL18" s="231">
        <f t="shared" si="120"/>
        <v>0</v>
      </c>
      <c r="KHM18" s="231">
        <f t="shared" si="120"/>
        <v>0</v>
      </c>
      <c r="KHN18" s="231">
        <f t="shared" si="120"/>
        <v>0</v>
      </c>
      <c r="KHO18" s="231">
        <f t="shared" si="120"/>
        <v>0</v>
      </c>
      <c r="KHP18" s="231">
        <f t="shared" si="120"/>
        <v>0</v>
      </c>
      <c r="KHQ18" s="231">
        <f t="shared" si="120"/>
        <v>0</v>
      </c>
      <c r="KHR18" s="231">
        <f t="shared" si="120"/>
        <v>0</v>
      </c>
      <c r="KHS18" s="231">
        <f t="shared" si="120"/>
        <v>0</v>
      </c>
      <c r="KHT18" s="231">
        <f t="shared" si="120"/>
        <v>0</v>
      </c>
      <c r="KHU18" s="231">
        <f t="shared" si="120"/>
        <v>0</v>
      </c>
      <c r="KHV18" s="231">
        <f t="shared" si="120"/>
        <v>0</v>
      </c>
      <c r="KHW18" s="231">
        <f t="shared" si="120"/>
        <v>0</v>
      </c>
      <c r="KHX18" s="231">
        <f t="shared" si="120"/>
        <v>0</v>
      </c>
      <c r="KHY18" s="231">
        <f t="shared" si="120"/>
        <v>0</v>
      </c>
      <c r="KHZ18" s="231">
        <f t="shared" si="120"/>
        <v>0</v>
      </c>
      <c r="KIA18" s="231">
        <f t="shared" si="120"/>
        <v>0</v>
      </c>
      <c r="KIB18" s="231">
        <f t="shared" si="120"/>
        <v>0</v>
      </c>
      <c r="KIC18" s="231">
        <f t="shared" si="120"/>
        <v>0</v>
      </c>
      <c r="KID18" s="231">
        <f t="shared" si="120"/>
        <v>0</v>
      </c>
      <c r="KIE18" s="231">
        <f t="shared" si="120"/>
        <v>0</v>
      </c>
      <c r="KIF18" s="231">
        <f t="shared" si="120"/>
        <v>0</v>
      </c>
      <c r="KIG18" s="231">
        <f t="shared" si="120"/>
        <v>0</v>
      </c>
      <c r="KIH18" s="231">
        <f t="shared" si="120"/>
        <v>0</v>
      </c>
      <c r="KII18" s="231">
        <f t="shared" si="120"/>
        <v>0</v>
      </c>
      <c r="KIJ18" s="231">
        <f t="shared" si="120"/>
        <v>0</v>
      </c>
      <c r="KIK18" s="231">
        <f t="shared" si="120"/>
        <v>0</v>
      </c>
      <c r="KIL18" s="231">
        <f t="shared" si="120"/>
        <v>0</v>
      </c>
      <c r="KIM18" s="231">
        <f t="shared" si="120"/>
        <v>0</v>
      </c>
      <c r="KIN18" s="231">
        <f t="shared" ref="KIN18:KKY18" si="121">SUM(KIN10:KIN17)</f>
        <v>0</v>
      </c>
      <c r="KIO18" s="231">
        <f t="shared" si="121"/>
        <v>0</v>
      </c>
      <c r="KIP18" s="231">
        <f t="shared" si="121"/>
        <v>0</v>
      </c>
      <c r="KIQ18" s="231">
        <f t="shared" si="121"/>
        <v>0</v>
      </c>
      <c r="KIR18" s="231">
        <f t="shared" si="121"/>
        <v>0</v>
      </c>
      <c r="KIS18" s="231">
        <f t="shared" si="121"/>
        <v>0</v>
      </c>
      <c r="KIT18" s="231">
        <f t="shared" si="121"/>
        <v>0</v>
      </c>
      <c r="KIU18" s="231">
        <f t="shared" si="121"/>
        <v>0</v>
      </c>
      <c r="KIV18" s="231">
        <f t="shared" si="121"/>
        <v>0</v>
      </c>
      <c r="KIW18" s="231">
        <f t="shared" si="121"/>
        <v>0</v>
      </c>
      <c r="KIX18" s="231">
        <f t="shared" si="121"/>
        <v>0</v>
      </c>
      <c r="KIY18" s="231">
        <f t="shared" si="121"/>
        <v>0</v>
      </c>
      <c r="KIZ18" s="231">
        <f t="shared" si="121"/>
        <v>0</v>
      </c>
      <c r="KJA18" s="231">
        <f t="shared" si="121"/>
        <v>0</v>
      </c>
      <c r="KJB18" s="231">
        <f t="shared" si="121"/>
        <v>0</v>
      </c>
      <c r="KJC18" s="231">
        <f t="shared" si="121"/>
        <v>0</v>
      </c>
      <c r="KJD18" s="231">
        <f t="shared" si="121"/>
        <v>0</v>
      </c>
      <c r="KJE18" s="231">
        <f t="shared" si="121"/>
        <v>0</v>
      </c>
      <c r="KJF18" s="231">
        <f t="shared" si="121"/>
        <v>0</v>
      </c>
      <c r="KJG18" s="231">
        <f t="shared" si="121"/>
        <v>0</v>
      </c>
      <c r="KJH18" s="231">
        <f t="shared" si="121"/>
        <v>0</v>
      </c>
      <c r="KJI18" s="231">
        <f t="shared" si="121"/>
        <v>0</v>
      </c>
      <c r="KJJ18" s="231">
        <f t="shared" si="121"/>
        <v>0</v>
      </c>
      <c r="KJK18" s="231">
        <f t="shared" si="121"/>
        <v>0</v>
      </c>
      <c r="KJL18" s="231">
        <f t="shared" si="121"/>
        <v>0</v>
      </c>
      <c r="KJM18" s="231">
        <f t="shared" si="121"/>
        <v>0</v>
      </c>
      <c r="KJN18" s="231">
        <f t="shared" si="121"/>
        <v>0</v>
      </c>
      <c r="KJO18" s="231">
        <f t="shared" si="121"/>
        <v>0</v>
      </c>
      <c r="KJP18" s="231">
        <f t="shared" si="121"/>
        <v>0</v>
      </c>
      <c r="KJQ18" s="231">
        <f t="shared" si="121"/>
        <v>0</v>
      </c>
      <c r="KJR18" s="231">
        <f t="shared" si="121"/>
        <v>0</v>
      </c>
      <c r="KJS18" s="231">
        <f t="shared" si="121"/>
        <v>0</v>
      </c>
      <c r="KJT18" s="231">
        <f t="shared" si="121"/>
        <v>0</v>
      </c>
      <c r="KJU18" s="231">
        <f t="shared" si="121"/>
        <v>0</v>
      </c>
      <c r="KJV18" s="231">
        <f t="shared" si="121"/>
        <v>0</v>
      </c>
      <c r="KJW18" s="231">
        <f t="shared" si="121"/>
        <v>0</v>
      </c>
      <c r="KJX18" s="231">
        <f t="shared" si="121"/>
        <v>0</v>
      </c>
      <c r="KJY18" s="231">
        <f t="shared" si="121"/>
        <v>0</v>
      </c>
      <c r="KJZ18" s="231">
        <f t="shared" si="121"/>
        <v>0</v>
      </c>
      <c r="KKA18" s="231">
        <f t="shared" si="121"/>
        <v>0</v>
      </c>
      <c r="KKB18" s="231">
        <f t="shared" si="121"/>
        <v>0</v>
      </c>
      <c r="KKC18" s="231">
        <f t="shared" si="121"/>
        <v>0</v>
      </c>
      <c r="KKD18" s="231">
        <f t="shared" si="121"/>
        <v>0</v>
      </c>
      <c r="KKE18" s="231">
        <f t="shared" si="121"/>
        <v>0</v>
      </c>
      <c r="KKF18" s="231">
        <f t="shared" si="121"/>
        <v>0</v>
      </c>
      <c r="KKG18" s="231">
        <f t="shared" si="121"/>
        <v>0</v>
      </c>
      <c r="KKH18" s="231">
        <f t="shared" si="121"/>
        <v>0</v>
      </c>
      <c r="KKI18" s="231">
        <f t="shared" si="121"/>
        <v>0</v>
      </c>
      <c r="KKJ18" s="231">
        <f t="shared" si="121"/>
        <v>0</v>
      </c>
      <c r="KKK18" s="231">
        <f t="shared" si="121"/>
        <v>0</v>
      </c>
      <c r="KKL18" s="231">
        <f t="shared" si="121"/>
        <v>0</v>
      </c>
      <c r="KKM18" s="231">
        <f t="shared" si="121"/>
        <v>0</v>
      </c>
      <c r="KKN18" s="231">
        <f t="shared" si="121"/>
        <v>0</v>
      </c>
      <c r="KKO18" s="231">
        <f t="shared" si="121"/>
        <v>0</v>
      </c>
      <c r="KKP18" s="231">
        <f t="shared" si="121"/>
        <v>0</v>
      </c>
      <c r="KKQ18" s="231">
        <f t="shared" si="121"/>
        <v>0</v>
      </c>
      <c r="KKR18" s="231">
        <f t="shared" si="121"/>
        <v>0</v>
      </c>
      <c r="KKS18" s="231">
        <f t="shared" si="121"/>
        <v>0</v>
      </c>
      <c r="KKT18" s="231">
        <f t="shared" si="121"/>
        <v>0</v>
      </c>
      <c r="KKU18" s="231">
        <f t="shared" si="121"/>
        <v>0</v>
      </c>
      <c r="KKV18" s="231">
        <f t="shared" si="121"/>
        <v>0</v>
      </c>
      <c r="KKW18" s="231">
        <f t="shared" si="121"/>
        <v>0</v>
      </c>
      <c r="KKX18" s="231">
        <f t="shared" si="121"/>
        <v>0</v>
      </c>
      <c r="KKY18" s="231">
        <f t="shared" si="121"/>
        <v>0</v>
      </c>
      <c r="KKZ18" s="231">
        <f t="shared" ref="KKZ18:KNK18" si="122">SUM(KKZ10:KKZ17)</f>
        <v>0</v>
      </c>
      <c r="KLA18" s="231">
        <f t="shared" si="122"/>
        <v>0</v>
      </c>
      <c r="KLB18" s="231">
        <f t="shared" si="122"/>
        <v>0</v>
      </c>
      <c r="KLC18" s="231">
        <f t="shared" si="122"/>
        <v>0</v>
      </c>
      <c r="KLD18" s="231">
        <f t="shared" si="122"/>
        <v>0</v>
      </c>
      <c r="KLE18" s="231">
        <f t="shared" si="122"/>
        <v>0</v>
      </c>
      <c r="KLF18" s="231">
        <f t="shared" si="122"/>
        <v>0</v>
      </c>
      <c r="KLG18" s="231">
        <f t="shared" si="122"/>
        <v>0</v>
      </c>
      <c r="KLH18" s="231">
        <f t="shared" si="122"/>
        <v>0</v>
      </c>
      <c r="KLI18" s="231">
        <f t="shared" si="122"/>
        <v>0</v>
      </c>
      <c r="KLJ18" s="231">
        <f t="shared" si="122"/>
        <v>0</v>
      </c>
      <c r="KLK18" s="231">
        <f t="shared" si="122"/>
        <v>0</v>
      </c>
      <c r="KLL18" s="231">
        <f t="shared" si="122"/>
        <v>0</v>
      </c>
      <c r="KLM18" s="231">
        <f t="shared" si="122"/>
        <v>0</v>
      </c>
      <c r="KLN18" s="231">
        <f t="shared" si="122"/>
        <v>0</v>
      </c>
      <c r="KLO18" s="231">
        <f t="shared" si="122"/>
        <v>0</v>
      </c>
      <c r="KLP18" s="231">
        <f t="shared" si="122"/>
        <v>0</v>
      </c>
      <c r="KLQ18" s="231">
        <f t="shared" si="122"/>
        <v>0</v>
      </c>
      <c r="KLR18" s="231">
        <f t="shared" si="122"/>
        <v>0</v>
      </c>
      <c r="KLS18" s="231">
        <f t="shared" si="122"/>
        <v>0</v>
      </c>
      <c r="KLT18" s="231">
        <f t="shared" si="122"/>
        <v>0</v>
      </c>
      <c r="KLU18" s="231">
        <f t="shared" si="122"/>
        <v>0</v>
      </c>
      <c r="KLV18" s="231">
        <f t="shared" si="122"/>
        <v>0</v>
      </c>
      <c r="KLW18" s="231">
        <f t="shared" si="122"/>
        <v>0</v>
      </c>
      <c r="KLX18" s="231">
        <f t="shared" si="122"/>
        <v>0</v>
      </c>
      <c r="KLY18" s="231">
        <f t="shared" si="122"/>
        <v>0</v>
      </c>
      <c r="KLZ18" s="231">
        <f t="shared" si="122"/>
        <v>0</v>
      </c>
      <c r="KMA18" s="231">
        <f t="shared" si="122"/>
        <v>0</v>
      </c>
      <c r="KMB18" s="231">
        <f t="shared" si="122"/>
        <v>0</v>
      </c>
      <c r="KMC18" s="231">
        <f t="shared" si="122"/>
        <v>0</v>
      </c>
      <c r="KMD18" s="231">
        <f t="shared" si="122"/>
        <v>0</v>
      </c>
      <c r="KME18" s="231">
        <f t="shared" si="122"/>
        <v>0</v>
      </c>
      <c r="KMF18" s="231">
        <f t="shared" si="122"/>
        <v>0</v>
      </c>
      <c r="KMG18" s="231">
        <f t="shared" si="122"/>
        <v>0</v>
      </c>
      <c r="KMH18" s="231">
        <f t="shared" si="122"/>
        <v>0</v>
      </c>
      <c r="KMI18" s="231">
        <f t="shared" si="122"/>
        <v>0</v>
      </c>
      <c r="KMJ18" s="231">
        <f t="shared" si="122"/>
        <v>0</v>
      </c>
      <c r="KMK18" s="231">
        <f t="shared" si="122"/>
        <v>0</v>
      </c>
      <c r="KML18" s="231">
        <f t="shared" si="122"/>
        <v>0</v>
      </c>
      <c r="KMM18" s="231">
        <f t="shared" si="122"/>
        <v>0</v>
      </c>
      <c r="KMN18" s="231">
        <f t="shared" si="122"/>
        <v>0</v>
      </c>
      <c r="KMO18" s="231">
        <f t="shared" si="122"/>
        <v>0</v>
      </c>
      <c r="KMP18" s="231">
        <f t="shared" si="122"/>
        <v>0</v>
      </c>
      <c r="KMQ18" s="231">
        <f t="shared" si="122"/>
        <v>0</v>
      </c>
      <c r="KMR18" s="231">
        <f t="shared" si="122"/>
        <v>0</v>
      </c>
      <c r="KMS18" s="231">
        <f t="shared" si="122"/>
        <v>0</v>
      </c>
      <c r="KMT18" s="231">
        <f t="shared" si="122"/>
        <v>0</v>
      </c>
      <c r="KMU18" s="231">
        <f t="shared" si="122"/>
        <v>0</v>
      </c>
      <c r="KMV18" s="231">
        <f t="shared" si="122"/>
        <v>0</v>
      </c>
      <c r="KMW18" s="231">
        <f t="shared" si="122"/>
        <v>0</v>
      </c>
      <c r="KMX18" s="231">
        <f t="shared" si="122"/>
        <v>0</v>
      </c>
      <c r="KMY18" s="231">
        <f t="shared" si="122"/>
        <v>0</v>
      </c>
      <c r="KMZ18" s="231">
        <f t="shared" si="122"/>
        <v>0</v>
      </c>
      <c r="KNA18" s="231">
        <f t="shared" si="122"/>
        <v>0</v>
      </c>
      <c r="KNB18" s="231">
        <f t="shared" si="122"/>
        <v>0</v>
      </c>
      <c r="KNC18" s="231">
        <f t="shared" si="122"/>
        <v>0</v>
      </c>
      <c r="KND18" s="231">
        <f t="shared" si="122"/>
        <v>0</v>
      </c>
      <c r="KNE18" s="231">
        <f t="shared" si="122"/>
        <v>0</v>
      </c>
      <c r="KNF18" s="231">
        <f t="shared" si="122"/>
        <v>0</v>
      </c>
      <c r="KNG18" s="231">
        <f t="shared" si="122"/>
        <v>0</v>
      </c>
      <c r="KNH18" s="231">
        <f t="shared" si="122"/>
        <v>0</v>
      </c>
      <c r="KNI18" s="231">
        <f t="shared" si="122"/>
        <v>0</v>
      </c>
      <c r="KNJ18" s="231">
        <f t="shared" si="122"/>
        <v>0</v>
      </c>
      <c r="KNK18" s="231">
        <f t="shared" si="122"/>
        <v>0</v>
      </c>
      <c r="KNL18" s="231">
        <f t="shared" ref="KNL18:KPW18" si="123">SUM(KNL10:KNL17)</f>
        <v>0</v>
      </c>
      <c r="KNM18" s="231">
        <f t="shared" si="123"/>
        <v>0</v>
      </c>
      <c r="KNN18" s="231">
        <f t="shared" si="123"/>
        <v>0</v>
      </c>
      <c r="KNO18" s="231">
        <f t="shared" si="123"/>
        <v>0</v>
      </c>
      <c r="KNP18" s="231">
        <f t="shared" si="123"/>
        <v>0</v>
      </c>
      <c r="KNQ18" s="231">
        <f t="shared" si="123"/>
        <v>0</v>
      </c>
      <c r="KNR18" s="231">
        <f t="shared" si="123"/>
        <v>0</v>
      </c>
      <c r="KNS18" s="231">
        <f t="shared" si="123"/>
        <v>0</v>
      </c>
      <c r="KNT18" s="231">
        <f t="shared" si="123"/>
        <v>0</v>
      </c>
      <c r="KNU18" s="231">
        <f t="shared" si="123"/>
        <v>0</v>
      </c>
      <c r="KNV18" s="231">
        <f t="shared" si="123"/>
        <v>0</v>
      </c>
      <c r="KNW18" s="231">
        <f t="shared" si="123"/>
        <v>0</v>
      </c>
      <c r="KNX18" s="231">
        <f t="shared" si="123"/>
        <v>0</v>
      </c>
      <c r="KNY18" s="231">
        <f t="shared" si="123"/>
        <v>0</v>
      </c>
      <c r="KNZ18" s="231">
        <f t="shared" si="123"/>
        <v>0</v>
      </c>
      <c r="KOA18" s="231">
        <f t="shared" si="123"/>
        <v>0</v>
      </c>
      <c r="KOB18" s="231">
        <f t="shared" si="123"/>
        <v>0</v>
      </c>
      <c r="KOC18" s="231">
        <f t="shared" si="123"/>
        <v>0</v>
      </c>
      <c r="KOD18" s="231">
        <f t="shared" si="123"/>
        <v>0</v>
      </c>
      <c r="KOE18" s="231">
        <f t="shared" si="123"/>
        <v>0</v>
      </c>
      <c r="KOF18" s="231">
        <f t="shared" si="123"/>
        <v>0</v>
      </c>
      <c r="KOG18" s="231">
        <f t="shared" si="123"/>
        <v>0</v>
      </c>
      <c r="KOH18" s="231">
        <f t="shared" si="123"/>
        <v>0</v>
      </c>
      <c r="KOI18" s="231">
        <f t="shared" si="123"/>
        <v>0</v>
      </c>
      <c r="KOJ18" s="231">
        <f t="shared" si="123"/>
        <v>0</v>
      </c>
      <c r="KOK18" s="231">
        <f t="shared" si="123"/>
        <v>0</v>
      </c>
      <c r="KOL18" s="231">
        <f t="shared" si="123"/>
        <v>0</v>
      </c>
      <c r="KOM18" s="231">
        <f t="shared" si="123"/>
        <v>0</v>
      </c>
      <c r="KON18" s="231">
        <f t="shared" si="123"/>
        <v>0</v>
      </c>
      <c r="KOO18" s="231">
        <f t="shared" si="123"/>
        <v>0</v>
      </c>
      <c r="KOP18" s="231">
        <f t="shared" si="123"/>
        <v>0</v>
      </c>
      <c r="KOQ18" s="231">
        <f t="shared" si="123"/>
        <v>0</v>
      </c>
      <c r="KOR18" s="231">
        <f t="shared" si="123"/>
        <v>0</v>
      </c>
      <c r="KOS18" s="231">
        <f t="shared" si="123"/>
        <v>0</v>
      </c>
      <c r="KOT18" s="231">
        <f t="shared" si="123"/>
        <v>0</v>
      </c>
      <c r="KOU18" s="231">
        <f t="shared" si="123"/>
        <v>0</v>
      </c>
      <c r="KOV18" s="231">
        <f t="shared" si="123"/>
        <v>0</v>
      </c>
      <c r="KOW18" s="231">
        <f t="shared" si="123"/>
        <v>0</v>
      </c>
      <c r="KOX18" s="231">
        <f t="shared" si="123"/>
        <v>0</v>
      </c>
      <c r="KOY18" s="231">
        <f t="shared" si="123"/>
        <v>0</v>
      </c>
      <c r="KOZ18" s="231">
        <f t="shared" si="123"/>
        <v>0</v>
      </c>
      <c r="KPA18" s="231">
        <f t="shared" si="123"/>
        <v>0</v>
      </c>
      <c r="KPB18" s="231">
        <f t="shared" si="123"/>
        <v>0</v>
      </c>
      <c r="KPC18" s="231">
        <f t="shared" si="123"/>
        <v>0</v>
      </c>
      <c r="KPD18" s="231">
        <f t="shared" si="123"/>
        <v>0</v>
      </c>
      <c r="KPE18" s="231">
        <f t="shared" si="123"/>
        <v>0</v>
      </c>
      <c r="KPF18" s="231">
        <f t="shared" si="123"/>
        <v>0</v>
      </c>
      <c r="KPG18" s="231">
        <f t="shared" si="123"/>
        <v>0</v>
      </c>
      <c r="KPH18" s="231">
        <f t="shared" si="123"/>
        <v>0</v>
      </c>
      <c r="KPI18" s="231">
        <f t="shared" si="123"/>
        <v>0</v>
      </c>
      <c r="KPJ18" s="231">
        <f t="shared" si="123"/>
        <v>0</v>
      </c>
      <c r="KPK18" s="231">
        <f t="shared" si="123"/>
        <v>0</v>
      </c>
      <c r="KPL18" s="231">
        <f t="shared" si="123"/>
        <v>0</v>
      </c>
      <c r="KPM18" s="231">
        <f t="shared" si="123"/>
        <v>0</v>
      </c>
      <c r="KPN18" s="231">
        <f t="shared" si="123"/>
        <v>0</v>
      </c>
      <c r="KPO18" s="231">
        <f t="shared" si="123"/>
        <v>0</v>
      </c>
      <c r="KPP18" s="231">
        <f t="shared" si="123"/>
        <v>0</v>
      </c>
      <c r="KPQ18" s="231">
        <f t="shared" si="123"/>
        <v>0</v>
      </c>
      <c r="KPR18" s="231">
        <f t="shared" si="123"/>
        <v>0</v>
      </c>
      <c r="KPS18" s="231">
        <f t="shared" si="123"/>
        <v>0</v>
      </c>
      <c r="KPT18" s="231">
        <f t="shared" si="123"/>
        <v>0</v>
      </c>
      <c r="KPU18" s="231">
        <f t="shared" si="123"/>
        <v>0</v>
      </c>
      <c r="KPV18" s="231">
        <f t="shared" si="123"/>
        <v>0</v>
      </c>
      <c r="KPW18" s="231">
        <f t="shared" si="123"/>
        <v>0</v>
      </c>
      <c r="KPX18" s="231">
        <f t="shared" ref="KPX18:KSI18" si="124">SUM(KPX10:KPX17)</f>
        <v>0</v>
      </c>
      <c r="KPY18" s="231">
        <f t="shared" si="124"/>
        <v>0</v>
      </c>
      <c r="KPZ18" s="231">
        <f t="shared" si="124"/>
        <v>0</v>
      </c>
      <c r="KQA18" s="231">
        <f t="shared" si="124"/>
        <v>0</v>
      </c>
      <c r="KQB18" s="231">
        <f t="shared" si="124"/>
        <v>0</v>
      </c>
      <c r="KQC18" s="231">
        <f t="shared" si="124"/>
        <v>0</v>
      </c>
      <c r="KQD18" s="231">
        <f t="shared" si="124"/>
        <v>0</v>
      </c>
      <c r="KQE18" s="231">
        <f t="shared" si="124"/>
        <v>0</v>
      </c>
      <c r="KQF18" s="231">
        <f t="shared" si="124"/>
        <v>0</v>
      </c>
      <c r="KQG18" s="231">
        <f t="shared" si="124"/>
        <v>0</v>
      </c>
      <c r="KQH18" s="231">
        <f t="shared" si="124"/>
        <v>0</v>
      </c>
      <c r="KQI18" s="231">
        <f t="shared" si="124"/>
        <v>0</v>
      </c>
      <c r="KQJ18" s="231">
        <f t="shared" si="124"/>
        <v>0</v>
      </c>
      <c r="KQK18" s="231">
        <f t="shared" si="124"/>
        <v>0</v>
      </c>
      <c r="KQL18" s="231">
        <f t="shared" si="124"/>
        <v>0</v>
      </c>
      <c r="KQM18" s="231">
        <f t="shared" si="124"/>
        <v>0</v>
      </c>
      <c r="KQN18" s="231">
        <f t="shared" si="124"/>
        <v>0</v>
      </c>
      <c r="KQO18" s="231">
        <f t="shared" si="124"/>
        <v>0</v>
      </c>
      <c r="KQP18" s="231">
        <f t="shared" si="124"/>
        <v>0</v>
      </c>
      <c r="KQQ18" s="231">
        <f t="shared" si="124"/>
        <v>0</v>
      </c>
      <c r="KQR18" s="231">
        <f t="shared" si="124"/>
        <v>0</v>
      </c>
      <c r="KQS18" s="231">
        <f t="shared" si="124"/>
        <v>0</v>
      </c>
      <c r="KQT18" s="231">
        <f t="shared" si="124"/>
        <v>0</v>
      </c>
      <c r="KQU18" s="231">
        <f t="shared" si="124"/>
        <v>0</v>
      </c>
      <c r="KQV18" s="231">
        <f t="shared" si="124"/>
        <v>0</v>
      </c>
      <c r="KQW18" s="231">
        <f t="shared" si="124"/>
        <v>0</v>
      </c>
      <c r="KQX18" s="231">
        <f t="shared" si="124"/>
        <v>0</v>
      </c>
      <c r="KQY18" s="231">
        <f t="shared" si="124"/>
        <v>0</v>
      </c>
      <c r="KQZ18" s="231">
        <f t="shared" si="124"/>
        <v>0</v>
      </c>
      <c r="KRA18" s="231">
        <f t="shared" si="124"/>
        <v>0</v>
      </c>
      <c r="KRB18" s="231">
        <f t="shared" si="124"/>
        <v>0</v>
      </c>
      <c r="KRC18" s="231">
        <f t="shared" si="124"/>
        <v>0</v>
      </c>
      <c r="KRD18" s="231">
        <f t="shared" si="124"/>
        <v>0</v>
      </c>
      <c r="KRE18" s="231">
        <f t="shared" si="124"/>
        <v>0</v>
      </c>
      <c r="KRF18" s="231">
        <f t="shared" si="124"/>
        <v>0</v>
      </c>
      <c r="KRG18" s="231">
        <f t="shared" si="124"/>
        <v>0</v>
      </c>
      <c r="KRH18" s="231">
        <f t="shared" si="124"/>
        <v>0</v>
      </c>
      <c r="KRI18" s="231">
        <f t="shared" si="124"/>
        <v>0</v>
      </c>
      <c r="KRJ18" s="231">
        <f t="shared" si="124"/>
        <v>0</v>
      </c>
      <c r="KRK18" s="231">
        <f t="shared" si="124"/>
        <v>0</v>
      </c>
      <c r="KRL18" s="231">
        <f t="shared" si="124"/>
        <v>0</v>
      </c>
      <c r="KRM18" s="231">
        <f t="shared" si="124"/>
        <v>0</v>
      </c>
      <c r="KRN18" s="231">
        <f t="shared" si="124"/>
        <v>0</v>
      </c>
      <c r="KRO18" s="231">
        <f t="shared" si="124"/>
        <v>0</v>
      </c>
      <c r="KRP18" s="231">
        <f t="shared" si="124"/>
        <v>0</v>
      </c>
      <c r="KRQ18" s="231">
        <f t="shared" si="124"/>
        <v>0</v>
      </c>
      <c r="KRR18" s="231">
        <f t="shared" si="124"/>
        <v>0</v>
      </c>
      <c r="KRS18" s="231">
        <f t="shared" si="124"/>
        <v>0</v>
      </c>
      <c r="KRT18" s="231">
        <f t="shared" si="124"/>
        <v>0</v>
      </c>
      <c r="KRU18" s="231">
        <f t="shared" si="124"/>
        <v>0</v>
      </c>
      <c r="KRV18" s="231">
        <f t="shared" si="124"/>
        <v>0</v>
      </c>
      <c r="KRW18" s="231">
        <f t="shared" si="124"/>
        <v>0</v>
      </c>
      <c r="KRX18" s="231">
        <f t="shared" si="124"/>
        <v>0</v>
      </c>
      <c r="KRY18" s="231">
        <f t="shared" si="124"/>
        <v>0</v>
      </c>
      <c r="KRZ18" s="231">
        <f t="shared" si="124"/>
        <v>0</v>
      </c>
      <c r="KSA18" s="231">
        <f t="shared" si="124"/>
        <v>0</v>
      </c>
      <c r="KSB18" s="231">
        <f t="shared" si="124"/>
        <v>0</v>
      </c>
      <c r="KSC18" s="231">
        <f t="shared" si="124"/>
        <v>0</v>
      </c>
      <c r="KSD18" s="231">
        <f t="shared" si="124"/>
        <v>0</v>
      </c>
      <c r="KSE18" s="231">
        <f t="shared" si="124"/>
        <v>0</v>
      </c>
      <c r="KSF18" s="231">
        <f t="shared" si="124"/>
        <v>0</v>
      </c>
      <c r="KSG18" s="231">
        <f t="shared" si="124"/>
        <v>0</v>
      </c>
      <c r="KSH18" s="231">
        <f t="shared" si="124"/>
        <v>0</v>
      </c>
      <c r="KSI18" s="231">
        <f t="shared" si="124"/>
        <v>0</v>
      </c>
      <c r="KSJ18" s="231">
        <f t="shared" ref="KSJ18:KUU18" si="125">SUM(KSJ10:KSJ17)</f>
        <v>0</v>
      </c>
      <c r="KSK18" s="231">
        <f t="shared" si="125"/>
        <v>0</v>
      </c>
      <c r="KSL18" s="231">
        <f t="shared" si="125"/>
        <v>0</v>
      </c>
      <c r="KSM18" s="231">
        <f t="shared" si="125"/>
        <v>0</v>
      </c>
      <c r="KSN18" s="231">
        <f t="shared" si="125"/>
        <v>0</v>
      </c>
      <c r="KSO18" s="231">
        <f t="shared" si="125"/>
        <v>0</v>
      </c>
      <c r="KSP18" s="231">
        <f t="shared" si="125"/>
        <v>0</v>
      </c>
      <c r="KSQ18" s="231">
        <f t="shared" si="125"/>
        <v>0</v>
      </c>
      <c r="KSR18" s="231">
        <f t="shared" si="125"/>
        <v>0</v>
      </c>
      <c r="KSS18" s="231">
        <f t="shared" si="125"/>
        <v>0</v>
      </c>
      <c r="KST18" s="231">
        <f t="shared" si="125"/>
        <v>0</v>
      </c>
      <c r="KSU18" s="231">
        <f t="shared" si="125"/>
        <v>0</v>
      </c>
      <c r="KSV18" s="231">
        <f t="shared" si="125"/>
        <v>0</v>
      </c>
      <c r="KSW18" s="231">
        <f t="shared" si="125"/>
        <v>0</v>
      </c>
      <c r="KSX18" s="231">
        <f t="shared" si="125"/>
        <v>0</v>
      </c>
      <c r="KSY18" s="231">
        <f t="shared" si="125"/>
        <v>0</v>
      </c>
      <c r="KSZ18" s="231">
        <f t="shared" si="125"/>
        <v>0</v>
      </c>
      <c r="KTA18" s="231">
        <f t="shared" si="125"/>
        <v>0</v>
      </c>
      <c r="KTB18" s="231">
        <f t="shared" si="125"/>
        <v>0</v>
      </c>
      <c r="KTC18" s="231">
        <f t="shared" si="125"/>
        <v>0</v>
      </c>
      <c r="KTD18" s="231">
        <f t="shared" si="125"/>
        <v>0</v>
      </c>
      <c r="KTE18" s="231">
        <f t="shared" si="125"/>
        <v>0</v>
      </c>
      <c r="KTF18" s="231">
        <f t="shared" si="125"/>
        <v>0</v>
      </c>
      <c r="KTG18" s="231">
        <f t="shared" si="125"/>
        <v>0</v>
      </c>
      <c r="KTH18" s="231">
        <f t="shared" si="125"/>
        <v>0</v>
      </c>
      <c r="KTI18" s="231">
        <f t="shared" si="125"/>
        <v>0</v>
      </c>
      <c r="KTJ18" s="231">
        <f t="shared" si="125"/>
        <v>0</v>
      </c>
      <c r="KTK18" s="231">
        <f t="shared" si="125"/>
        <v>0</v>
      </c>
      <c r="KTL18" s="231">
        <f t="shared" si="125"/>
        <v>0</v>
      </c>
      <c r="KTM18" s="231">
        <f t="shared" si="125"/>
        <v>0</v>
      </c>
      <c r="KTN18" s="231">
        <f t="shared" si="125"/>
        <v>0</v>
      </c>
      <c r="KTO18" s="231">
        <f t="shared" si="125"/>
        <v>0</v>
      </c>
      <c r="KTP18" s="231">
        <f t="shared" si="125"/>
        <v>0</v>
      </c>
      <c r="KTQ18" s="231">
        <f t="shared" si="125"/>
        <v>0</v>
      </c>
      <c r="KTR18" s="231">
        <f t="shared" si="125"/>
        <v>0</v>
      </c>
      <c r="KTS18" s="231">
        <f t="shared" si="125"/>
        <v>0</v>
      </c>
      <c r="KTT18" s="231">
        <f t="shared" si="125"/>
        <v>0</v>
      </c>
      <c r="KTU18" s="231">
        <f t="shared" si="125"/>
        <v>0</v>
      </c>
      <c r="KTV18" s="231">
        <f t="shared" si="125"/>
        <v>0</v>
      </c>
      <c r="KTW18" s="231">
        <f t="shared" si="125"/>
        <v>0</v>
      </c>
      <c r="KTX18" s="231">
        <f t="shared" si="125"/>
        <v>0</v>
      </c>
      <c r="KTY18" s="231">
        <f t="shared" si="125"/>
        <v>0</v>
      </c>
      <c r="KTZ18" s="231">
        <f t="shared" si="125"/>
        <v>0</v>
      </c>
      <c r="KUA18" s="231">
        <f t="shared" si="125"/>
        <v>0</v>
      </c>
      <c r="KUB18" s="231">
        <f t="shared" si="125"/>
        <v>0</v>
      </c>
      <c r="KUC18" s="231">
        <f t="shared" si="125"/>
        <v>0</v>
      </c>
      <c r="KUD18" s="231">
        <f t="shared" si="125"/>
        <v>0</v>
      </c>
      <c r="KUE18" s="231">
        <f t="shared" si="125"/>
        <v>0</v>
      </c>
      <c r="KUF18" s="231">
        <f t="shared" si="125"/>
        <v>0</v>
      </c>
      <c r="KUG18" s="231">
        <f t="shared" si="125"/>
        <v>0</v>
      </c>
      <c r="KUH18" s="231">
        <f t="shared" si="125"/>
        <v>0</v>
      </c>
      <c r="KUI18" s="231">
        <f t="shared" si="125"/>
        <v>0</v>
      </c>
      <c r="KUJ18" s="231">
        <f t="shared" si="125"/>
        <v>0</v>
      </c>
      <c r="KUK18" s="231">
        <f t="shared" si="125"/>
        <v>0</v>
      </c>
      <c r="KUL18" s="231">
        <f t="shared" si="125"/>
        <v>0</v>
      </c>
      <c r="KUM18" s="231">
        <f t="shared" si="125"/>
        <v>0</v>
      </c>
      <c r="KUN18" s="231">
        <f t="shared" si="125"/>
        <v>0</v>
      </c>
      <c r="KUO18" s="231">
        <f t="shared" si="125"/>
        <v>0</v>
      </c>
      <c r="KUP18" s="231">
        <f t="shared" si="125"/>
        <v>0</v>
      </c>
      <c r="KUQ18" s="231">
        <f t="shared" si="125"/>
        <v>0</v>
      </c>
      <c r="KUR18" s="231">
        <f t="shared" si="125"/>
        <v>0</v>
      </c>
      <c r="KUS18" s="231">
        <f t="shared" si="125"/>
        <v>0</v>
      </c>
      <c r="KUT18" s="231">
        <f t="shared" si="125"/>
        <v>0</v>
      </c>
      <c r="KUU18" s="231">
        <f t="shared" si="125"/>
        <v>0</v>
      </c>
      <c r="KUV18" s="231">
        <f t="shared" ref="KUV18:KXG18" si="126">SUM(KUV10:KUV17)</f>
        <v>0</v>
      </c>
      <c r="KUW18" s="231">
        <f t="shared" si="126"/>
        <v>0</v>
      </c>
      <c r="KUX18" s="231">
        <f t="shared" si="126"/>
        <v>0</v>
      </c>
      <c r="KUY18" s="231">
        <f t="shared" si="126"/>
        <v>0</v>
      </c>
      <c r="KUZ18" s="231">
        <f t="shared" si="126"/>
        <v>0</v>
      </c>
      <c r="KVA18" s="231">
        <f t="shared" si="126"/>
        <v>0</v>
      </c>
      <c r="KVB18" s="231">
        <f t="shared" si="126"/>
        <v>0</v>
      </c>
      <c r="KVC18" s="231">
        <f t="shared" si="126"/>
        <v>0</v>
      </c>
      <c r="KVD18" s="231">
        <f t="shared" si="126"/>
        <v>0</v>
      </c>
      <c r="KVE18" s="231">
        <f t="shared" si="126"/>
        <v>0</v>
      </c>
      <c r="KVF18" s="231">
        <f t="shared" si="126"/>
        <v>0</v>
      </c>
      <c r="KVG18" s="231">
        <f t="shared" si="126"/>
        <v>0</v>
      </c>
      <c r="KVH18" s="231">
        <f t="shared" si="126"/>
        <v>0</v>
      </c>
      <c r="KVI18" s="231">
        <f t="shared" si="126"/>
        <v>0</v>
      </c>
      <c r="KVJ18" s="231">
        <f t="shared" si="126"/>
        <v>0</v>
      </c>
      <c r="KVK18" s="231">
        <f t="shared" si="126"/>
        <v>0</v>
      </c>
      <c r="KVL18" s="231">
        <f t="shared" si="126"/>
        <v>0</v>
      </c>
      <c r="KVM18" s="231">
        <f t="shared" si="126"/>
        <v>0</v>
      </c>
      <c r="KVN18" s="231">
        <f t="shared" si="126"/>
        <v>0</v>
      </c>
      <c r="KVO18" s="231">
        <f t="shared" si="126"/>
        <v>0</v>
      </c>
      <c r="KVP18" s="231">
        <f t="shared" si="126"/>
        <v>0</v>
      </c>
      <c r="KVQ18" s="231">
        <f t="shared" si="126"/>
        <v>0</v>
      </c>
      <c r="KVR18" s="231">
        <f t="shared" si="126"/>
        <v>0</v>
      </c>
      <c r="KVS18" s="231">
        <f t="shared" si="126"/>
        <v>0</v>
      </c>
      <c r="KVT18" s="231">
        <f t="shared" si="126"/>
        <v>0</v>
      </c>
      <c r="KVU18" s="231">
        <f t="shared" si="126"/>
        <v>0</v>
      </c>
      <c r="KVV18" s="231">
        <f t="shared" si="126"/>
        <v>0</v>
      </c>
      <c r="KVW18" s="231">
        <f t="shared" si="126"/>
        <v>0</v>
      </c>
      <c r="KVX18" s="231">
        <f t="shared" si="126"/>
        <v>0</v>
      </c>
      <c r="KVY18" s="231">
        <f t="shared" si="126"/>
        <v>0</v>
      </c>
      <c r="KVZ18" s="231">
        <f t="shared" si="126"/>
        <v>0</v>
      </c>
      <c r="KWA18" s="231">
        <f t="shared" si="126"/>
        <v>0</v>
      </c>
      <c r="KWB18" s="231">
        <f t="shared" si="126"/>
        <v>0</v>
      </c>
      <c r="KWC18" s="231">
        <f t="shared" si="126"/>
        <v>0</v>
      </c>
      <c r="KWD18" s="231">
        <f t="shared" si="126"/>
        <v>0</v>
      </c>
      <c r="KWE18" s="231">
        <f t="shared" si="126"/>
        <v>0</v>
      </c>
      <c r="KWF18" s="231">
        <f t="shared" si="126"/>
        <v>0</v>
      </c>
      <c r="KWG18" s="231">
        <f t="shared" si="126"/>
        <v>0</v>
      </c>
      <c r="KWH18" s="231">
        <f t="shared" si="126"/>
        <v>0</v>
      </c>
      <c r="KWI18" s="231">
        <f t="shared" si="126"/>
        <v>0</v>
      </c>
      <c r="KWJ18" s="231">
        <f t="shared" si="126"/>
        <v>0</v>
      </c>
      <c r="KWK18" s="231">
        <f t="shared" si="126"/>
        <v>0</v>
      </c>
      <c r="KWL18" s="231">
        <f t="shared" si="126"/>
        <v>0</v>
      </c>
      <c r="KWM18" s="231">
        <f t="shared" si="126"/>
        <v>0</v>
      </c>
      <c r="KWN18" s="231">
        <f t="shared" si="126"/>
        <v>0</v>
      </c>
      <c r="KWO18" s="231">
        <f t="shared" si="126"/>
        <v>0</v>
      </c>
      <c r="KWP18" s="231">
        <f t="shared" si="126"/>
        <v>0</v>
      </c>
      <c r="KWQ18" s="231">
        <f t="shared" si="126"/>
        <v>0</v>
      </c>
      <c r="KWR18" s="231">
        <f t="shared" si="126"/>
        <v>0</v>
      </c>
      <c r="KWS18" s="231">
        <f t="shared" si="126"/>
        <v>0</v>
      </c>
      <c r="KWT18" s="231">
        <f t="shared" si="126"/>
        <v>0</v>
      </c>
      <c r="KWU18" s="231">
        <f t="shared" si="126"/>
        <v>0</v>
      </c>
      <c r="KWV18" s="231">
        <f t="shared" si="126"/>
        <v>0</v>
      </c>
      <c r="KWW18" s="231">
        <f t="shared" si="126"/>
        <v>0</v>
      </c>
      <c r="KWX18" s="231">
        <f t="shared" si="126"/>
        <v>0</v>
      </c>
      <c r="KWY18" s="231">
        <f t="shared" si="126"/>
        <v>0</v>
      </c>
      <c r="KWZ18" s="231">
        <f t="shared" si="126"/>
        <v>0</v>
      </c>
      <c r="KXA18" s="231">
        <f t="shared" si="126"/>
        <v>0</v>
      </c>
      <c r="KXB18" s="231">
        <f t="shared" si="126"/>
        <v>0</v>
      </c>
      <c r="KXC18" s="231">
        <f t="shared" si="126"/>
        <v>0</v>
      </c>
      <c r="KXD18" s="231">
        <f t="shared" si="126"/>
        <v>0</v>
      </c>
      <c r="KXE18" s="231">
        <f t="shared" si="126"/>
        <v>0</v>
      </c>
      <c r="KXF18" s="231">
        <f t="shared" si="126"/>
        <v>0</v>
      </c>
      <c r="KXG18" s="231">
        <f t="shared" si="126"/>
        <v>0</v>
      </c>
      <c r="KXH18" s="231">
        <f t="shared" ref="KXH18:KZS18" si="127">SUM(KXH10:KXH17)</f>
        <v>0</v>
      </c>
      <c r="KXI18" s="231">
        <f t="shared" si="127"/>
        <v>0</v>
      </c>
      <c r="KXJ18" s="231">
        <f t="shared" si="127"/>
        <v>0</v>
      </c>
      <c r="KXK18" s="231">
        <f t="shared" si="127"/>
        <v>0</v>
      </c>
      <c r="KXL18" s="231">
        <f t="shared" si="127"/>
        <v>0</v>
      </c>
      <c r="KXM18" s="231">
        <f t="shared" si="127"/>
        <v>0</v>
      </c>
      <c r="KXN18" s="231">
        <f t="shared" si="127"/>
        <v>0</v>
      </c>
      <c r="KXO18" s="231">
        <f t="shared" si="127"/>
        <v>0</v>
      </c>
      <c r="KXP18" s="231">
        <f t="shared" si="127"/>
        <v>0</v>
      </c>
      <c r="KXQ18" s="231">
        <f t="shared" si="127"/>
        <v>0</v>
      </c>
      <c r="KXR18" s="231">
        <f t="shared" si="127"/>
        <v>0</v>
      </c>
      <c r="KXS18" s="231">
        <f t="shared" si="127"/>
        <v>0</v>
      </c>
      <c r="KXT18" s="231">
        <f t="shared" si="127"/>
        <v>0</v>
      </c>
      <c r="KXU18" s="231">
        <f t="shared" si="127"/>
        <v>0</v>
      </c>
      <c r="KXV18" s="231">
        <f t="shared" si="127"/>
        <v>0</v>
      </c>
      <c r="KXW18" s="231">
        <f t="shared" si="127"/>
        <v>0</v>
      </c>
      <c r="KXX18" s="231">
        <f t="shared" si="127"/>
        <v>0</v>
      </c>
      <c r="KXY18" s="231">
        <f t="shared" si="127"/>
        <v>0</v>
      </c>
      <c r="KXZ18" s="231">
        <f t="shared" si="127"/>
        <v>0</v>
      </c>
      <c r="KYA18" s="231">
        <f t="shared" si="127"/>
        <v>0</v>
      </c>
      <c r="KYB18" s="231">
        <f t="shared" si="127"/>
        <v>0</v>
      </c>
      <c r="KYC18" s="231">
        <f t="shared" si="127"/>
        <v>0</v>
      </c>
      <c r="KYD18" s="231">
        <f t="shared" si="127"/>
        <v>0</v>
      </c>
      <c r="KYE18" s="231">
        <f t="shared" si="127"/>
        <v>0</v>
      </c>
      <c r="KYF18" s="231">
        <f t="shared" si="127"/>
        <v>0</v>
      </c>
      <c r="KYG18" s="231">
        <f t="shared" si="127"/>
        <v>0</v>
      </c>
      <c r="KYH18" s="231">
        <f t="shared" si="127"/>
        <v>0</v>
      </c>
      <c r="KYI18" s="231">
        <f t="shared" si="127"/>
        <v>0</v>
      </c>
      <c r="KYJ18" s="231">
        <f t="shared" si="127"/>
        <v>0</v>
      </c>
      <c r="KYK18" s="231">
        <f t="shared" si="127"/>
        <v>0</v>
      </c>
      <c r="KYL18" s="231">
        <f t="shared" si="127"/>
        <v>0</v>
      </c>
      <c r="KYM18" s="231">
        <f t="shared" si="127"/>
        <v>0</v>
      </c>
      <c r="KYN18" s="231">
        <f t="shared" si="127"/>
        <v>0</v>
      </c>
      <c r="KYO18" s="231">
        <f t="shared" si="127"/>
        <v>0</v>
      </c>
      <c r="KYP18" s="231">
        <f t="shared" si="127"/>
        <v>0</v>
      </c>
      <c r="KYQ18" s="231">
        <f t="shared" si="127"/>
        <v>0</v>
      </c>
      <c r="KYR18" s="231">
        <f t="shared" si="127"/>
        <v>0</v>
      </c>
      <c r="KYS18" s="231">
        <f t="shared" si="127"/>
        <v>0</v>
      </c>
      <c r="KYT18" s="231">
        <f t="shared" si="127"/>
        <v>0</v>
      </c>
      <c r="KYU18" s="231">
        <f t="shared" si="127"/>
        <v>0</v>
      </c>
      <c r="KYV18" s="231">
        <f t="shared" si="127"/>
        <v>0</v>
      </c>
      <c r="KYW18" s="231">
        <f t="shared" si="127"/>
        <v>0</v>
      </c>
      <c r="KYX18" s="231">
        <f t="shared" si="127"/>
        <v>0</v>
      </c>
      <c r="KYY18" s="231">
        <f t="shared" si="127"/>
        <v>0</v>
      </c>
      <c r="KYZ18" s="231">
        <f t="shared" si="127"/>
        <v>0</v>
      </c>
      <c r="KZA18" s="231">
        <f t="shared" si="127"/>
        <v>0</v>
      </c>
      <c r="KZB18" s="231">
        <f t="shared" si="127"/>
        <v>0</v>
      </c>
      <c r="KZC18" s="231">
        <f t="shared" si="127"/>
        <v>0</v>
      </c>
      <c r="KZD18" s="231">
        <f t="shared" si="127"/>
        <v>0</v>
      </c>
      <c r="KZE18" s="231">
        <f t="shared" si="127"/>
        <v>0</v>
      </c>
      <c r="KZF18" s="231">
        <f t="shared" si="127"/>
        <v>0</v>
      </c>
      <c r="KZG18" s="231">
        <f t="shared" si="127"/>
        <v>0</v>
      </c>
      <c r="KZH18" s="231">
        <f t="shared" si="127"/>
        <v>0</v>
      </c>
      <c r="KZI18" s="231">
        <f t="shared" si="127"/>
        <v>0</v>
      </c>
      <c r="KZJ18" s="231">
        <f t="shared" si="127"/>
        <v>0</v>
      </c>
      <c r="KZK18" s="231">
        <f t="shared" si="127"/>
        <v>0</v>
      </c>
      <c r="KZL18" s="231">
        <f t="shared" si="127"/>
        <v>0</v>
      </c>
      <c r="KZM18" s="231">
        <f t="shared" si="127"/>
        <v>0</v>
      </c>
      <c r="KZN18" s="231">
        <f t="shared" si="127"/>
        <v>0</v>
      </c>
      <c r="KZO18" s="231">
        <f t="shared" si="127"/>
        <v>0</v>
      </c>
      <c r="KZP18" s="231">
        <f t="shared" si="127"/>
        <v>0</v>
      </c>
      <c r="KZQ18" s="231">
        <f t="shared" si="127"/>
        <v>0</v>
      </c>
      <c r="KZR18" s="231">
        <f t="shared" si="127"/>
        <v>0</v>
      </c>
      <c r="KZS18" s="231">
        <f t="shared" si="127"/>
        <v>0</v>
      </c>
      <c r="KZT18" s="231">
        <f t="shared" ref="KZT18:LCE18" si="128">SUM(KZT10:KZT17)</f>
        <v>0</v>
      </c>
      <c r="KZU18" s="231">
        <f t="shared" si="128"/>
        <v>0</v>
      </c>
      <c r="KZV18" s="231">
        <f t="shared" si="128"/>
        <v>0</v>
      </c>
      <c r="KZW18" s="231">
        <f t="shared" si="128"/>
        <v>0</v>
      </c>
      <c r="KZX18" s="231">
        <f t="shared" si="128"/>
        <v>0</v>
      </c>
      <c r="KZY18" s="231">
        <f t="shared" si="128"/>
        <v>0</v>
      </c>
      <c r="KZZ18" s="231">
        <f t="shared" si="128"/>
        <v>0</v>
      </c>
      <c r="LAA18" s="231">
        <f t="shared" si="128"/>
        <v>0</v>
      </c>
      <c r="LAB18" s="231">
        <f t="shared" si="128"/>
        <v>0</v>
      </c>
      <c r="LAC18" s="231">
        <f t="shared" si="128"/>
        <v>0</v>
      </c>
      <c r="LAD18" s="231">
        <f t="shared" si="128"/>
        <v>0</v>
      </c>
      <c r="LAE18" s="231">
        <f t="shared" si="128"/>
        <v>0</v>
      </c>
      <c r="LAF18" s="231">
        <f t="shared" si="128"/>
        <v>0</v>
      </c>
      <c r="LAG18" s="231">
        <f t="shared" si="128"/>
        <v>0</v>
      </c>
      <c r="LAH18" s="231">
        <f t="shared" si="128"/>
        <v>0</v>
      </c>
      <c r="LAI18" s="231">
        <f t="shared" si="128"/>
        <v>0</v>
      </c>
      <c r="LAJ18" s="231">
        <f t="shared" si="128"/>
        <v>0</v>
      </c>
      <c r="LAK18" s="231">
        <f t="shared" si="128"/>
        <v>0</v>
      </c>
      <c r="LAL18" s="231">
        <f t="shared" si="128"/>
        <v>0</v>
      </c>
      <c r="LAM18" s="231">
        <f t="shared" si="128"/>
        <v>0</v>
      </c>
      <c r="LAN18" s="231">
        <f t="shared" si="128"/>
        <v>0</v>
      </c>
      <c r="LAO18" s="231">
        <f t="shared" si="128"/>
        <v>0</v>
      </c>
      <c r="LAP18" s="231">
        <f t="shared" si="128"/>
        <v>0</v>
      </c>
      <c r="LAQ18" s="231">
        <f t="shared" si="128"/>
        <v>0</v>
      </c>
      <c r="LAR18" s="231">
        <f t="shared" si="128"/>
        <v>0</v>
      </c>
      <c r="LAS18" s="231">
        <f t="shared" si="128"/>
        <v>0</v>
      </c>
      <c r="LAT18" s="231">
        <f t="shared" si="128"/>
        <v>0</v>
      </c>
      <c r="LAU18" s="231">
        <f t="shared" si="128"/>
        <v>0</v>
      </c>
      <c r="LAV18" s="231">
        <f t="shared" si="128"/>
        <v>0</v>
      </c>
      <c r="LAW18" s="231">
        <f t="shared" si="128"/>
        <v>0</v>
      </c>
      <c r="LAX18" s="231">
        <f t="shared" si="128"/>
        <v>0</v>
      </c>
      <c r="LAY18" s="231">
        <f t="shared" si="128"/>
        <v>0</v>
      </c>
      <c r="LAZ18" s="231">
        <f t="shared" si="128"/>
        <v>0</v>
      </c>
      <c r="LBA18" s="231">
        <f t="shared" si="128"/>
        <v>0</v>
      </c>
      <c r="LBB18" s="231">
        <f t="shared" si="128"/>
        <v>0</v>
      </c>
      <c r="LBC18" s="231">
        <f t="shared" si="128"/>
        <v>0</v>
      </c>
      <c r="LBD18" s="231">
        <f t="shared" si="128"/>
        <v>0</v>
      </c>
      <c r="LBE18" s="231">
        <f t="shared" si="128"/>
        <v>0</v>
      </c>
      <c r="LBF18" s="231">
        <f t="shared" si="128"/>
        <v>0</v>
      </c>
      <c r="LBG18" s="231">
        <f t="shared" si="128"/>
        <v>0</v>
      </c>
      <c r="LBH18" s="231">
        <f t="shared" si="128"/>
        <v>0</v>
      </c>
      <c r="LBI18" s="231">
        <f t="shared" si="128"/>
        <v>0</v>
      </c>
      <c r="LBJ18" s="231">
        <f t="shared" si="128"/>
        <v>0</v>
      </c>
      <c r="LBK18" s="231">
        <f t="shared" si="128"/>
        <v>0</v>
      </c>
      <c r="LBL18" s="231">
        <f t="shared" si="128"/>
        <v>0</v>
      </c>
      <c r="LBM18" s="231">
        <f t="shared" si="128"/>
        <v>0</v>
      </c>
      <c r="LBN18" s="231">
        <f t="shared" si="128"/>
        <v>0</v>
      </c>
      <c r="LBO18" s="231">
        <f t="shared" si="128"/>
        <v>0</v>
      </c>
      <c r="LBP18" s="231">
        <f t="shared" si="128"/>
        <v>0</v>
      </c>
      <c r="LBQ18" s="231">
        <f t="shared" si="128"/>
        <v>0</v>
      </c>
      <c r="LBR18" s="231">
        <f t="shared" si="128"/>
        <v>0</v>
      </c>
      <c r="LBS18" s="231">
        <f t="shared" si="128"/>
        <v>0</v>
      </c>
      <c r="LBT18" s="231">
        <f t="shared" si="128"/>
        <v>0</v>
      </c>
      <c r="LBU18" s="231">
        <f t="shared" si="128"/>
        <v>0</v>
      </c>
      <c r="LBV18" s="231">
        <f t="shared" si="128"/>
        <v>0</v>
      </c>
      <c r="LBW18" s="231">
        <f t="shared" si="128"/>
        <v>0</v>
      </c>
      <c r="LBX18" s="231">
        <f t="shared" si="128"/>
        <v>0</v>
      </c>
      <c r="LBY18" s="231">
        <f t="shared" si="128"/>
        <v>0</v>
      </c>
      <c r="LBZ18" s="231">
        <f t="shared" si="128"/>
        <v>0</v>
      </c>
      <c r="LCA18" s="231">
        <f t="shared" si="128"/>
        <v>0</v>
      </c>
      <c r="LCB18" s="231">
        <f t="shared" si="128"/>
        <v>0</v>
      </c>
      <c r="LCC18" s="231">
        <f t="shared" si="128"/>
        <v>0</v>
      </c>
      <c r="LCD18" s="231">
        <f t="shared" si="128"/>
        <v>0</v>
      </c>
      <c r="LCE18" s="231">
        <f t="shared" si="128"/>
        <v>0</v>
      </c>
      <c r="LCF18" s="231">
        <f t="shared" ref="LCF18:LEQ18" si="129">SUM(LCF10:LCF17)</f>
        <v>0</v>
      </c>
      <c r="LCG18" s="231">
        <f t="shared" si="129"/>
        <v>0</v>
      </c>
      <c r="LCH18" s="231">
        <f t="shared" si="129"/>
        <v>0</v>
      </c>
      <c r="LCI18" s="231">
        <f t="shared" si="129"/>
        <v>0</v>
      </c>
      <c r="LCJ18" s="231">
        <f t="shared" si="129"/>
        <v>0</v>
      </c>
      <c r="LCK18" s="231">
        <f t="shared" si="129"/>
        <v>0</v>
      </c>
      <c r="LCL18" s="231">
        <f t="shared" si="129"/>
        <v>0</v>
      </c>
      <c r="LCM18" s="231">
        <f t="shared" si="129"/>
        <v>0</v>
      </c>
      <c r="LCN18" s="231">
        <f t="shared" si="129"/>
        <v>0</v>
      </c>
      <c r="LCO18" s="231">
        <f t="shared" si="129"/>
        <v>0</v>
      </c>
      <c r="LCP18" s="231">
        <f t="shared" si="129"/>
        <v>0</v>
      </c>
      <c r="LCQ18" s="231">
        <f t="shared" si="129"/>
        <v>0</v>
      </c>
      <c r="LCR18" s="231">
        <f t="shared" si="129"/>
        <v>0</v>
      </c>
      <c r="LCS18" s="231">
        <f t="shared" si="129"/>
        <v>0</v>
      </c>
      <c r="LCT18" s="231">
        <f t="shared" si="129"/>
        <v>0</v>
      </c>
      <c r="LCU18" s="231">
        <f t="shared" si="129"/>
        <v>0</v>
      </c>
      <c r="LCV18" s="231">
        <f t="shared" si="129"/>
        <v>0</v>
      </c>
      <c r="LCW18" s="231">
        <f t="shared" si="129"/>
        <v>0</v>
      </c>
      <c r="LCX18" s="231">
        <f t="shared" si="129"/>
        <v>0</v>
      </c>
      <c r="LCY18" s="231">
        <f t="shared" si="129"/>
        <v>0</v>
      </c>
      <c r="LCZ18" s="231">
        <f t="shared" si="129"/>
        <v>0</v>
      </c>
      <c r="LDA18" s="231">
        <f t="shared" si="129"/>
        <v>0</v>
      </c>
      <c r="LDB18" s="231">
        <f t="shared" si="129"/>
        <v>0</v>
      </c>
      <c r="LDC18" s="231">
        <f t="shared" si="129"/>
        <v>0</v>
      </c>
      <c r="LDD18" s="231">
        <f t="shared" si="129"/>
        <v>0</v>
      </c>
      <c r="LDE18" s="231">
        <f t="shared" si="129"/>
        <v>0</v>
      </c>
      <c r="LDF18" s="231">
        <f t="shared" si="129"/>
        <v>0</v>
      </c>
      <c r="LDG18" s="231">
        <f t="shared" si="129"/>
        <v>0</v>
      </c>
      <c r="LDH18" s="231">
        <f t="shared" si="129"/>
        <v>0</v>
      </c>
      <c r="LDI18" s="231">
        <f t="shared" si="129"/>
        <v>0</v>
      </c>
      <c r="LDJ18" s="231">
        <f t="shared" si="129"/>
        <v>0</v>
      </c>
      <c r="LDK18" s="231">
        <f t="shared" si="129"/>
        <v>0</v>
      </c>
      <c r="LDL18" s="231">
        <f t="shared" si="129"/>
        <v>0</v>
      </c>
      <c r="LDM18" s="231">
        <f t="shared" si="129"/>
        <v>0</v>
      </c>
      <c r="LDN18" s="231">
        <f t="shared" si="129"/>
        <v>0</v>
      </c>
      <c r="LDO18" s="231">
        <f t="shared" si="129"/>
        <v>0</v>
      </c>
      <c r="LDP18" s="231">
        <f t="shared" si="129"/>
        <v>0</v>
      </c>
      <c r="LDQ18" s="231">
        <f t="shared" si="129"/>
        <v>0</v>
      </c>
      <c r="LDR18" s="231">
        <f t="shared" si="129"/>
        <v>0</v>
      </c>
      <c r="LDS18" s="231">
        <f t="shared" si="129"/>
        <v>0</v>
      </c>
      <c r="LDT18" s="231">
        <f t="shared" si="129"/>
        <v>0</v>
      </c>
      <c r="LDU18" s="231">
        <f t="shared" si="129"/>
        <v>0</v>
      </c>
      <c r="LDV18" s="231">
        <f t="shared" si="129"/>
        <v>0</v>
      </c>
      <c r="LDW18" s="231">
        <f t="shared" si="129"/>
        <v>0</v>
      </c>
      <c r="LDX18" s="231">
        <f t="shared" si="129"/>
        <v>0</v>
      </c>
      <c r="LDY18" s="231">
        <f t="shared" si="129"/>
        <v>0</v>
      </c>
      <c r="LDZ18" s="231">
        <f t="shared" si="129"/>
        <v>0</v>
      </c>
      <c r="LEA18" s="231">
        <f t="shared" si="129"/>
        <v>0</v>
      </c>
      <c r="LEB18" s="231">
        <f t="shared" si="129"/>
        <v>0</v>
      </c>
      <c r="LEC18" s="231">
        <f t="shared" si="129"/>
        <v>0</v>
      </c>
      <c r="LED18" s="231">
        <f t="shared" si="129"/>
        <v>0</v>
      </c>
      <c r="LEE18" s="231">
        <f t="shared" si="129"/>
        <v>0</v>
      </c>
      <c r="LEF18" s="231">
        <f t="shared" si="129"/>
        <v>0</v>
      </c>
      <c r="LEG18" s="231">
        <f t="shared" si="129"/>
        <v>0</v>
      </c>
      <c r="LEH18" s="231">
        <f t="shared" si="129"/>
        <v>0</v>
      </c>
      <c r="LEI18" s="231">
        <f t="shared" si="129"/>
        <v>0</v>
      </c>
      <c r="LEJ18" s="231">
        <f t="shared" si="129"/>
        <v>0</v>
      </c>
      <c r="LEK18" s="231">
        <f t="shared" si="129"/>
        <v>0</v>
      </c>
      <c r="LEL18" s="231">
        <f t="shared" si="129"/>
        <v>0</v>
      </c>
      <c r="LEM18" s="231">
        <f t="shared" si="129"/>
        <v>0</v>
      </c>
      <c r="LEN18" s="231">
        <f t="shared" si="129"/>
        <v>0</v>
      </c>
      <c r="LEO18" s="231">
        <f t="shared" si="129"/>
        <v>0</v>
      </c>
      <c r="LEP18" s="231">
        <f t="shared" si="129"/>
        <v>0</v>
      </c>
      <c r="LEQ18" s="231">
        <f t="shared" si="129"/>
        <v>0</v>
      </c>
      <c r="LER18" s="231">
        <f t="shared" ref="LER18:LHC18" si="130">SUM(LER10:LER17)</f>
        <v>0</v>
      </c>
      <c r="LES18" s="231">
        <f t="shared" si="130"/>
        <v>0</v>
      </c>
      <c r="LET18" s="231">
        <f t="shared" si="130"/>
        <v>0</v>
      </c>
      <c r="LEU18" s="231">
        <f t="shared" si="130"/>
        <v>0</v>
      </c>
      <c r="LEV18" s="231">
        <f t="shared" si="130"/>
        <v>0</v>
      </c>
      <c r="LEW18" s="231">
        <f t="shared" si="130"/>
        <v>0</v>
      </c>
      <c r="LEX18" s="231">
        <f t="shared" si="130"/>
        <v>0</v>
      </c>
      <c r="LEY18" s="231">
        <f t="shared" si="130"/>
        <v>0</v>
      </c>
      <c r="LEZ18" s="231">
        <f t="shared" si="130"/>
        <v>0</v>
      </c>
      <c r="LFA18" s="231">
        <f t="shared" si="130"/>
        <v>0</v>
      </c>
      <c r="LFB18" s="231">
        <f t="shared" si="130"/>
        <v>0</v>
      </c>
      <c r="LFC18" s="231">
        <f t="shared" si="130"/>
        <v>0</v>
      </c>
      <c r="LFD18" s="231">
        <f t="shared" si="130"/>
        <v>0</v>
      </c>
      <c r="LFE18" s="231">
        <f t="shared" si="130"/>
        <v>0</v>
      </c>
      <c r="LFF18" s="231">
        <f t="shared" si="130"/>
        <v>0</v>
      </c>
      <c r="LFG18" s="231">
        <f t="shared" si="130"/>
        <v>0</v>
      </c>
      <c r="LFH18" s="231">
        <f t="shared" si="130"/>
        <v>0</v>
      </c>
      <c r="LFI18" s="231">
        <f t="shared" si="130"/>
        <v>0</v>
      </c>
      <c r="LFJ18" s="231">
        <f t="shared" si="130"/>
        <v>0</v>
      </c>
      <c r="LFK18" s="231">
        <f t="shared" si="130"/>
        <v>0</v>
      </c>
      <c r="LFL18" s="231">
        <f t="shared" si="130"/>
        <v>0</v>
      </c>
      <c r="LFM18" s="231">
        <f t="shared" si="130"/>
        <v>0</v>
      </c>
      <c r="LFN18" s="231">
        <f t="shared" si="130"/>
        <v>0</v>
      </c>
      <c r="LFO18" s="231">
        <f t="shared" si="130"/>
        <v>0</v>
      </c>
      <c r="LFP18" s="231">
        <f t="shared" si="130"/>
        <v>0</v>
      </c>
      <c r="LFQ18" s="231">
        <f t="shared" si="130"/>
        <v>0</v>
      </c>
      <c r="LFR18" s="231">
        <f t="shared" si="130"/>
        <v>0</v>
      </c>
      <c r="LFS18" s="231">
        <f t="shared" si="130"/>
        <v>0</v>
      </c>
      <c r="LFT18" s="231">
        <f t="shared" si="130"/>
        <v>0</v>
      </c>
      <c r="LFU18" s="231">
        <f t="shared" si="130"/>
        <v>0</v>
      </c>
      <c r="LFV18" s="231">
        <f t="shared" si="130"/>
        <v>0</v>
      </c>
      <c r="LFW18" s="231">
        <f t="shared" si="130"/>
        <v>0</v>
      </c>
      <c r="LFX18" s="231">
        <f t="shared" si="130"/>
        <v>0</v>
      </c>
      <c r="LFY18" s="231">
        <f t="shared" si="130"/>
        <v>0</v>
      </c>
      <c r="LFZ18" s="231">
        <f t="shared" si="130"/>
        <v>0</v>
      </c>
      <c r="LGA18" s="231">
        <f t="shared" si="130"/>
        <v>0</v>
      </c>
      <c r="LGB18" s="231">
        <f t="shared" si="130"/>
        <v>0</v>
      </c>
      <c r="LGC18" s="231">
        <f t="shared" si="130"/>
        <v>0</v>
      </c>
      <c r="LGD18" s="231">
        <f t="shared" si="130"/>
        <v>0</v>
      </c>
      <c r="LGE18" s="231">
        <f t="shared" si="130"/>
        <v>0</v>
      </c>
      <c r="LGF18" s="231">
        <f t="shared" si="130"/>
        <v>0</v>
      </c>
      <c r="LGG18" s="231">
        <f t="shared" si="130"/>
        <v>0</v>
      </c>
      <c r="LGH18" s="231">
        <f t="shared" si="130"/>
        <v>0</v>
      </c>
      <c r="LGI18" s="231">
        <f t="shared" si="130"/>
        <v>0</v>
      </c>
      <c r="LGJ18" s="231">
        <f t="shared" si="130"/>
        <v>0</v>
      </c>
      <c r="LGK18" s="231">
        <f t="shared" si="130"/>
        <v>0</v>
      </c>
      <c r="LGL18" s="231">
        <f t="shared" si="130"/>
        <v>0</v>
      </c>
      <c r="LGM18" s="231">
        <f t="shared" si="130"/>
        <v>0</v>
      </c>
      <c r="LGN18" s="231">
        <f t="shared" si="130"/>
        <v>0</v>
      </c>
      <c r="LGO18" s="231">
        <f t="shared" si="130"/>
        <v>0</v>
      </c>
      <c r="LGP18" s="231">
        <f t="shared" si="130"/>
        <v>0</v>
      </c>
      <c r="LGQ18" s="231">
        <f t="shared" si="130"/>
        <v>0</v>
      </c>
      <c r="LGR18" s="231">
        <f t="shared" si="130"/>
        <v>0</v>
      </c>
      <c r="LGS18" s="231">
        <f t="shared" si="130"/>
        <v>0</v>
      </c>
      <c r="LGT18" s="231">
        <f t="shared" si="130"/>
        <v>0</v>
      </c>
      <c r="LGU18" s="231">
        <f t="shared" si="130"/>
        <v>0</v>
      </c>
      <c r="LGV18" s="231">
        <f t="shared" si="130"/>
        <v>0</v>
      </c>
      <c r="LGW18" s="231">
        <f t="shared" si="130"/>
        <v>0</v>
      </c>
      <c r="LGX18" s="231">
        <f t="shared" si="130"/>
        <v>0</v>
      </c>
      <c r="LGY18" s="231">
        <f t="shared" si="130"/>
        <v>0</v>
      </c>
      <c r="LGZ18" s="231">
        <f t="shared" si="130"/>
        <v>0</v>
      </c>
      <c r="LHA18" s="231">
        <f t="shared" si="130"/>
        <v>0</v>
      </c>
      <c r="LHB18" s="231">
        <f t="shared" si="130"/>
        <v>0</v>
      </c>
      <c r="LHC18" s="231">
        <f t="shared" si="130"/>
        <v>0</v>
      </c>
      <c r="LHD18" s="231">
        <f t="shared" ref="LHD18:LJO18" si="131">SUM(LHD10:LHD17)</f>
        <v>0</v>
      </c>
      <c r="LHE18" s="231">
        <f t="shared" si="131"/>
        <v>0</v>
      </c>
      <c r="LHF18" s="231">
        <f t="shared" si="131"/>
        <v>0</v>
      </c>
      <c r="LHG18" s="231">
        <f t="shared" si="131"/>
        <v>0</v>
      </c>
      <c r="LHH18" s="231">
        <f t="shared" si="131"/>
        <v>0</v>
      </c>
      <c r="LHI18" s="231">
        <f t="shared" si="131"/>
        <v>0</v>
      </c>
      <c r="LHJ18" s="231">
        <f t="shared" si="131"/>
        <v>0</v>
      </c>
      <c r="LHK18" s="231">
        <f t="shared" si="131"/>
        <v>0</v>
      </c>
      <c r="LHL18" s="231">
        <f t="shared" si="131"/>
        <v>0</v>
      </c>
      <c r="LHM18" s="231">
        <f t="shared" si="131"/>
        <v>0</v>
      </c>
      <c r="LHN18" s="231">
        <f t="shared" si="131"/>
        <v>0</v>
      </c>
      <c r="LHO18" s="231">
        <f t="shared" si="131"/>
        <v>0</v>
      </c>
      <c r="LHP18" s="231">
        <f t="shared" si="131"/>
        <v>0</v>
      </c>
      <c r="LHQ18" s="231">
        <f t="shared" si="131"/>
        <v>0</v>
      </c>
      <c r="LHR18" s="231">
        <f t="shared" si="131"/>
        <v>0</v>
      </c>
      <c r="LHS18" s="231">
        <f t="shared" si="131"/>
        <v>0</v>
      </c>
      <c r="LHT18" s="231">
        <f t="shared" si="131"/>
        <v>0</v>
      </c>
      <c r="LHU18" s="231">
        <f t="shared" si="131"/>
        <v>0</v>
      </c>
      <c r="LHV18" s="231">
        <f t="shared" si="131"/>
        <v>0</v>
      </c>
      <c r="LHW18" s="231">
        <f t="shared" si="131"/>
        <v>0</v>
      </c>
      <c r="LHX18" s="231">
        <f t="shared" si="131"/>
        <v>0</v>
      </c>
      <c r="LHY18" s="231">
        <f t="shared" si="131"/>
        <v>0</v>
      </c>
      <c r="LHZ18" s="231">
        <f t="shared" si="131"/>
        <v>0</v>
      </c>
      <c r="LIA18" s="231">
        <f t="shared" si="131"/>
        <v>0</v>
      </c>
      <c r="LIB18" s="231">
        <f t="shared" si="131"/>
        <v>0</v>
      </c>
      <c r="LIC18" s="231">
        <f t="shared" si="131"/>
        <v>0</v>
      </c>
      <c r="LID18" s="231">
        <f t="shared" si="131"/>
        <v>0</v>
      </c>
      <c r="LIE18" s="231">
        <f t="shared" si="131"/>
        <v>0</v>
      </c>
      <c r="LIF18" s="231">
        <f t="shared" si="131"/>
        <v>0</v>
      </c>
      <c r="LIG18" s="231">
        <f t="shared" si="131"/>
        <v>0</v>
      </c>
      <c r="LIH18" s="231">
        <f t="shared" si="131"/>
        <v>0</v>
      </c>
      <c r="LII18" s="231">
        <f t="shared" si="131"/>
        <v>0</v>
      </c>
      <c r="LIJ18" s="231">
        <f t="shared" si="131"/>
        <v>0</v>
      </c>
      <c r="LIK18" s="231">
        <f t="shared" si="131"/>
        <v>0</v>
      </c>
      <c r="LIL18" s="231">
        <f t="shared" si="131"/>
        <v>0</v>
      </c>
      <c r="LIM18" s="231">
        <f t="shared" si="131"/>
        <v>0</v>
      </c>
      <c r="LIN18" s="231">
        <f t="shared" si="131"/>
        <v>0</v>
      </c>
      <c r="LIO18" s="231">
        <f t="shared" si="131"/>
        <v>0</v>
      </c>
      <c r="LIP18" s="231">
        <f t="shared" si="131"/>
        <v>0</v>
      </c>
      <c r="LIQ18" s="231">
        <f t="shared" si="131"/>
        <v>0</v>
      </c>
      <c r="LIR18" s="231">
        <f t="shared" si="131"/>
        <v>0</v>
      </c>
      <c r="LIS18" s="231">
        <f t="shared" si="131"/>
        <v>0</v>
      </c>
      <c r="LIT18" s="231">
        <f t="shared" si="131"/>
        <v>0</v>
      </c>
      <c r="LIU18" s="231">
        <f t="shared" si="131"/>
        <v>0</v>
      </c>
      <c r="LIV18" s="231">
        <f t="shared" si="131"/>
        <v>0</v>
      </c>
      <c r="LIW18" s="231">
        <f t="shared" si="131"/>
        <v>0</v>
      </c>
      <c r="LIX18" s="231">
        <f t="shared" si="131"/>
        <v>0</v>
      </c>
      <c r="LIY18" s="231">
        <f t="shared" si="131"/>
        <v>0</v>
      </c>
      <c r="LIZ18" s="231">
        <f t="shared" si="131"/>
        <v>0</v>
      </c>
      <c r="LJA18" s="231">
        <f t="shared" si="131"/>
        <v>0</v>
      </c>
      <c r="LJB18" s="231">
        <f t="shared" si="131"/>
        <v>0</v>
      </c>
      <c r="LJC18" s="231">
        <f t="shared" si="131"/>
        <v>0</v>
      </c>
      <c r="LJD18" s="231">
        <f t="shared" si="131"/>
        <v>0</v>
      </c>
      <c r="LJE18" s="231">
        <f t="shared" si="131"/>
        <v>0</v>
      </c>
      <c r="LJF18" s="231">
        <f t="shared" si="131"/>
        <v>0</v>
      </c>
      <c r="LJG18" s="231">
        <f t="shared" si="131"/>
        <v>0</v>
      </c>
      <c r="LJH18" s="231">
        <f t="shared" si="131"/>
        <v>0</v>
      </c>
      <c r="LJI18" s="231">
        <f t="shared" si="131"/>
        <v>0</v>
      </c>
      <c r="LJJ18" s="231">
        <f t="shared" si="131"/>
        <v>0</v>
      </c>
      <c r="LJK18" s="231">
        <f t="shared" si="131"/>
        <v>0</v>
      </c>
      <c r="LJL18" s="231">
        <f t="shared" si="131"/>
        <v>0</v>
      </c>
      <c r="LJM18" s="231">
        <f t="shared" si="131"/>
        <v>0</v>
      </c>
      <c r="LJN18" s="231">
        <f t="shared" si="131"/>
        <v>0</v>
      </c>
      <c r="LJO18" s="231">
        <f t="shared" si="131"/>
        <v>0</v>
      </c>
      <c r="LJP18" s="231">
        <f t="shared" ref="LJP18:LMA18" si="132">SUM(LJP10:LJP17)</f>
        <v>0</v>
      </c>
      <c r="LJQ18" s="231">
        <f t="shared" si="132"/>
        <v>0</v>
      </c>
      <c r="LJR18" s="231">
        <f t="shared" si="132"/>
        <v>0</v>
      </c>
      <c r="LJS18" s="231">
        <f t="shared" si="132"/>
        <v>0</v>
      </c>
      <c r="LJT18" s="231">
        <f t="shared" si="132"/>
        <v>0</v>
      </c>
      <c r="LJU18" s="231">
        <f t="shared" si="132"/>
        <v>0</v>
      </c>
      <c r="LJV18" s="231">
        <f t="shared" si="132"/>
        <v>0</v>
      </c>
      <c r="LJW18" s="231">
        <f t="shared" si="132"/>
        <v>0</v>
      </c>
      <c r="LJX18" s="231">
        <f t="shared" si="132"/>
        <v>0</v>
      </c>
      <c r="LJY18" s="231">
        <f t="shared" si="132"/>
        <v>0</v>
      </c>
      <c r="LJZ18" s="231">
        <f t="shared" si="132"/>
        <v>0</v>
      </c>
      <c r="LKA18" s="231">
        <f t="shared" si="132"/>
        <v>0</v>
      </c>
      <c r="LKB18" s="231">
        <f t="shared" si="132"/>
        <v>0</v>
      </c>
      <c r="LKC18" s="231">
        <f t="shared" si="132"/>
        <v>0</v>
      </c>
      <c r="LKD18" s="231">
        <f t="shared" si="132"/>
        <v>0</v>
      </c>
      <c r="LKE18" s="231">
        <f t="shared" si="132"/>
        <v>0</v>
      </c>
      <c r="LKF18" s="231">
        <f t="shared" si="132"/>
        <v>0</v>
      </c>
      <c r="LKG18" s="231">
        <f t="shared" si="132"/>
        <v>0</v>
      </c>
      <c r="LKH18" s="231">
        <f t="shared" si="132"/>
        <v>0</v>
      </c>
      <c r="LKI18" s="231">
        <f t="shared" si="132"/>
        <v>0</v>
      </c>
      <c r="LKJ18" s="231">
        <f t="shared" si="132"/>
        <v>0</v>
      </c>
      <c r="LKK18" s="231">
        <f t="shared" si="132"/>
        <v>0</v>
      </c>
      <c r="LKL18" s="231">
        <f t="shared" si="132"/>
        <v>0</v>
      </c>
      <c r="LKM18" s="231">
        <f t="shared" si="132"/>
        <v>0</v>
      </c>
      <c r="LKN18" s="231">
        <f t="shared" si="132"/>
        <v>0</v>
      </c>
      <c r="LKO18" s="231">
        <f t="shared" si="132"/>
        <v>0</v>
      </c>
      <c r="LKP18" s="231">
        <f t="shared" si="132"/>
        <v>0</v>
      </c>
      <c r="LKQ18" s="231">
        <f t="shared" si="132"/>
        <v>0</v>
      </c>
      <c r="LKR18" s="231">
        <f t="shared" si="132"/>
        <v>0</v>
      </c>
      <c r="LKS18" s="231">
        <f t="shared" si="132"/>
        <v>0</v>
      </c>
      <c r="LKT18" s="231">
        <f t="shared" si="132"/>
        <v>0</v>
      </c>
      <c r="LKU18" s="231">
        <f t="shared" si="132"/>
        <v>0</v>
      </c>
      <c r="LKV18" s="231">
        <f t="shared" si="132"/>
        <v>0</v>
      </c>
      <c r="LKW18" s="231">
        <f t="shared" si="132"/>
        <v>0</v>
      </c>
      <c r="LKX18" s="231">
        <f t="shared" si="132"/>
        <v>0</v>
      </c>
      <c r="LKY18" s="231">
        <f t="shared" si="132"/>
        <v>0</v>
      </c>
      <c r="LKZ18" s="231">
        <f t="shared" si="132"/>
        <v>0</v>
      </c>
      <c r="LLA18" s="231">
        <f t="shared" si="132"/>
        <v>0</v>
      </c>
      <c r="LLB18" s="231">
        <f t="shared" si="132"/>
        <v>0</v>
      </c>
      <c r="LLC18" s="231">
        <f t="shared" si="132"/>
        <v>0</v>
      </c>
      <c r="LLD18" s="231">
        <f t="shared" si="132"/>
        <v>0</v>
      </c>
      <c r="LLE18" s="231">
        <f t="shared" si="132"/>
        <v>0</v>
      </c>
      <c r="LLF18" s="231">
        <f t="shared" si="132"/>
        <v>0</v>
      </c>
      <c r="LLG18" s="231">
        <f t="shared" si="132"/>
        <v>0</v>
      </c>
      <c r="LLH18" s="231">
        <f t="shared" si="132"/>
        <v>0</v>
      </c>
      <c r="LLI18" s="231">
        <f t="shared" si="132"/>
        <v>0</v>
      </c>
      <c r="LLJ18" s="231">
        <f t="shared" si="132"/>
        <v>0</v>
      </c>
      <c r="LLK18" s="231">
        <f t="shared" si="132"/>
        <v>0</v>
      </c>
      <c r="LLL18" s="231">
        <f t="shared" si="132"/>
        <v>0</v>
      </c>
      <c r="LLM18" s="231">
        <f t="shared" si="132"/>
        <v>0</v>
      </c>
      <c r="LLN18" s="231">
        <f t="shared" si="132"/>
        <v>0</v>
      </c>
      <c r="LLO18" s="231">
        <f t="shared" si="132"/>
        <v>0</v>
      </c>
      <c r="LLP18" s="231">
        <f t="shared" si="132"/>
        <v>0</v>
      </c>
      <c r="LLQ18" s="231">
        <f t="shared" si="132"/>
        <v>0</v>
      </c>
      <c r="LLR18" s="231">
        <f t="shared" si="132"/>
        <v>0</v>
      </c>
      <c r="LLS18" s="231">
        <f t="shared" si="132"/>
        <v>0</v>
      </c>
      <c r="LLT18" s="231">
        <f t="shared" si="132"/>
        <v>0</v>
      </c>
      <c r="LLU18" s="231">
        <f t="shared" si="132"/>
        <v>0</v>
      </c>
      <c r="LLV18" s="231">
        <f t="shared" si="132"/>
        <v>0</v>
      </c>
      <c r="LLW18" s="231">
        <f t="shared" si="132"/>
        <v>0</v>
      </c>
      <c r="LLX18" s="231">
        <f t="shared" si="132"/>
        <v>0</v>
      </c>
      <c r="LLY18" s="231">
        <f t="shared" si="132"/>
        <v>0</v>
      </c>
      <c r="LLZ18" s="231">
        <f t="shared" si="132"/>
        <v>0</v>
      </c>
      <c r="LMA18" s="231">
        <f t="shared" si="132"/>
        <v>0</v>
      </c>
      <c r="LMB18" s="231">
        <f t="shared" ref="LMB18:LOM18" si="133">SUM(LMB10:LMB17)</f>
        <v>0</v>
      </c>
      <c r="LMC18" s="231">
        <f t="shared" si="133"/>
        <v>0</v>
      </c>
      <c r="LMD18" s="231">
        <f t="shared" si="133"/>
        <v>0</v>
      </c>
      <c r="LME18" s="231">
        <f t="shared" si="133"/>
        <v>0</v>
      </c>
      <c r="LMF18" s="231">
        <f t="shared" si="133"/>
        <v>0</v>
      </c>
      <c r="LMG18" s="231">
        <f t="shared" si="133"/>
        <v>0</v>
      </c>
      <c r="LMH18" s="231">
        <f t="shared" si="133"/>
        <v>0</v>
      </c>
      <c r="LMI18" s="231">
        <f t="shared" si="133"/>
        <v>0</v>
      </c>
      <c r="LMJ18" s="231">
        <f t="shared" si="133"/>
        <v>0</v>
      </c>
      <c r="LMK18" s="231">
        <f t="shared" si="133"/>
        <v>0</v>
      </c>
      <c r="LML18" s="231">
        <f t="shared" si="133"/>
        <v>0</v>
      </c>
      <c r="LMM18" s="231">
        <f t="shared" si="133"/>
        <v>0</v>
      </c>
      <c r="LMN18" s="231">
        <f t="shared" si="133"/>
        <v>0</v>
      </c>
      <c r="LMO18" s="231">
        <f t="shared" si="133"/>
        <v>0</v>
      </c>
      <c r="LMP18" s="231">
        <f t="shared" si="133"/>
        <v>0</v>
      </c>
      <c r="LMQ18" s="231">
        <f t="shared" si="133"/>
        <v>0</v>
      </c>
      <c r="LMR18" s="231">
        <f t="shared" si="133"/>
        <v>0</v>
      </c>
      <c r="LMS18" s="231">
        <f t="shared" si="133"/>
        <v>0</v>
      </c>
      <c r="LMT18" s="231">
        <f t="shared" si="133"/>
        <v>0</v>
      </c>
      <c r="LMU18" s="231">
        <f t="shared" si="133"/>
        <v>0</v>
      </c>
      <c r="LMV18" s="231">
        <f t="shared" si="133"/>
        <v>0</v>
      </c>
      <c r="LMW18" s="231">
        <f t="shared" si="133"/>
        <v>0</v>
      </c>
      <c r="LMX18" s="231">
        <f t="shared" si="133"/>
        <v>0</v>
      </c>
      <c r="LMY18" s="231">
        <f t="shared" si="133"/>
        <v>0</v>
      </c>
      <c r="LMZ18" s="231">
        <f t="shared" si="133"/>
        <v>0</v>
      </c>
      <c r="LNA18" s="231">
        <f t="shared" si="133"/>
        <v>0</v>
      </c>
      <c r="LNB18" s="231">
        <f t="shared" si="133"/>
        <v>0</v>
      </c>
      <c r="LNC18" s="231">
        <f t="shared" si="133"/>
        <v>0</v>
      </c>
      <c r="LND18" s="231">
        <f t="shared" si="133"/>
        <v>0</v>
      </c>
      <c r="LNE18" s="231">
        <f t="shared" si="133"/>
        <v>0</v>
      </c>
      <c r="LNF18" s="231">
        <f t="shared" si="133"/>
        <v>0</v>
      </c>
      <c r="LNG18" s="231">
        <f t="shared" si="133"/>
        <v>0</v>
      </c>
      <c r="LNH18" s="231">
        <f t="shared" si="133"/>
        <v>0</v>
      </c>
      <c r="LNI18" s="231">
        <f t="shared" si="133"/>
        <v>0</v>
      </c>
      <c r="LNJ18" s="231">
        <f t="shared" si="133"/>
        <v>0</v>
      </c>
      <c r="LNK18" s="231">
        <f t="shared" si="133"/>
        <v>0</v>
      </c>
      <c r="LNL18" s="231">
        <f t="shared" si="133"/>
        <v>0</v>
      </c>
      <c r="LNM18" s="231">
        <f t="shared" si="133"/>
        <v>0</v>
      </c>
      <c r="LNN18" s="231">
        <f t="shared" si="133"/>
        <v>0</v>
      </c>
      <c r="LNO18" s="231">
        <f t="shared" si="133"/>
        <v>0</v>
      </c>
      <c r="LNP18" s="231">
        <f t="shared" si="133"/>
        <v>0</v>
      </c>
      <c r="LNQ18" s="231">
        <f t="shared" si="133"/>
        <v>0</v>
      </c>
      <c r="LNR18" s="231">
        <f t="shared" si="133"/>
        <v>0</v>
      </c>
      <c r="LNS18" s="231">
        <f t="shared" si="133"/>
        <v>0</v>
      </c>
      <c r="LNT18" s="231">
        <f t="shared" si="133"/>
        <v>0</v>
      </c>
      <c r="LNU18" s="231">
        <f t="shared" si="133"/>
        <v>0</v>
      </c>
      <c r="LNV18" s="231">
        <f t="shared" si="133"/>
        <v>0</v>
      </c>
      <c r="LNW18" s="231">
        <f t="shared" si="133"/>
        <v>0</v>
      </c>
      <c r="LNX18" s="231">
        <f t="shared" si="133"/>
        <v>0</v>
      </c>
      <c r="LNY18" s="231">
        <f t="shared" si="133"/>
        <v>0</v>
      </c>
      <c r="LNZ18" s="231">
        <f t="shared" si="133"/>
        <v>0</v>
      </c>
      <c r="LOA18" s="231">
        <f t="shared" si="133"/>
        <v>0</v>
      </c>
      <c r="LOB18" s="231">
        <f t="shared" si="133"/>
        <v>0</v>
      </c>
      <c r="LOC18" s="231">
        <f t="shared" si="133"/>
        <v>0</v>
      </c>
      <c r="LOD18" s="231">
        <f t="shared" si="133"/>
        <v>0</v>
      </c>
      <c r="LOE18" s="231">
        <f t="shared" si="133"/>
        <v>0</v>
      </c>
      <c r="LOF18" s="231">
        <f t="shared" si="133"/>
        <v>0</v>
      </c>
      <c r="LOG18" s="231">
        <f t="shared" si="133"/>
        <v>0</v>
      </c>
      <c r="LOH18" s="231">
        <f t="shared" si="133"/>
        <v>0</v>
      </c>
      <c r="LOI18" s="231">
        <f t="shared" si="133"/>
        <v>0</v>
      </c>
      <c r="LOJ18" s="231">
        <f t="shared" si="133"/>
        <v>0</v>
      </c>
      <c r="LOK18" s="231">
        <f t="shared" si="133"/>
        <v>0</v>
      </c>
      <c r="LOL18" s="231">
        <f t="shared" si="133"/>
        <v>0</v>
      </c>
      <c r="LOM18" s="231">
        <f t="shared" si="133"/>
        <v>0</v>
      </c>
      <c r="LON18" s="231">
        <f t="shared" ref="LON18:LQY18" si="134">SUM(LON10:LON17)</f>
        <v>0</v>
      </c>
      <c r="LOO18" s="231">
        <f t="shared" si="134"/>
        <v>0</v>
      </c>
      <c r="LOP18" s="231">
        <f t="shared" si="134"/>
        <v>0</v>
      </c>
      <c r="LOQ18" s="231">
        <f t="shared" si="134"/>
        <v>0</v>
      </c>
      <c r="LOR18" s="231">
        <f t="shared" si="134"/>
        <v>0</v>
      </c>
      <c r="LOS18" s="231">
        <f t="shared" si="134"/>
        <v>0</v>
      </c>
      <c r="LOT18" s="231">
        <f t="shared" si="134"/>
        <v>0</v>
      </c>
      <c r="LOU18" s="231">
        <f t="shared" si="134"/>
        <v>0</v>
      </c>
      <c r="LOV18" s="231">
        <f t="shared" si="134"/>
        <v>0</v>
      </c>
      <c r="LOW18" s="231">
        <f t="shared" si="134"/>
        <v>0</v>
      </c>
      <c r="LOX18" s="231">
        <f t="shared" si="134"/>
        <v>0</v>
      </c>
      <c r="LOY18" s="231">
        <f t="shared" si="134"/>
        <v>0</v>
      </c>
      <c r="LOZ18" s="231">
        <f t="shared" si="134"/>
        <v>0</v>
      </c>
      <c r="LPA18" s="231">
        <f t="shared" si="134"/>
        <v>0</v>
      </c>
      <c r="LPB18" s="231">
        <f t="shared" si="134"/>
        <v>0</v>
      </c>
      <c r="LPC18" s="231">
        <f t="shared" si="134"/>
        <v>0</v>
      </c>
      <c r="LPD18" s="231">
        <f t="shared" si="134"/>
        <v>0</v>
      </c>
      <c r="LPE18" s="231">
        <f t="shared" si="134"/>
        <v>0</v>
      </c>
      <c r="LPF18" s="231">
        <f t="shared" si="134"/>
        <v>0</v>
      </c>
      <c r="LPG18" s="231">
        <f t="shared" si="134"/>
        <v>0</v>
      </c>
      <c r="LPH18" s="231">
        <f t="shared" si="134"/>
        <v>0</v>
      </c>
      <c r="LPI18" s="231">
        <f t="shared" si="134"/>
        <v>0</v>
      </c>
      <c r="LPJ18" s="231">
        <f t="shared" si="134"/>
        <v>0</v>
      </c>
      <c r="LPK18" s="231">
        <f t="shared" si="134"/>
        <v>0</v>
      </c>
      <c r="LPL18" s="231">
        <f t="shared" si="134"/>
        <v>0</v>
      </c>
      <c r="LPM18" s="231">
        <f t="shared" si="134"/>
        <v>0</v>
      </c>
      <c r="LPN18" s="231">
        <f t="shared" si="134"/>
        <v>0</v>
      </c>
      <c r="LPO18" s="231">
        <f t="shared" si="134"/>
        <v>0</v>
      </c>
      <c r="LPP18" s="231">
        <f t="shared" si="134"/>
        <v>0</v>
      </c>
      <c r="LPQ18" s="231">
        <f t="shared" si="134"/>
        <v>0</v>
      </c>
      <c r="LPR18" s="231">
        <f t="shared" si="134"/>
        <v>0</v>
      </c>
      <c r="LPS18" s="231">
        <f t="shared" si="134"/>
        <v>0</v>
      </c>
      <c r="LPT18" s="231">
        <f t="shared" si="134"/>
        <v>0</v>
      </c>
      <c r="LPU18" s="231">
        <f t="shared" si="134"/>
        <v>0</v>
      </c>
      <c r="LPV18" s="231">
        <f t="shared" si="134"/>
        <v>0</v>
      </c>
      <c r="LPW18" s="231">
        <f t="shared" si="134"/>
        <v>0</v>
      </c>
      <c r="LPX18" s="231">
        <f t="shared" si="134"/>
        <v>0</v>
      </c>
      <c r="LPY18" s="231">
        <f t="shared" si="134"/>
        <v>0</v>
      </c>
      <c r="LPZ18" s="231">
        <f t="shared" si="134"/>
        <v>0</v>
      </c>
      <c r="LQA18" s="231">
        <f t="shared" si="134"/>
        <v>0</v>
      </c>
      <c r="LQB18" s="231">
        <f t="shared" si="134"/>
        <v>0</v>
      </c>
      <c r="LQC18" s="231">
        <f t="shared" si="134"/>
        <v>0</v>
      </c>
      <c r="LQD18" s="231">
        <f t="shared" si="134"/>
        <v>0</v>
      </c>
      <c r="LQE18" s="231">
        <f t="shared" si="134"/>
        <v>0</v>
      </c>
      <c r="LQF18" s="231">
        <f t="shared" si="134"/>
        <v>0</v>
      </c>
      <c r="LQG18" s="231">
        <f t="shared" si="134"/>
        <v>0</v>
      </c>
      <c r="LQH18" s="231">
        <f t="shared" si="134"/>
        <v>0</v>
      </c>
      <c r="LQI18" s="231">
        <f t="shared" si="134"/>
        <v>0</v>
      </c>
      <c r="LQJ18" s="231">
        <f t="shared" si="134"/>
        <v>0</v>
      </c>
      <c r="LQK18" s="231">
        <f t="shared" si="134"/>
        <v>0</v>
      </c>
      <c r="LQL18" s="231">
        <f t="shared" si="134"/>
        <v>0</v>
      </c>
      <c r="LQM18" s="231">
        <f t="shared" si="134"/>
        <v>0</v>
      </c>
      <c r="LQN18" s="231">
        <f t="shared" si="134"/>
        <v>0</v>
      </c>
      <c r="LQO18" s="231">
        <f t="shared" si="134"/>
        <v>0</v>
      </c>
      <c r="LQP18" s="231">
        <f t="shared" si="134"/>
        <v>0</v>
      </c>
      <c r="LQQ18" s="231">
        <f t="shared" si="134"/>
        <v>0</v>
      </c>
      <c r="LQR18" s="231">
        <f t="shared" si="134"/>
        <v>0</v>
      </c>
      <c r="LQS18" s="231">
        <f t="shared" si="134"/>
        <v>0</v>
      </c>
      <c r="LQT18" s="231">
        <f t="shared" si="134"/>
        <v>0</v>
      </c>
      <c r="LQU18" s="231">
        <f t="shared" si="134"/>
        <v>0</v>
      </c>
      <c r="LQV18" s="231">
        <f t="shared" si="134"/>
        <v>0</v>
      </c>
      <c r="LQW18" s="231">
        <f t="shared" si="134"/>
        <v>0</v>
      </c>
      <c r="LQX18" s="231">
        <f t="shared" si="134"/>
        <v>0</v>
      </c>
      <c r="LQY18" s="231">
        <f t="shared" si="134"/>
        <v>0</v>
      </c>
      <c r="LQZ18" s="231">
        <f t="shared" ref="LQZ18:LTK18" si="135">SUM(LQZ10:LQZ17)</f>
        <v>0</v>
      </c>
      <c r="LRA18" s="231">
        <f t="shared" si="135"/>
        <v>0</v>
      </c>
      <c r="LRB18" s="231">
        <f t="shared" si="135"/>
        <v>0</v>
      </c>
      <c r="LRC18" s="231">
        <f t="shared" si="135"/>
        <v>0</v>
      </c>
      <c r="LRD18" s="231">
        <f t="shared" si="135"/>
        <v>0</v>
      </c>
      <c r="LRE18" s="231">
        <f t="shared" si="135"/>
        <v>0</v>
      </c>
      <c r="LRF18" s="231">
        <f t="shared" si="135"/>
        <v>0</v>
      </c>
      <c r="LRG18" s="231">
        <f t="shared" si="135"/>
        <v>0</v>
      </c>
      <c r="LRH18" s="231">
        <f t="shared" si="135"/>
        <v>0</v>
      </c>
      <c r="LRI18" s="231">
        <f t="shared" si="135"/>
        <v>0</v>
      </c>
      <c r="LRJ18" s="231">
        <f t="shared" si="135"/>
        <v>0</v>
      </c>
      <c r="LRK18" s="231">
        <f t="shared" si="135"/>
        <v>0</v>
      </c>
      <c r="LRL18" s="231">
        <f t="shared" si="135"/>
        <v>0</v>
      </c>
      <c r="LRM18" s="231">
        <f t="shared" si="135"/>
        <v>0</v>
      </c>
      <c r="LRN18" s="231">
        <f t="shared" si="135"/>
        <v>0</v>
      </c>
      <c r="LRO18" s="231">
        <f t="shared" si="135"/>
        <v>0</v>
      </c>
      <c r="LRP18" s="231">
        <f t="shared" si="135"/>
        <v>0</v>
      </c>
      <c r="LRQ18" s="231">
        <f t="shared" si="135"/>
        <v>0</v>
      </c>
      <c r="LRR18" s="231">
        <f t="shared" si="135"/>
        <v>0</v>
      </c>
      <c r="LRS18" s="231">
        <f t="shared" si="135"/>
        <v>0</v>
      </c>
      <c r="LRT18" s="231">
        <f t="shared" si="135"/>
        <v>0</v>
      </c>
      <c r="LRU18" s="231">
        <f t="shared" si="135"/>
        <v>0</v>
      </c>
      <c r="LRV18" s="231">
        <f t="shared" si="135"/>
        <v>0</v>
      </c>
      <c r="LRW18" s="231">
        <f t="shared" si="135"/>
        <v>0</v>
      </c>
      <c r="LRX18" s="231">
        <f t="shared" si="135"/>
        <v>0</v>
      </c>
      <c r="LRY18" s="231">
        <f t="shared" si="135"/>
        <v>0</v>
      </c>
      <c r="LRZ18" s="231">
        <f t="shared" si="135"/>
        <v>0</v>
      </c>
      <c r="LSA18" s="231">
        <f t="shared" si="135"/>
        <v>0</v>
      </c>
      <c r="LSB18" s="231">
        <f t="shared" si="135"/>
        <v>0</v>
      </c>
      <c r="LSC18" s="231">
        <f t="shared" si="135"/>
        <v>0</v>
      </c>
      <c r="LSD18" s="231">
        <f t="shared" si="135"/>
        <v>0</v>
      </c>
      <c r="LSE18" s="231">
        <f t="shared" si="135"/>
        <v>0</v>
      </c>
      <c r="LSF18" s="231">
        <f t="shared" si="135"/>
        <v>0</v>
      </c>
      <c r="LSG18" s="231">
        <f t="shared" si="135"/>
        <v>0</v>
      </c>
      <c r="LSH18" s="231">
        <f t="shared" si="135"/>
        <v>0</v>
      </c>
      <c r="LSI18" s="231">
        <f t="shared" si="135"/>
        <v>0</v>
      </c>
      <c r="LSJ18" s="231">
        <f t="shared" si="135"/>
        <v>0</v>
      </c>
      <c r="LSK18" s="231">
        <f t="shared" si="135"/>
        <v>0</v>
      </c>
      <c r="LSL18" s="231">
        <f t="shared" si="135"/>
        <v>0</v>
      </c>
      <c r="LSM18" s="231">
        <f t="shared" si="135"/>
        <v>0</v>
      </c>
      <c r="LSN18" s="231">
        <f t="shared" si="135"/>
        <v>0</v>
      </c>
      <c r="LSO18" s="231">
        <f t="shared" si="135"/>
        <v>0</v>
      </c>
      <c r="LSP18" s="231">
        <f t="shared" si="135"/>
        <v>0</v>
      </c>
      <c r="LSQ18" s="231">
        <f t="shared" si="135"/>
        <v>0</v>
      </c>
      <c r="LSR18" s="231">
        <f t="shared" si="135"/>
        <v>0</v>
      </c>
      <c r="LSS18" s="231">
        <f t="shared" si="135"/>
        <v>0</v>
      </c>
      <c r="LST18" s="231">
        <f t="shared" si="135"/>
        <v>0</v>
      </c>
      <c r="LSU18" s="231">
        <f t="shared" si="135"/>
        <v>0</v>
      </c>
      <c r="LSV18" s="231">
        <f t="shared" si="135"/>
        <v>0</v>
      </c>
      <c r="LSW18" s="231">
        <f t="shared" si="135"/>
        <v>0</v>
      </c>
      <c r="LSX18" s="231">
        <f t="shared" si="135"/>
        <v>0</v>
      </c>
      <c r="LSY18" s="231">
        <f t="shared" si="135"/>
        <v>0</v>
      </c>
      <c r="LSZ18" s="231">
        <f t="shared" si="135"/>
        <v>0</v>
      </c>
      <c r="LTA18" s="231">
        <f t="shared" si="135"/>
        <v>0</v>
      </c>
      <c r="LTB18" s="231">
        <f t="shared" si="135"/>
        <v>0</v>
      </c>
      <c r="LTC18" s="231">
        <f t="shared" si="135"/>
        <v>0</v>
      </c>
      <c r="LTD18" s="231">
        <f t="shared" si="135"/>
        <v>0</v>
      </c>
      <c r="LTE18" s="231">
        <f t="shared" si="135"/>
        <v>0</v>
      </c>
      <c r="LTF18" s="231">
        <f t="shared" si="135"/>
        <v>0</v>
      </c>
      <c r="LTG18" s="231">
        <f t="shared" si="135"/>
        <v>0</v>
      </c>
      <c r="LTH18" s="231">
        <f t="shared" si="135"/>
        <v>0</v>
      </c>
      <c r="LTI18" s="231">
        <f t="shared" si="135"/>
        <v>0</v>
      </c>
      <c r="LTJ18" s="231">
        <f t="shared" si="135"/>
        <v>0</v>
      </c>
      <c r="LTK18" s="231">
        <f t="shared" si="135"/>
        <v>0</v>
      </c>
      <c r="LTL18" s="231">
        <f t="shared" ref="LTL18:LVW18" si="136">SUM(LTL10:LTL17)</f>
        <v>0</v>
      </c>
      <c r="LTM18" s="231">
        <f t="shared" si="136"/>
        <v>0</v>
      </c>
      <c r="LTN18" s="231">
        <f t="shared" si="136"/>
        <v>0</v>
      </c>
      <c r="LTO18" s="231">
        <f t="shared" si="136"/>
        <v>0</v>
      </c>
      <c r="LTP18" s="231">
        <f t="shared" si="136"/>
        <v>0</v>
      </c>
      <c r="LTQ18" s="231">
        <f t="shared" si="136"/>
        <v>0</v>
      </c>
      <c r="LTR18" s="231">
        <f t="shared" si="136"/>
        <v>0</v>
      </c>
      <c r="LTS18" s="231">
        <f t="shared" si="136"/>
        <v>0</v>
      </c>
      <c r="LTT18" s="231">
        <f t="shared" si="136"/>
        <v>0</v>
      </c>
      <c r="LTU18" s="231">
        <f t="shared" si="136"/>
        <v>0</v>
      </c>
      <c r="LTV18" s="231">
        <f t="shared" si="136"/>
        <v>0</v>
      </c>
      <c r="LTW18" s="231">
        <f t="shared" si="136"/>
        <v>0</v>
      </c>
      <c r="LTX18" s="231">
        <f t="shared" si="136"/>
        <v>0</v>
      </c>
      <c r="LTY18" s="231">
        <f t="shared" si="136"/>
        <v>0</v>
      </c>
      <c r="LTZ18" s="231">
        <f t="shared" si="136"/>
        <v>0</v>
      </c>
      <c r="LUA18" s="231">
        <f t="shared" si="136"/>
        <v>0</v>
      </c>
      <c r="LUB18" s="231">
        <f t="shared" si="136"/>
        <v>0</v>
      </c>
      <c r="LUC18" s="231">
        <f t="shared" si="136"/>
        <v>0</v>
      </c>
      <c r="LUD18" s="231">
        <f t="shared" si="136"/>
        <v>0</v>
      </c>
      <c r="LUE18" s="231">
        <f t="shared" si="136"/>
        <v>0</v>
      </c>
      <c r="LUF18" s="231">
        <f t="shared" si="136"/>
        <v>0</v>
      </c>
      <c r="LUG18" s="231">
        <f t="shared" si="136"/>
        <v>0</v>
      </c>
      <c r="LUH18" s="231">
        <f t="shared" si="136"/>
        <v>0</v>
      </c>
      <c r="LUI18" s="231">
        <f t="shared" si="136"/>
        <v>0</v>
      </c>
      <c r="LUJ18" s="231">
        <f t="shared" si="136"/>
        <v>0</v>
      </c>
      <c r="LUK18" s="231">
        <f t="shared" si="136"/>
        <v>0</v>
      </c>
      <c r="LUL18" s="231">
        <f t="shared" si="136"/>
        <v>0</v>
      </c>
      <c r="LUM18" s="231">
        <f t="shared" si="136"/>
        <v>0</v>
      </c>
      <c r="LUN18" s="231">
        <f t="shared" si="136"/>
        <v>0</v>
      </c>
      <c r="LUO18" s="231">
        <f t="shared" si="136"/>
        <v>0</v>
      </c>
      <c r="LUP18" s="231">
        <f t="shared" si="136"/>
        <v>0</v>
      </c>
      <c r="LUQ18" s="231">
        <f t="shared" si="136"/>
        <v>0</v>
      </c>
      <c r="LUR18" s="231">
        <f t="shared" si="136"/>
        <v>0</v>
      </c>
      <c r="LUS18" s="231">
        <f t="shared" si="136"/>
        <v>0</v>
      </c>
      <c r="LUT18" s="231">
        <f t="shared" si="136"/>
        <v>0</v>
      </c>
      <c r="LUU18" s="231">
        <f t="shared" si="136"/>
        <v>0</v>
      </c>
      <c r="LUV18" s="231">
        <f t="shared" si="136"/>
        <v>0</v>
      </c>
      <c r="LUW18" s="231">
        <f t="shared" si="136"/>
        <v>0</v>
      </c>
      <c r="LUX18" s="231">
        <f t="shared" si="136"/>
        <v>0</v>
      </c>
      <c r="LUY18" s="231">
        <f t="shared" si="136"/>
        <v>0</v>
      </c>
      <c r="LUZ18" s="231">
        <f t="shared" si="136"/>
        <v>0</v>
      </c>
      <c r="LVA18" s="231">
        <f t="shared" si="136"/>
        <v>0</v>
      </c>
      <c r="LVB18" s="231">
        <f t="shared" si="136"/>
        <v>0</v>
      </c>
      <c r="LVC18" s="231">
        <f t="shared" si="136"/>
        <v>0</v>
      </c>
      <c r="LVD18" s="231">
        <f t="shared" si="136"/>
        <v>0</v>
      </c>
      <c r="LVE18" s="231">
        <f t="shared" si="136"/>
        <v>0</v>
      </c>
      <c r="LVF18" s="231">
        <f t="shared" si="136"/>
        <v>0</v>
      </c>
      <c r="LVG18" s="231">
        <f t="shared" si="136"/>
        <v>0</v>
      </c>
      <c r="LVH18" s="231">
        <f t="shared" si="136"/>
        <v>0</v>
      </c>
      <c r="LVI18" s="231">
        <f t="shared" si="136"/>
        <v>0</v>
      </c>
      <c r="LVJ18" s="231">
        <f t="shared" si="136"/>
        <v>0</v>
      </c>
      <c r="LVK18" s="231">
        <f t="shared" si="136"/>
        <v>0</v>
      </c>
      <c r="LVL18" s="231">
        <f t="shared" si="136"/>
        <v>0</v>
      </c>
      <c r="LVM18" s="231">
        <f t="shared" si="136"/>
        <v>0</v>
      </c>
      <c r="LVN18" s="231">
        <f t="shared" si="136"/>
        <v>0</v>
      </c>
      <c r="LVO18" s="231">
        <f t="shared" si="136"/>
        <v>0</v>
      </c>
      <c r="LVP18" s="231">
        <f t="shared" si="136"/>
        <v>0</v>
      </c>
      <c r="LVQ18" s="231">
        <f t="shared" si="136"/>
        <v>0</v>
      </c>
      <c r="LVR18" s="231">
        <f t="shared" si="136"/>
        <v>0</v>
      </c>
      <c r="LVS18" s="231">
        <f t="shared" si="136"/>
        <v>0</v>
      </c>
      <c r="LVT18" s="231">
        <f t="shared" si="136"/>
        <v>0</v>
      </c>
      <c r="LVU18" s="231">
        <f t="shared" si="136"/>
        <v>0</v>
      </c>
      <c r="LVV18" s="231">
        <f t="shared" si="136"/>
        <v>0</v>
      </c>
      <c r="LVW18" s="231">
        <f t="shared" si="136"/>
        <v>0</v>
      </c>
      <c r="LVX18" s="231">
        <f t="shared" ref="LVX18:LYI18" si="137">SUM(LVX10:LVX17)</f>
        <v>0</v>
      </c>
      <c r="LVY18" s="231">
        <f t="shared" si="137"/>
        <v>0</v>
      </c>
      <c r="LVZ18" s="231">
        <f t="shared" si="137"/>
        <v>0</v>
      </c>
      <c r="LWA18" s="231">
        <f t="shared" si="137"/>
        <v>0</v>
      </c>
      <c r="LWB18" s="231">
        <f t="shared" si="137"/>
        <v>0</v>
      </c>
      <c r="LWC18" s="231">
        <f t="shared" si="137"/>
        <v>0</v>
      </c>
      <c r="LWD18" s="231">
        <f t="shared" si="137"/>
        <v>0</v>
      </c>
      <c r="LWE18" s="231">
        <f t="shared" si="137"/>
        <v>0</v>
      </c>
      <c r="LWF18" s="231">
        <f t="shared" si="137"/>
        <v>0</v>
      </c>
      <c r="LWG18" s="231">
        <f t="shared" si="137"/>
        <v>0</v>
      </c>
      <c r="LWH18" s="231">
        <f t="shared" si="137"/>
        <v>0</v>
      </c>
      <c r="LWI18" s="231">
        <f t="shared" si="137"/>
        <v>0</v>
      </c>
      <c r="LWJ18" s="231">
        <f t="shared" si="137"/>
        <v>0</v>
      </c>
      <c r="LWK18" s="231">
        <f t="shared" si="137"/>
        <v>0</v>
      </c>
      <c r="LWL18" s="231">
        <f t="shared" si="137"/>
        <v>0</v>
      </c>
      <c r="LWM18" s="231">
        <f t="shared" si="137"/>
        <v>0</v>
      </c>
      <c r="LWN18" s="231">
        <f t="shared" si="137"/>
        <v>0</v>
      </c>
      <c r="LWO18" s="231">
        <f t="shared" si="137"/>
        <v>0</v>
      </c>
      <c r="LWP18" s="231">
        <f t="shared" si="137"/>
        <v>0</v>
      </c>
      <c r="LWQ18" s="231">
        <f t="shared" si="137"/>
        <v>0</v>
      </c>
      <c r="LWR18" s="231">
        <f t="shared" si="137"/>
        <v>0</v>
      </c>
      <c r="LWS18" s="231">
        <f t="shared" si="137"/>
        <v>0</v>
      </c>
      <c r="LWT18" s="231">
        <f t="shared" si="137"/>
        <v>0</v>
      </c>
      <c r="LWU18" s="231">
        <f t="shared" si="137"/>
        <v>0</v>
      </c>
      <c r="LWV18" s="231">
        <f t="shared" si="137"/>
        <v>0</v>
      </c>
      <c r="LWW18" s="231">
        <f t="shared" si="137"/>
        <v>0</v>
      </c>
      <c r="LWX18" s="231">
        <f t="shared" si="137"/>
        <v>0</v>
      </c>
      <c r="LWY18" s="231">
        <f t="shared" si="137"/>
        <v>0</v>
      </c>
      <c r="LWZ18" s="231">
        <f t="shared" si="137"/>
        <v>0</v>
      </c>
      <c r="LXA18" s="231">
        <f t="shared" si="137"/>
        <v>0</v>
      </c>
      <c r="LXB18" s="231">
        <f t="shared" si="137"/>
        <v>0</v>
      </c>
      <c r="LXC18" s="231">
        <f t="shared" si="137"/>
        <v>0</v>
      </c>
      <c r="LXD18" s="231">
        <f t="shared" si="137"/>
        <v>0</v>
      </c>
      <c r="LXE18" s="231">
        <f t="shared" si="137"/>
        <v>0</v>
      </c>
      <c r="LXF18" s="231">
        <f t="shared" si="137"/>
        <v>0</v>
      </c>
      <c r="LXG18" s="231">
        <f t="shared" si="137"/>
        <v>0</v>
      </c>
      <c r="LXH18" s="231">
        <f t="shared" si="137"/>
        <v>0</v>
      </c>
      <c r="LXI18" s="231">
        <f t="shared" si="137"/>
        <v>0</v>
      </c>
      <c r="LXJ18" s="231">
        <f t="shared" si="137"/>
        <v>0</v>
      </c>
      <c r="LXK18" s="231">
        <f t="shared" si="137"/>
        <v>0</v>
      </c>
      <c r="LXL18" s="231">
        <f t="shared" si="137"/>
        <v>0</v>
      </c>
      <c r="LXM18" s="231">
        <f t="shared" si="137"/>
        <v>0</v>
      </c>
      <c r="LXN18" s="231">
        <f t="shared" si="137"/>
        <v>0</v>
      </c>
      <c r="LXO18" s="231">
        <f t="shared" si="137"/>
        <v>0</v>
      </c>
      <c r="LXP18" s="231">
        <f t="shared" si="137"/>
        <v>0</v>
      </c>
      <c r="LXQ18" s="231">
        <f t="shared" si="137"/>
        <v>0</v>
      </c>
      <c r="LXR18" s="231">
        <f t="shared" si="137"/>
        <v>0</v>
      </c>
      <c r="LXS18" s="231">
        <f t="shared" si="137"/>
        <v>0</v>
      </c>
      <c r="LXT18" s="231">
        <f t="shared" si="137"/>
        <v>0</v>
      </c>
      <c r="LXU18" s="231">
        <f t="shared" si="137"/>
        <v>0</v>
      </c>
      <c r="LXV18" s="231">
        <f t="shared" si="137"/>
        <v>0</v>
      </c>
      <c r="LXW18" s="231">
        <f t="shared" si="137"/>
        <v>0</v>
      </c>
      <c r="LXX18" s="231">
        <f t="shared" si="137"/>
        <v>0</v>
      </c>
      <c r="LXY18" s="231">
        <f t="shared" si="137"/>
        <v>0</v>
      </c>
      <c r="LXZ18" s="231">
        <f t="shared" si="137"/>
        <v>0</v>
      </c>
      <c r="LYA18" s="231">
        <f t="shared" si="137"/>
        <v>0</v>
      </c>
      <c r="LYB18" s="231">
        <f t="shared" si="137"/>
        <v>0</v>
      </c>
      <c r="LYC18" s="231">
        <f t="shared" si="137"/>
        <v>0</v>
      </c>
      <c r="LYD18" s="231">
        <f t="shared" si="137"/>
        <v>0</v>
      </c>
      <c r="LYE18" s="231">
        <f t="shared" si="137"/>
        <v>0</v>
      </c>
      <c r="LYF18" s="231">
        <f t="shared" si="137"/>
        <v>0</v>
      </c>
      <c r="LYG18" s="231">
        <f t="shared" si="137"/>
        <v>0</v>
      </c>
      <c r="LYH18" s="231">
        <f t="shared" si="137"/>
        <v>0</v>
      </c>
      <c r="LYI18" s="231">
        <f t="shared" si="137"/>
        <v>0</v>
      </c>
      <c r="LYJ18" s="231">
        <f t="shared" ref="LYJ18:MAU18" si="138">SUM(LYJ10:LYJ17)</f>
        <v>0</v>
      </c>
      <c r="LYK18" s="231">
        <f t="shared" si="138"/>
        <v>0</v>
      </c>
      <c r="LYL18" s="231">
        <f t="shared" si="138"/>
        <v>0</v>
      </c>
      <c r="LYM18" s="231">
        <f t="shared" si="138"/>
        <v>0</v>
      </c>
      <c r="LYN18" s="231">
        <f t="shared" si="138"/>
        <v>0</v>
      </c>
      <c r="LYO18" s="231">
        <f t="shared" si="138"/>
        <v>0</v>
      </c>
      <c r="LYP18" s="231">
        <f t="shared" si="138"/>
        <v>0</v>
      </c>
      <c r="LYQ18" s="231">
        <f t="shared" si="138"/>
        <v>0</v>
      </c>
      <c r="LYR18" s="231">
        <f t="shared" si="138"/>
        <v>0</v>
      </c>
      <c r="LYS18" s="231">
        <f t="shared" si="138"/>
        <v>0</v>
      </c>
      <c r="LYT18" s="231">
        <f t="shared" si="138"/>
        <v>0</v>
      </c>
      <c r="LYU18" s="231">
        <f t="shared" si="138"/>
        <v>0</v>
      </c>
      <c r="LYV18" s="231">
        <f t="shared" si="138"/>
        <v>0</v>
      </c>
      <c r="LYW18" s="231">
        <f t="shared" si="138"/>
        <v>0</v>
      </c>
      <c r="LYX18" s="231">
        <f t="shared" si="138"/>
        <v>0</v>
      </c>
      <c r="LYY18" s="231">
        <f t="shared" si="138"/>
        <v>0</v>
      </c>
      <c r="LYZ18" s="231">
        <f t="shared" si="138"/>
        <v>0</v>
      </c>
      <c r="LZA18" s="231">
        <f t="shared" si="138"/>
        <v>0</v>
      </c>
      <c r="LZB18" s="231">
        <f t="shared" si="138"/>
        <v>0</v>
      </c>
      <c r="LZC18" s="231">
        <f t="shared" si="138"/>
        <v>0</v>
      </c>
      <c r="LZD18" s="231">
        <f t="shared" si="138"/>
        <v>0</v>
      </c>
      <c r="LZE18" s="231">
        <f t="shared" si="138"/>
        <v>0</v>
      </c>
      <c r="LZF18" s="231">
        <f t="shared" si="138"/>
        <v>0</v>
      </c>
      <c r="LZG18" s="231">
        <f t="shared" si="138"/>
        <v>0</v>
      </c>
      <c r="LZH18" s="231">
        <f t="shared" si="138"/>
        <v>0</v>
      </c>
      <c r="LZI18" s="231">
        <f t="shared" si="138"/>
        <v>0</v>
      </c>
      <c r="LZJ18" s="231">
        <f t="shared" si="138"/>
        <v>0</v>
      </c>
      <c r="LZK18" s="231">
        <f t="shared" si="138"/>
        <v>0</v>
      </c>
      <c r="LZL18" s="231">
        <f t="shared" si="138"/>
        <v>0</v>
      </c>
      <c r="LZM18" s="231">
        <f t="shared" si="138"/>
        <v>0</v>
      </c>
      <c r="LZN18" s="231">
        <f t="shared" si="138"/>
        <v>0</v>
      </c>
      <c r="LZO18" s="231">
        <f t="shared" si="138"/>
        <v>0</v>
      </c>
      <c r="LZP18" s="231">
        <f t="shared" si="138"/>
        <v>0</v>
      </c>
      <c r="LZQ18" s="231">
        <f t="shared" si="138"/>
        <v>0</v>
      </c>
      <c r="LZR18" s="231">
        <f t="shared" si="138"/>
        <v>0</v>
      </c>
      <c r="LZS18" s="231">
        <f t="shared" si="138"/>
        <v>0</v>
      </c>
      <c r="LZT18" s="231">
        <f t="shared" si="138"/>
        <v>0</v>
      </c>
      <c r="LZU18" s="231">
        <f t="shared" si="138"/>
        <v>0</v>
      </c>
      <c r="LZV18" s="231">
        <f t="shared" si="138"/>
        <v>0</v>
      </c>
      <c r="LZW18" s="231">
        <f t="shared" si="138"/>
        <v>0</v>
      </c>
      <c r="LZX18" s="231">
        <f t="shared" si="138"/>
        <v>0</v>
      </c>
      <c r="LZY18" s="231">
        <f t="shared" si="138"/>
        <v>0</v>
      </c>
      <c r="LZZ18" s="231">
        <f t="shared" si="138"/>
        <v>0</v>
      </c>
      <c r="MAA18" s="231">
        <f t="shared" si="138"/>
        <v>0</v>
      </c>
      <c r="MAB18" s="231">
        <f t="shared" si="138"/>
        <v>0</v>
      </c>
      <c r="MAC18" s="231">
        <f t="shared" si="138"/>
        <v>0</v>
      </c>
      <c r="MAD18" s="231">
        <f t="shared" si="138"/>
        <v>0</v>
      </c>
      <c r="MAE18" s="231">
        <f t="shared" si="138"/>
        <v>0</v>
      </c>
      <c r="MAF18" s="231">
        <f t="shared" si="138"/>
        <v>0</v>
      </c>
      <c r="MAG18" s="231">
        <f t="shared" si="138"/>
        <v>0</v>
      </c>
      <c r="MAH18" s="231">
        <f t="shared" si="138"/>
        <v>0</v>
      </c>
      <c r="MAI18" s="231">
        <f t="shared" si="138"/>
        <v>0</v>
      </c>
      <c r="MAJ18" s="231">
        <f t="shared" si="138"/>
        <v>0</v>
      </c>
      <c r="MAK18" s="231">
        <f t="shared" si="138"/>
        <v>0</v>
      </c>
      <c r="MAL18" s="231">
        <f t="shared" si="138"/>
        <v>0</v>
      </c>
      <c r="MAM18" s="231">
        <f t="shared" si="138"/>
        <v>0</v>
      </c>
      <c r="MAN18" s="231">
        <f t="shared" si="138"/>
        <v>0</v>
      </c>
      <c r="MAO18" s="231">
        <f t="shared" si="138"/>
        <v>0</v>
      </c>
      <c r="MAP18" s="231">
        <f t="shared" si="138"/>
        <v>0</v>
      </c>
      <c r="MAQ18" s="231">
        <f t="shared" si="138"/>
        <v>0</v>
      </c>
      <c r="MAR18" s="231">
        <f t="shared" si="138"/>
        <v>0</v>
      </c>
      <c r="MAS18" s="231">
        <f t="shared" si="138"/>
        <v>0</v>
      </c>
      <c r="MAT18" s="231">
        <f t="shared" si="138"/>
        <v>0</v>
      </c>
      <c r="MAU18" s="231">
        <f t="shared" si="138"/>
        <v>0</v>
      </c>
      <c r="MAV18" s="231">
        <f t="shared" ref="MAV18:MDG18" si="139">SUM(MAV10:MAV17)</f>
        <v>0</v>
      </c>
      <c r="MAW18" s="231">
        <f t="shared" si="139"/>
        <v>0</v>
      </c>
      <c r="MAX18" s="231">
        <f t="shared" si="139"/>
        <v>0</v>
      </c>
      <c r="MAY18" s="231">
        <f t="shared" si="139"/>
        <v>0</v>
      </c>
      <c r="MAZ18" s="231">
        <f t="shared" si="139"/>
        <v>0</v>
      </c>
      <c r="MBA18" s="231">
        <f t="shared" si="139"/>
        <v>0</v>
      </c>
      <c r="MBB18" s="231">
        <f t="shared" si="139"/>
        <v>0</v>
      </c>
      <c r="MBC18" s="231">
        <f t="shared" si="139"/>
        <v>0</v>
      </c>
      <c r="MBD18" s="231">
        <f t="shared" si="139"/>
        <v>0</v>
      </c>
      <c r="MBE18" s="231">
        <f t="shared" si="139"/>
        <v>0</v>
      </c>
      <c r="MBF18" s="231">
        <f t="shared" si="139"/>
        <v>0</v>
      </c>
      <c r="MBG18" s="231">
        <f t="shared" si="139"/>
        <v>0</v>
      </c>
      <c r="MBH18" s="231">
        <f t="shared" si="139"/>
        <v>0</v>
      </c>
      <c r="MBI18" s="231">
        <f t="shared" si="139"/>
        <v>0</v>
      </c>
      <c r="MBJ18" s="231">
        <f t="shared" si="139"/>
        <v>0</v>
      </c>
      <c r="MBK18" s="231">
        <f t="shared" si="139"/>
        <v>0</v>
      </c>
      <c r="MBL18" s="231">
        <f t="shared" si="139"/>
        <v>0</v>
      </c>
      <c r="MBM18" s="231">
        <f t="shared" si="139"/>
        <v>0</v>
      </c>
      <c r="MBN18" s="231">
        <f t="shared" si="139"/>
        <v>0</v>
      </c>
      <c r="MBO18" s="231">
        <f t="shared" si="139"/>
        <v>0</v>
      </c>
      <c r="MBP18" s="231">
        <f t="shared" si="139"/>
        <v>0</v>
      </c>
      <c r="MBQ18" s="231">
        <f t="shared" si="139"/>
        <v>0</v>
      </c>
      <c r="MBR18" s="231">
        <f t="shared" si="139"/>
        <v>0</v>
      </c>
      <c r="MBS18" s="231">
        <f t="shared" si="139"/>
        <v>0</v>
      </c>
      <c r="MBT18" s="231">
        <f t="shared" si="139"/>
        <v>0</v>
      </c>
      <c r="MBU18" s="231">
        <f t="shared" si="139"/>
        <v>0</v>
      </c>
      <c r="MBV18" s="231">
        <f t="shared" si="139"/>
        <v>0</v>
      </c>
      <c r="MBW18" s="231">
        <f t="shared" si="139"/>
        <v>0</v>
      </c>
      <c r="MBX18" s="231">
        <f t="shared" si="139"/>
        <v>0</v>
      </c>
      <c r="MBY18" s="231">
        <f t="shared" si="139"/>
        <v>0</v>
      </c>
      <c r="MBZ18" s="231">
        <f t="shared" si="139"/>
        <v>0</v>
      </c>
      <c r="MCA18" s="231">
        <f t="shared" si="139"/>
        <v>0</v>
      </c>
      <c r="MCB18" s="231">
        <f t="shared" si="139"/>
        <v>0</v>
      </c>
      <c r="MCC18" s="231">
        <f t="shared" si="139"/>
        <v>0</v>
      </c>
      <c r="MCD18" s="231">
        <f t="shared" si="139"/>
        <v>0</v>
      </c>
      <c r="MCE18" s="231">
        <f t="shared" si="139"/>
        <v>0</v>
      </c>
      <c r="MCF18" s="231">
        <f t="shared" si="139"/>
        <v>0</v>
      </c>
      <c r="MCG18" s="231">
        <f t="shared" si="139"/>
        <v>0</v>
      </c>
      <c r="MCH18" s="231">
        <f t="shared" si="139"/>
        <v>0</v>
      </c>
      <c r="MCI18" s="231">
        <f t="shared" si="139"/>
        <v>0</v>
      </c>
      <c r="MCJ18" s="231">
        <f t="shared" si="139"/>
        <v>0</v>
      </c>
      <c r="MCK18" s="231">
        <f t="shared" si="139"/>
        <v>0</v>
      </c>
      <c r="MCL18" s="231">
        <f t="shared" si="139"/>
        <v>0</v>
      </c>
      <c r="MCM18" s="231">
        <f t="shared" si="139"/>
        <v>0</v>
      </c>
      <c r="MCN18" s="231">
        <f t="shared" si="139"/>
        <v>0</v>
      </c>
      <c r="MCO18" s="231">
        <f t="shared" si="139"/>
        <v>0</v>
      </c>
      <c r="MCP18" s="231">
        <f t="shared" si="139"/>
        <v>0</v>
      </c>
      <c r="MCQ18" s="231">
        <f t="shared" si="139"/>
        <v>0</v>
      </c>
      <c r="MCR18" s="231">
        <f t="shared" si="139"/>
        <v>0</v>
      </c>
      <c r="MCS18" s="231">
        <f t="shared" si="139"/>
        <v>0</v>
      </c>
      <c r="MCT18" s="231">
        <f t="shared" si="139"/>
        <v>0</v>
      </c>
      <c r="MCU18" s="231">
        <f t="shared" si="139"/>
        <v>0</v>
      </c>
      <c r="MCV18" s="231">
        <f t="shared" si="139"/>
        <v>0</v>
      </c>
      <c r="MCW18" s="231">
        <f t="shared" si="139"/>
        <v>0</v>
      </c>
      <c r="MCX18" s="231">
        <f t="shared" si="139"/>
        <v>0</v>
      </c>
      <c r="MCY18" s="231">
        <f t="shared" si="139"/>
        <v>0</v>
      </c>
      <c r="MCZ18" s="231">
        <f t="shared" si="139"/>
        <v>0</v>
      </c>
      <c r="MDA18" s="231">
        <f t="shared" si="139"/>
        <v>0</v>
      </c>
      <c r="MDB18" s="231">
        <f t="shared" si="139"/>
        <v>0</v>
      </c>
      <c r="MDC18" s="231">
        <f t="shared" si="139"/>
        <v>0</v>
      </c>
      <c r="MDD18" s="231">
        <f t="shared" si="139"/>
        <v>0</v>
      </c>
      <c r="MDE18" s="231">
        <f t="shared" si="139"/>
        <v>0</v>
      </c>
      <c r="MDF18" s="231">
        <f t="shared" si="139"/>
        <v>0</v>
      </c>
      <c r="MDG18" s="231">
        <f t="shared" si="139"/>
        <v>0</v>
      </c>
      <c r="MDH18" s="231">
        <f t="shared" ref="MDH18:MFS18" si="140">SUM(MDH10:MDH17)</f>
        <v>0</v>
      </c>
      <c r="MDI18" s="231">
        <f t="shared" si="140"/>
        <v>0</v>
      </c>
      <c r="MDJ18" s="231">
        <f t="shared" si="140"/>
        <v>0</v>
      </c>
      <c r="MDK18" s="231">
        <f t="shared" si="140"/>
        <v>0</v>
      </c>
      <c r="MDL18" s="231">
        <f t="shared" si="140"/>
        <v>0</v>
      </c>
      <c r="MDM18" s="231">
        <f t="shared" si="140"/>
        <v>0</v>
      </c>
      <c r="MDN18" s="231">
        <f t="shared" si="140"/>
        <v>0</v>
      </c>
      <c r="MDO18" s="231">
        <f t="shared" si="140"/>
        <v>0</v>
      </c>
      <c r="MDP18" s="231">
        <f t="shared" si="140"/>
        <v>0</v>
      </c>
      <c r="MDQ18" s="231">
        <f t="shared" si="140"/>
        <v>0</v>
      </c>
      <c r="MDR18" s="231">
        <f t="shared" si="140"/>
        <v>0</v>
      </c>
      <c r="MDS18" s="231">
        <f t="shared" si="140"/>
        <v>0</v>
      </c>
      <c r="MDT18" s="231">
        <f t="shared" si="140"/>
        <v>0</v>
      </c>
      <c r="MDU18" s="231">
        <f t="shared" si="140"/>
        <v>0</v>
      </c>
      <c r="MDV18" s="231">
        <f t="shared" si="140"/>
        <v>0</v>
      </c>
      <c r="MDW18" s="231">
        <f t="shared" si="140"/>
        <v>0</v>
      </c>
      <c r="MDX18" s="231">
        <f t="shared" si="140"/>
        <v>0</v>
      </c>
      <c r="MDY18" s="231">
        <f t="shared" si="140"/>
        <v>0</v>
      </c>
      <c r="MDZ18" s="231">
        <f t="shared" si="140"/>
        <v>0</v>
      </c>
      <c r="MEA18" s="231">
        <f t="shared" si="140"/>
        <v>0</v>
      </c>
      <c r="MEB18" s="231">
        <f t="shared" si="140"/>
        <v>0</v>
      </c>
      <c r="MEC18" s="231">
        <f t="shared" si="140"/>
        <v>0</v>
      </c>
      <c r="MED18" s="231">
        <f t="shared" si="140"/>
        <v>0</v>
      </c>
      <c r="MEE18" s="231">
        <f t="shared" si="140"/>
        <v>0</v>
      </c>
      <c r="MEF18" s="231">
        <f t="shared" si="140"/>
        <v>0</v>
      </c>
      <c r="MEG18" s="231">
        <f t="shared" si="140"/>
        <v>0</v>
      </c>
      <c r="MEH18" s="231">
        <f t="shared" si="140"/>
        <v>0</v>
      </c>
      <c r="MEI18" s="231">
        <f t="shared" si="140"/>
        <v>0</v>
      </c>
      <c r="MEJ18" s="231">
        <f t="shared" si="140"/>
        <v>0</v>
      </c>
      <c r="MEK18" s="231">
        <f t="shared" si="140"/>
        <v>0</v>
      </c>
      <c r="MEL18" s="231">
        <f t="shared" si="140"/>
        <v>0</v>
      </c>
      <c r="MEM18" s="231">
        <f t="shared" si="140"/>
        <v>0</v>
      </c>
      <c r="MEN18" s="231">
        <f t="shared" si="140"/>
        <v>0</v>
      </c>
      <c r="MEO18" s="231">
        <f t="shared" si="140"/>
        <v>0</v>
      </c>
      <c r="MEP18" s="231">
        <f t="shared" si="140"/>
        <v>0</v>
      </c>
      <c r="MEQ18" s="231">
        <f t="shared" si="140"/>
        <v>0</v>
      </c>
      <c r="MER18" s="231">
        <f t="shared" si="140"/>
        <v>0</v>
      </c>
      <c r="MES18" s="231">
        <f t="shared" si="140"/>
        <v>0</v>
      </c>
      <c r="MET18" s="231">
        <f t="shared" si="140"/>
        <v>0</v>
      </c>
      <c r="MEU18" s="231">
        <f t="shared" si="140"/>
        <v>0</v>
      </c>
      <c r="MEV18" s="231">
        <f t="shared" si="140"/>
        <v>0</v>
      </c>
      <c r="MEW18" s="231">
        <f t="shared" si="140"/>
        <v>0</v>
      </c>
      <c r="MEX18" s="231">
        <f t="shared" si="140"/>
        <v>0</v>
      </c>
      <c r="MEY18" s="231">
        <f t="shared" si="140"/>
        <v>0</v>
      </c>
      <c r="MEZ18" s="231">
        <f t="shared" si="140"/>
        <v>0</v>
      </c>
      <c r="MFA18" s="231">
        <f t="shared" si="140"/>
        <v>0</v>
      </c>
      <c r="MFB18" s="231">
        <f t="shared" si="140"/>
        <v>0</v>
      </c>
      <c r="MFC18" s="231">
        <f t="shared" si="140"/>
        <v>0</v>
      </c>
      <c r="MFD18" s="231">
        <f t="shared" si="140"/>
        <v>0</v>
      </c>
      <c r="MFE18" s="231">
        <f t="shared" si="140"/>
        <v>0</v>
      </c>
      <c r="MFF18" s="231">
        <f t="shared" si="140"/>
        <v>0</v>
      </c>
      <c r="MFG18" s="231">
        <f t="shared" si="140"/>
        <v>0</v>
      </c>
      <c r="MFH18" s="231">
        <f t="shared" si="140"/>
        <v>0</v>
      </c>
      <c r="MFI18" s="231">
        <f t="shared" si="140"/>
        <v>0</v>
      </c>
      <c r="MFJ18" s="231">
        <f t="shared" si="140"/>
        <v>0</v>
      </c>
      <c r="MFK18" s="231">
        <f t="shared" si="140"/>
        <v>0</v>
      </c>
      <c r="MFL18" s="231">
        <f t="shared" si="140"/>
        <v>0</v>
      </c>
      <c r="MFM18" s="231">
        <f t="shared" si="140"/>
        <v>0</v>
      </c>
      <c r="MFN18" s="231">
        <f t="shared" si="140"/>
        <v>0</v>
      </c>
      <c r="MFO18" s="231">
        <f t="shared" si="140"/>
        <v>0</v>
      </c>
      <c r="MFP18" s="231">
        <f t="shared" si="140"/>
        <v>0</v>
      </c>
      <c r="MFQ18" s="231">
        <f t="shared" si="140"/>
        <v>0</v>
      </c>
      <c r="MFR18" s="231">
        <f t="shared" si="140"/>
        <v>0</v>
      </c>
      <c r="MFS18" s="231">
        <f t="shared" si="140"/>
        <v>0</v>
      </c>
      <c r="MFT18" s="231">
        <f t="shared" ref="MFT18:MIE18" si="141">SUM(MFT10:MFT17)</f>
        <v>0</v>
      </c>
      <c r="MFU18" s="231">
        <f t="shared" si="141"/>
        <v>0</v>
      </c>
      <c r="MFV18" s="231">
        <f t="shared" si="141"/>
        <v>0</v>
      </c>
      <c r="MFW18" s="231">
        <f t="shared" si="141"/>
        <v>0</v>
      </c>
      <c r="MFX18" s="231">
        <f t="shared" si="141"/>
        <v>0</v>
      </c>
      <c r="MFY18" s="231">
        <f t="shared" si="141"/>
        <v>0</v>
      </c>
      <c r="MFZ18" s="231">
        <f t="shared" si="141"/>
        <v>0</v>
      </c>
      <c r="MGA18" s="231">
        <f t="shared" si="141"/>
        <v>0</v>
      </c>
      <c r="MGB18" s="231">
        <f t="shared" si="141"/>
        <v>0</v>
      </c>
      <c r="MGC18" s="231">
        <f t="shared" si="141"/>
        <v>0</v>
      </c>
      <c r="MGD18" s="231">
        <f t="shared" si="141"/>
        <v>0</v>
      </c>
      <c r="MGE18" s="231">
        <f t="shared" si="141"/>
        <v>0</v>
      </c>
      <c r="MGF18" s="231">
        <f t="shared" si="141"/>
        <v>0</v>
      </c>
      <c r="MGG18" s="231">
        <f t="shared" si="141"/>
        <v>0</v>
      </c>
      <c r="MGH18" s="231">
        <f t="shared" si="141"/>
        <v>0</v>
      </c>
      <c r="MGI18" s="231">
        <f t="shared" si="141"/>
        <v>0</v>
      </c>
      <c r="MGJ18" s="231">
        <f t="shared" si="141"/>
        <v>0</v>
      </c>
      <c r="MGK18" s="231">
        <f t="shared" si="141"/>
        <v>0</v>
      </c>
      <c r="MGL18" s="231">
        <f t="shared" si="141"/>
        <v>0</v>
      </c>
      <c r="MGM18" s="231">
        <f t="shared" si="141"/>
        <v>0</v>
      </c>
      <c r="MGN18" s="231">
        <f t="shared" si="141"/>
        <v>0</v>
      </c>
      <c r="MGO18" s="231">
        <f t="shared" si="141"/>
        <v>0</v>
      </c>
      <c r="MGP18" s="231">
        <f t="shared" si="141"/>
        <v>0</v>
      </c>
      <c r="MGQ18" s="231">
        <f t="shared" si="141"/>
        <v>0</v>
      </c>
      <c r="MGR18" s="231">
        <f t="shared" si="141"/>
        <v>0</v>
      </c>
      <c r="MGS18" s="231">
        <f t="shared" si="141"/>
        <v>0</v>
      </c>
      <c r="MGT18" s="231">
        <f t="shared" si="141"/>
        <v>0</v>
      </c>
      <c r="MGU18" s="231">
        <f t="shared" si="141"/>
        <v>0</v>
      </c>
      <c r="MGV18" s="231">
        <f t="shared" si="141"/>
        <v>0</v>
      </c>
      <c r="MGW18" s="231">
        <f t="shared" si="141"/>
        <v>0</v>
      </c>
      <c r="MGX18" s="231">
        <f t="shared" si="141"/>
        <v>0</v>
      </c>
      <c r="MGY18" s="231">
        <f t="shared" si="141"/>
        <v>0</v>
      </c>
      <c r="MGZ18" s="231">
        <f t="shared" si="141"/>
        <v>0</v>
      </c>
      <c r="MHA18" s="231">
        <f t="shared" si="141"/>
        <v>0</v>
      </c>
      <c r="MHB18" s="231">
        <f t="shared" si="141"/>
        <v>0</v>
      </c>
      <c r="MHC18" s="231">
        <f t="shared" si="141"/>
        <v>0</v>
      </c>
      <c r="MHD18" s="231">
        <f t="shared" si="141"/>
        <v>0</v>
      </c>
      <c r="MHE18" s="231">
        <f t="shared" si="141"/>
        <v>0</v>
      </c>
      <c r="MHF18" s="231">
        <f t="shared" si="141"/>
        <v>0</v>
      </c>
      <c r="MHG18" s="231">
        <f t="shared" si="141"/>
        <v>0</v>
      </c>
      <c r="MHH18" s="231">
        <f t="shared" si="141"/>
        <v>0</v>
      </c>
      <c r="MHI18" s="231">
        <f t="shared" si="141"/>
        <v>0</v>
      </c>
      <c r="MHJ18" s="231">
        <f t="shared" si="141"/>
        <v>0</v>
      </c>
      <c r="MHK18" s="231">
        <f t="shared" si="141"/>
        <v>0</v>
      </c>
      <c r="MHL18" s="231">
        <f t="shared" si="141"/>
        <v>0</v>
      </c>
      <c r="MHM18" s="231">
        <f t="shared" si="141"/>
        <v>0</v>
      </c>
      <c r="MHN18" s="231">
        <f t="shared" si="141"/>
        <v>0</v>
      </c>
      <c r="MHO18" s="231">
        <f t="shared" si="141"/>
        <v>0</v>
      </c>
      <c r="MHP18" s="231">
        <f t="shared" si="141"/>
        <v>0</v>
      </c>
      <c r="MHQ18" s="231">
        <f t="shared" si="141"/>
        <v>0</v>
      </c>
      <c r="MHR18" s="231">
        <f t="shared" si="141"/>
        <v>0</v>
      </c>
      <c r="MHS18" s="231">
        <f t="shared" si="141"/>
        <v>0</v>
      </c>
      <c r="MHT18" s="231">
        <f t="shared" si="141"/>
        <v>0</v>
      </c>
      <c r="MHU18" s="231">
        <f t="shared" si="141"/>
        <v>0</v>
      </c>
      <c r="MHV18" s="231">
        <f t="shared" si="141"/>
        <v>0</v>
      </c>
      <c r="MHW18" s="231">
        <f t="shared" si="141"/>
        <v>0</v>
      </c>
      <c r="MHX18" s="231">
        <f t="shared" si="141"/>
        <v>0</v>
      </c>
      <c r="MHY18" s="231">
        <f t="shared" si="141"/>
        <v>0</v>
      </c>
      <c r="MHZ18" s="231">
        <f t="shared" si="141"/>
        <v>0</v>
      </c>
      <c r="MIA18" s="231">
        <f t="shared" si="141"/>
        <v>0</v>
      </c>
      <c r="MIB18" s="231">
        <f t="shared" si="141"/>
        <v>0</v>
      </c>
      <c r="MIC18" s="231">
        <f t="shared" si="141"/>
        <v>0</v>
      </c>
      <c r="MID18" s="231">
        <f t="shared" si="141"/>
        <v>0</v>
      </c>
      <c r="MIE18" s="231">
        <f t="shared" si="141"/>
        <v>0</v>
      </c>
      <c r="MIF18" s="231">
        <f t="shared" ref="MIF18:MKQ18" si="142">SUM(MIF10:MIF17)</f>
        <v>0</v>
      </c>
      <c r="MIG18" s="231">
        <f t="shared" si="142"/>
        <v>0</v>
      </c>
      <c r="MIH18" s="231">
        <f t="shared" si="142"/>
        <v>0</v>
      </c>
      <c r="MII18" s="231">
        <f t="shared" si="142"/>
        <v>0</v>
      </c>
      <c r="MIJ18" s="231">
        <f t="shared" si="142"/>
        <v>0</v>
      </c>
      <c r="MIK18" s="231">
        <f t="shared" si="142"/>
        <v>0</v>
      </c>
      <c r="MIL18" s="231">
        <f t="shared" si="142"/>
        <v>0</v>
      </c>
      <c r="MIM18" s="231">
        <f t="shared" si="142"/>
        <v>0</v>
      </c>
      <c r="MIN18" s="231">
        <f t="shared" si="142"/>
        <v>0</v>
      </c>
      <c r="MIO18" s="231">
        <f t="shared" si="142"/>
        <v>0</v>
      </c>
      <c r="MIP18" s="231">
        <f t="shared" si="142"/>
        <v>0</v>
      </c>
      <c r="MIQ18" s="231">
        <f t="shared" si="142"/>
        <v>0</v>
      </c>
      <c r="MIR18" s="231">
        <f t="shared" si="142"/>
        <v>0</v>
      </c>
      <c r="MIS18" s="231">
        <f t="shared" si="142"/>
        <v>0</v>
      </c>
      <c r="MIT18" s="231">
        <f t="shared" si="142"/>
        <v>0</v>
      </c>
      <c r="MIU18" s="231">
        <f t="shared" si="142"/>
        <v>0</v>
      </c>
      <c r="MIV18" s="231">
        <f t="shared" si="142"/>
        <v>0</v>
      </c>
      <c r="MIW18" s="231">
        <f t="shared" si="142"/>
        <v>0</v>
      </c>
      <c r="MIX18" s="231">
        <f t="shared" si="142"/>
        <v>0</v>
      </c>
      <c r="MIY18" s="231">
        <f t="shared" si="142"/>
        <v>0</v>
      </c>
      <c r="MIZ18" s="231">
        <f t="shared" si="142"/>
        <v>0</v>
      </c>
      <c r="MJA18" s="231">
        <f t="shared" si="142"/>
        <v>0</v>
      </c>
      <c r="MJB18" s="231">
        <f t="shared" si="142"/>
        <v>0</v>
      </c>
      <c r="MJC18" s="231">
        <f t="shared" si="142"/>
        <v>0</v>
      </c>
      <c r="MJD18" s="231">
        <f t="shared" si="142"/>
        <v>0</v>
      </c>
      <c r="MJE18" s="231">
        <f t="shared" si="142"/>
        <v>0</v>
      </c>
      <c r="MJF18" s="231">
        <f t="shared" si="142"/>
        <v>0</v>
      </c>
      <c r="MJG18" s="231">
        <f t="shared" si="142"/>
        <v>0</v>
      </c>
      <c r="MJH18" s="231">
        <f t="shared" si="142"/>
        <v>0</v>
      </c>
      <c r="MJI18" s="231">
        <f t="shared" si="142"/>
        <v>0</v>
      </c>
      <c r="MJJ18" s="231">
        <f t="shared" si="142"/>
        <v>0</v>
      </c>
      <c r="MJK18" s="231">
        <f t="shared" si="142"/>
        <v>0</v>
      </c>
      <c r="MJL18" s="231">
        <f t="shared" si="142"/>
        <v>0</v>
      </c>
      <c r="MJM18" s="231">
        <f t="shared" si="142"/>
        <v>0</v>
      </c>
      <c r="MJN18" s="231">
        <f t="shared" si="142"/>
        <v>0</v>
      </c>
      <c r="MJO18" s="231">
        <f t="shared" si="142"/>
        <v>0</v>
      </c>
      <c r="MJP18" s="231">
        <f t="shared" si="142"/>
        <v>0</v>
      </c>
      <c r="MJQ18" s="231">
        <f t="shared" si="142"/>
        <v>0</v>
      </c>
      <c r="MJR18" s="231">
        <f t="shared" si="142"/>
        <v>0</v>
      </c>
      <c r="MJS18" s="231">
        <f t="shared" si="142"/>
        <v>0</v>
      </c>
      <c r="MJT18" s="231">
        <f t="shared" si="142"/>
        <v>0</v>
      </c>
      <c r="MJU18" s="231">
        <f t="shared" si="142"/>
        <v>0</v>
      </c>
      <c r="MJV18" s="231">
        <f t="shared" si="142"/>
        <v>0</v>
      </c>
      <c r="MJW18" s="231">
        <f t="shared" si="142"/>
        <v>0</v>
      </c>
      <c r="MJX18" s="231">
        <f t="shared" si="142"/>
        <v>0</v>
      </c>
      <c r="MJY18" s="231">
        <f t="shared" si="142"/>
        <v>0</v>
      </c>
      <c r="MJZ18" s="231">
        <f t="shared" si="142"/>
        <v>0</v>
      </c>
      <c r="MKA18" s="231">
        <f t="shared" si="142"/>
        <v>0</v>
      </c>
      <c r="MKB18" s="231">
        <f t="shared" si="142"/>
        <v>0</v>
      </c>
      <c r="MKC18" s="231">
        <f t="shared" si="142"/>
        <v>0</v>
      </c>
      <c r="MKD18" s="231">
        <f t="shared" si="142"/>
        <v>0</v>
      </c>
      <c r="MKE18" s="231">
        <f t="shared" si="142"/>
        <v>0</v>
      </c>
      <c r="MKF18" s="231">
        <f t="shared" si="142"/>
        <v>0</v>
      </c>
      <c r="MKG18" s="231">
        <f t="shared" si="142"/>
        <v>0</v>
      </c>
      <c r="MKH18" s="231">
        <f t="shared" si="142"/>
        <v>0</v>
      </c>
      <c r="MKI18" s="231">
        <f t="shared" si="142"/>
        <v>0</v>
      </c>
      <c r="MKJ18" s="231">
        <f t="shared" si="142"/>
        <v>0</v>
      </c>
      <c r="MKK18" s="231">
        <f t="shared" si="142"/>
        <v>0</v>
      </c>
      <c r="MKL18" s="231">
        <f t="shared" si="142"/>
        <v>0</v>
      </c>
      <c r="MKM18" s="231">
        <f t="shared" si="142"/>
        <v>0</v>
      </c>
      <c r="MKN18" s="231">
        <f t="shared" si="142"/>
        <v>0</v>
      </c>
      <c r="MKO18" s="231">
        <f t="shared" si="142"/>
        <v>0</v>
      </c>
      <c r="MKP18" s="231">
        <f t="shared" si="142"/>
        <v>0</v>
      </c>
      <c r="MKQ18" s="231">
        <f t="shared" si="142"/>
        <v>0</v>
      </c>
      <c r="MKR18" s="231">
        <f t="shared" ref="MKR18:MNC18" si="143">SUM(MKR10:MKR17)</f>
        <v>0</v>
      </c>
      <c r="MKS18" s="231">
        <f t="shared" si="143"/>
        <v>0</v>
      </c>
      <c r="MKT18" s="231">
        <f t="shared" si="143"/>
        <v>0</v>
      </c>
      <c r="MKU18" s="231">
        <f t="shared" si="143"/>
        <v>0</v>
      </c>
      <c r="MKV18" s="231">
        <f t="shared" si="143"/>
        <v>0</v>
      </c>
      <c r="MKW18" s="231">
        <f t="shared" si="143"/>
        <v>0</v>
      </c>
      <c r="MKX18" s="231">
        <f t="shared" si="143"/>
        <v>0</v>
      </c>
      <c r="MKY18" s="231">
        <f t="shared" si="143"/>
        <v>0</v>
      </c>
      <c r="MKZ18" s="231">
        <f t="shared" si="143"/>
        <v>0</v>
      </c>
      <c r="MLA18" s="231">
        <f t="shared" si="143"/>
        <v>0</v>
      </c>
      <c r="MLB18" s="231">
        <f t="shared" si="143"/>
        <v>0</v>
      </c>
      <c r="MLC18" s="231">
        <f t="shared" si="143"/>
        <v>0</v>
      </c>
      <c r="MLD18" s="231">
        <f t="shared" si="143"/>
        <v>0</v>
      </c>
      <c r="MLE18" s="231">
        <f t="shared" si="143"/>
        <v>0</v>
      </c>
      <c r="MLF18" s="231">
        <f t="shared" si="143"/>
        <v>0</v>
      </c>
      <c r="MLG18" s="231">
        <f t="shared" si="143"/>
        <v>0</v>
      </c>
      <c r="MLH18" s="231">
        <f t="shared" si="143"/>
        <v>0</v>
      </c>
      <c r="MLI18" s="231">
        <f t="shared" si="143"/>
        <v>0</v>
      </c>
      <c r="MLJ18" s="231">
        <f t="shared" si="143"/>
        <v>0</v>
      </c>
      <c r="MLK18" s="231">
        <f t="shared" si="143"/>
        <v>0</v>
      </c>
      <c r="MLL18" s="231">
        <f t="shared" si="143"/>
        <v>0</v>
      </c>
      <c r="MLM18" s="231">
        <f t="shared" si="143"/>
        <v>0</v>
      </c>
      <c r="MLN18" s="231">
        <f t="shared" si="143"/>
        <v>0</v>
      </c>
      <c r="MLO18" s="231">
        <f t="shared" si="143"/>
        <v>0</v>
      </c>
      <c r="MLP18" s="231">
        <f t="shared" si="143"/>
        <v>0</v>
      </c>
      <c r="MLQ18" s="231">
        <f t="shared" si="143"/>
        <v>0</v>
      </c>
      <c r="MLR18" s="231">
        <f t="shared" si="143"/>
        <v>0</v>
      </c>
      <c r="MLS18" s="231">
        <f t="shared" si="143"/>
        <v>0</v>
      </c>
      <c r="MLT18" s="231">
        <f t="shared" si="143"/>
        <v>0</v>
      </c>
      <c r="MLU18" s="231">
        <f t="shared" si="143"/>
        <v>0</v>
      </c>
      <c r="MLV18" s="231">
        <f t="shared" si="143"/>
        <v>0</v>
      </c>
      <c r="MLW18" s="231">
        <f t="shared" si="143"/>
        <v>0</v>
      </c>
      <c r="MLX18" s="231">
        <f t="shared" si="143"/>
        <v>0</v>
      </c>
      <c r="MLY18" s="231">
        <f t="shared" si="143"/>
        <v>0</v>
      </c>
      <c r="MLZ18" s="231">
        <f t="shared" si="143"/>
        <v>0</v>
      </c>
      <c r="MMA18" s="231">
        <f t="shared" si="143"/>
        <v>0</v>
      </c>
      <c r="MMB18" s="231">
        <f t="shared" si="143"/>
        <v>0</v>
      </c>
      <c r="MMC18" s="231">
        <f t="shared" si="143"/>
        <v>0</v>
      </c>
      <c r="MMD18" s="231">
        <f t="shared" si="143"/>
        <v>0</v>
      </c>
      <c r="MME18" s="231">
        <f t="shared" si="143"/>
        <v>0</v>
      </c>
      <c r="MMF18" s="231">
        <f t="shared" si="143"/>
        <v>0</v>
      </c>
      <c r="MMG18" s="231">
        <f t="shared" si="143"/>
        <v>0</v>
      </c>
      <c r="MMH18" s="231">
        <f t="shared" si="143"/>
        <v>0</v>
      </c>
      <c r="MMI18" s="231">
        <f t="shared" si="143"/>
        <v>0</v>
      </c>
      <c r="MMJ18" s="231">
        <f t="shared" si="143"/>
        <v>0</v>
      </c>
      <c r="MMK18" s="231">
        <f t="shared" si="143"/>
        <v>0</v>
      </c>
      <c r="MML18" s="231">
        <f t="shared" si="143"/>
        <v>0</v>
      </c>
      <c r="MMM18" s="231">
        <f t="shared" si="143"/>
        <v>0</v>
      </c>
      <c r="MMN18" s="231">
        <f t="shared" si="143"/>
        <v>0</v>
      </c>
      <c r="MMO18" s="231">
        <f t="shared" si="143"/>
        <v>0</v>
      </c>
      <c r="MMP18" s="231">
        <f t="shared" si="143"/>
        <v>0</v>
      </c>
      <c r="MMQ18" s="231">
        <f t="shared" si="143"/>
        <v>0</v>
      </c>
      <c r="MMR18" s="231">
        <f t="shared" si="143"/>
        <v>0</v>
      </c>
      <c r="MMS18" s="231">
        <f t="shared" si="143"/>
        <v>0</v>
      </c>
      <c r="MMT18" s="231">
        <f t="shared" si="143"/>
        <v>0</v>
      </c>
      <c r="MMU18" s="231">
        <f t="shared" si="143"/>
        <v>0</v>
      </c>
      <c r="MMV18" s="231">
        <f t="shared" si="143"/>
        <v>0</v>
      </c>
      <c r="MMW18" s="231">
        <f t="shared" si="143"/>
        <v>0</v>
      </c>
      <c r="MMX18" s="231">
        <f t="shared" si="143"/>
        <v>0</v>
      </c>
      <c r="MMY18" s="231">
        <f t="shared" si="143"/>
        <v>0</v>
      </c>
      <c r="MMZ18" s="231">
        <f t="shared" si="143"/>
        <v>0</v>
      </c>
      <c r="MNA18" s="231">
        <f t="shared" si="143"/>
        <v>0</v>
      </c>
      <c r="MNB18" s="231">
        <f t="shared" si="143"/>
        <v>0</v>
      </c>
      <c r="MNC18" s="231">
        <f t="shared" si="143"/>
        <v>0</v>
      </c>
      <c r="MND18" s="231">
        <f t="shared" ref="MND18:MPO18" si="144">SUM(MND10:MND17)</f>
        <v>0</v>
      </c>
      <c r="MNE18" s="231">
        <f t="shared" si="144"/>
        <v>0</v>
      </c>
      <c r="MNF18" s="231">
        <f t="shared" si="144"/>
        <v>0</v>
      </c>
      <c r="MNG18" s="231">
        <f t="shared" si="144"/>
        <v>0</v>
      </c>
      <c r="MNH18" s="231">
        <f t="shared" si="144"/>
        <v>0</v>
      </c>
      <c r="MNI18" s="231">
        <f t="shared" si="144"/>
        <v>0</v>
      </c>
      <c r="MNJ18" s="231">
        <f t="shared" si="144"/>
        <v>0</v>
      </c>
      <c r="MNK18" s="231">
        <f t="shared" si="144"/>
        <v>0</v>
      </c>
      <c r="MNL18" s="231">
        <f t="shared" si="144"/>
        <v>0</v>
      </c>
      <c r="MNM18" s="231">
        <f t="shared" si="144"/>
        <v>0</v>
      </c>
      <c r="MNN18" s="231">
        <f t="shared" si="144"/>
        <v>0</v>
      </c>
      <c r="MNO18" s="231">
        <f t="shared" si="144"/>
        <v>0</v>
      </c>
      <c r="MNP18" s="231">
        <f t="shared" si="144"/>
        <v>0</v>
      </c>
      <c r="MNQ18" s="231">
        <f t="shared" si="144"/>
        <v>0</v>
      </c>
      <c r="MNR18" s="231">
        <f t="shared" si="144"/>
        <v>0</v>
      </c>
      <c r="MNS18" s="231">
        <f t="shared" si="144"/>
        <v>0</v>
      </c>
      <c r="MNT18" s="231">
        <f t="shared" si="144"/>
        <v>0</v>
      </c>
      <c r="MNU18" s="231">
        <f t="shared" si="144"/>
        <v>0</v>
      </c>
      <c r="MNV18" s="231">
        <f t="shared" si="144"/>
        <v>0</v>
      </c>
      <c r="MNW18" s="231">
        <f t="shared" si="144"/>
        <v>0</v>
      </c>
      <c r="MNX18" s="231">
        <f t="shared" si="144"/>
        <v>0</v>
      </c>
      <c r="MNY18" s="231">
        <f t="shared" si="144"/>
        <v>0</v>
      </c>
      <c r="MNZ18" s="231">
        <f t="shared" si="144"/>
        <v>0</v>
      </c>
      <c r="MOA18" s="231">
        <f t="shared" si="144"/>
        <v>0</v>
      </c>
      <c r="MOB18" s="231">
        <f t="shared" si="144"/>
        <v>0</v>
      </c>
      <c r="MOC18" s="231">
        <f t="shared" si="144"/>
        <v>0</v>
      </c>
      <c r="MOD18" s="231">
        <f t="shared" si="144"/>
        <v>0</v>
      </c>
      <c r="MOE18" s="231">
        <f t="shared" si="144"/>
        <v>0</v>
      </c>
      <c r="MOF18" s="231">
        <f t="shared" si="144"/>
        <v>0</v>
      </c>
      <c r="MOG18" s="231">
        <f t="shared" si="144"/>
        <v>0</v>
      </c>
      <c r="MOH18" s="231">
        <f t="shared" si="144"/>
        <v>0</v>
      </c>
      <c r="MOI18" s="231">
        <f t="shared" si="144"/>
        <v>0</v>
      </c>
      <c r="MOJ18" s="231">
        <f t="shared" si="144"/>
        <v>0</v>
      </c>
      <c r="MOK18" s="231">
        <f t="shared" si="144"/>
        <v>0</v>
      </c>
      <c r="MOL18" s="231">
        <f t="shared" si="144"/>
        <v>0</v>
      </c>
      <c r="MOM18" s="231">
        <f t="shared" si="144"/>
        <v>0</v>
      </c>
      <c r="MON18" s="231">
        <f t="shared" si="144"/>
        <v>0</v>
      </c>
      <c r="MOO18" s="231">
        <f t="shared" si="144"/>
        <v>0</v>
      </c>
      <c r="MOP18" s="231">
        <f t="shared" si="144"/>
        <v>0</v>
      </c>
      <c r="MOQ18" s="231">
        <f t="shared" si="144"/>
        <v>0</v>
      </c>
      <c r="MOR18" s="231">
        <f t="shared" si="144"/>
        <v>0</v>
      </c>
      <c r="MOS18" s="231">
        <f t="shared" si="144"/>
        <v>0</v>
      </c>
      <c r="MOT18" s="231">
        <f t="shared" si="144"/>
        <v>0</v>
      </c>
      <c r="MOU18" s="231">
        <f t="shared" si="144"/>
        <v>0</v>
      </c>
      <c r="MOV18" s="231">
        <f t="shared" si="144"/>
        <v>0</v>
      </c>
      <c r="MOW18" s="231">
        <f t="shared" si="144"/>
        <v>0</v>
      </c>
      <c r="MOX18" s="231">
        <f t="shared" si="144"/>
        <v>0</v>
      </c>
      <c r="MOY18" s="231">
        <f t="shared" si="144"/>
        <v>0</v>
      </c>
      <c r="MOZ18" s="231">
        <f t="shared" si="144"/>
        <v>0</v>
      </c>
      <c r="MPA18" s="231">
        <f t="shared" si="144"/>
        <v>0</v>
      </c>
      <c r="MPB18" s="231">
        <f t="shared" si="144"/>
        <v>0</v>
      </c>
      <c r="MPC18" s="231">
        <f t="shared" si="144"/>
        <v>0</v>
      </c>
      <c r="MPD18" s="231">
        <f t="shared" si="144"/>
        <v>0</v>
      </c>
      <c r="MPE18" s="231">
        <f t="shared" si="144"/>
        <v>0</v>
      </c>
      <c r="MPF18" s="231">
        <f t="shared" si="144"/>
        <v>0</v>
      </c>
      <c r="MPG18" s="231">
        <f t="shared" si="144"/>
        <v>0</v>
      </c>
      <c r="MPH18" s="231">
        <f t="shared" si="144"/>
        <v>0</v>
      </c>
      <c r="MPI18" s="231">
        <f t="shared" si="144"/>
        <v>0</v>
      </c>
      <c r="MPJ18" s="231">
        <f t="shared" si="144"/>
        <v>0</v>
      </c>
      <c r="MPK18" s="231">
        <f t="shared" si="144"/>
        <v>0</v>
      </c>
      <c r="MPL18" s="231">
        <f t="shared" si="144"/>
        <v>0</v>
      </c>
      <c r="MPM18" s="231">
        <f t="shared" si="144"/>
        <v>0</v>
      </c>
      <c r="MPN18" s="231">
        <f t="shared" si="144"/>
        <v>0</v>
      </c>
      <c r="MPO18" s="231">
        <f t="shared" si="144"/>
        <v>0</v>
      </c>
      <c r="MPP18" s="231">
        <f t="shared" ref="MPP18:MSA18" si="145">SUM(MPP10:MPP17)</f>
        <v>0</v>
      </c>
      <c r="MPQ18" s="231">
        <f t="shared" si="145"/>
        <v>0</v>
      </c>
      <c r="MPR18" s="231">
        <f t="shared" si="145"/>
        <v>0</v>
      </c>
      <c r="MPS18" s="231">
        <f t="shared" si="145"/>
        <v>0</v>
      </c>
      <c r="MPT18" s="231">
        <f t="shared" si="145"/>
        <v>0</v>
      </c>
      <c r="MPU18" s="231">
        <f t="shared" si="145"/>
        <v>0</v>
      </c>
      <c r="MPV18" s="231">
        <f t="shared" si="145"/>
        <v>0</v>
      </c>
      <c r="MPW18" s="231">
        <f t="shared" si="145"/>
        <v>0</v>
      </c>
      <c r="MPX18" s="231">
        <f t="shared" si="145"/>
        <v>0</v>
      </c>
      <c r="MPY18" s="231">
        <f t="shared" si="145"/>
        <v>0</v>
      </c>
      <c r="MPZ18" s="231">
        <f t="shared" si="145"/>
        <v>0</v>
      </c>
      <c r="MQA18" s="231">
        <f t="shared" si="145"/>
        <v>0</v>
      </c>
      <c r="MQB18" s="231">
        <f t="shared" si="145"/>
        <v>0</v>
      </c>
      <c r="MQC18" s="231">
        <f t="shared" si="145"/>
        <v>0</v>
      </c>
      <c r="MQD18" s="231">
        <f t="shared" si="145"/>
        <v>0</v>
      </c>
      <c r="MQE18" s="231">
        <f t="shared" si="145"/>
        <v>0</v>
      </c>
      <c r="MQF18" s="231">
        <f t="shared" si="145"/>
        <v>0</v>
      </c>
      <c r="MQG18" s="231">
        <f t="shared" si="145"/>
        <v>0</v>
      </c>
      <c r="MQH18" s="231">
        <f t="shared" si="145"/>
        <v>0</v>
      </c>
      <c r="MQI18" s="231">
        <f t="shared" si="145"/>
        <v>0</v>
      </c>
      <c r="MQJ18" s="231">
        <f t="shared" si="145"/>
        <v>0</v>
      </c>
      <c r="MQK18" s="231">
        <f t="shared" si="145"/>
        <v>0</v>
      </c>
      <c r="MQL18" s="231">
        <f t="shared" si="145"/>
        <v>0</v>
      </c>
      <c r="MQM18" s="231">
        <f t="shared" si="145"/>
        <v>0</v>
      </c>
      <c r="MQN18" s="231">
        <f t="shared" si="145"/>
        <v>0</v>
      </c>
      <c r="MQO18" s="231">
        <f t="shared" si="145"/>
        <v>0</v>
      </c>
      <c r="MQP18" s="231">
        <f t="shared" si="145"/>
        <v>0</v>
      </c>
      <c r="MQQ18" s="231">
        <f t="shared" si="145"/>
        <v>0</v>
      </c>
      <c r="MQR18" s="231">
        <f t="shared" si="145"/>
        <v>0</v>
      </c>
      <c r="MQS18" s="231">
        <f t="shared" si="145"/>
        <v>0</v>
      </c>
      <c r="MQT18" s="231">
        <f t="shared" si="145"/>
        <v>0</v>
      </c>
      <c r="MQU18" s="231">
        <f t="shared" si="145"/>
        <v>0</v>
      </c>
      <c r="MQV18" s="231">
        <f t="shared" si="145"/>
        <v>0</v>
      </c>
      <c r="MQW18" s="231">
        <f t="shared" si="145"/>
        <v>0</v>
      </c>
      <c r="MQX18" s="231">
        <f t="shared" si="145"/>
        <v>0</v>
      </c>
      <c r="MQY18" s="231">
        <f t="shared" si="145"/>
        <v>0</v>
      </c>
      <c r="MQZ18" s="231">
        <f t="shared" si="145"/>
        <v>0</v>
      </c>
      <c r="MRA18" s="231">
        <f t="shared" si="145"/>
        <v>0</v>
      </c>
      <c r="MRB18" s="231">
        <f t="shared" si="145"/>
        <v>0</v>
      </c>
      <c r="MRC18" s="231">
        <f t="shared" si="145"/>
        <v>0</v>
      </c>
      <c r="MRD18" s="231">
        <f t="shared" si="145"/>
        <v>0</v>
      </c>
      <c r="MRE18" s="231">
        <f t="shared" si="145"/>
        <v>0</v>
      </c>
      <c r="MRF18" s="231">
        <f t="shared" si="145"/>
        <v>0</v>
      </c>
      <c r="MRG18" s="231">
        <f t="shared" si="145"/>
        <v>0</v>
      </c>
      <c r="MRH18" s="231">
        <f t="shared" si="145"/>
        <v>0</v>
      </c>
      <c r="MRI18" s="231">
        <f t="shared" si="145"/>
        <v>0</v>
      </c>
      <c r="MRJ18" s="231">
        <f t="shared" si="145"/>
        <v>0</v>
      </c>
      <c r="MRK18" s="231">
        <f t="shared" si="145"/>
        <v>0</v>
      </c>
      <c r="MRL18" s="231">
        <f t="shared" si="145"/>
        <v>0</v>
      </c>
      <c r="MRM18" s="231">
        <f t="shared" si="145"/>
        <v>0</v>
      </c>
      <c r="MRN18" s="231">
        <f t="shared" si="145"/>
        <v>0</v>
      </c>
      <c r="MRO18" s="231">
        <f t="shared" si="145"/>
        <v>0</v>
      </c>
      <c r="MRP18" s="231">
        <f t="shared" si="145"/>
        <v>0</v>
      </c>
      <c r="MRQ18" s="231">
        <f t="shared" si="145"/>
        <v>0</v>
      </c>
      <c r="MRR18" s="231">
        <f t="shared" si="145"/>
        <v>0</v>
      </c>
      <c r="MRS18" s="231">
        <f t="shared" si="145"/>
        <v>0</v>
      </c>
      <c r="MRT18" s="231">
        <f t="shared" si="145"/>
        <v>0</v>
      </c>
      <c r="MRU18" s="231">
        <f t="shared" si="145"/>
        <v>0</v>
      </c>
      <c r="MRV18" s="231">
        <f t="shared" si="145"/>
        <v>0</v>
      </c>
      <c r="MRW18" s="231">
        <f t="shared" si="145"/>
        <v>0</v>
      </c>
      <c r="MRX18" s="231">
        <f t="shared" si="145"/>
        <v>0</v>
      </c>
      <c r="MRY18" s="231">
        <f t="shared" si="145"/>
        <v>0</v>
      </c>
      <c r="MRZ18" s="231">
        <f t="shared" si="145"/>
        <v>0</v>
      </c>
      <c r="MSA18" s="231">
        <f t="shared" si="145"/>
        <v>0</v>
      </c>
      <c r="MSB18" s="231">
        <f t="shared" ref="MSB18:MUM18" si="146">SUM(MSB10:MSB17)</f>
        <v>0</v>
      </c>
      <c r="MSC18" s="231">
        <f t="shared" si="146"/>
        <v>0</v>
      </c>
      <c r="MSD18" s="231">
        <f t="shared" si="146"/>
        <v>0</v>
      </c>
      <c r="MSE18" s="231">
        <f t="shared" si="146"/>
        <v>0</v>
      </c>
      <c r="MSF18" s="231">
        <f t="shared" si="146"/>
        <v>0</v>
      </c>
      <c r="MSG18" s="231">
        <f t="shared" si="146"/>
        <v>0</v>
      </c>
      <c r="MSH18" s="231">
        <f t="shared" si="146"/>
        <v>0</v>
      </c>
      <c r="MSI18" s="231">
        <f t="shared" si="146"/>
        <v>0</v>
      </c>
      <c r="MSJ18" s="231">
        <f t="shared" si="146"/>
        <v>0</v>
      </c>
      <c r="MSK18" s="231">
        <f t="shared" si="146"/>
        <v>0</v>
      </c>
      <c r="MSL18" s="231">
        <f t="shared" si="146"/>
        <v>0</v>
      </c>
      <c r="MSM18" s="231">
        <f t="shared" si="146"/>
        <v>0</v>
      </c>
      <c r="MSN18" s="231">
        <f t="shared" si="146"/>
        <v>0</v>
      </c>
      <c r="MSO18" s="231">
        <f t="shared" si="146"/>
        <v>0</v>
      </c>
      <c r="MSP18" s="231">
        <f t="shared" si="146"/>
        <v>0</v>
      </c>
      <c r="MSQ18" s="231">
        <f t="shared" si="146"/>
        <v>0</v>
      </c>
      <c r="MSR18" s="231">
        <f t="shared" si="146"/>
        <v>0</v>
      </c>
      <c r="MSS18" s="231">
        <f t="shared" si="146"/>
        <v>0</v>
      </c>
      <c r="MST18" s="231">
        <f t="shared" si="146"/>
        <v>0</v>
      </c>
      <c r="MSU18" s="231">
        <f t="shared" si="146"/>
        <v>0</v>
      </c>
      <c r="MSV18" s="231">
        <f t="shared" si="146"/>
        <v>0</v>
      </c>
      <c r="MSW18" s="231">
        <f t="shared" si="146"/>
        <v>0</v>
      </c>
      <c r="MSX18" s="231">
        <f t="shared" si="146"/>
        <v>0</v>
      </c>
      <c r="MSY18" s="231">
        <f t="shared" si="146"/>
        <v>0</v>
      </c>
      <c r="MSZ18" s="231">
        <f t="shared" si="146"/>
        <v>0</v>
      </c>
      <c r="MTA18" s="231">
        <f t="shared" si="146"/>
        <v>0</v>
      </c>
      <c r="MTB18" s="231">
        <f t="shared" si="146"/>
        <v>0</v>
      </c>
      <c r="MTC18" s="231">
        <f t="shared" si="146"/>
        <v>0</v>
      </c>
      <c r="MTD18" s="231">
        <f t="shared" si="146"/>
        <v>0</v>
      </c>
      <c r="MTE18" s="231">
        <f t="shared" si="146"/>
        <v>0</v>
      </c>
      <c r="MTF18" s="231">
        <f t="shared" si="146"/>
        <v>0</v>
      </c>
      <c r="MTG18" s="231">
        <f t="shared" si="146"/>
        <v>0</v>
      </c>
      <c r="MTH18" s="231">
        <f t="shared" si="146"/>
        <v>0</v>
      </c>
      <c r="MTI18" s="231">
        <f t="shared" si="146"/>
        <v>0</v>
      </c>
      <c r="MTJ18" s="231">
        <f t="shared" si="146"/>
        <v>0</v>
      </c>
      <c r="MTK18" s="231">
        <f t="shared" si="146"/>
        <v>0</v>
      </c>
      <c r="MTL18" s="231">
        <f t="shared" si="146"/>
        <v>0</v>
      </c>
      <c r="MTM18" s="231">
        <f t="shared" si="146"/>
        <v>0</v>
      </c>
      <c r="MTN18" s="231">
        <f t="shared" si="146"/>
        <v>0</v>
      </c>
      <c r="MTO18" s="231">
        <f t="shared" si="146"/>
        <v>0</v>
      </c>
      <c r="MTP18" s="231">
        <f t="shared" si="146"/>
        <v>0</v>
      </c>
      <c r="MTQ18" s="231">
        <f t="shared" si="146"/>
        <v>0</v>
      </c>
      <c r="MTR18" s="231">
        <f t="shared" si="146"/>
        <v>0</v>
      </c>
      <c r="MTS18" s="231">
        <f t="shared" si="146"/>
        <v>0</v>
      </c>
      <c r="MTT18" s="231">
        <f t="shared" si="146"/>
        <v>0</v>
      </c>
      <c r="MTU18" s="231">
        <f t="shared" si="146"/>
        <v>0</v>
      </c>
      <c r="MTV18" s="231">
        <f t="shared" si="146"/>
        <v>0</v>
      </c>
      <c r="MTW18" s="231">
        <f t="shared" si="146"/>
        <v>0</v>
      </c>
      <c r="MTX18" s="231">
        <f t="shared" si="146"/>
        <v>0</v>
      </c>
      <c r="MTY18" s="231">
        <f t="shared" si="146"/>
        <v>0</v>
      </c>
      <c r="MTZ18" s="231">
        <f t="shared" si="146"/>
        <v>0</v>
      </c>
      <c r="MUA18" s="231">
        <f t="shared" si="146"/>
        <v>0</v>
      </c>
      <c r="MUB18" s="231">
        <f t="shared" si="146"/>
        <v>0</v>
      </c>
      <c r="MUC18" s="231">
        <f t="shared" si="146"/>
        <v>0</v>
      </c>
      <c r="MUD18" s="231">
        <f t="shared" si="146"/>
        <v>0</v>
      </c>
      <c r="MUE18" s="231">
        <f t="shared" si="146"/>
        <v>0</v>
      </c>
      <c r="MUF18" s="231">
        <f t="shared" si="146"/>
        <v>0</v>
      </c>
      <c r="MUG18" s="231">
        <f t="shared" si="146"/>
        <v>0</v>
      </c>
      <c r="MUH18" s="231">
        <f t="shared" si="146"/>
        <v>0</v>
      </c>
      <c r="MUI18" s="231">
        <f t="shared" si="146"/>
        <v>0</v>
      </c>
      <c r="MUJ18" s="231">
        <f t="shared" si="146"/>
        <v>0</v>
      </c>
      <c r="MUK18" s="231">
        <f t="shared" si="146"/>
        <v>0</v>
      </c>
      <c r="MUL18" s="231">
        <f t="shared" si="146"/>
        <v>0</v>
      </c>
      <c r="MUM18" s="231">
        <f t="shared" si="146"/>
        <v>0</v>
      </c>
      <c r="MUN18" s="231">
        <f t="shared" ref="MUN18:MWY18" si="147">SUM(MUN10:MUN17)</f>
        <v>0</v>
      </c>
      <c r="MUO18" s="231">
        <f t="shared" si="147"/>
        <v>0</v>
      </c>
      <c r="MUP18" s="231">
        <f t="shared" si="147"/>
        <v>0</v>
      </c>
      <c r="MUQ18" s="231">
        <f t="shared" si="147"/>
        <v>0</v>
      </c>
      <c r="MUR18" s="231">
        <f t="shared" si="147"/>
        <v>0</v>
      </c>
      <c r="MUS18" s="231">
        <f t="shared" si="147"/>
        <v>0</v>
      </c>
      <c r="MUT18" s="231">
        <f t="shared" si="147"/>
        <v>0</v>
      </c>
      <c r="MUU18" s="231">
        <f t="shared" si="147"/>
        <v>0</v>
      </c>
      <c r="MUV18" s="231">
        <f t="shared" si="147"/>
        <v>0</v>
      </c>
      <c r="MUW18" s="231">
        <f t="shared" si="147"/>
        <v>0</v>
      </c>
      <c r="MUX18" s="231">
        <f t="shared" si="147"/>
        <v>0</v>
      </c>
      <c r="MUY18" s="231">
        <f t="shared" si="147"/>
        <v>0</v>
      </c>
      <c r="MUZ18" s="231">
        <f t="shared" si="147"/>
        <v>0</v>
      </c>
      <c r="MVA18" s="231">
        <f t="shared" si="147"/>
        <v>0</v>
      </c>
      <c r="MVB18" s="231">
        <f t="shared" si="147"/>
        <v>0</v>
      </c>
      <c r="MVC18" s="231">
        <f t="shared" si="147"/>
        <v>0</v>
      </c>
      <c r="MVD18" s="231">
        <f t="shared" si="147"/>
        <v>0</v>
      </c>
      <c r="MVE18" s="231">
        <f t="shared" si="147"/>
        <v>0</v>
      </c>
      <c r="MVF18" s="231">
        <f t="shared" si="147"/>
        <v>0</v>
      </c>
      <c r="MVG18" s="231">
        <f t="shared" si="147"/>
        <v>0</v>
      </c>
      <c r="MVH18" s="231">
        <f t="shared" si="147"/>
        <v>0</v>
      </c>
      <c r="MVI18" s="231">
        <f t="shared" si="147"/>
        <v>0</v>
      </c>
      <c r="MVJ18" s="231">
        <f t="shared" si="147"/>
        <v>0</v>
      </c>
      <c r="MVK18" s="231">
        <f t="shared" si="147"/>
        <v>0</v>
      </c>
      <c r="MVL18" s="231">
        <f t="shared" si="147"/>
        <v>0</v>
      </c>
      <c r="MVM18" s="231">
        <f t="shared" si="147"/>
        <v>0</v>
      </c>
      <c r="MVN18" s="231">
        <f t="shared" si="147"/>
        <v>0</v>
      </c>
      <c r="MVO18" s="231">
        <f t="shared" si="147"/>
        <v>0</v>
      </c>
      <c r="MVP18" s="231">
        <f t="shared" si="147"/>
        <v>0</v>
      </c>
      <c r="MVQ18" s="231">
        <f t="shared" si="147"/>
        <v>0</v>
      </c>
      <c r="MVR18" s="231">
        <f t="shared" si="147"/>
        <v>0</v>
      </c>
      <c r="MVS18" s="231">
        <f t="shared" si="147"/>
        <v>0</v>
      </c>
      <c r="MVT18" s="231">
        <f t="shared" si="147"/>
        <v>0</v>
      </c>
      <c r="MVU18" s="231">
        <f t="shared" si="147"/>
        <v>0</v>
      </c>
      <c r="MVV18" s="231">
        <f t="shared" si="147"/>
        <v>0</v>
      </c>
      <c r="MVW18" s="231">
        <f t="shared" si="147"/>
        <v>0</v>
      </c>
      <c r="MVX18" s="231">
        <f t="shared" si="147"/>
        <v>0</v>
      </c>
      <c r="MVY18" s="231">
        <f t="shared" si="147"/>
        <v>0</v>
      </c>
      <c r="MVZ18" s="231">
        <f t="shared" si="147"/>
        <v>0</v>
      </c>
      <c r="MWA18" s="231">
        <f t="shared" si="147"/>
        <v>0</v>
      </c>
      <c r="MWB18" s="231">
        <f t="shared" si="147"/>
        <v>0</v>
      </c>
      <c r="MWC18" s="231">
        <f t="shared" si="147"/>
        <v>0</v>
      </c>
      <c r="MWD18" s="231">
        <f t="shared" si="147"/>
        <v>0</v>
      </c>
      <c r="MWE18" s="231">
        <f t="shared" si="147"/>
        <v>0</v>
      </c>
      <c r="MWF18" s="231">
        <f t="shared" si="147"/>
        <v>0</v>
      </c>
      <c r="MWG18" s="231">
        <f t="shared" si="147"/>
        <v>0</v>
      </c>
      <c r="MWH18" s="231">
        <f t="shared" si="147"/>
        <v>0</v>
      </c>
      <c r="MWI18" s="231">
        <f t="shared" si="147"/>
        <v>0</v>
      </c>
      <c r="MWJ18" s="231">
        <f t="shared" si="147"/>
        <v>0</v>
      </c>
      <c r="MWK18" s="231">
        <f t="shared" si="147"/>
        <v>0</v>
      </c>
      <c r="MWL18" s="231">
        <f t="shared" si="147"/>
        <v>0</v>
      </c>
      <c r="MWM18" s="231">
        <f t="shared" si="147"/>
        <v>0</v>
      </c>
      <c r="MWN18" s="231">
        <f t="shared" si="147"/>
        <v>0</v>
      </c>
      <c r="MWO18" s="231">
        <f t="shared" si="147"/>
        <v>0</v>
      </c>
      <c r="MWP18" s="231">
        <f t="shared" si="147"/>
        <v>0</v>
      </c>
      <c r="MWQ18" s="231">
        <f t="shared" si="147"/>
        <v>0</v>
      </c>
      <c r="MWR18" s="231">
        <f t="shared" si="147"/>
        <v>0</v>
      </c>
      <c r="MWS18" s="231">
        <f t="shared" si="147"/>
        <v>0</v>
      </c>
      <c r="MWT18" s="231">
        <f t="shared" si="147"/>
        <v>0</v>
      </c>
      <c r="MWU18" s="231">
        <f t="shared" si="147"/>
        <v>0</v>
      </c>
      <c r="MWV18" s="231">
        <f t="shared" si="147"/>
        <v>0</v>
      </c>
      <c r="MWW18" s="231">
        <f t="shared" si="147"/>
        <v>0</v>
      </c>
      <c r="MWX18" s="231">
        <f t="shared" si="147"/>
        <v>0</v>
      </c>
      <c r="MWY18" s="231">
        <f t="shared" si="147"/>
        <v>0</v>
      </c>
      <c r="MWZ18" s="231">
        <f t="shared" ref="MWZ18:MZK18" si="148">SUM(MWZ10:MWZ17)</f>
        <v>0</v>
      </c>
      <c r="MXA18" s="231">
        <f t="shared" si="148"/>
        <v>0</v>
      </c>
      <c r="MXB18" s="231">
        <f t="shared" si="148"/>
        <v>0</v>
      </c>
      <c r="MXC18" s="231">
        <f t="shared" si="148"/>
        <v>0</v>
      </c>
      <c r="MXD18" s="231">
        <f t="shared" si="148"/>
        <v>0</v>
      </c>
      <c r="MXE18" s="231">
        <f t="shared" si="148"/>
        <v>0</v>
      </c>
      <c r="MXF18" s="231">
        <f t="shared" si="148"/>
        <v>0</v>
      </c>
      <c r="MXG18" s="231">
        <f t="shared" si="148"/>
        <v>0</v>
      </c>
      <c r="MXH18" s="231">
        <f t="shared" si="148"/>
        <v>0</v>
      </c>
      <c r="MXI18" s="231">
        <f t="shared" si="148"/>
        <v>0</v>
      </c>
      <c r="MXJ18" s="231">
        <f t="shared" si="148"/>
        <v>0</v>
      </c>
      <c r="MXK18" s="231">
        <f t="shared" si="148"/>
        <v>0</v>
      </c>
      <c r="MXL18" s="231">
        <f t="shared" si="148"/>
        <v>0</v>
      </c>
      <c r="MXM18" s="231">
        <f t="shared" si="148"/>
        <v>0</v>
      </c>
      <c r="MXN18" s="231">
        <f t="shared" si="148"/>
        <v>0</v>
      </c>
      <c r="MXO18" s="231">
        <f t="shared" si="148"/>
        <v>0</v>
      </c>
      <c r="MXP18" s="231">
        <f t="shared" si="148"/>
        <v>0</v>
      </c>
      <c r="MXQ18" s="231">
        <f t="shared" si="148"/>
        <v>0</v>
      </c>
      <c r="MXR18" s="231">
        <f t="shared" si="148"/>
        <v>0</v>
      </c>
      <c r="MXS18" s="231">
        <f t="shared" si="148"/>
        <v>0</v>
      </c>
      <c r="MXT18" s="231">
        <f t="shared" si="148"/>
        <v>0</v>
      </c>
      <c r="MXU18" s="231">
        <f t="shared" si="148"/>
        <v>0</v>
      </c>
      <c r="MXV18" s="231">
        <f t="shared" si="148"/>
        <v>0</v>
      </c>
      <c r="MXW18" s="231">
        <f t="shared" si="148"/>
        <v>0</v>
      </c>
      <c r="MXX18" s="231">
        <f t="shared" si="148"/>
        <v>0</v>
      </c>
      <c r="MXY18" s="231">
        <f t="shared" si="148"/>
        <v>0</v>
      </c>
      <c r="MXZ18" s="231">
        <f t="shared" si="148"/>
        <v>0</v>
      </c>
      <c r="MYA18" s="231">
        <f t="shared" si="148"/>
        <v>0</v>
      </c>
      <c r="MYB18" s="231">
        <f t="shared" si="148"/>
        <v>0</v>
      </c>
      <c r="MYC18" s="231">
        <f t="shared" si="148"/>
        <v>0</v>
      </c>
      <c r="MYD18" s="231">
        <f t="shared" si="148"/>
        <v>0</v>
      </c>
      <c r="MYE18" s="231">
        <f t="shared" si="148"/>
        <v>0</v>
      </c>
      <c r="MYF18" s="231">
        <f t="shared" si="148"/>
        <v>0</v>
      </c>
      <c r="MYG18" s="231">
        <f t="shared" si="148"/>
        <v>0</v>
      </c>
      <c r="MYH18" s="231">
        <f t="shared" si="148"/>
        <v>0</v>
      </c>
      <c r="MYI18" s="231">
        <f t="shared" si="148"/>
        <v>0</v>
      </c>
      <c r="MYJ18" s="231">
        <f t="shared" si="148"/>
        <v>0</v>
      </c>
      <c r="MYK18" s="231">
        <f t="shared" si="148"/>
        <v>0</v>
      </c>
      <c r="MYL18" s="231">
        <f t="shared" si="148"/>
        <v>0</v>
      </c>
      <c r="MYM18" s="231">
        <f t="shared" si="148"/>
        <v>0</v>
      </c>
      <c r="MYN18" s="231">
        <f t="shared" si="148"/>
        <v>0</v>
      </c>
      <c r="MYO18" s="231">
        <f t="shared" si="148"/>
        <v>0</v>
      </c>
      <c r="MYP18" s="231">
        <f t="shared" si="148"/>
        <v>0</v>
      </c>
      <c r="MYQ18" s="231">
        <f t="shared" si="148"/>
        <v>0</v>
      </c>
      <c r="MYR18" s="231">
        <f t="shared" si="148"/>
        <v>0</v>
      </c>
      <c r="MYS18" s="231">
        <f t="shared" si="148"/>
        <v>0</v>
      </c>
      <c r="MYT18" s="231">
        <f t="shared" si="148"/>
        <v>0</v>
      </c>
      <c r="MYU18" s="231">
        <f t="shared" si="148"/>
        <v>0</v>
      </c>
      <c r="MYV18" s="231">
        <f t="shared" si="148"/>
        <v>0</v>
      </c>
      <c r="MYW18" s="231">
        <f t="shared" si="148"/>
        <v>0</v>
      </c>
      <c r="MYX18" s="231">
        <f t="shared" si="148"/>
        <v>0</v>
      </c>
      <c r="MYY18" s="231">
        <f t="shared" si="148"/>
        <v>0</v>
      </c>
      <c r="MYZ18" s="231">
        <f t="shared" si="148"/>
        <v>0</v>
      </c>
      <c r="MZA18" s="231">
        <f t="shared" si="148"/>
        <v>0</v>
      </c>
      <c r="MZB18" s="231">
        <f t="shared" si="148"/>
        <v>0</v>
      </c>
      <c r="MZC18" s="231">
        <f t="shared" si="148"/>
        <v>0</v>
      </c>
      <c r="MZD18" s="231">
        <f t="shared" si="148"/>
        <v>0</v>
      </c>
      <c r="MZE18" s="231">
        <f t="shared" si="148"/>
        <v>0</v>
      </c>
      <c r="MZF18" s="231">
        <f t="shared" si="148"/>
        <v>0</v>
      </c>
      <c r="MZG18" s="231">
        <f t="shared" si="148"/>
        <v>0</v>
      </c>
      <c r="MZH18" s="231">
        <f t="shared" si="148"/>
        <v>0</v>
      </c>
      <c r="MZI18" s="231">
        <f t="shared" si="148"/>
        <v>0</v>
      </c>
      <c r="MZJ18" s="231">
        <f t="shared" si="148"/>
        <v>0</v>
      </c>
      <c r="MZK18" s="231">
        <f t="shared" si="148"/>
        <v>0</v>
      </c>
      <c r="MZL18" s="231">
        <f t="shared" ref="MZL18:NBW18" si="149">SUM(MZL10:MZL17)</f>
        <v>0</v>
      </c>
      <c r="MZM18" s="231">
        <f t="shared" si="149"/>
        <v>0</v>
      </c>
      <c r="MZN18" s="231">
        <f t="shared" si="149"/>
        <v>0</v>
      </c>
      <c r="MZO18" s="231">
        <f t="shared" si="149"/>
        <v>0</v>
      </c>
      <c r="MZP18" s="231">
        <f t="shared" si="149"/>
        <v>0</v>
      </c>
      <c r="MZQ18" s="231">
        <f t="shared" si="149"/>
        <v>0</v>
      </c>
      <c r="MZR18" s="231">
        <f t="shared" si="149"/>
        <v>0</v>
      </c>
      <c r="MZS18" s="231">
        <f t="shared" si="149"/>
        <v>0</v>
      </c>
      <c r="MZT18" s="231">
        <f t="shared" si="149"/>
        <v>0</v>
      </c>
      <c r="MZU18" s="231">
        <f t="shared" si="149"/>
        <v>0</v>
      </c>
      <c r="MZV18" s="231">
        <f t="shared" si="149"/>
        <v>0</v>
      </c>
      <c r="MZW18" s="231">
        <f t="shared" si="149"/>
        <v>0</v>
      </c>
      <c r="MZX18" s="231">
        <f t="shared" si="149"/>
        <v>0</v>
      </c>
      <c r="MZY18" s="231">
        <f t="shared" si="149"/>
        <v>0</v>
      </c>
      <c r="MZZ18" s="231">
        <f t="shared" si="149"/>
        <v>0</v>
      </c>
      <c r="NAA18" s="231">
        <f t="shared" si="149"/>
        <v>0</v>
      </c>
      <c r="NAB18" s="231">
        <f t="shared" si="149"/>
        <v>0</v>
      </c>
      <c r="NAC18" s="231">
        <f t="shared" si="149"/>
        <v>0</v>
      </c>
      <c r="NAD18" s="231">
        <f t="shared" si="149"/>
        <v>0</v>
      </c>
      <c r="NAE18" s="231">
        <f t="shared" si="149"/>
        <v>0</v>
      </c>
      <c r="NAF18" s="231">
        <f t="shared" si="149"/>
        <v>0</v>
      </c>
      <c r="NAG18" s="231">
        <f t="shared" si="149"/>
        <v>0</v>
      </c>
      <c r="NAH18" s="231">
        <f t="shared" si="149"/>
        <v>0</v>
      </c>
      <c r="NAI18" s="231">
        <f t="shared" si="149"/>
        <v>0</v>
      </c>
      <c r="NAJ18" s="231">
        <f t="shared" si="149"/>
        <v>0</v>
      </c>
      <c r="NAK18" s="231">
        <f t="shared" si="149"/>
        <v>0</v>
      </c>
      <c r="NAL18" s="231">
        <f t="shared" si="149"/>
        <v>0</v>
      </c>
      <c r="NAM18" s="231">
        <f t="shared" si="149"/>
        <v>0</v>
      </c>
      <c r="NAN18" s="231">
        <f t="shared" si="149"/>
        <v>0</v>
      </c>
      <c r="NAO18" s="231">
        <f t="shared" si="149"/>
        <v>0</v>
      </c>
      <c r="NAP18" s="231">
        <f t="shared" si="149"/>
        <v>0</v>
      </c>
      <c r="NAQ18" s="231">
        <f t="shared" si="149"/>
        <v>0</v>
      </c>
      <c r="NAR18" s="231">
        <f t="shared" si="149"/>
        <v>0</v>
      </c>
      <c r="NAS18" s="231">
        <f t="shared" si="149"/>
        <v>0</v>
      </c>
      <c r="NAT18" s="231">
        <f t="shared" si="149"/>
        <v>0</v>
      </c>
      <c r="NAU18" s="231">
        <f t="shared" si="149"/>
        <v>0</v>
      </c>
      <c r="NAV18" s="231">
        <f t="shared" si="149"/>
        <v>0</v>
      </c>
      <c r="NAW18" s="231">
        <f t="shared" si="149"/>
        <v>0</v>
      </c>
      <c r="NAX18" s="231">
        <f t="shared" si="149"/>
        <v>0</v>
      </c>
      <c r="NAY18" s="231">
        <f t="shared" si="149"/>
        <v>0</v>
      </c>
      <c r="NAZ18" s="231">
        <f t="shared" si="149"/>
        <v>0</v>
      </c>
      <c r="NBA18" s="231">
        <f t="shared" si="149"/>
        <v>0</v>
      </c>
      <c r="NBB18" s="231">
        <f t="shared" si="149"/>
        <v>0</v>
      </c>
      <c r="NBC18" s="231">
        <f t="shared" si="149"/>
        <v>0</v>
      </c>
      <c r="NBD18" s="231">
        <f t="shared" si="149"/>
        <v>0</v>
      </c>
      <c r="NBE18" s="231">
        <f t="shared" si="149"/>
        <v>0</v>
      </c>
      <c r="NBF18" s="231">
        <f t="shared" si="149"/>
        <v>0</v>
      </c>
      <c r="NBG18" s="231">
        <f t="shared" si="149"/>
        <v>0</v>
      </c>
      <c r="NBH18" s="231">
        <f t="shared" si="149"/>
        <v>0</v>
      </c>
      <c r="NBI18" s="231">
        <f t="shared" si="149"/>
        <v>0</v>
      </c>
      <c r="NBJ18" s="231">
        <f t="shared" si="149"/>
        <v>0</v>
      </c>
      <c r="NBK18" s="231">
        <f t="shared" si="149"/>
        <v>0</v>
      </c>
      <c r="NBL18" s="231">
        <f t="shared" si="149"/>
        <v>0</v>
      </c>
      <c r="NBM18" s="231">
        <f t="shared" si="149"/>
        <v>0</v>
      </c>
      <c r="NBN18" s="231">
        <f t="shared" si="149"/>
        <v>0</v>
      </c>
      <c r="NBO18" s="231">
        <f t="shared" si="149"/>
        <v>0</v>
      </c>
      <c r="NBP18" s="231">
        <f t="shared" si="149"/>
        <v>0</v>
      </c>
      <c r="NBQ18" s="231">
        <f t="shared" si="149"/>
        <v>0</v>
      </c>
      <c r="NBR18" s="231">
        <f t="shared" si="149"/>
        <v>0</v>
      </c>
      <c r="NBS18" s="231">
        <f t="shared" si="149"/>
        <v>0</v>
      </c>
      <c r="NBT18" s="231">
        <f t="shared" si="149"/>
        <v>0</v>
      </c>
      <c r="NBU18" s="231">
        <f t="shared" si="149"/>
        <v>0</v>
      </c>
      <c r="NBV18" s="231">
        <f t="shared" si="149"/>
        <v>0</v>
      </c>
      <c r="NBW18" s="231">
        <f t="shared" si="149"/>
        <v>0</v>
      </c>
      <c r="NBX18" s="231">
        <f t="shared" ref="NBX18:NEI18" si="150">SUM(NBX10:NBX17)</f>
        <v>0</v>
      </c>
      <c r="NBY18" s="231">
        <f t="shared" si="150"/>
        <v>0</v>
      </c>
      <c r="NBZ18" s="231">
        <f t="shared" si="150"/>
        <v>0</v>
      </c>
      <c r="NCA18" s="231">
        <f t="shared" si="150"/>
        <v>0</v>
      </c>
      <c r="NCB18" s="231">
        <f t="shared" si="150"/>
        <v>0</v>
      </c>
      <c r="NCC18" s="231">
        <f t="shared" si="150"/>
        <v>0</v>
      </c>
      <c r="NCD18" s="231">
        <f t="shared" si="150"/>
        <v>0</v>
      </c>
      <c r="NCE18" s="231">
        <f t="shared" si="150"/>
        <v>0</v>
      </c>
      <c r="NCF18" s="231">
        <f t="shared" si="150"/>
        <v>0</v>
      </c>
      <c r="NCG18" s="231">
        <f t="shared" si="150"/>
        <v>0</v>
      </c>
      <c r="NCH18" s="231">
        <f t="shared" si="150"/>
        <v>0</v>
      </c>
      <c r="NCI18" s="231">
        <f t="shared" si="150"/>
        <v>0</v>
      </c>
      <c r="NCJ18" s="231">
        <f t="shared" si="150"/>
        <v>0</v>
      </c>
      <c r="NCK18" s="231">
        <f t="shared" si="150"/>
        <v>0</v>
      </c>
      <c r="NCL18" s="231">
        <f t="shared" si="150"/>
        <v>0</v>
      </c>
      <c r="NCM18" s="231">
        <f t="shared" si="150"/>
        <v>0</v>
      </c>
      <c r="NCN18" s="231">
        <f t="shared" si="150"/>
        <v>0</v>
      </c>
      <c r="NCO18" s="231">
        <f t="shared" si="150"/>
        <v>0</v>
      </c>
      <c r="NCP18" s="231">
        <f t="shared" si="150"/>
        <v>0</v>
      </c>
      <c r="NCQ18" s="231">
        <f t="shared" si="150"/>
        <v>0</v>
      </c>
      <c r="NCR18" s="231">
        <f t="shared" si="150"/>
        <v>0</v>
      </c>
      <c r="NCS18" s="231">
        <f t="shared" si="150"/>
        <v>0</v>
      </c>
      <c r="NCT18" s="231">
        <f t="shared" si="150"/>
        <v>0</v>
      </c>
      <c r="NCU18" s="231">
        <f t="shared" si="150"/>
        <v>0</v>
      </c>
      <c r="NCV18" s="231">
        <f t="shared" si="150"/>
        <v>0</v>
      </c>
      <c r="NCW18" s="231">
        <f t="shared" si="150"/>
        <v>0</v>
      </c>
      <c r="NCX18" s="231">
        <f t="shared" si="150"/>
        <v>0</v>
      </c>
      <c r="NCY18" s="231">
        <f t="shared" si="150"/>
        <v>0</v>
      </c>
      <c r="NCZ18" s="231">
        <f t="shared" si="150"/>
        <v>0</v>
      </c>
      <c r="NDA18" s="231">
        <f t="shared" si="150"/>
        <v>0</v>
      </c>
      <c r="NDB18" s="231">
        <f t="shared" si="150"/>
        <v>0</v>
      </c>
      <c r="NDC18" s="231">
        <f t="shared" si="150"/>
        <v>0</v>
      </c>
      <c r="NDD18" s="231">
        <f t="shared" si="150"/>
        <v>0</v>
      </c>
      <c r="NDE18" s="231">
        <f t="shared" si="150"/>
        <v>0</v>
      </c>
      <c r="NDF18" s="231">
        <f t="shared" si="150"/>
        <v>0</v>
      </c>
      <c r="NDG18" s="231">
        <f t="shared" si="150"/>
        <v>0</v>
      </c>
      <c r="NDH18" s="231">
        <f t="shared" si="150"/>
        <v>0</v>
      </c>
      <c r="NDI18" s="231">
        <f t="shared" si="150"/>
        <v>0</v>
      </c>
      <c r="NDJ18" s="231">
        <f t="shared" si="150"/>
        <v>0</v>
      </c>
      <c r="NDK18" s="231">
        <f t="shared" si="150"/>
        <v>0</v>
      </c>
      <c r="NDL18" s="231">
        <f t="shared" si="150"/>
        <v>0</v>
      </c>
      <c r="NDM18" s="231">
        <f t="shared" si="150"/>
        <v>0</v>
      </c>
      <c r="NDN18" s="231">
        <f t="shared" si="150"/>
        <v>0</v>
      </c>
      <c r="NDO18" s="231">
        <f t="shared" si="150"/>
        <v>0</v>
      </c>
      <c r="NDP18" s="231">
        <f t="shared" si="150"/>
        <v>0</v>
      </c>
      <c r="NDQ18" s="231">
        <f t="shared" si="150"/>
        <v>0</v>
      </c>
      <c r="NDR18" s="231">
        <f t="shared" si="150"/>
        <v>0</v>
      </c>
      <c r="NDS18" s="231">
        <f t="shared" si="150"/>
        <v>0</v>
      </c>
      <c r="NDT18" s="231">
        <f t="shared" si="150"/>
        <v>0</v>
      </c>
      <c r="NDU18" s="231">
        <f t="shared" si="150"/>
        <v>0</v>
      </c>
      <c r="NDV18" s="231">
        <f t="shared" si="150"/>
        <v>0</v>
      </c>
      <c r="NDW18" s="231">
        <f t="shared" si="150"/>
        <v>0</v>
      </c>
      <c r="NDX18" s="231">
        <f t="shared" si="150"/>
        <v>0</v>
      </c>
      <c r="NDY18" s="231">
        <f t="shared" si="150"/>
        <v>0</v>
      </c>
      <c r="NDZ18" s="231">
        <f t="shared" si="150"/>
        <v>0</v>
      </c>
      <c r="NEA18" s="231">
        <f t="shared" si="150"/>
        <v>0</v>
      </c>
      <c r="NEB18" s="231">
        <f t="shared" si="150"/>
        <v>0</v>
      </c>
      <c r="NEC18" s="231">
        <f t="shared" si="150"/>
        <v>0</v>
      </c>
      <c r="NED18" s="231">
        <f t="shared" si="150"/>
        <v>0</v>
      </c>
      <c r="NEE18" s="231">
        <f t="shared" si="150"/>
        <v>0</v>
      </c>
      <c r="NEF18" s="231">
        <f t="shared" si="150"/>
        <v>0</v>
      </c>
      <c r="NEG18" s="231">
        <f t="shared" si="150"/>
        <v>0</v>
      </c>
      <c r="NEH18" s="231">
        <f t="shared" si="150"/>
        <v>0</v>
      </c>
      <c r="NEI18" s="231">
        <f t="shared" si="150"/>
        <v>0</v>
      </c>
      <c r="NEJ18" s="231">
        <f t="shared" ref="NEJ18:NGU18" si="151">SUM(NEJ10:NEJ17)</f>
        <v>0</v>
      </c>
      <c r="NEK18" s="231">
        <f t="shared" si="151"/>
        <v>0</v>
      </c>
      <c r="NEL18" s="231">
        <f t="shared" si="151"/>
        <v>0</v>
      </c>
      <c r="NEM18" s="231">
        <f t="shared" si="151"/>
        <v>0</v>
      </c>
      <c r="NEN18" s="231">
        <f t="shared" si="151"/>
        <v>0</v>
      </c>
      <c r="NEO18" s="231">
        <f t="shared" si="151"/>
        <v>0</v>
      </c>
      <c r="NEP18" s="231">
        <f t="shared" si="151"/>
        <v>0</v>
      </c>
      <c r="NEQ18" s="231">
        <f t="shared" si="151"/>
        <v>0</v>
      </c>
      <c r="NER18" s="231">
        <f t="shared" si="151"/>
        <v>0</v>
      </c>
      <c r="NES18" s="231">
        <f t="shared" si="151"/>
        <v>0</v>
      </c>
      <c r="NET18" s="231">
        <f t="shared" si="151"/>
        <v>0</v>
      </c>
      <c r="NEU18" s="231">
        <f t="shared" si="151"/>
        <v>0</v>
      </c>
      <c r="NEV18" s="231">
        <f t="shared" si="151"/>
        <v>0</v>
      </c>
      <c r="NEW18" s="231">
        <f t="shared" si="151"/>
        <v>0</v>
      </c>
      <c r="NEX18" s="231">
        <f t="shared" si="151"/>
        <v>0</v>
      </c>
      <c r="NEY18" s="231">
        <f t="shared" si="151"/>
        <v>0</v>
      </c>
      <c r="NEZ18" s="231">
        <f t="shared" si="151"/>
        <v>0</v>
      </c>
      <c r="NFA18" s="231">
        <f t="shared" si="151"/>
        <v>0</v>
      </c>
      <c r="NFB18" s="231">
        <f t="shared" si="151"/>
        <v>0</v>
      </c>
      <c r="NFC18" s="231">
        <f t="shared" si="151"/>
        <v>0</v>
      </c>
      <c r="NFD18" s="231">
        <f t="shared" si="151"/>
        <v>0</v>
      </c>
      <c r="NFE18" s="231">
        <f t="shared" si="151"/>
        <v>0</v>
      </c>
      <c r="NFF18" s="231">
        <f t="shared" si="151"/>
        <v>0</v>
      </c>
      <c r="NFG18" s="231">
        <f t="shared" si="151"/>
        <v>0</v>
      </c>
      <c r="NFH18" s="231">
        <f t="shared" si="151"/>
        <v>0</v>
      </c>
      <c r="NFI18" s="231">
        <f t="shared" si="151"/>
        <v>0</v>
      </c>
      <c r="NFJ18" s="231">
        <f t="shared" si="151"/>
        <v>0</v>
      </c>
      <c r="NFK18" s="231">
        <f t="shared" si="151"/>
        <v>0</v>
      </c>
      <c r="NFL18" s="231">
        <f t="shared" si="151"/>
        <v>0</v>
      </c>
      <c r="NFM18" s="231">
        <f t="shared" si="151"/>
        <v>0</v>
      </c>
      <c r="NFN18" s="231">
        <f t="shared" si="151"/>
        <v>0</v>
      </c>
      <c r="NFO18" s="231">
        <f t="shared" si="151"/>
        <v>0</v>
      </c>
      <c r="NFP18" s="231">
        <f t="shared" si="151"/>
        <v>0</v>
      </c>
      <c r="NFQ18" s="231">
        <f t="shared" si="151"/>
        <v>0</v>
      </c>
      <c r="NFR18" s="231">
        <f t="shared" si="151"/>
        <v>0</v>
      </c>
      <c r="NFS18" s="231">
        <f t="shared" si="151"/>
        <v>0</v>
      </c>
      <c r="NFT18" s="231">
        <f t="shared" si="151"/>
        <v>0</v>
      </c>
      <c r="NFU18" s="231">
        <f t="shared" si="151"/>
        <v>0</v>
      </c>
      <c r="NFV18" s="231">
        <f t="shared" si="151"/>
        <v>0</v>
      </c>
      <c r="NFW18" s="231">
        <f t="shared" si="151"/>
        <v>0</v>
      </c>
      <c r="NFX18" s="231">
        <f t="shared" si="151"/>
        <v>0</v>
      </c>
      <c r="NFY18" s="231">
        <f t="shared" si="151"/>
        <v>0</v>
      </c>
      <c r="NFZ18" s="231">
        <f t="shared" si="151"/>
        <v>0</v>
      </c>
      <c r="NGA18" s="231">
        <f t="shared" si="151"/>
        <v>0</v>
      </c>
      <c r="NGB18" s="231">
        <f t="shared" si="151"/>
        <v>0</v>
      </c>
      <c r="NGC18" s="231">
        <f t="shared" si="151"/>
        <v>0</v>
      </c>
      <c r="NGD18" s="231">
        <f t="shared" si="151"/>
        <v>0</v>
      </c>
      <c r="NGE18" s="231">
        <f t="shared" si="151"/>
        <v>0</v>
      </c>
      <c r="NGF18" s="231">
        <f t="shared" si="151"/>
        <v>0</v>
      </c>
      <c r="NGG18" s="231">
        <f t="shared" si="151"/>
        <v>0</v>
      </c>
      <c r="NGH18" s="231">
        <f t="shared" si="151"/>
        <v>0</v>
      </c>
      <c r="NGI18" s="231">
        <f t="shared" si="151"/>
        <v>0</v>
      </c>
      <c r="NGJ18" s="231">
        <f t="shared" si="151"/>
        <v>0</v>
      </c>
      <c r="NGK18" s="231">
        <f t="shared" si="151"/>
        <v>0</v>
      </c>
      <c r="NGL18" s="231">
        <f t="shared" si="151"/>
        <v>0</v>
      </c>
      <c r="NGM18" s="231">
        <f t="shared" si="151"/>
        <v>0</v>
      </c>
      <c r="NGN18" s="231">
        <f t="shared" si="151"/>
        <v>0</v>
      </c>
      <c r="NGO18" s="231">
        <f t="shared" si="151"/>
        <v>0</v>
      </c>
      <c r="NGP18" s="231">
        <f t="shared" si="151"/>
        <v>0</v>
      </c>
      <c r="NGQ18" s="231">
        <f t="shared" si="151"/>
        <v>0</v>
      </c>
      <c r="NGR18" s="231">
        <f t="shared" si="151"/>
        <v>0</v>
      </c>
      <c r="NGS18" s="231">
        <f t="shared" si="151"/>
        <v>0</v>
      </c>
      <c r="NGT18" s="231">
        <f t="shared" si="151"/>
        <v>0</v>
      </c>
      <c r="NGU18" s="231">
        <f t="shared" si="151"/>
        <v>0</v>
      </c>
      <c r="NGV18" s="231">
        <f t="shared" ref="NGV18:NJG18" si="152">SUM(NGV10:NGV17)</f>
        <v>0</v>
      </c>
      <c r="NGW18" s="231">
        <f t="shared" si="152"/>
        <v>0</v>
      </c>
      <c r="NGX18" s="231">
        <f t="shared" si="152"/>
        <v>0</v>
      </c>
      <c r="NGY18" s="231">
        <f t="shared" si="152"/>
        <v>0</v>
      </c>
      <c r="NGZ18" s="231">
        <f t="shared" si="152"/>
        <v>0</v>
      </c>
      <c r="NHA18" s="231">
        <f t="shared" si="152"/>
        <v>0</v>
      </c>
      <c r="NHB18" s="231">
        <f t="shared" si="152"/>
        <v>0</v>
      </c>
      <c r="NHC18" s="231">
        <f t="shared" si="152"/>
        <v>0</v>
      </c>
      <c r="NHD18" s="231">
        <f t="shared" si="152"/>
        <v>0</v>
      </c>
      <c r="NHE18" s="231">
        <f t="shared" si="152"/>
        <v>0</v>
      </c>
      <c r="NHF18" s="231">
        <f t="shared" si="152"/>
        <v>0</v>
      </c>
      <c r="NHG18" s="231">
        <f t="shared" si="152"/>
        <v>0</v>
      </c>
      <c r="NHH18" s="231">
        <f t="shared" si="152"/>
        <v>0</v>
      </c>
      <c r="NHI18" s="231">
        <f t="shared" si="152"/>
        <v>0</v>
      </c>
      <c r="NHJ18" s="231">
        <f t="shared" si="152"/>
        <v>0</v>
      </c>
      <c r="NHK18" s="231">
        <f t="shared" si="152"/>
        <v>0</v>
      </c>
      <c r="NHL18" s="231">
        <f t="shared" si="152"/>
        <v>0</v>
      </c>
      <c r="NHM18" s="231">
        <f t="shared" si="152"/>
        <v>0</v>
      </c>
      <c r="NHN18" s="231">
        <f t="shared" si="152"/>
        <v>0</v>
      </c>
      <c r="NHO18" s="231">
        <f t="shared" si="152"/>
        <v>0</v>
      </c>
      <c r="NHP18" s="231">
        <f t="shared" si="152"/>
        <v>0</v>
      </c>
      <c r="NHQ18" s="231">
        <f t="shared" si="152"/>
        <v>0</v>
      </c>
      <c r="NHR18" s="231">
        <f t="shared" si="152"/>
        <v>0</v>
      </c>
      <c r="NHS18" s="231">
        <f t="shared" si="152"/>
        <v>0</v>
      </c>
      <c r="NHT18" s="231">
        <f t="shared" si="152"/>
        <v>0</v>
      </c>
      <c r="NHU18" s="231">
        <f t="shared" si="152"/>
        <v>0</v>
      </c>
      <c r="NHV18" s="231">
        <f t="shared" si="152"/>
        <v>0</v>
      </c>
      <c r="NHW18" s="231">
        <f t="shared" si="152"/>
        <v>0</v>
      </c>
      <c r="NHX18" s="231">
        <f t="shared" si="152"/>
        <v>0</v>
      </c>
      <c r="NHY18" s="231">
        <f t="shared" si="152"/>
        <v>0</v>
      </c>
      <c r="NHZ18" s="231">
        <f t="shared" si="152"/>
        <v>0</v>
      </c>
      <c r="NIA18" s="231">
        <f t="shared" si="152"/>
        <v>0</v>
      </c>
      <c r="NIB18" s="231">
        <f t="shared" si="152"/>
        <v>0</v>
      </c>
      <c r="NIC18" s="231">
        <f t="shared" si="152"/>
        <v>0</v>
      </c>
      <c r="NID18" s="231">
        <f t="shared" si="152"/>
        <v>0</v>
      </c>
      <c r="NIE18" s="231">
        <f t="shared" si="152"/>
        <v>0</v>
      </c>
      <c r="NIF18" s="231">
        <f t="shared" si="152"/>
        <v>0</v>
      </c>
      <c r="NIG18" s="231">
        <f t="shared" si="152"/>
        <v>0</v>
      </c>
      <c r="NIH18" s="231">
        <f t="shared" si="152"/>
        <v>0</v>
      </c>
      <c r="NII18" s="231">
        <f t="shared" si="152"/>
        <v>0</v>
      </c>
      <c r="NIJ18" s="231">
        <f t="shared" si="152"/>
        <v>0</v>
      </c>
      <c r="NIK18" s="231">
        <f t="shared" si="152"/>
        <v>0</v>
      </c>
      <c r="NIL18" s="231">
        <f t="shared" si="152"/>
        <v>0</v>
      </c>
      <c r="NIM18" s="231">
        <f t="shared" si="152"/>
        <v>0</v>
      </c>
      <c r="NIN18" s="231">
        <f t="shared" si="152"/>
        <v>0</v>
      </c>
      <c r="NIO18" s="231">
        <f t="shared" si="152"/>
        <v>0</v>
      </c>
      <c r="NIP18" s="231">
        <f t="shared" si="152"/>
        <v>0</v>
      </c>
      <c r="NIQ18" s="231">
        <f t="shared" si="152"/>
        <v>0</v>
      </c>
      <c r="NIR18" s="231">
        <f t="shared" si="152"/>
        <v>0</v>
      </c>
      <c r="NIS18" s="231">
        <f t="shared" si="152"/>
        <v>0</v>
      </c>
      <c r="NIT18" s="231">
        <f t="shared" si="152"/>
        <v>0</v>
      </c>
      <c r="NIU18" s="231">
        <f t="shared" si="152"/>
        <v>0</v>
      </c>
      <c r="NIV18" s="231">
        <f t="shared" si="152"/>
        <v>0</v>
      </c>
      <c r="NIW18" s="231">
        <f t="shared" si="152"/>
        <v>0</v>
      </c>
      <c r="NIX18" s="231">
        <f t="shared" si="152"/>
        <v>0</v>
      </c>
      <c r="NIY18" s="231">
        <f t="shared" si="152"/>
        <v>0</v>
      </c>
      <c r="NIZ18" s="231">
        <f t="shared" si="152"/>
        <v>0</v>
      </c>
      <c r="NJA18" s="231">
        <f t="shared" si="152"/>
        <v>0</v>
      </c>
      <c r="NJB18" s="231">
        <f t="shared" si="152"/>
        <v>0</v>
      </c>
      <c r="NJC18" s="231">
        <f t="shared" si="152"/>
        <v>0</v>
      </c>
      <c r="NJD18" s="231">
        <f t="shared" si="152"/>
        <v>0</v>
      </c>
      <c r="NJE18" s="231">
        <f t="shared" si="152"/>
        <v>0</v>
      </c>
      <c r="NJF18" s="231">
        <f t="shared" si="152"/>
        <v>0</v>
      </c>
      <c r="NJG18" s="231">
        <f t="shared" si="152"/>
        <v>0</v>
      </c>
      <c r="NJH18" s="231">
        <f t="shared" ref="NJH18:NLS18" si="153">SUM(NJH10:NJH17)</f>
        <v>0</v>
      </c>
      <c r="NJI18" s="231">
        <f t="shared" si="153"/>
        <v>0</v>
      </c>
      <c r="NJJ18" s="231">
        <f t="shared" si="153"/>
        <v>0</v>
      </c>
      <c r="NJK18" s="231">
        <f t="shared" si="153"/>
        <v>0</v>
      </c>
      <c r="NJL18" s="231">
        <f t="shared" si="153"/>
        <v>0</v>
      </c>
      <c r="NJM18" s="231">
        <f t="shared" si="153"/>
        <v>0</v>
      </c>
      <c r="NJN18" s="231">
        <f t="shared" si="153"/>
        <v>0</v>
      </c>
      <c r="NJO18" s="231">
        <f t="shared" si="153"/>
        <v>0</v>
      </c>
      <c r="NJP18" s="231">
        <f t="shared" si="153"/>
        <v>0</v>
      </c>
      <c r="NJQ18" s="231">
        <f t="shared" si="153"/>
        <v>0</v>
      </c>
      <c r="NJR18" s="231">
        <f t="shared" si="153"/>
        <v>0</v>
      </c>
      <c r="NJS18" s="231">
        <f t="shared" si="153"/>
        <v>0</v>
      </c>
      <c r="NJT18" s="231">
        <f t="shared" si="153"/>
        <v>0</v>
      </c>
      <c r="NJU18" s="231">
        <f t="shared" si="153"/>
        <v>0</v>
      </c>
      <c r="NJV18" s="231">
        <f t="shared" si="153"/>
        <v>0</v>
      </c>
      <c r="NJW18" s="231">
        <f t="shared" si="153"/>
        <v>0</v>
      </c>
      <c r="NJX18" s="231">
        <f t="shared" si="153"/>
        <v>0</v>
      </c>
      <c r="NJY18" s="231">
        <f t="shared" si="153"/>
        <v>0</v>
      </c>
      <c r="NJZ18" s="231">
        <f t="shared" si="153"/>
        <v>0</v>
      </c>
      <c r="NKA18" s="231">
        <f t="shared" si="153"/>
        <v>0</v>
      </c>
      <c r="NKB18" s="231">
        <f t="shared" si="153"/>
        <v>0</v>
      </c>
      <c r="NKC18" s="231">
        <f t="shared" si="153"/>
        <v>0</v>
      </c>
      <c r="NKD18" s="231">
        <f t="shared" si="153"/>
        <v>0</v>
      </c>
      <c r="NKE18" s="231">
        <f t="shared" si="153"/>
        <v>0</v>
      </c>
      <c r="NKF18" s="231">
        <f t="shared" si="153"/>
        <v>0</v>
      </c>
      <c r="NKG18" s="231">
        <f t="shared" si="153"/>
        <v>0</v>
      </c>
      <c r="NKH18" s="231">
        <f t="shared" si="153"/>
        <v>0</v>
      </c>
      <c r="NKI18" s="231">
        <f t="shared" si="153"/>
        <v>0</v>
      </c>
      <c r="NKJ18" s="231">
        <f t="shared" si="153"/>
        <v>0</v>
      </c>
      <c r="NKK18" s="231">
        <f t="shared" si="153"/>
        <v>0</v>
      </c>
      <c r="NKL18" s="231">
        <f t="shared" si="153"/>
        <v>0</v>
      </c>
      <c r="NKM18" s="231">
        <f t="shared" si="153"/>
        <v>0</v>
      </c>
      <c r="NKN18" s="231">
        <f t="shared" si="153"/>
        <v>0</v>
      </c>
      <c r="NKO18" s="231">
        <f t="shared" si="153"/>
        <v>0</v>
      </c>
      <c r="NKP18" s="231">
        <f t="shared" si="153"/>
        <v>0</v>
      </c>
      <c r="NKQ18" s="231">
        <f t="shared" si="153"/>
        <v>0</v>
      </c>
      <c r="NKR18" s="231">
        <f t="shared" si="153"/>
        <v>0</v>
      </c>
      <c r="NKS18" s="231">
        <f t="shared" si="153"/>
        <v>0</v>
      </c>
      <c r="NKT18" s="231">
        <f t="shared" si="153"/>
        <v>0</v>
      </c>
      <c r="NKU18" s="231">
        <f t="shared" si="153"/>
        <v>0</v>
      </c>
      <c r="NKV18" s="231">
        <f t="shared" si="153"/>
        <v>0</v>
      </c>
      <c r="NKW18" s="231">
        <f t="shared" si="153"/>
        <v>0</v>
      </c>
      <c r="NKX18" s="231">
        <f t="shared" si="153"/>
        <v>0</v>
      </c>
      <c r="NKY18" s="231">
        <f t="shared" si="153"/>
        <v>0</v>
      </c>
      <c r="NKZ18" s="231">
        <f t="shared" si="153"/>
        <v>0</v>
      </c>
      <c r="NLA18" s="231">
        <f t="shared" si="153"/>
        <v>0</v>
      </c>
      <c r="NLB18" s="231">
        <f t="shared" si="153"/>
        <v>0</v>
      </c>
      <c r="NLC18" s="231">
        <f t="shared" si="153"/>
        <v>0</v>
      </c>
      <c r="NLD18" s="231">
        <f t="shared" si="153"/>
        <v>0</v>
      </c>
      <c r="NLE18" s="231">
        <f t="shared" si="153"/>
        <v>0</v>
      </c>
      <c r="NLF18" s="231">
        <f t="shared" si="153"/>
        <v>0</v>
      </c>
      <c r="NLG18" s="231">
        <f t="shared" si="153"/>
        <v>0</v>
      </c>
      <c r="NLH18" s="231">
        <f t="shared" si="153"/>
        <v>0</v>
      </c>
      <c r="NLI18" s="231">
        <f t="shared" si="153"/>
        <v>0</v>
      </c>
      <c r="NLJ18" s="231">
        <f t="shared" si="153"/>
        <v>0</v>
      </c>
      <c r="NLK18" s="231">
        <f t="shared" si="153"/>
        <v>0</v>
      </c>
      <c r="NLL18" s="231">
        <f t="shared" si="153"/>
        <v>0</v>
      </c>
      <c r="NLM18" s="231">
        <f t="shared" si="153"/>
        <v>0</v>
      </c>
      <c r="NLN18" s="231">
        <f t="shared" si="153"/>
        <v>0</v>
      </c>
      <c r="NLO18" s="231">
        <f t="shared" si="153"/>
        <v>0</v>
      </c>
      <c r="NLP18" s="231">
        <f t="shared" si="153"/>
        <v>0</v>
      </c>
      <c r="NLQ18" s="231">
        <f t="shared" si="153"/>
        <v>0</v>
      </c>
      <c r="NLR18" s="231">
        <f t="shared" si="153"/>
        <v>0</v>
      </c>
      <c r="NLS18" s="231">
        <f t="shared" si="153"/>
        <v>0</v>
      </c>
      <c r="NLT18" s="231">
        <f t="shared" ref="NLT18:NOE18" si="154">SUM(NLT10:NLT17)</f>
        <v>0</v>
      </c>
      <c r="NLU18" s="231">
        <f t="shared" si="154"/>
        <v>0</v>
      </c>
      <c r="NLV18" s="231">
        <f t="shared" si="154"/>
        <v>0</v>
      </c>
      <c r="NLW18" s="231">
        <f t="shared" si="154"/>
        <v>0</v>
      </c>
      <c r="NLX18" s="231">
        <f t="shared" si="154"/>
        <v>0</v>
      </c>
      <c r="NLY18" s="231">
        <f t="shared" si="154"/>
        <v>0</v>
      </c>
      <c r="NLZ18" s="231">
        <f t="shared" si="154"/>
        <v>0</v>
      </c>
      <c r="NMA18" s="231">
        <f t="shared" si="154"/>
        <v>0</v>
      </c>
      <c r="NMB18" s="231">
        <f t="shared" si="154"/>
        <v>0</v>
      </c>
      <c r="NMC18" s="231">
        <f t="shared" si="154"/>
        <v>0</v>
      </c>
      <c r="NMD18" s="231">
        <f t="shared" si="154"/>
        <v>0</v>
      </c>
      <c r="NME18" s="231">
        <f t="shared" si="154"/>
        <v>0</v>
      </c>
      <c r="NMF18" s="231">
        <f t="shared" si="154"/>
        <v>0</v>
      </c>
      <c r="NMG18" s="231">
        <f t="shared" si="154"/>
        <v>0</v>
      </c>
      <c r="NMH18" s="231">
        <f t="shared" si="154"/>
        <v>0</v>
      </c>
      <c r="NMI18" s="231">
        <f t="shared" si="154"/>
        <v>0</v>
      </c>
      <c r="NMJ18" s="231">
        <f t="shared" si="154"/>
        <v>0</v>
      </c>
      <c r="NMK18" s="231">
        <f t="shared" si="154"/>
        <v>0</v>
      </c>
      <c r="NML18" s="231">
        <f t="shared" si="154"/>
        <v>0</v>
      </c>
      <c r="NMM18" s="231">
        <f t="shared" si="154"/>
        <v>0</v>
      </c>
      <c r="NMN18" s="231">
        <f t="shared" si="154"/>
        <v>0</v>
      </c>
      <c r="NMO18" s="231">
        <f t="shared" si="154"/>
        <v>0</v>
      </c>
      <c r="NMP18" s="231">
        <f t="shared" si="154"/>
        <v>0</v>
      </c>
      <c r="NMQ18" s="231">
        <f t="shared" si="154"/>
        <v>0</v>
      </c>
      <c r="NMR18" s="231">
        <f t="shared" si="154"/>
        <v>0</v>
      </c>
      <c r="NMS18" s="231">
        <f t="shared" si="154"/>
        <v>0</v>
      </c>
      <c r="NMT18" s="231">
        <f t="shared" si="154"/>
        <v>0</v>
      </c>
      <c r="NMU18" s="231">
        <f t="shared" si="154"/>
        <v>0</v>
      </c>
      <c r="NMV18" s="231">
        <f t="shared" si="154"/>
        <v>0</v>
      </c>
      <c r="NMW18" s="231">
        <f t="shared" si="154"/>
        <v>0</v>
      </c>
      <c r="NMX18" s="231">
        <f t="shared" si="154"/>
        <v>0</v>
      </c>
      <c r="NMY18" s="231">
        <f t="shared" si="154"/>
        <v>0</v>
      </c>
      <c r="NMZ18" s="231">
        <f t="shared" si="154"/>
        <v>0</v>
      </c>
      <c r="NNA18" s="231">
        <f t="shared" si="154"/>
        <v>0</v>
      </c>
      <c r="NNB18" s="231">
        <f t="shared" si="154"/>
        <v>0</v>
      </c>
      <c r="NNC18" s="231">
        <f t="shared" si="154"/>
        <v>0</v>
      </c>
      <c r="NND18" s="231">
        <f t="shared" si="154"/>
        <v>0</v>
      </c>
      <c r="NNE18" s="231">
        <f t="shared" si="154"/>
        <v>0</v>
      </c>
      <c r="NNF18" s="231">
        <f t="shared" si="154"/>
        <v>0</v>
      </c>
      <c r="NNG18" s="231">
        <f t="shared" si="154"/>
        <v>0</v>
      </c>
      <c r="NNH18" s="231">
        <f t="shared" si="154"/>
        <v>0</v>
      </c>
      <c r="NNI18" s="231">
        <f t="shared" si="154"/>
        <v>0</v>
      </c>
      <c r="NNJ18" s="231">
        <f t="shared" si="154"/>
        <v>0</v>
      </c>
      <c r="NNK18" s="231">
        <f t="shared" si="154"/>
        <v>0</v>
      </c>
      <c r="NNL18" s="231">
        <f t="shared" si="154"/>
        <v>0</v>
      </c>
      <c r="NNM18" s="231">
        <f t="shared" si="154"/>
        <v>0</v>
      </c>
      <c r="NNN18" s="231">
        <f t="shared" si="154"/>
        <v>0</v>
      </c>
      <c r="NNO18" s="231">
        <f t="shared" si="154"/>
        <v>0</v>
      </c>
      <c r="NNP18" s="231">
        <f t="shared" si="154"/>
        <v>0</v>
      </c>
      <c r="NNQ18" s="231">
        <f t="shared" si="154"/>
        <v>0</v>
      </c>
      <c r="NNR18" s="231">
        <f t="shared" si="154"/>
        <v>0</v>
      </c>
      <c r="NNS18" s="231">
        <f t="shared" si="154"/>
        <v>0</v>
      </c>
      <c r="NNT18" s="231">
        <f t="shared" si="154"/>
        <v>0</v>
      </c>
      <c r="NNU18" s="231">
        <f t="shared" si="154"/>
        <v>0</v>
      </c>
      <c r="NNV18" s="231">
        <f t="shared" si="154"/>
        <v>0</v>
      </c>
      <c r="NNW18" s="231">
        <f t="shared" si="154"/>
        <v>0</v>
      </c>
      <c r="NNX18" s="231">
        <f t="shared" si="154"/>
        <v>0</v>
      </c>
      <c r="NNY18" s="231">
        <f t="shared" si="154"/>
        <v>0</v>
      </c>
      <c r="NNZ18" s="231">
        <f t="shared" si="154"/>
        <v>0</v>
      </c>
      <c r="NOA18" s="231">
        <f t="shared" si="154"/>
        <v>0</v>
      </c>
      <c r="NOB18" s="231">
        <f t="shared" si="154"/>
        <v>0</v>
      </c>
      <c r="NOC18" s="231">
        <f t="shared" si="154"/>
        <v>0</v>
      </c>
      <c r="NOD18" s="231">
        <f t="shared" si="154"/>
        <v>0</v>
      </c>
      <c r="NOE18" s="231">
        <f t="shared" si="154"/>
        <v>0</v>
      </c>
      <c r="NOF18" s="231">
        <f t="shared" ref="NOF18:NQQ18" si="155">SUM(NOF10:NOF17)</f>
        <v>0</v>
      </c>
      <c r="NOG18" s="231">
        <f t="shared" si="155"/>
        <v>0</v>
      </c>
      <c r="NOH18" s="231">
        <f t="shared" si="155"/>
        <v>0</v>
      </c>
      <c r="NOI18" s="231">
        <f t="shared" si="155"/>
        <v>0</v>
      </c>
      <c r="NOJ18" s="231">
        <f t="shared" si="155"/>
        <v>0</v>
      </c>
      <c r="NOK18" s="231">
        <f t="shared" si="155"/>
        <v>0</v>
      </c>
      <c r="NOL18" s="231">
        <f t="shared" si="155"/>
        <v>0</v>
      </c>
      <c r="NOM18" s="231">
        <f t="shared" si="155"/>
        <v>0</v>
      </c>
      <c r="NON18" s="231">
        <f t="shared" si="155"/>
        <v>0</v>
      </c>
      <c r="NOO18" s="231">
        <f t="shared" si="155"/>
        <v>0</v>
      </c>
      <c r="NOP18" s="231">
        <f t="shared" si="155"/>
        <v>0</v>
      </c>
      <c r="NOQ18" s="231">
        <f t="shared" si="155"/>
        <v>0</v>
      </c>
      <c r="NOR18" s="231">
        <f t="shared" si="155"/>
        <v>0</v>
      </c>
      <c r="NOS18" s="231">
        <f t="shared" si="155"/>
        <v>0</v>
      </c>
      <c r="NOT18" s="231">
        <f t="shared" si="155"/>
        <v>0</v>
      </c>
      <c r="NOU18" s="231">
        <f t="shared" si="155"/>
        <v>0</v>
      </c>
      <c r="NOV18" s="231">
        <f t="shared" si="155"/>
        <v>0</v>
      </c>
      <c r="NOW18" s="231">
        <f t="shared" si="155"/>
        <v>0</v>
      </c>
      <c r="NOX18" s="231">
        <f t="shared" si="155"/>
        <v>0</v>
      </c>
      <c r="NOY18" s="231">
        <f t="shared" si="155"/>
        <v>0</v>
      </c>
      <c r="NOZ18" s="231">
        <f t="shared" si="155"/>
        <v>0</v>
      </c>
      <c r="NPA18" s="231">
        <f t="shared" si="155"/>
        <v>0</v>
      </c>
      <c r="NPB18" s="231">
        <f t="shared" si="155"/>
        <v>0</v>
      </c>
      <c r="NPC18" s="231">
        <f t="shared" si="155"/>
        <v>0</v>
      </c>
      <c r="NPD18" s="231">
        <f t="shared" si="155"/>
        <v>0</v>
      </c>
      <c r="NPE18" s="231">
        <f t="shared" si="155"/>
        <v>0</v>
      </c>
      <c r="NPF18" s="231">
        <f t="shared" si="155"/>
        <v>0</v>
      </c>
      <c r="NPG18" s="231">
        <f t="shared" si="155"/>
        <v>0</v>
      </c>
      <c r="NPH18" s="231">
        <f t="shared" si="155"/>
        <v>0</v>
      </c>
      <c r="NPI18" s="231">
        <f t="shared" si="155"/>
        <v>0</v>
      </c>
      <c r="NPJ18" s="231">
        <f t="shared" si="155"/>
        <v>0</v>
      </c>
      <c r="NPK18" s="231">
        <f t="shared" si="155"/>
        <v>0</v>
      </c>
      <c r="NPL18" s="231">
        <f t="shared" si="155"/>
        <v>0</v>
      </c>
      <c r="NPM18" s="231">
        <f t="shared" si="155"/>
        <v>0</v>
      </c>
      <c r="NPN18" s="231">
        <f t="shared" si="155"/>
        <v>0</v>
      </c>
      <c r="NPO18" s="231">
        <f t="shared" si="155"/>
        <v>0</v>
      </c>
      <c r="NPP18" s="231">
        <f t="shared" si="155"/>
        <v>0</v>
      </c>
      <c r="NPQ18" s="231">
        <f t="shared" si="155"/>
        <v>0</v>
      </c>
      <c r="NPR18" s="231">
        <f t="shared" si="155"/>
        <v>0</v>
      </c>
      <c r="NPS18" s="231">
        <f t="shared" si="155"/>
        <v>0</v>
      </c>
      <c r="NPT18" s="231">
        <f t="shared" si="155"/>
        <v>0</v>
      </c>
      <c r="NPU18" s="231">
        <f t="shared" si="155"/>
        <v>0</v>
      </c>
      <c r="NPV18" s="231">
        <f t="shared" si="155"/>
        <v>0</v>
      </c>
      <c r="NPW18" s="231">
        <f t="shared" si="155"/>
        <v>0</v>
      </c>
      <c r="NPX18" s="231">
        <f t="shared" si="155"/>
        <v>0</v>
      </c>
      <c r="NPY18" s="231">
        <f t="shared" si="155"/>
        <v>0</v>
      </c>
      <c r="NPZ18" s="231">
        <f t="shared" si="155"/>
        <v>0</v>
      </c>
      <c r="NQA18" s="231">
        <f t="shared" si="155"/>
        <v>0</v>
      </c>
      <c r="NQB18" s="231">
        <f t="shared" si="155"/>
        <v>0</v>
      </c>
      <c r="NQC18" s="231">
        <f t="shared" si="155"/>
        <v>0</v>
      </c>
      <c r="NQD18" s="231">
        <f t="shared" si="155"/>
        <v>0</v>
      </c>
      <c r="NQE18" s="231">
        <f t="shared" si="155"/>
        <v>0</v>
      </c>
      <c r="NQF18" s="231">
        <f t="shared" si="155"/>
        <v>0</v>
      </c>
      <c r="NQG18" s="231">
        <f t="shared" si="155"/>
        <v>0</v>
      </c>
      <c r="NQH18" s="231">
        <f t="shared" si="155"/>
        <v>0</v>
      </c>
      <c r="NQI18" s="231">
        <f t="shared" si="155"/>
        <v>0</v>
      </c>
      <c r="NQJ18" s="231">
        <f t="shared" si="155"/>
        <v>0</v>
      </c>
      <c r="NQK18" s="231">
        <f t="shared" si="155"/>
        <v>0</v>
      </c>
      <c r="NQL18" s="231">
        <f t="shared" si="155"/>
        <v>0</v>
      </c>
      <c r="NQM18" s="231">
        <f t="shared" si="155"/>
        <v>0</v>
      </c>
      <c r="NQN18" s="231">
        <f t="shared" si="155"/>
        <v>0</v>
      </c>
      <c r="NQO18" s="231">
        <f t="shared" si="155"/>
        <v>0</v>
      </c>
      <c r="NQP18" s="231">
        <f t="shared" si="155"/>
        <v>0</v>
      </c>
      <c r="NQQ18" s="231">
        <f t="shared" si="155"/>
        <v>0</v>
      </c>
      <c r="NQR18" s="231">
        <f t="shared" ref="NQR18:NTC18" si="156">SUM(NQR10:NQR17)</f>
        <v>0</v>
      </c>
      <c r="NQS18" s="231">
        <f t="shared" si="156"/>
        <v>0</v>
      </c>
      <c r="NQT18" s="231">
        <f t="shared" si="156"/>
        <v>0</v>
      </c>
      <c r="NQU18" s="231">
        <f t="shared" si="156"/>
        <v>0</v>
      </c>
      <c r="NQV18" s="231">
        <f t="shared" si="156"/>
        <v>0</v>
      </c>
      <c r="NQW18" s="231">
        <f t="shared" si="156"/>
        <v>0</v>
      </c>
      <c r="NQX18" s="231">
        <f t="shared" si="156"/>
        <v>0</v>
      </c>
      <c r="NQY18" s="231">
        <f t="shared" si="156"/>
        <v>0</v>
      </c>
      <c r="NQZ18" s="231">
        <f t="shared" si="156"/>
        <v>0</v>
      </c>
      <c r="NRA18" s="231">
        <f t="shared" si="156"/>
        <v>0</v>
      </c>
      <c r="NRB18" s="231">
        <f t="shared" si="156"/>
        <v>0</v>
      </c>
      <c r="NRC18" s="231">
        <f t="shared" si="156"/>
        <v>0</v>
      </c>
      <c r="NRD18" s="231">
        <f t="shared" si="156"/>
        <v>0</v>
      </c>
      <c r="NRE18" s="231">
        <f t="shared" si="156"/>
        <v>0</v>
      </c>
      <c r="NRF18" s="231">
        <f t="shared" si="156"/>
        <v>0</v>
      </c>
      <c r="NRG18" s="231">
        <f t="shared" si="156"/>
        <v>0</v>
      </c>
      <c r="NRH18" s="231">
        <f t="shared" si="156"/>
        <v>0</v>
      </c>
      <c r="NRI18" s="231">
        <f t="shared" si="156"/>
        <v>0</v>
      </c>
      <c r="NRJ18" s="231">
        <f t="shared" si="156"/>
        <v>0</v>
      </c>
      <c r="NRK18" s="231">
        <f t="shared" si="156"/>
        <v>0</v>
      </c>
      <c r="NRL18" s="231">
        <f t="shared" si="156"/>
        <v>0</v>
      </c>
      <c r="NRM18" s="231">
        <f t="shared" si="156"/>
        <v>0</v>
      </c>
      <c r="NRN18" s="231">
        <f t="shared" si="156"/>
        <v>0</v>
      </c>
      <c r="NRO18" s="231">
        <f t="shared" si="156"/>
        <v>0</v>
      </c>
      <c r="NRP18" s="231">
        <f t="shared" si="156"/>
        <v>0</v>
      </c>
      <c r="NRQ18" s="231">
        <f t="shared" si="156"/>
        <v>0</v>
      </c>
      <c r="NRR18" s="231">
        <f t="shared" si="156"/>
        <v>0</v>
      </c>
      <c r="NRS18" s="231">
        <f t="shared" si="156"/>
        <v>0</v>
      </c>
      <c r="NRT18" s="231">
        <f t="shared" si="156"/>
        <v>0</v>
      </c>
      <c r="NRU18" s="231">
        <f t="shared" si="156"/>
        <v>0</v>
      </c>
      <c r="NRV18" s="231">
        <f t="shared" si="156"/>
        <v>0</v>
      </c>
      <c r="NRW18" s="231">
        <f t="shared" si="156"/>
        <v>0</v>
      </c>
      <c r="NRX18" s="231">
        <f t="shared" si="156"/>
        <v>0</v>
      </c>
      <c r="NRY18" s="231">
        <f t="shared" si="156"/>
        <v>0</v>
      </c>
      <c r="NRZ18" s="231">
        <f t="shared" si="156"/>
        <v>0</v>
      </c>
      <c r="NSA18" s="231">
        <f t="shared" si="156"/>
        <v>0</v>
      </c>
      <c r="NSB18" s="231">
        <f t="shared" si="156"/>
        <v>0</v>
      </c>
      <c r="NSC18" s="231">
        <f t="shared" si="156"/>
        <v>0</v>
      </c>
      <c r="NSD18" s="231">
        <f t="shared" si="156"/>
        <v>0</v>
      </c>
      <c r="NSE18" s="231">
        <f t="shared" si="156"/>
        <v>0</v>
      </c>
      <c r="NSF18" s="231">
        <f t="shared" si="156"/>
        <v>0</v>
      </c>
      <c r="NSG18" s="231">
        <f t="shared" si="156"/>
        <v>0</v>
      </c>
      <c r="NSH18" s="231">
        <f t="shared" si="156"/>
        <v>0</v>
      </c>
      <c r="NSI18" s="231">
        <f t="shared" si="156"/>
        <v>0</v>
      </c>
      <c r="NSJ18" s="231">
        <f t="shared" si="156"/>
        <v>0</v>
      </c>
      <c r="NSK18" s="231">
        <f t="shared" si="156"/>
        <v>0</v>
      </c>
      <c r="NSL18" s="231">
        <f t="shared" si="156"/>
        <v>0</v>
      </c>
      <c r="NSM18" s="231">
        <f t="shared" si="156"/>
        <v>0</v>
      </c>
      <c r="NSN18" s="231">
        <f t="shared" si="156"/>
        <v>0</v>
      </c>
      <c r="NSO18" s="231">
        <f t="shared" si="156"/>
        <v>0</v>
      </c>
      <c r="NSP18" s="231">
        <f t="shared" si="156"/>
        <v>0</v>
      </c>
      <c r="NSQ18" s="231">
        <f t="shared" si="156"/>
        <v>0</v>
      </c>
      <c r="NSR18" s="231">
        <f t="shared" si="156"/>
        <v>0</v>
      </c>
      <c r="NSS18" s="231">
        <f t="shared" si="156"/>
        <v>0</v>
      </c>
      <c r="NST18" s="231">
        <f t="shared" si="156"/>
        <v>0</v>
      </c>
      <c r="NSU18" s="231">
        <f t="shared" si="156"/>
        <v>0</v>
      </c>
      <c r="NSV18" s="231">
        <f t="shared" si="156"/>
        <v>0</v>
      </c>
      <c r="NSW18" s="231">
        <f t="shared" si="156"/>
        <v>0</v>
      </c>
      <c r="NSX18" s="231">
        <f t="shared" si="156"/>
        <v>0</v>
      </c>
      <c r="NSY18" s="231">
        <f t="shared" si="156"/>
        <v>0</v>
      </c>
      <c r="NSZ18" s="231">
        <f t="shared" si="156"/>
        <v>0</v>
      </c>
      <c r="NTA18" s="231">
        <f t="shared" si="156"/>
        <v>0</v>
      </c>
      <c r="NTB18" s="231">
        <f t="shared" si="156"/>
        <v>0</v>
      </c>
      <c r="NTC18" s="231">
        <f t="shared" si="156"/>
        <v>0</v>
      </c>
      <c r="NTD18" s="231">
        <f t="shared" ref="NTD18:NVO18" si="157">SUM(NTD10:NTD17)</f>
        <v>0</v>
      </c>
      <c r="NTE18" s="231">
        <f t="shared" si="157"/>
        <v>0</v>
      </c>
      <c r="NTF18" s="231">
        <f t="shared" si="157"/>
        <v>0</v>
      </c>
      <c r="NTG18" s="231">
        <f t="shared" si="157"/>
        <v>0</v>
      </c>
      <c r="NTH18" s="231">
        <f t="shared" si="157"/>
        <v>0</v>
      </c>
      <c r="NTI18" s="231">
        <f t="shared" si="157"/>
        <v>0</v>
      </c>
      <c r="NTJ18" s="231">
        <f t="shared" si="157"/>
        <v>0</v>
      </c>
      <c r="NTK18" s="231">
        <f t="shared" si="157"/>
        <v>0</v>
      </c>
      <c r="NTL18" s="231">
        <f t="shared" si="157"/>
        <v>0</v>
      </c>
      <c r="NTM18" s="231">
        <f t="shared" si="157"/>
        <v>0</v>
      </c>
      <c r="NTN18" s="231">
        <f t="shared" si="157"/>
        <v>0</v>
      </c>
      <c r="NTO18" s="231">
        <f t="shared" si="157"/>
        <v>0</v>
      </c>
      <c r="NTP18" s="231">
        <f t="shared" si="157"/>
        <v>0</v>
      </c>
      <c r="NTQ18" s="231">
        <f t="shared" si="157"/>
        <v>0</v>
      </c>
      <c r="NTR18" s="231">
        <f t="shared" si="157"/>
        <v>0</v>
      </c>
      <c r="NTS18" s="231">
        <f t="shared" si="157"/>
        <v>0</v>
      </c>
      <c r="NTT18" s="231">
        <f t="shared" si="157"/>
        <v>0</v>
      </c>
      <c r="NTU18" s="231">
        <f t="shared" si="157"/>
        <v>0</v>
      </c>
      <c r="NTV18" s="231">
        <f t="shared" si="157"/>
        <v>0</v>
      </c>
      <c r="NTW18" s="231">
        <f t="shared" si="157"/>
        <v>0</v>
      </c>
      <c r="NTX18" s="231">
        <f t="shared" si="157"/>
        <v>0</v>
      </c>
      <c r="NTY18" s="231">
        <f t="shared" si="157"/>
        <v>0</v>
      </c>
      <c r="NTZ18" s="231">
        <f t="shared" si="157"/>
        <v>0</v>
      </c>
      <c r="NUA18" s="231">
        <f t="shared" si="157"/>
        <v>0</v>
      </c>
      <c r="NUB18" s="231">
        <f t="shared" si="157"/>
        <v>0</v>
      </c>
      <c r="NUC18" s="231">
        <f t="shared" si="157"/>
        <v>0</v>
      </c>
      <c r="NUD18" s="231">
        <f t="shared" si="157"/>
        <v>0</v>
      </c>
      <c r="NUE18" s="231">
        <f t="shared" si="157"/>
        <v>0</v>
      </c>
      <c r="NUF18" s="231">
        <f t="shared" si="157"/>
        <v>0</v>
      </c>
      <c r="NUG18" s="231">
        <f t="shared" si="157"/>
        <v>0</v>
      </c>
      <c r="NUH18" s="231">
        <f t="shared" si="157"/>
        <v>0</v>
      </c>
      <c r="NUI18" s="231">
        <f t="shared" si="157"/>
        <v>0</v>
      </c>
      <c r="NUJ18" s="231">
        <f t="shared" si="157"/>
        <v>0</v>
      </c>
      <c r="NUK18" s="231">
        <f t="shared" si="157"/>
        <v>0</v>
      </c>
      <c r="NUL18" s="231">
        <f t="shared" si="157"/>
        <v>0</v>
      </c>
      <c r="NUM18" s="231">
        <f t="shared" si="157"/>
        <v>0</v>
      </c>
      <c r="NUN18" s="231">
        <f t="shared" si="157"/>
        <v>0</v>
      </c>
      <c r="NUO18" s="231">
        <f t="shared" si="157"/>
        <v>0</v>
      </c>
      <c r="NUP18" s="231">
        <f t="shared" si="157"/>
        <v>0</v>
      </c>
      <c r="NUQ18" s="231">
        <f t="shared" si="157"/>
        <v>0</v>
      </c>
      <c r="NUR18" s="231">
        <f t="shared" si="157"/>
        <v>0</v>
      </c>
      <c r="NUS18" s="231">
        <f t="shared" si="157"/>
        <v>0</v>
      </c>
      <c r="NUT18" s="231">
        <f t="shared" si="157"/>
        <v>0</v>
      </c>
      <c r="NUU18" s="231">
        <f t="shared" si="157"/>
        <v>0</v>
      </c>
      <c r="NUV18" s="231">
        <f t="shared" si="157"/>
        <v>0</v>
      </c>
      <c r="NUW18" s="231">
        <f t="shared" si="157"/>
        <v>0</v>
      </c>
      <c r="NUX18" s="231">
        <f t="shared" si="157"/>
        <v>0</v>
      </c>
      <c r="NUY18" s="231">
        <f t="shared" si="157"/>
        <v>0</v>
      </c>
      <c r="NUZ18" s="231">
        <f t="shared" si="157"/>
        <v>0</v>
      </c>
      <c r="NVA18" s="231">
        <f t="shared" si="157"/>
        <v>0</v>
      </c>
      <c r="NVB18" s="231">
        <f t="shared" si="157"/>
        <v>0</v>
      </c>
      <c r="NVC18" s="231">
        <f t="shared" si="157"/>
        <v>0</v>
      </c>
      <c r="NVD18" s="231">
        <f t="shared" si="157"/>
        <v>0</v>
      </c>
      <c r="NVE18" s="231">
        <f t="shared" si="157"/>
        <v>0</v>
      </c>
      <c r="NVF18" s="231">
        <f t="shared" si="157"/>
        <v>0</v>
      </c>
      <c r="NVG18" s="231">
        <f t="shared" si="157"/>
        <v>0</v>
      </c>
      <c r="NVH18" s="231">
        <f t="shared" si="157"/>
        <v>0</v>
      </c>
      <c r="NVI18" s="231">
        <f t="shared" si="157"/>
        <v>0</v>
      </c>
      <c r="NVJ18" s="231">
        <f t="shared" si="157"/>
        <v>0</v>
      </c>
      <c r="NVK18" s="231">
        <f t="shared" si="157"/>
        <v>0</v>
      </c>
      <c r="NVL18" s="231">
        <f t="shared" si="157"/>
        <v>0</v>
      </c>
      <c r="NVM18" s="231">
        <f t="shared" si="157"/>
        <v>0</v>
      </c>
      <c r="NVN18" s="231">
        <f t="shared" si="157"/>
        <v>0</v>
      </c>
      <c r="NVO18" s="231">
        <f t="shared" si="157"/>
        <v>0</v>
      </c>
      <c r="NVP18" s="231">
        <f t="shared" ref="NVP18:NYA18" si="158">SUM(NVP10:NVP17)</f>
        <v>0</v>
      </c>
      <c r="NVQ18" s="231">
        <f t="shared" si="158"/>
        <v>0</v>
      </c>
      <c r="NVR18" s="231">
        <f t="shared" si="158"/>
        <v>0</v>
      </c>
      <c r="NVS18" s="231">
        <f t="shared" si="158"/>
        <v>0</v>
      </c>
      <c r="NVT18" s="231">
        <f t="shared" si="158"/>
        <v>0</v>
      </c>
      <c r="NVU18" s="231">
        <f t="shared" si="158"/>
        <v>0</v>
      </c>
      <c r="NVV18" s="231">
        <f t="shared" si="158"/>
        <v>0</v>
      </c>
      <c r="NVW18" s="231">
        <f t="shared" si="158"/>
        <v>0</v>
      </c>
      <c r="NVX18" s="231">
        <f t="shared" si="158"/>
        <v>0</v>
      </c>
      <c r="NVY18" s="231">
        <f t="shared" si="158"/>
        <v>0</v>
      </c>
      <c r="NVZ18" s="231">
        <f t="shared" si="158"/>
        <v>0</v>
      </c>
      <c r="NWA18" s="231">
        <f t="shared" si="158"/>
        <v>0</v>
      </c>
      <c r="NWB18" s="231">
        <f t="shared" si="158"/>
        <v>0</v>
      </c>
      <c r="NWC18" s="231">
        <f t="shared" si="158"/>
        <v>0</v>
      </c>
      <c r="NWD18" s="231">
        <f t="shared" si="158"/>
        <v>0</v>
      </c>
      <c r="NWE18" s="231">
        <f t="shared" si="158"/>
        <v>0</v>
      </c>
      <c r="NWF18" s="231">
        <f t="shared" si="158"/>
        <v>0</v>
      </c>
      <c r="NWG18" s="231">
        <f t="shared" si="158"/>
        <v>0</v>
      </c>
      <c r="NWH18" s="231">
        <f t="shared" si="158"/>
        <v>0</v>
      </c>
      <c r="NWI18" s="231">
        <f t="shared" si="158"/>
        <v>0</v>
      </c>
      <c r="NWJ18" s="231">
        <f t="shared" si="158"/>
        <v>0</v>
      </c>
      <c r="NWK18" s="231">
        <f t="shared" si="158"/>
        <v>0</v>
      </c>
      <c r="NWL18" s="231">
        <f t="shared" si="158"/>
        <v>0</v>
      </c>
      <c r="NWM18" s="231">
        <f t="shared" si="158"/>
        <v>0</v>
      </c>
      <c r="NWN18" s="231">
        <f t="shared" si="158"/>
        <v>0</v>
      </c>
      <c r="NWO18" s="231">
        <f t="shared" si="158"/>
        <v>0</v>
      </c>
      <c r="NWP18" s="231">
        <f t="shared" si="158"/>
        <v>0</v>
      </c>
      <c r="NWQ18" s="231">
        <f t="shared" si="158"/>
        <v>0</v>
      </c>
      <c r="NWR18" s="231">
        <f t="shared" si="158"/>
        <v>0</v>
      </c>
      <c r="NWS18" s="231">
        <f t="shared" si="158"/>
        <v>0</v>
      </c>
      <c r="NWT18" s="231">
        <f t="shared" si="158"/>
        <v>0</v>
      </c>
      <c r="NWU18" s="231">
        <f t="shared" si="158"/>
        <v>0</v>
      </c>
      <c r="NWV18" s="231">
        <f t="shared" si="158"/>
        <v>0</v>
      </c>
      <c r="NWW18" s="231">
        <f t="shared" si="158"/>
        <v>0</v>
      </c>
      <c r="NWX18" s="231">
        <f t="shared" si="158"/>
        <v>0</v>
      </c>
      <c r="NWY18" s="231">
        <f t="shared" si="158"/>
        <v>0</v>
      </c>
      <c r="NWZ18" s="231">
        <f t="shared" si="158"/>
        <v>0</v>
      </c>
      <c r="NXA18" s="231">
        <f t="shared" si="158"/>
        <v>0</v>
      </c>
      <c r="NXB18" s="231">
        <f t="shared" si="158"/>
        <v>0</v>
      </c>
      <c r="NXC18" s="231">
        <f t="shared" si="158"/>
        <v>0</v>
      </c>
      <c r="NXD18" s="231">
        <f t="shared" si="158"/>
        <v>0</v>
      </c>
      <c r="NXE18" s="231">
        <f t="shared" si="158"/>
        <v>0</v>
      </c>
      <c r="NXF18" s="231">
        <f t="shared" si="158"/>
        <v>0</v>
      </c>
      <c r="NXG18" s="231">
        <f t="shared" si="158"/>
        <v>0</v>
      </c>
      <c r="NXH18" s="231">
        <f t="shared" si="158"/>
        <v>0</v>
      </c>
      <c r="NXI18" s="231">
        <f t="shared" si="158"/>
        <v>0</v>
      </c>
      <c r="NXJ18" s="231">
        <f t="shared" si="158"/>
        <v>0</v>
      </c>
      <c r="NXK18" s="231">
        <f t="shared" si="158"/>
        <v>0</v>
      </c>
      <c r="NXL18" s="231">
        <f t="shared" si="158"/>
        <v>0</v>
      </c>
      <c r="NXM18" s="231">
        <f t="shared" si="158"/>
        <v>0</v>
      </c>
      <c r="NXN18" s="231">
        <f t="shared" si="158"/>
        <v>0</v>
      </c>
      <c r="NXO18" s="231">
        <f t="shared" si="158"/>
        <v>0</v>
      </c>
      <c r="NXP18" s="231">
        <f t="shared" si="158"/>
        <v>0</v>
      </c>
      <c r="NXQ18" s="231">
        <f t="shared" si="158"/>
        <v>0</v>
      </c>
      <c r="NXR18" s="231">
        <f t="shared" si="158"/>
        <v>0</v>
      </c>
      <c r="NXS18" s="231">
        <f t="shared" si="158"/>
        <v>0</v>
      </c>
      <c r="NXT18" s="231">
        <f t="shared" si="158"/>
        <v>0</v>
      </c>
      <c r="NXU18" s="231">
        <f t="shared" si="158"/>
        <v>0</v>
      </c>
      <c r="NXV18" s="231">
        <f t="shared" si="158"/>
        <v>0</v>
      </c>
      <c r="NXW18" s="231">
        <f t="shared" si="158"/>
        <v>0</v>
      </c>
      <c r="NXX18" s="231">
        <f t="shared" si="158"/>
        <v>0</v>
      </c>
      <c r="NXY18" s="231">
        <f t="shared" si="158"/>
        <v>0</v>
      </c>
      <c r="NXZ18" s="231">
        <f t="shared" si="158"/>
        <v>0</v>
      </c>
      <c r="NYA18" s="231">
        <f t="shared" si="158"/>
        <v>0</v>
      </c>
      <c r="NYB18" s="231">
        <f t="shared" ref="NYB18:OAM18" si="159">SUM(NYB10:NYB17)</f>
        <v>0</v>
      </c>
      <c r="NYC18" s="231">
        <f t="shared" si="159"/>
        <v>0</v>
      </c>
      <c r="NYD18" s="231">
        <f t="shared" si="159"/>
        <v>0</v>
      </c>
      <c r="NYE18" s="231">
        <f t="shared" si="159"/>
        <v>0</v>
      </c>
      <c r="NYF18" s="231">
        <f t="shared" si="159"/>
        <v>0</v>
      </c>
      <c r="NYG18" s="231">
        <f t="shared" si="159"/>
        <v>0</v>
      </c>
      <c r="NYH18" s="231">
        <f t="shared" si="159"/>
        <v>0</v>
      </c>
      <c r="NYI18" s="231">
        <f t="shared" si="159"/>
        <v>0</v>
      </c>
      <c r="NYJ18" s="231">
        <f t="shared" si="159"/>
        <v>0</v>
      </c>
      <c r="NYK18" s="231">
        <f t="shared" si="159"/>
        <v>0</v>
      </c>
      <c r="NYL18" s="231">
        <f t="shared" si="159"/>
        <v>0</v>
      </c>
      <c r="NYM18" s="231">
        <f t="shared" si="159"/>
        <v>0</v>
      </c>
      <c r="NYN18" s="231">
        <f t="shared" si="159"/>
        <v>0</v>
      </c>
      <c r="NYO18" s="231">
        <f t="shared" si="159"/>
        <v>0</v>
      </c>
      <c r="NYP18" s="231">
        <f t="shared" si="159"/>
        <v>0</v>
      </c>
      <c r="NYQ18" s="231">
        <f t="shared" si="159"/>
        <v>0</v>
      </c>
      <c r="NYR18" s="231">
        <f t="shared" si="159"/>
        <v>0</v>
      </c>
      <c r="NYS18" s="231">
        <f t="shared" si="159"/>
        <v>0</v>
      </c>
      <c r="NYT18" s="231">
        <f t="shared" si="159"/>
        <v>0</v>
      </c>
      <c r="NYU18" s="231">
        <f t="shared" si="159"/>
        <v>0</v>
      </c>
      <c r="NYV18" s="231">
        <f t="shared" si="159"/>
        <v>0</v>
      </c>
      <c r="NYW18" s="231">
        <f t="shared" si="159"/>
        <v>0</v>
      </c>
      <c r="NYX18" s="231">
        <f t="shared" si="159"/>
        <v>0</v>
      </c>
      <c r="NYY18" s="231">
        <f t="shared" si="159"/>
        <v>0</v>
      </c>
      <c r="NYZ18" s="231">
        <f t="shared" si="159"/>
        <v>0</v>
      </c>
      <c r="NZA18" s="231">
        <f t="shared" si="159"/>
        <v>0</v>
      </c>
      <c r="NZB18" s="231">
        <f t="shared" si="159"/>
        <v>0</v>
      </c>
      <c r="NZC18" s="231">
        <f t="shared" si="159"/>
        <v>0</v>
      </c>
      <c r="NZD18" s="231">
        <f t="shared" si="159"/>
        <v>0</v>
      </c>
      <c r="NZE18" s="231">
        <f t="shared" si="159"/>
        <v>0</v>
      </c>
      <c r="NZF18" s="231">
        <f t="shared" si="159"/>
        <v>0</v>
      </c>
      <c r="NZG18" s="231">
        <f t="shared" si="159"/>
        <v>0</v>
      </c>
      <c r="NZH18" s="231">
        <f t="shared" si="159"/>
        <v>0</v>
      </c>
      <c r="NZI18" s="231">
        <f t="shared" si="159"/>
        <v>0</v>
      </c>
      <c r="NZJ18" s="231">
        <f t="shared" si="159"/>
        <v>0</v>
      </c>
      <c r="NZK18" s="231">
        <f t="shared" si="159"/>
        <v>0</v>
      </c>
      <c r="NZL18" s="231">
        <f t="shared" si="159"/>
        <v>0</v>
      </c>
      <c r="NZM18" s="231">
        <f t="shared" si="159"/>
        <v>0</v>
      </c>
      <c r="NZN18" s="231">
        <f t="shared" si="159"/>
        <v>0</v>
      </c>
      <c r="NZO18" s="231">
        <f t="shared" si="159"/>
        <v>0</v>
      </c>
      <c r="NZP18" s="231">
        <f t="shared" si="159"/>
        <v>0</v>
      </c>
      <c r="NZQ18" s="231">
        <f t="shared" si="159"/>
        <v>0</v>
      </c>
      <c r="NZR18" s="231">
        <f t="shared" si="159"/>
        <v>0</v>
      </c>
      <c r="NZS18" s="231">
        <f t="shared" si="159"/>
        <v>0</v>
      </c>
      <c r="NZT18" s="231">
        <f t="shared" si="159"/>
        <v>0</v>
      </c>
      <c r="NZU18" s="231">
        <f t="shared" si="159"/>
        <v>0</v>
      </c>
      <c r="NZV18" s="231">
        <f t="shared" si="159"/>
        <v>0</v>
      </c>
      <c r="NZW18" s="231">
        <f t="shared" si="159"/>
        <v>0</v>
      </c>
      <c r="NZX18" s="231">
        <f t="shared" si="159"/>
        <v>0</v>
      </c>
      <c r="NZY18" s="231">
        <f t="shared" si="159"/>
        <v>0</v>
      </c>
      <c r="NZZ18" s="231">
        <f t="shared" si="159"/>
        <v>0</v>
      </c>
      <c r="OAA18" s="231">
        <f t="shared" si="159"/>
        <v>0</v>
      </c>
      <c r="OAB18" s="231">
        <f t="shared" si="159"/>
        <v>0</v>
      </c>
      <c r="OAC18" s="231">
        <f t="shared" si="159"/>
        <v>0</v>
      </c>
      <c r="OAD18" s="231">
        <f t="shared" si="159"/>
        <v>0</v>
      </c>
      <c r="OAE18" s="231">
        <f t="shared" si="159"/>
        <v>0</v>
      </c>
      <c r="OAF18" s="231">
        <f t="shared" si="159"/>
        <v>0</v>
      </c>
      <c r="OAG18" s="231">
        <f t="shared" si="159"/>
        <v>0</v>
      </c>
      <c r="OAH18" s="231">
        <f t="shared" si="159"/>
        <v>0</v>
      </c>
      <c r="OAI18" s="231">
        <f t="shared" si="159"/>
        <v>0</v>
      </c>
      <c r="OAJ18" s="231">
        <f t="shared" si="159"/>
        <v>0</v>
      </c>
      <c r="OAK18" s="231">
        <f t="shared" si="159"/>
        <v>0</v>
      </c>
      <c r="OAL18" s="231">
        <f t="shared" si="159"/>
        <v>0</v>
      </c>
      <c r="OAM18" s="231">
        <f t="shared" si="159"/>
        <v>0</v>
      </c>
      <c r="OAN18" s="231">
        <f t="shared" ref="OAN18:OCY18" si="160">SUM(OAN10:OAN17)</f>
        <v>0</v>
      </c>
      <c r="OAO18" s="231">
        <f t="shared" si="160"/>
        <v>0</v>
      </c>
      <c r="OAP18" s="231">
        <f t="shared" si="160"/>
        <v>0</v>
      </c>
      <c r="OAQ18" s="231">
        <f t="shared" si="160"/>
        <v>0</v>
      </c>
      <c r="OAR18" s="231">
        <f t="shared" si="160"/>
        <v>0</v>
      </c>
      <c r="OAS18" s="231">
        <f t="shared" si="160"/>
        <v>0</v>
      </c>
      <c r="OAT18" s="231">
        <f t="shared" si="160"/>
        <v>0</v>
      </c>
      <c r="OAU18" s="231">
        <f t="shared" si="160"/>
        <v>0</v>
      </c>
      <c r="OAV18" s="231">
        <f t="shared" si="160"/>
        <v>0</v>
      </c>
      <c r="OAW18" s="231">
        <f t="shared" si="160"/>
        <v>0</v>
      </c>
      <c r="OAX18" s="231">
        <f t="shared" si="160"/>
        <v>0</v>
      </c>
      <c r="OAY18" s="231">
        <f t="shared" si="160"/>
        <v>0</v>
      </c>
      <c r="OAZ18" s="231">
        <f t="shared" si="160"/>
        <v>0</v>
      </c>
      <c r="OBA18" s="231">
        <f t="shared" si="160"/>
        <v>0</v>
      </c>
      <c r="OBB18" s="231">
        <f t="shared" si="160"/>
        <v>0</v>
      </c>
      <c r="OBC18" s="231">
        <f t="shared" si="160"/>
        <v>0</v>
      </c>
      <c r="OBD18" s="231">
        <f t="shared" si="160"/>
        <v>0</v>
      </c>
      <c r="OBE18" s="231">
        <f t="shared" si="160"/>
        <v>0</v>
      </c>
      <c r="OBF18" s="231">
        <f t="shared" si="160"/>
        <v>0</v>
      </c>
      <c r="OBG18" s="231">
        <f t="shared" si="160"/>
        <v>0</v>
      </c>
      <c r="OBH18" s="231">
        <f t="shared" si="160"/>
        <v>0</v>
      </c>
      <c r="OBI18" s="231">
        <f t="shared" si="160"/>
        <v>0</v>
      </c>
      <c r="OBJ18" s="231">
        <f t="shared" si="160"/>
        <v>0</v>
      </c>
      <c r="OBK18" s="231">
        <f t="shared" si="160"/>
        <v>0</v>
      </c>
      <c r="OBL18" s="231">
        <f t="shared" si="160"/>
        <v>0</v>
      </c>
      <c r="OBM18" s="231">
        <f t="shared" si="160"/>
        <v>0</v>
      </c>
      <c r="OBN18" s="231">
        <f t="shared" si="160"/>
        <v>0</v>
      </c>
      <c r="OBO18" s="231">
        <f t="shared" si="160"/>
        <v>0</v>
      </c>
      <c r="OBP18" s="231">
        <f t="shared" si="160"/>
        <v>0</v>
      </c>
      <c r="OBQ18" s="231">
        <f t="shared" si="160"/>
        <v>0</v>
      </c>
      <c r="OBR18" s="231">
        <f t="shared" si="160"/>
        <v>0</v>
      </c>
      <c r="OBS18" s="231">
        <f t="shared" si="160"/>
        <v>0</v>
      </c>
      <c r="OBT18" s="231">
        <f t="shared" si="160"/>
        <v>0</v>
      </c>
      <c r="OBU18" s="231">
        <f t="shared" si="160"/>
        <v>0</v>
      </c>
      <c r="OBV18" s="231">
        <f t="shared" si="160"/>
        <v>0</v>
      </c>
      <c r="OBW18" s="231">
        <f t="shared" si="160"/>
        <v>0</v>
      </c>
      <c r="OBX18" s="231">
        <f t="shared" si="160"/>
        <v>0</v>
      </c>
      <c r="OBY18" s="231">
        <f t="shared" si="160"/>
        <v>0</v>
      </c>
      <c r="OBZ18" s="231">
        <f t="shared" si="160"/>
        <v>0</v>
      </c>
      <c r="OCA18" s="231">
        <f t="shared" si="160"/>
        <v>0</v>
      </c>
      <c r="OCB18" s="231">
        <f t="shared" si="160"/>
        <v>0</v>
      </c>
      <c r="OCC18" s="231">
        <f t="shared" si="160"/>
        <v>0</v>
      </c>
      <c r="OCD18" s="231">
        <f t="shared" si="160"/>
        <v>0</v>
      </c>
      <c r="OCE18" s="231">
        <f t="shared" si="160"/>
        <v>0</v>
      </c>
      <c r="OCF18" s="231">
        <f t="shared" si="160"/>
        <v>0</v>
      </c>
      <c r="OCG18" s="231">
        <f t="shared" si="160"/>
        <v>0</v>
      </c>
      <c r="OCH18" s="231">
        <f t="shared" si="160"/>
        <v>0</v>
      </c>
      <c r="OCI18" s="231">
        <f t="shared" si="160"/>
        <v>0</v>
      </c>
      <c r="OCJ18" s="231">
        <f t="shared" si="160"/>
        <v>0</v>
      </c>
      <c r="OCK18" s="231">
        <f t="shared" si="160"/>
        <v>0</v>
      </c>
      <c r="OCL18" s="231">
        <f t="shared" si="160"/>
        <v>0</v>
      </c>
      <c r="OCM18" s="231">
        <f t="shared" si="160"/>
        <v>0</v>
      </c>
      <c r="OCN18" s="231">
        <f t="shared" si="160"/>
        <v>0</v>
      </c>
      <c r="OCO18" s="231">
        <f t="shared" si="160"/>
        <v>0</v>
      </c>
      <c r="OCP18" s="231">
        <f t="shared" si="160"/>
        <v>0</v>
      </c>
      <c r="OCQ18" s="231">
        <f t="shared" si="160"/>
        <v>0</v>
      </c>
      <c r="OCR18" s="231">
        <f t="shared" si="160"/>
        <v>0</v>
      </c>
      <c r="OCS18" s="231">
        <f t="shared" si="160"/>
        <v>0</v>
      </c>
      <c r="OCT18" s="231">
        <f t="shared" si="160"/>
        <v>0</v>
      </c>
      <c r="OCU18" s="231">
        <f t="shared" si="160"/>
        <v>0</v>
      </c>
      <c r="OCV18" s="231">
        <f t="shared" si="160"/>
        <v>0</v>
      </c>
      <c r="OCW18" s="231">
        <f t="shared" si="160"/>
        <v>0</v>
      </c>
      <c r="OCX18" s="231">
        <f t="shared" si="160"/>
        <v>0</v>
      </c>
      <c r="OCY18" s="231">
        <f t="shared" si="160"/>
        <v>0</v>
      </c>
      <c r="OCZ18" s="231">
        <f t="shared" ref="OCZ18:OFK18" si="161">SUM(OCZ10:OCZ17)</f>
        <v>0</v>
      </c>
      <c r="ODA18" s="231">
        <f t="shared" si="161"/>
        <v>0</v>
      </c>
      <c r="ODB18" s="231">
        <f t="shared" si="161"/>
        <v>0</v>
      </c>
      <c r="ODC18" s="231">
        <f t="shared" si="161"/>
        <v>0</v>
      </c>
      <c r="ODD18" s="231">
        <f t="shared" si="161"/>
        <v>0</v>
      </c>
      <c r="ODE18" s="231">
        <f t="shared" si="161"/>
        <v>0</v>
      </c>
      <c r="ODF18" s="231">
        <f t="shared" si="161"/>
        <v>0</v>
      </c>
      <c r="ODG18" s="231">
        <f t="shared" si="161"/>
        <v>0</v>
      </c>
      <c r="ODH18" s="231">
        <f t="shared" si="161"/>
        <v>0</v>
      </c>
      <c r="ODI18" s="231">
        <f t="shared" si="161"/>
        <v>0</v>
      </c>
      <c r="ODJ18" s="231">
        <f t="shared" si="161"/>
        <v>0</v>
      </c>
      <c r="ODK18" s="231">
        <f t="shared" si="161"/>
        <v>0</v>
      </c>
      <c r="ODL18" s="231">
        <f t="shared" si="161"/>
        <v>0</v>
      </c>
      <c r="ODM18" s="231">
        <f t="shared" si="161"/>
        <v>0</v>
      </c>
      <c r="ODN18" s="231">
        <f t="shared" si="161"/>
        <v>0</v>
      </c>
      <c r="ODO18" s="231">
        <f t="shared" si="161"/>
        <v>0</v>
      </c>
      <c r="ODP18" s="231">
        <f t="shared" si="161"/>
        <v>0</v>
      </c>
      <c r="ODQ18" s="231">
        <f t="shared" si="161"/>
        <v>0</v>
      </c>
      <c r="ODR18" s="231">
        <f t="shared" si="161"/>
        <v>0</v>
      </c>
      <c r="ODS18" s="231">
        <f t="shared" si="161"/>
        <v>0</v>
      </c>
      <c r="ODT18" s="231">
        <f t="shared" si="161"/>
        <v>0</v>
      </c>
      <c r="ODU18" s="231">
        <f t="shared" si="161"/>
        <v>0</v>
      </c>
      <c r="ODV18" s="231">
        <f t="shared" si="161"/>
        <v>0</v>
      </c>
      <c r="ODW18" s="231">
        <f t="shared" si="161"/>
        <v>0</v>
      </c>
      <c r="ODX18" s="231">
        <f t="shared" si="161"/>
        <v>0</v>
      </c>
      <c r="ODY18" s="231">
        <f t="shared" si="161"/>
        <v>0</v>
      </c>
      <c r="ODZ18" s="231">
        <f t="shared" si="161"/>
        <v>0</v>
      </c>
      <c r="OEA18" s="231">
        <f t="shared" si="161"/>
        <v>0</v>
      </c>
      <c r="OEB18" s="231">
        <f t="shared" si="161"/>
        <v>0</v>
      </c>
      <c r="OEC18" s="231">
        <f t="shared" si="161"/>
        <v>0</v>
      </c>
      <c r="OED18" s="231">
        <f t="shared" si="161"/>
        <v>0</v>
      </c>
      <c r="OEE18" s="231">
        <f t="shared" si="161"/>
        <v>0</v>
      </c>
      <c r="OEF18" s="231">
        <f t="shared" si="161"/>
        <v>0</v>
      </c>
      <c r="OEG18" s="231">
        <f t="shared" si="161"/>
        <v>0</v>
      </c>
      <c r="OEH18" s="231">
        <f t="shared" si="161"/>
        <v>0</v>
      </c>
      <c r="OEI18" s="231">
        <f t="shared" si="161"/>
        <v>0</v>
      </c>
      <c r="OEJ18" s="231">
        <f t="shared" si="161"/>
        <v>0</v>
      </c>
      <c r="OEK18" s="231">
        <f t="shared" si="161"/>
        <v>0</v>
      </c>
      <c r="OEL18" s="231">
        <f t="shared" si="161"/>
        <v>0</v>
      </c>
      <c r="OEM18" s="231">
        <f t="shared" si="161"/>
        <v>0</v>
      </c>
      <c r="OEN18" s="231">
        <f t="shared" si="161"/>
        <v>0</v>
      </c>
      <c r="OEO18" s="231">
        <f t="shared" si="161"/>
        <v>0</v>
      </c>
      <c r="OEP18" s="231">
        <f t="shared" si="161"/>
        <v>0</v>
      </c>
      <c r="OEQ18" s="231">
        <f t="shared" si="161"/>
        <v>0</v>
      </c>
      <c r="OER18" s="231">
        <f t="shared" si="161"/>
        <v>0</v>
      </c>
      <c r="OES18" s="231">
        <f t="shared" si="161"/>
        <v>0</v>
      </c>
      <c r="OET18" s="231">
        <f t="shared" si="161"/>
        <v>0</v>
      </c>
      <c r="OEU18" s="231">
        <f t="shared" si="161"/>
        <v>0</v>
      </c>
      <c r="OEV18" s="231">
        <f t="shared" si="161"/>
        <v>0</v>
      </c>
      <c r="OEW18" s="231">
        <f t="shared" si="161"/>
        <v>0</v>
      </c>
      <c r="OEX18" s="231">
        <f t="shared" si="161"/>
        <v>0</v>
      </c>
      <c r="OEY18" s="231">
        <f t="shared" si="161"/>
        <v>0</v>
      </c>
      <c r="OEZ18" s="231">
        <f t="shared" si="161"/>
        <v>0</v>
      </c>
      <c r="OFA18" s="231">
        <f t="shared" si="161"/>
        <v>0</v>
      </c>
      <c r="OFB18" s="231">
        <f t="shared" si="161"/>
        <v>0</v>
      </c>
      <c r="OFC18" s="231">
        <f t="shared" si="161"/>
        <v>0</v>
      </c>
      <c r="OFD18" s="231">
        <f t="shared" si="161"/>
        <v>0</v>
      </c>
      <c r="OFE18" s="231">
        <f t="shared" si="161"/>
        <v>0</v>
      </c>
      <c r="OFF18" s="231">
        <f t="shared" si="161"/>
        <v>0</v>
      </c>
      <c r="OFG18" s="231">
        <f t="shared" si="161"/>
        <v>0</v>
      </c>
      <c r="OFH18" s="231">
        <f t="shared" si="161"/>
        <v>0</v>
      </c>
      <c r="OFI18" s="231">
        <f t="shared" si="161"/>
        <v>0</v>
      </c>
      <c r="OFJ18" s="231">
        <f t="shared" si="161"/>
        <v>0</v>
      </c>
      <c r="OFK18" s="231">
        <f t="shared" si="161"/>
        <v>0</v>
      </c>
      <c r="OFL18" s="231">
        <f t="shared" ref="OFL18:OHW18" si="162">SUM(OFL10:OFL17)</f>
        <v>0</v>
      </c>
      <c r="OFM18" s="231">
        <f t="shared" si="162"/>
        <v>0</v>
      </c>
      <c r="OFN18" s="231">
        <f t="shared" si="162"/>
        <v>0</v>
      </c>
      <c r="OFO18" s="231">
        <f t="shared" si="162"/>
        <v>0</v>
      </c>
      <c r="OFP18" s="231">
        <f t="shared" si="162"/>
        <v>0</v>
      </c>
      <c r="OFQ18" s="231">
        <f t="shared" si="162"/>
        <v>0</v>
      </c>
      <c r="OFR18" s="231">
        <f t="shared" si="162"/>
        <v>0</v>
      </c>
      <c r="OFS18" s="231">
        <f t="shared" si="162"/>
        <v>0</v>
      </c>
      <c r="OFT18" s="231">
        <f t="shared" si="162"/>
        <v>0</v>
      </c>
      <c r="OFU18" s="231">
        <f t="shared" si="162"/>
        <v>0</v>
      </c>
      <c r="OFV18" s="231">
        <f t="shared" si="162"/>
        <v>0</v>
      </c>
      <c r="OFW18" s="231">
        <f t="shared" si="162"/>
        <v>0</v>
      </c>
      <c r="OFX18" s="231">
        <f t="shared" si="162"/>
        <v>0</v>
      </c>
      <c r="OFY18" s="231">
        <f t="shared" si="162"/>
        <v>0</v>
      </c>
      <c r="OFZ18" s="231">
        <f t="shared" si="162"/>
        <v>0</v>
      </c>
      <c r="OGA18" s="231">
        <f t="shared" si="162"/>
        <v>0</v>
      </c>
      <c r="OGB18" s="231">
        <f t="shared" si="162"/>
        <v>0</v>
      </c>
      <c r="OGC18" s="231">
        <f t="shared" si="162"/>
        <v>0</v>
      </c>
      <c r="OGD18" s="231">
        <f t="shared" si="162"/>
        <v>0</v>
      </c>
      <c r="OGE18" s="231">
        <f t="shared" si="162"/>
        <v>0</v>
      </c>
      <c r="OGF18" s="231">
        <f t="shared" si="162"/>
        <v>0</v>
      </c>
      <c r="OGG18" s="231">
        <f t="shared" si="162"/>
        <v>0</v>
      </c>
      <c r="OGH18" s="231">
        <f t="shared" si="162"/>
        <v>0</v>
      </c>
      <c r="OGI18" s="231">
        <f t="shared" si="162"/>
        <v>0</v>
      </c>
      <c r="OGJ18" s="231">
        <f t="shared" si="162"/>
        <v>0</v>
      </c>
      <c r="OGK18" s="231">
        <f t="shared" si="162"/>
        <v>0</v>
      </c>
      <c r="OGL18" s="231">
        <f t="shared" si="162"/>
        <v>0</v>
      </c>
      <c r="OGM18" s="231">
        <f t="shared" si="162"/>
        <v>0</v>
      </c>
      <c r="OGN18" s="231">
        <f t="shared" si="162"/>
        <v>0</v>
      </c>
      <c r="OGO18" s="231">
        <f t="shared" si="162"/>
        <v>0</v>
      </c>
      <c r="OGP18" s="231">
        <f t="shared" si="162"/>
        <v>0</v>
      </c>
      <c r="OGQ18" s="231">
        <f t="shared" si="162"/>
        <v>0</v>
      </c>
      <c r="OGR18" s="231">
        <f t="shared" si="162"/>
        <v>0</v>
      </c>
      <c r="OGS18" s="231">
        <f t="shared" si="162"/>
        <v>0</v>
      </c>
      <c r="OGT18" s="231">
        <f t="shared" si="162"/>
        <v>0</v>
      </c>
      <c r="OGU18" s="231">
        <f t="shared" si="162"/>
        <v>0</v>
      </c>
      <c r="OGV18" s="231">
        <f t="shared" si="162"/>
        <v>0</v>
      </c>
      <c r="OGW18" s="231">
        <f t="shared" si="162"/>
        <v>0</v>
      </c>
      <c r="OGX18" s="231">
        <f t="shared" si="162"/>
        <v>0</v>
      </c>
      <c r="OGY18" s="231">
        <f t="shared" si="162"/>
        <v>0</v>
      </c>
      <c r="OGZ18" s="231">
        <f t="shared" si="162"/>
        <v>0</v>
      </c>
      <c r="OHA18" s="231">
        <f t="shared" si="162"/>
        <v>0</v>
      </c>
      <c r="OHB18" s="231">
        <f t="shared" si="162"/>
        <v>0</v>
      </c>
      <c r="OHC18" s="231">
        <f t="shared" si="162"/>
        <v>0</v>
      </c>
      <c r="OHD18" s="231">
        <f t="shared" si="162"/>
        <v>0</v>
      </c>
      <c r="OHE18" s="231">
        <f t="shared" si="162"/>
        <v>0</v>
      </c>
      <c r="OHF18" s="231">
        <f t="shared" si="162"/>
        <v>0</v>
      </c>
      <c r="OHG18" s="231">
        <f t="shared" si="162"/>
        <v>0</v>
      </c>
      <c r="OHH18" s="231">
        <f t="shared" si="162"/>
        <v>0</v>
      </c>
      <c r="OHI18" s="231">
        <f t="shared" si="162"/>
        <v>0</v>
      </c>
      <c r="OHJ18" s="231">
        <f t="shared" si="162"/>
        <v>0</v>
      </c>
      <c r="OHK18" s="231">
        <f t="shared" si="162"/>
        <v>0</v>
      </c>
      <c r="OHL18" s="231">
        <f t="shared" si="162"/>
        <v>0</v>
      </c>
      <c r="OHM18" s="231">
        <f t="shared" si="162"/>
        <v>0</v>
      </c>
      <c r="OHN18" s="231">
        <f t="shared" si="162"/>
        <v>0</v>
      </c>
      <c r="OHO18" s="231">
        <f t="shared" si="162"/>
        <v>0</v>
      </c>
      <c r="OHP18" s="231">
        <f t="shared" si="162"/>
        <v>0</v>
      </c>
      <c r="OHQ18" s="231">
        <f t="shared" si="162"/>
        <v>0</v>
      </c>
      <c r="OHR18" s="231">
        <f t="shared" si="162"/>
        <v>0</v>
      </c>
      <c r="OHS18" s="231">
        <f t="shared" si="162"/>
        <v>0</v>
      </c>
      <c r="OHT18" s="231">
        <f t="shared" si="162"/>
        <v>0</v>
      </c>
      <c r="OHU18" s="231">
        <f t="shared" si="162"/>
        <v>0</v>
      </c>
      <c r="OHV18" s="231">
        <f t="shared" si="162"/>
        <v>0</v>
      </c>
      <c r="OHW18" s="231">
        <f t="shared" si="162"/>
        <v>0</v>
      </c>
      <c r="OHX18" s="231">
        <f t="shared" ref="OHX18:OKI18" si="163">SUM(OHX10:OHX17)</f>
        <v>0</v>
      </c>
      <c r="OHY18" s="231">
        <f t="shared" si="163"/>
        <v>0</v>
      </c>
      <c r="OHZ18" s="231">
        <f t="shared" si="163"/>
        <v>0</v>
      </c>
      <c r="OIA18" s="231">
        <f t="shared" si="163"/>
        <v>0</v>
      </c>
      <c r="OIB18" s="231">
        <f t="shared" si="163"/>
        <v>0</v>
      </c>
      <c r="OIC18" s="231">
        <f t="shared" si="163"/>
        <v>0</v>
      </c>
      <c r="OID18" s="231">
        <f t="shared" si="163"/>
        <v>0</v>
      </c>
      <c r="OIE18" s="231">
        <f t="shared" si="163"/>
        <v>0</v>
      </c>
      <c r="OIF18" s="231">
        <f t="shared" si="163"/>
        <v>0</v>
      </c>
      <c r="OIG18" s="231">
        <f t="shared" si="163"/>
        <v>0</v>
      </c>
      <c r="OIH18" s="231">
        <f t="shared" si="163"/>
        <v>0</v>
      </c>
      <c r="OII18" s="231">
        <f t="shared" si="163"/>
        <v>0</v>
      </c>
      <c r="OIJ18" s="231">
        <f t="shared" si="163"/>
        <v>0</v>
      </c>
      <c r="OIK18" s="231">
        <f t="shared" si="163"/>
        <v>0</v>
      </c>
      <c r="OIL18" s="231">
        <f t="shared" si="163"/>
        <v>0</v>
      </c>
      <c r="OIM18" s="231">
        <f t="shared" si="163"/>
        <v>0</v>
      </c>
      <c r="OIN18" s="231">
        <f t="shared" si="163"/>
        <v>0</v>
      </c>
      <c r="OIO18" s="231">
        <f t="shared" si="163"/>
        <v>0</v>
      </c>
      <c r="OIP18" s="231">
        <f t="shared" si="163"/>
        <v>0</v>
      </c>
      <c r="OIQ18" s="231">
        <f t="shared" si="163"/>
        <v>0</v>
      </c>
      <c r="OIR18" s="231">
        <f t="shared" si="163"/>
        <v>0</v>
      </c>
      <c r="OIS18" s="231">
        <f t="shared" si="163"/>
        <v>0</v>
      </c>
      <c r="OIT18" s="231">
        <f t="shared" si="163"/>
        <v>0</v>
      </c>
      <c r="OIU18" s="231">
        <f t="shared" si="163"/>
        <v>0</v>
      </c>
      <c r="OIV18" s="231">
        <f t="shared" si="163"/>
        <v>0</v>
      </c>
      <c r="OIW18" s="231">
        <f t="shared" si="163"/>
        <v>0</v>
      </c>
      <c r="OIX18" s="231">
        <f t="shared" si="163"/>
        <v>0</v>
      </c>
      <c r="OIY18" s="231">
        <f t="shared" si="163"/>
        <v>0</v>
      </c>
      <c r="OIZ18" s="231">
        <f t="shared" si="163"/>
        <v>0</v>
      </c>
      <c r="OJA18" s="231">
        <f t="shared" si="163"/>
        <v>0</v>
      </c>
      <c r="OJB18" s="231">
        <f t="shared" si="163"/>
        <v>0</v>
      </c>
      <c r="OJC18" s="231">
        <f t="shared" si="163"/>
        <v>0</v>
      </c>
      <c r="OJD18" s="231">
        <f t="shared" si="163"/>
        <v>0</v>
      </c>
      <c r="OJE18" s="231">
        <f t="shared" si="163"/>
        <v>0</v>
      </c>
      <c r="OJF18" s="231">
        <f t="shared" si="163"/>
        <v>0</v>
      </c>
      <c r="OJG18" s="231">
        <f t="shared" si="163"/>
        <v>0</v>
      </c>
      <c r="OJH18" s="231">
        <f t="shared" si="163"/>
        <v>0</v>
      </c>
      <c r="OJI18" s="231">
        <f t="shared" si="163"/>
        <v>0</v>
      </c>
      <c r="OJJ18" s="231">
        <f t="shared" si="163"/>
        <v>0</v>
      </c>
      <c r="OJK18" s="231">
        <f t="shared" si="163"/>
        <v>0</v>
      </c>
      <c r="OJL18" s="231">
        <f t="shared" si="163"/>
        <v>0</v>
      </c>
      <c r="OJM18" s="231">
        <f t="shared" si="163"/>
        <v>0</v>
      </c>
      <c r="OJN18" s="231">
        <f t="shared" si="163"/>
        <v>0</v>
      </c>
      <c r="OJO18" s="231">
        <f t="shared" si="163"/>
        <v>0</v>
      </c>
      <c r="OJP18" s="231">
        <f t="shared" si="163"/>
        <v>0</v>
      </c>
      <c r="OJQ18" s="231">
        <f t="shared" si="163"/>
        <v>0</v>
      </c>
      <c r="OJR18" s="231">
        <f t="shared" si="163"/>
        <v>0</v>
      </c>
      <c r="OJS18" s="231">
        <f t="shared" si="163"/>
        <v>0</v>
      </c>
      <c r="OJT18" s="231">
        <f t="shared" si="163"/>
        <v>0</v>
      </c>
      <c r="OJU18" s="231">
        <f t="shared" si="163"/>
        <v>0</v>
      </c>
      <c r="OJV18" s="231">
        <f t="shared" si="163"/>
        <v>0</v>
      </c>
      <c r="OJW18" s="231">
        <f t="shared" si="163"/>
        <v>0</v>
      </c>
      <c r="OJX18" s="231">
        <f t="shared" si="163"/>
        <v>0</v>
      </c>
      <c r="OJY18" s="231">
        <f t="shared" si="163"/>
        <v>0</v>
      </c>
      <c r="OJZ18" s="231">
        <f t="shared" si="163"/>
        <v>0</v>
      </c>
      <c r="OKA18" s="231">
        <f t="shared" si="163"/>
        <v>0</v>
      </c>
      <c r="OKB18" s="231">
        <f t="shared" si="163"/>
        <v>0</v>
      </c>
      <c r="OKC18" s="231">
        <f t="shared" si="163"/>
        <v>0</v>
      </c>
      <c r="OKD18" s="231">
        <f t="shared" si="163"/>
        <v>0</v>
      </c>
      <c r="OKE18" s="231">
        <f t="shared" si="163"/>
        <v>0</v>
      </c>
      <c r="OKF18" s="231">
        <f t="shared" si="163"/>
        <v>0</v>
      </c>
      <c r="OKG18" s="231">
        <f t="shared" si="163"/>
        <v>0</v>
      </c>
      <c r="OKH18" s="231">
        <f t="shared" si="163"/>
        <v>0</v>
      </c>
      <c r="OKI18" s="231">
        <f t="shared" si="163"/>
        <v>0</v>
      </c>
      <c r="OKJ18" s="231">
        <f t="shared" ref="OKJ18:OMU18" si="164">SUM(OKJ10:OKJ17)</f>
        <v>0</v>
      </c>
      <c r="OKK18" s="231">
        <f t="shared" si="164"/>
        <v>0</v>
      </c>
      <c r="OKL18" s="231">
        <f t="shared" si="164"/>
        <v>0</v>
      </c>
      <c r="OKM18" s="231">
        <f t="shared" si="164"/>
        <v>0</v>
      </c>
      <c r="OKN18" s="231">
        <f t="shared" si="164"/>
        <v>0</v>
      </c>
      <c r="OKO18" s="231">
        <f t="shared" si="164"/>
        <v>0</v>
      </c>
      <c r="OKP18" s="231">
        <f t="shared" si="164"/>
        <v>0</v>
      </c>
      <c r="OKQ18" s="231">
        <f t="shared" si="164"/>
        <v>0</v>
      </c>
      <c r="OKR18" s="231">
        <f t="shared" si="164"/>
        <v>0</v>
      </c>
      <c r="OKS18" s="231">
        <f t="shared" si="164"/>
        <v>0</v>
      </c>
      <c r="OKT18" s="231">
        <f t="shared" si="164"/>
        <v>0</v>
      </c>
      <c r="OKU18" s="231">
        <f t="shared" si="164"/>
        <v>0</v>
      </c>
      <c r="OKV18" s="231">
        <f t="shared" si="164"/>
        <v>0</v>
      </c>
      <c r="OKW18" s="231">
        <f t="shared" si="164"/>
        <v>0</v>
      </c>
      <c r="OKX18" s="231">
        <f t="shared" si="164"/>
        <v>0</v>
      </c>
      <c r="OKY18" s="231">
        <f t="shared" si="164"/>
        <v>0</v>
      </c>
      <c r="OKZ18" s="231">
        <f t="shared" si="164"/>
        <v>0</v>
      </c>
      <c r="OLA18" s="231">
        <f t="shared" si="164"/>
        <v>0</v>
      </c>
      <c r="OLB18" s="231">
        <f t="shared" si="164"/>
        <v>0</v>
      </c>
      <c r="OLC18" s="231">
        <f t="shared" si="164"/>
        <v>0</v>
      </c>
      <c r="OLD18" s="231">
        <f t="shared" si="164"/>
        <v>0</v>
      </c>
      <c r="OLE18" s="231">
        <f t="shared" si="164"/>
        <v>0</v>
      </c>
      <c r="OLF18" s="231">
        <f t="shared" si="164"/>
        <v>0</v>
      </c>
      <c r="OLG18" s="231">
        <f t="shared" si="164"/>
        <v>0</v>
      </c>
      <c r="OLH18" s="231">
        <f t="shared" si="164"/>
        <v>0</v>
      </c>
      <c r="OLI18" s="231">
        <f t="shared" si="164"/>
        <v>0</v>
      </c>
      <c r="OLJ18" s="231">
        <f t="shared" si="164"/>
        <v>0</v>
      </c>
      <c r="OLK18" s="231">
        <f t="shared" si="164"/>
        <v>0</v>
      </c>
      <c r="OLL18" s="231">
        <f t="shared" si="164"/>
        <v>0</v>
      </c>
      <c r="OLM18" s="231">
        <f t="shared" si="164"/>
        <v>0</v>
      </c>
      <c r="OLN18" s="231">
        <f t="shared" si="164"/>
        <v>0</v>
      </c>
      <c r="OLO18" s="231">
        <f t="shared" si="164"/>
        <v>0</v>
      </c>
      <c r="OLP18" s="231">
        <f t="shared" si="164"/>
        <v>0</v>
      </c>
      <c r="OLQ18" s="231">
        <f t="shared" si="164"/>
        <v>0</v>
      </c>
      <c r="OLR18" s="231">
        <f t="shared" si="164"/>
        <v>0</v>
      </c>
      <c r="OLS18" s="231">
        <f t="shared" si="164"/>
        <v>0</v>
      </c>
      <c r="OLT18" s="231">
        <f t="shared" si="164"/>
        <v>0</v>
      </c>
      <c r="OLU18" s="231">
        <f t="shared" si="164"/>
        <v>0</v>
      </c>
      <c r="OLV18" s="231">
        <f t="shared" si="164"/>
        <v>0</v>
      </c>
      <c r="OLW18" s="231">
        <f t="shared" si="164"/>
        <v>0</v>
      </c>
      <c r="OLX18" s="231">
        <f t="shared" si="164"/>
        <v>0</v>
      </c>
      <c r="OLY18" s="231">
        <f t="shared" si="164"/>
        <v>0</v>
      </c>
      <c r="OLZ18" s="231">
        <f t="shared" si="164"/>
        <v>0</v>
      </c>
      <c r="OMA18" s="231">
        <f t="shared" si="164"/>
        <v>0</v>
      </c>
      <c r="OMB18" s="231">
        <f t="shared" si="164"/>
        <v>0</v>
      </c>
      <c r="OMC18" s="231">
        <f t="shared" si="164"/>
        <v>0</v>
      </c>
      <c r="OMD18" s="231">
        <f t="shared" si="164"/>
        <v>0</v>
      </c>
      <c r="OME18" s="231">
        <f t="shared" si="164"/>
        <v>0</v>
      </c>
      <c r="OMF18" s="231">
        <f t="shared" si="164"/>
        <v>0</v>
      </c>
      <c r="OMG18" s="231">
        <f t="shared" si="164"/>
        <v>0</v>
      </c>
      <c r="OMH18" s="231">
        <f t="shared" si="164"/>
        <v>0</v>
      </c>
      <c r="OMI18" s="231">
        <f t="shared" si="164"/>
        <v>0</v>
      </c>
      <c r="OMJ18" s="231">
        <f t="shared" si="164"/>
        <v>0</v>
      </c>
      <c r="OMK18" s="231">
        <f t="shared" si="164"/>
        <v>0</v>
      </c>
      <c r="OML18" s="231">
        <f t="shared" si="164"/>
        <v>0</v>
      </c>
      <c r="OMM18" s="231">
        <f t="shared" si="164"/>
        <v>0</v>
      </c>
      <c r="OMN18" s="231">
        <f t="shared" si="164"/>
        <v>0</v>
      </c>
      <c r="OMO18" s="231">
        <f t="shared" si="164"/>
        <v>0</v>
      </c>
      <c r="OMP18" s="231">
        <f t="shared" si="164"/>
        <v>0</v>
      </c>
      <c r="OMQ18" s="231">
        <f t="shared" si="164"/>
        <v>0</v>
      </c>
      <c r="OMR18" s="231">
        <f t="shared" si="164"/>
        <v>0</v>
      </c>
      <c r="OMS18" s="231">
        <f t="shared" si="164"/>
        <v>0</v>
      </c>
      <c r="OMT18" s="231">
        <f t="shared" si="164"/>
        <v>0</v>
      </c>
      <c r="OMU18" s="231">
        <f t="shared" si="164"/>
        <v>0</v>
      </c>
      <c r="OMV18" s="231">
        <f t="shared" ref="OMV18:OPG18" si="165">SUM(OMV10:OMV17)</f>
        <v>0</v>
      </c>
      <c r="OMW18" s="231">
        <f t="shared" si="165"/>
        <v>0</v>
      </c>
      <c r="OMX18" s="231">
        <f t="shared" si="165"/>
        <v>0</v>
      </c>
      <c r="OMY18" s="231">
        <f t="shared" si="165"/>
        <v>0</v>
      </c>
      <c r="OMZ18" s="231">
        <f t="shared" si="165"/>
        <v>0</v>
      </c>
      <c r="ONA18" s="231">
        <f t="shared" si="165"/>
        <v>0</v>
      </c>
      <c r="ONB18" s="231">
        <f t="shared" si="165"/>
        <v>0</v>
      </c>
      <c r="ONC18" s="231">
        <f t="shared" si="165"/>
        <v>0</v>
      </c>
      <c r="OND18" s="231">
        <f t="shared" si="165"/>
        <v>0</v>
      </c>
      <c r="ONE18" s="231">
        <f t="shared" si="165"/>
        <v>0</v>
      </c>
      <c r="ONF18" s="231">
        <f t="shared" si="165"/>
        <v>0</v>
      </c>
      <c r="ONG18" s="231">
        <f t="shared" si="165"/>
        <v>0</v>
      </c>
      <c r="ONH18" s="231">
        <f t="shared" si="165"/>
        <v>0</v>
      </c>
      <c r="ONI18" s="231">
        <f t="shared" si="165"/>
        <v>0</v>
      </c>
      <c r="ONJ18" s="231">
        <f t="shared" si="165"/>
        <v>0</v>
      </c>
      <c r="ONK18" s="231">
        <f t="shared" si="165"/>
        <v>0</v>
      </c>
      <c r="ONL18" s="231">
        <f t="shared" si="165"/>
        <v>0</v>
      </c>
      <c r="ONM18" s="231">
        <f t="shared" si="165"/>
        <v>0</v>
      </c>
      <c r="ONN18" s="231">
        <f t="shared" si="165"/>
        <v>0</v>
      </c>
      <c r="ONO18" s="231">
        <f t="shared" si="165"/>
        <v>0</v>
      </c>
      <c r="ONP18" s="231">
        <f t="shared" si="165"/>
        <v>0</v>
      </c>
      <c r="ONQ18" s="231">
        <f t="shared" si="165"/>
        <v>0</v>
      </c>
      <c r="ONR18" s="231">
        <f t="shared" si="165"/>
        <v>0</v>
      </c>
      <c r="ONS18" s="231">
        <f t="shared" si="165"/>
        <v>0</v>
      </c>
      <c r="ONT18" s="231">
        <f t="shared" si="165"/>
        <v>0</v>
      </c>
      <c r="ONU18" s="231">
        <f t="shared" si="165"/>
        <v>0</v>
      </c>
      <c r="ONV18" s="231">
        <f t="shared" si="165"/>
        <v>0</v>
      </c>
      <c r="ONW18" s="231">
        <f t="shared" si="165"/>
        <v>0</v>
      </c>
      <c r="ONX18" s="231">
        <f t="shared" si="165"/>
        <v>0</v>
      </c>
      <c r="ONY18" s="231">
        <f t="shared" si="165"/>
        <v>0</v>
      </c>
      <c r="ONZ18" s="231">
        <f t="shared" si="165"/>
        <v>0</v>
      </c>
      <c r="OOA18" s="231">
        <f t="shared" si="165"/>
        <v>0</v>
      </c>
      <c r="OOB18" s="231">
        <f t="shared" si="165"/>
        <v>0</v>
      </c>
      <c r="OOC18" s="231">
        <f t="shared" si="165"/>
        <v>0</v>
      </c>
      <c r="OOD18" s="231">
        <f t="shared" si="165"/>
        <v>0</v>
      </c>
      <c r="OOE18" s="231">
        <f t="shared" si="165"/>
        <v>0</v>
      </c>
      <c r="OOF18" s="231">
        <f t="shared" si="165"/>
        <v>0</v>
      </c>
      <c r="OOG18" s="231">
        <f t="shared" si="165"/>
        <v>0</v>
      </c>
      <c r="OOH18" s="231">
        <f t="shared" si="165"/>
        <v>0</v>
      </c>
      <c r="OOI18" s="231">
        <f t="shared" si="165"/>
        <v>0</v>
      </c>
      <c r="OOJ18" s="231">
        <f t="shared" si="165"/>
        <v>0</v>
      </c>
      <c r="OOK18" s="231">
        <f t="shared" si="165"/>
        <v>0</v>
      </c>
      <c r="OOL18" s="231">
        <f t="shared" si="165"/>
        <v>0</v>
      </c>
      <c r="OOM18" s="231">
        <f t="shared" si="165"/>
        <v>0</v>
      </c>
      <c r="OON18" s="231">
        <f t="shared" si="165"/>
        <v>0</v>
      </c>
      <c r="OOO18" s="231">
        <f t="shared" si="165"/>
        <v>0</v>
      </c>
      <c r="OOP18" s="231">
        <f t="shared" si="165"/>
        <v>0</v>
      </c>
      <c r="OOQ18" s="231">
        <f t="shared" si="165"/>
        <v>0</v>
      </c>
      <c r="OOR18" s="231">
        <f t="shared" si="165"/>
        <v>0</v>
      </c>
      <c r="OOS18" s="231">
        <f t="shared" si="165"/>
        <v>0</v>
      </c>
      <c r="OOT18" s="231">
        <f t="shared" si="165"/>
        <v>0</v>
      </c>
      <c r="OOU18" s="231">
        <f t="shared" si="165"/>
        <v>0</v>
      </c>
      <c r="OOV18" s="231">
        <f t="shared" si="165"/>
        <v>0</v>
      </c>
      <c r="OOW18" s="231">
        <f t="shared" si="165"/>
        <v>0</v>
      </c>
      <c r="OOX18" s="231">
        <f t="shared" si="165"/>
        <v>0</v>
      </c>
      <c r="OOY18" s="231">
        <f t="shared" si="165"/>
        <v>0</v>
      </c>
      <c r="OOZ18" s="231">
        <f t="shared" si="165"/>
        <v>0</v>
      </c>
      <c r="OPA18" s="231">
        <f t="shared" si="165"/>
        <v>0</v>
      </c>
      <c r="OPB18" s="231">
        <f t="shared" si="165"/>
        <v>0</v>
      </c>
      <c r="OPC18" s="231">
        <f t="shared" si="165"/>
        <v>0</v>
      </c>
      <c r="OPD18" s="231">
        <f t="shared" si="165"/>
        <v>0</v>
      </c>
      <c r="OPE18" s="231">
        <f t="shared" si="165"/>
        <v>0</v>
      </c>
      <c r="OPF18" s="231">
        <f t="shared" si="165"/>
        <v>0</v>
      </c>
      <c r="OPG18" s="231">
        <f t="shared" si="165"/>
        <v>0</v>
      </c>
      <c r="OPH18" s="231">
        <f t="shared" ref="OPH18:ORS18" si="166">SUM(OPH10:OPH17)</f>
        <v>0</v>
      </c>
      <c r="OPI18" s="231">
        <f t="shared" si="166"/>
        <v>0</v>
      </c>
      <c r="OPJ18" s="231">
        <f t="shared" si="166"/>
        <v>0</v>
      </c>
      <c r="OPK18" s="231">
        <f t="shared" si="166"/>
        <v>0</v>
      </c>
      <c r="OPL18" s="231">
        <f t="shared" si="166"/>
        <v>0</v>
      </c>
      <c r="OPM18" s="231">
        <f t="shared" si="166"/>
        <v>0</v>
      </c>
      <c r="OPN18" s="231">
        <f t="shared" si="166"/>
        <v>0</v>
      </c>
      <c r="OPO18" s="231">
        <f t="shared" si="166"/>
        <v>0</v>
      </c>
      <c r="OPP18" s="231">
        <f t="shared" si="166"/>
        <v>0</v>
      </c>
      <c r="OPQ18" s="231">
        <f t="shared" si="166"/>
        <v>0</v>
      </c>
      <c r="OPR18" s="231">
        <f t="shared" si="166"/>
        <v>0</v>
      </c>
      <c r="OPS18" s="231">
        <f t="shared" si="166"/>
        <v>0</v>
      </c>
      <c r="OPT18" s="231">
        <f t="shared" si="166"/>
        <v>0</v>
      </c>
      <c r="OPU18" s="231">
        <f t="shared" si="166"/>
        <v>0</v>
      </c>
      <c r="OPV18" s="231">
        <f t="shared" si="166"/>
        <v>0</v>
      </c>
      <c r="OPW18" s="231">
        <f t="shared" si="166"/>
        <v>0</v>
      </c>
      <c r="OPX18" s="231">
        <f t="shared" si="166"/>
        <v>0</v>
      </c>
      <c r="OPY18" s="231">
        <f t="shared" si="166"/>
        <v>0</v>
      </c>
      <c r="OPZ18" s="231">
        <f t="shared" si="166"/>
        <v>0</v>
      </c>
      <c r="OQA18" s="231">
        <f t="shared" si="166"/>
        <v>0</v>
      </c>
      <c r="OQB18" s="231">
        <f t="shared" si="166"/>
        <v>0</v>
      </c>
      <c r="OQC18" s="231">
        <f t="shared" si="166"/>
        <v>0</v>
      </c>
      <c r="OQD18" s="231">
        <f t="shared" si="166"/>
        <v>0</v>
      </c>
      <c r="OQE18" s="231">
        <f t="shared" si="166"/>
        <v>0</v>
      </c>
      <c r="OQF18" s="231">
        <f t="shared" si="166"/>
        <v>0</v>
      </c>
      <c r="OQG18" s="231">
        <f t="shared" si="166"/>
        <v>0</v>
      </c>
      <c r="OQH18" s="231">
        <f t="shared" si="166"/>
        <v>0</v>
      </c>
      <c r="OQI18" s="231">
        <f t="shared" si="166"/>
        <v>0</v>
      </c>
      <c r="OQJ18" s="231">
        <f t="shared" si="166"/>
        <v>0</v>
      </c>
      <c r="OQK18" s="231">
        <f t="shared" si="166"/>
        <v>0</v>
      </c>
      <c r="OQL18" s="231">
        <f t="shared" si="166"/>
        <v>0</v>
      </c>
      <c r="OQM18" s="231">
        <f t="shared" si="166"/>
        <v>0</v>
      </c>
      <c r="OQN18" s="231">
        <f t="shared" si="166"/>
        <v>0</v>
      </c>
      <c r="OQO18" s="231">
        <f t="shared" si="166"/>
        <v>0</v>
      </c>
      <c r="OQP18" s="231">
        <f t="shared" si="166"/>
        <v>0</v>
      </c>
      <c r="OQQ18" s="231">
        <f t="shared" si="166"/>
        <v>0</v>
      </c>
      <c r="OQR18" s="231">
        <f t="shared" si="166"/>
        <v>0</v>
      </c>
      <c r="OQS18" s="231">
        <f t="shared" si="166"/>
        <v>0</v>
      </c>
      <c r="OQT18" s="231">
        <f t="shared" si="166"/>
        <v>0</v>
      </c>
      <c r="OQU18" s="231">
        <f t="shared" si="166"/>
        <v>0</v>
      </c>
      <c r="OQV18" s="231">
        <f t="shared" si="166"/>
        <v>0</v>
      </c>
      <c r="OQW18" s="231">
        <f t="shared" si="166"/>
        <v>0</v>
      </c>
      <c r="OQX18" s="231">
        <f t="shared" si="166"/>
        <v>0</v>
      </c>
      <c r="OQY18" s="231">
        <f t="shared" si="166"/>
        <v>0</v>
      </c>
      <c r="OQZ18" s="231">
        <f t="shared" si="166"/>
        <v>0</v>
      </c>
      <c r="ORA18" s="231">
        <f t="shared" si="166"/>
        <v>0</v>
      </c>
      <c r="ORB18" s="231">
        <f t="shared" si="166"/>
        <v>0</v>
      </c>
      <c r="ORC18" s="231">
        <f t="shared" si="166"/>
        <v>0</v>
      </c>
      <c r="ORD18" s="231">
        <f t="shared" si="166"/>
        <v>0</v>
      </c>
      <c r="ORE18" s="231">
        <f t="shared" si="166"/>
        <v>0</v>
      </c>
      <c r="ORF18" s="231">
        <f t="shared" si="166"/>
        <v>0</v>
      </c>
      <c r="ORG18" s="231">
        <f t="shared" si="166"/>
        <v>0</v>
      </c>
      <c r="ORH18" s="231">
        <f t="shared" si="166"/>
        <v>0</v>
      </c>
      <c r="ORI18" s="231">
        <f t="shared" si="166"/>
        <v>0</v>
      </c>
      <c r="ORJ18" s="231">
        <f t="shared" si="166"/>
        <v>0</v>
      </c>
      <c r="ORK18" s="231">
        <f t="shared" si="166"/>
        <v>0</v>
      </c>
      <c r="ORL18" s="231">
        <f t="shared" si="166"/>
        <v>0</v>
      </c>
      <c r="ORM18" s="231">
        <f t="shared" si="166"/>
        <v>0</v>
      </c>
      <c r="ORN18" s="231">
        <f t="shared" si="166"/>
        <v>0</v>
      </c>
      <c r="ORO18" s="231">
        <f t="shared" si="166"/>
        <v>0</v>
      </c>
      <c r="ORP18" s="231">
        <f t="shared" si="166"/>
        <v>0</v>
      </c>
      <c r="ORQ18" s="231">
        <f t="shared" si="166"/>
        <v>0</v>
      </c>
      <c r="ORR18" s="231">
        <f t="shared" si="166"/>
        <v>0</v>
      </c>
      <c r="ORS18" s="231">
        <f t="shared" si="166"/>
        <v>0</v>
      </c>
      <c r="ORT18" s="231">
        <f t="shared" ref="ORT18:OUE18" si="167">SUM(ORT10:ORT17)</f>
        <v>0</v>
      </c>
      <c r="ORU18" s="231">
        <f t="shared" si="167"/>
        <v>0</v>
      </c>
      <c r="ORV18" s="231">
        <f t="shared" si="167"/>
        <v>0</v>
      </c>
      <c r="ORW18" s="231">
        <f t="shared" si="167"/>
        <v>0</v>
      </c>
      <c r="ORX18" s="231">
        <f t="shared" si="167"/>
        <v>0</v>
      </c>
      <c r="ORY18" s="231">
        <f t="shared" si="167"/>
        <v>0</v>
      </c>
      <c r="ORZ18" s="231">
        <f t="shared" si="167"/>
        <v>0</v>
      </c>
      <c r="OSA18" s="231">
        <f t="shared" si="167"/>
        <v>0</v>
      </c>
      <c r="OSB18" s="231">
        <f t="shared" si="167"/>
        <v>0</v>
      </c>
      <c r="OSC18" s="231">
        <f t="shared" si="167"/>
        <v>0</v>
      </c>
      <c r="OSD18" s="231">
        <f t="shared" si="167"/>
        <v>0</v>
      </c>
      <c r="OSE18" s="231">
        <f t="shared" si="167"/>
        <v>0</v>
      </c>
      <c r="OSF18" s="231">
        <f t="shared" si="167"/>
        <v>0</v>
      </c>
      <c r="OSG18" s="231">
        <f t="shared" si="167"/>
        <v>0</v>
      </c>
      <c r="OSH18" s="231">
        <f t="shared" si="167"/>
        <v>0</v>
      </c>
      <c r="OSI18" s="231">
        <f t="shared" si="167"/>
        <v>0</v>
      </c>
      <c r="OSJ18" s="231">
        <f t="shared" si="167"/>
        <v>0</v>
      </c>
      <c r="OSK18" s="231">
        <f t="shared" si="167"/>
        <v>0</v>
      </c>
      <c r="OSL18" s="231">
        <f t="shared" si="167"/>
        <v>0</v>
      </c>
      <c r="OSM18" s="231">
        <f t="shared" si="167"/>
        <v>0</v>
      </c>
      <c r="OSN18" s="231">
        <f t="shared" si="167"/>
        <v>0</v>
      </c>
      <c r="OSO18" s="231">
        <f t="shared" si="167"/>
        <v>0</v>
      </c>
      <c r="OSP18" s="231">
        <f t="shared" si="167"/>
        <v>0</v>
      </c>
      <c r="OSQ18" s="231">
        <f t="shared" si="167"/>
        <v>0</v>
      </c>
      <c r="OSR18" s="231">
        <f t="shared" si="167"/>
        <v>0</v>
      </c>
      <c r="OSS18" s="231">
        <f t="shared" si="167"/>
        <v>0</v>
      </c>
      <c r="OST18" s="231">
        <f t="shared" si="167"/>
        <v>0</v>
      </c>
      <c r="OSU18" s="231">
        <f t="shared" si="167"/>
        <v>0</v>
      </c>
      <c r="OSV18" s="231">
        <f t="shared" si="167"/>
        <v>0</v>
      </c>
      <c r="OSW18" s="231">
        <f t="shared" si="167"/>
        <v>0</v>
      </c>
      <c r="OSX18" s="231">
        <f t="shared" si="167"/>
        <v>0</v>
      </c>
      <c r="OSY18" s="231">
        <f t="shared" si="167"/>
        <v>0</v>
      </c>
      <c r="OSZ18" s="231">
        <f t="shared" si="167"/>
        <v>0</v>
      </c>
      <c r="OTA18" s="231">
        <f t="shared" si="167"/>
        <v>0</v>
      </c>
      <c r="OTB18" s="231">
        <f t="shared" si="167"/>
        <v>0</v>
      </c>
      <c r="OTC18" s="231">
        <f t="shared" si="167"/>
        <v>0</v>
      </c>
      <c r="OTD18" s="231">
        <f t="shared" si="167"/>
        <v>0</v>
      </c>
      <c r="OTE18" s="231">
        <f t="shared" si="167"/>
        <v>0</v>
      </c>
      <c r="OTF18" s="231">
        <f t="shared" si="167"/>
        <v>0</v>
      </c>
      <c r="OTG18" s="231">
        <f t="shared" si="167"/>
        <v>0</v>
      </c>
      <c r="OTH18" s="231">
        <f t="shared" si="167"/>
        <v>0</v>
      </c>
      <c r="OTI18" s="231">
        <f t="shared" si="167"/>
        <v>0</v>
      </c>
      <c r="OTJ18" s="231">
        <f t="shared" si="167"/>
        <v>0</v>
      </c>
      <c r="OTK18" s="231">
        <f t="shared" si="167"/>
        <v>0</v>
      </c>
      <c r="OTL18" s="231">
        <f t="shared" si="167"/>
        <v>0</v>
      </c>
      <c r="OTM18" s="231">
        <f t="shared" si="167"/>
        <v>0</v>
      </c>
      <c r="OTN18" s="231">
        <f t="shared" si="167"/>
        <v>0</v>
      </c>
      <c r="OTO18" s="231">
        <f t="shared" si="167"/>
        <v>0</v>
      </c>
      <c r="OTP18" s="231">
        <f t="shared" si="167"/>
        <v>0</v>
      </c>
      <c r="OTQ18" s="231">
        <f t="shared" si="167"/>
        <v>0</v>
      </c>
      <c r="OTR18" s="231">
        <f t="shared" si="167"/>
        <v>0</v>
      </c>
      <c r="OTS18" s="231">
        <f t="shared" si="167"/>
        <v>0</v>
      </c>
      <c r="OTT18" s="231">
        <f t="shared" si="167"/>
        <v>0</v>
      </c>
      <c r="OTU18" s="231">
        <f t="shared" si="167"/>
        <v>0</v>
      </c>
      <c r="OTV18" s="231">
        <f t="shared" si="167"/>
        <v>0</v>
      </c>
      <c r="OTW18" s="231">
        <f t="shared" si="167"/>
        <v>0</v>
      </c>
      <c r="OTX18" s="231">
        <f t="shared" si="167"/>
        <v>0</v>
      </c>
      <c r="OTY18" s="231">
        <f t="shared" si="167"/>
        <v>0</v>
      </c>
      <c r="OTZ18" s="231">
        <f t="shared" si="167"/>
        <v>0</v>
      </c>
      <c r="OUA18" s="231">
        <f t="shared" si="167"/>
        <v>0</v>
      </c>
      <c r="OUB18" s="231">
        <f t="shared" si="167"/>
        <v>0</v>
      </c>
      <c r="OUC18" s="231">
        <f t="shared" si="167"/>
        <v>0</v>
      </c>
      <c r="OUD18" s="231">
        <f t="shared" si="167"/>
        <v>0</v>
      </c>
      <c r="OUE18" s="231">
        <f t="shared" si="167"/>
        <v>0</v>
      </c>
      <c r="OUF18" s="231">
        <f t="shared" ref="OUF18:OWQ18" si="168">SUM(OUF10:OUF17)</f>
        <v>0</v>
      </c>
      <c r="OUG18" s="231">
        <f t="shared" si="168"/>
        <v>0</v>
      </c>
      <c r="OUH18" s="231">
        <f t="shared" si="168"/>
        <v>0</v>
      </c>
      <c r="OUI18" s="231">
        <f t="shared" si="168"/>
        <v>0</v>
      </c>
      <c r="OUJ18" s="231">
        <f t="shared" si="168"/>
        <v>0</v>
      </c>
      <c r="OUK18" s="231">
        <f t="shared" si="168"/>
        <v>0</v>
      </c>
      <c r="OUL18" s="231">
        <f t="shared" si="168"/>
        <v>0</v>
      </c>
      <c r="OUM18" s="231">
        <f t="shared" si="168"/>
        <v>0</v>
      </c>
      <c r="OUN18" s="231">
        <f t="shared" si="168"/>
        <v>0</v>
      </c>
      <c r="OUO18" s="231">
        <f t="shared" si="168"/>
        <v>0</v>
      </c>
      <c r="OUP18" s="231">
        <f t="shared" si="168"/>
        <v>0</v>
      </c>
      <c r="OUQ18" s="231">
        <f t="shared" si="168"/>
        <v>0</v>
      </c>
      <c r="OUR18" s="231">
        <f t="shared" si="168"/>
        <v>0</v>
      </c>
      <c r="OUS18" s="231">
        <f t="shared" si="168"/>
        <v>0</v>
      </c>
      <c r="OUT18" s="231">
        <f t="shared" si="168"/>
        <v>0</v>
      </c>
      <c r="OUU18" s="231">
        <f t="shared" si="168"/>
        <v>0</v>
      </c>
      <c r="OUV18" s="231">
        <f t="shared" si="168"/>
        <v>0</v>
      </c>
      <c r="OUW18" s="231">
        <f t="shared" si="168"/>
        <v>0</v>
      </c>
      <c r="OUX18" s="231">
        <f t="shared" si="168"/>
        <v>0</v>
      </c>
      <c r="OUY18" s="231">
        <f t="shared" si="168"/>
        <v>0</v>
      </c>
      <c r="OUZ18" s="231">
        <f t="shared" si="168"/>
        <v>0</v>
      </c>
      <c r="OVA18" s="231">
        <f t="shared" si="168"/>
        <v>0</v>
      </c>
      <c r="OVB18" s="231">
        <f t="shared" si="168"/>
        <v>0</v>
      </c>
      <c r="OVC18" s="231">
        <f t="shared" si="168"/>
        <v>0</v>
      </c>
      <c r="OVD18" s="231">
        <f t="shared" si="168"/>
        <v>0</v>
      </c>
      <c r="OVE18" s="231">
        <f t="shared" si="168"/>
        <v>0</v>
      </c>
      <c r="OVF18" s="231">
        <f t="shared" si="168"/>
        <v>0</v>
      </c>
      <c r="OVG18" s="231">
        <f t="shared" si="168"/>
        <v>0</v>
      </c>
      <c r="OVH18" s="231">
        <f t="shared" si="168"/>
        <v>0</v>
      </c>
      <c r="OVI18" s="231">
        <f t="shared" si="168"/>
        <v>0</v>
      </c>
      <c r="OVJ18" s="231">
        <f t="shared" si="168"/>
        <v>0</v>
      </c>
      <c r="OVK18" s="231">
        <f t="shared" si="168"/>
        <v>0</v>
      </c>
      <c r="OVL18" s="231">
        <f t="shared" si="168"/>
        <v>0</v>
      </c>
      <c r="OVM18" s="231">
        <f t="shared" si="168"/>
        <v>0</v>
      </c>
      <c r="OVN18" s="231">
        <f t="shared" si="168"/>
        <v>0</v>
      </c>
      <c r="OVO18" s="231">
        <f t="shared" si="168"/>
        <v>0</v>
      </c>
      <c r="OVP18" s="231">
        <f t="shared" si="168"/>
        <v>0</v>
      </c>
      <c r="OVQ18" s="231">
        <f t="shared" si="168"/>
        <v>0</v>
      </c>
      <c r="OVR18" s="231">
        <f t="shared" si="168"/>
        <v>0</v>
      </c>
      <c r="OVS18" s="231">
        <f t="shared" si="168"/>
        <v>0</v>
      </c>
      <c r="OVT18" s="231">
        <f t="shared" si="168"/>
        <v>0</v>
      </c>
      <c r="OVU18" s="231">
        <f t="shared" si="168"/>
        <v>0</v>
      </c>
      <c r="OVV18" s="231">
        <f t="shared" si="168"/>
        <v>0</v>
      </c>
      <c r="OVW18" s="231">
        <f t="shared" si="168"/>
        <v>0</v>
      </c>
      <c r="OVX18" s="231">
        <f t="shared" si="168"/>
        <v>0</v>
      </c>
      <c r="OVY18" s="231">
        <f t="shared" si="168"/>
        <v>0</v>
      </c>
      <c r="OVZ18" s="231">
        <f t="shared" si="168"/>
        <v>0</v>
      </c>
      <c r="OWA18" s="231">
        <f t="shared" si="168"/>
        <v>0</v>
      </c>
      <c r="OWB18" s="231">
        <f t="shared" si="168"/>
        <v>0</v>
      </c>
      <c r="OWC18" s="231">
        <f t="shared" si="168"/>
        <v>0</v>
      </c>
      <c r="OWD18" s="231">
        <f t="shared" si="168"/>
        <v>0</v>
      </c>
      <c r="OWE18" s="231">
        <f t="shared" si="168"/>
        <v>0</v>
      </c>
      <c r="OWF18" s="231">
        <f t="shared" si="168"/>
        <v>0</v>
      </c>
      <c r="OWG18" s="231">
        <f t="shared" si="168"/>
        <v>0</v>
      </c>
      <c r="OWH18" s="231">
        <f t="shared" si="168"/>
        <v>0</v>
      </c>
      <c r="OWI18" s="231">
        <f t="shared" si="168"/>
        <v>0</v>
      </c>
      <c r="OWJ18" s="231">
        <f t="shared" si="168"/>
        <v>0</v>
      </c>
      <c r="OWK18" s="231">
        <f t="shared" si="168"/>
        <v>0</v>
      </c>
      <c r="OWL18" s="231">
        <f t="shared" si="168"/>
        <v>0</v>
      </c>
      <c r="OWM18" s="231">
        <f t="shared" si="168"/>
        <v>0</v>
      </c>
      <c r="OWN18" s="231">
        <f t="shared" si="168"/>
        <v>0</v>
      </c>
      <c r="OWO18" s="231">
        <f t="shared" si="168"/>
        <v>0</v>
      </c>
      <c r="OWP18" s="231">
        <f t="shared" si="168"/>
        <v>0</v>
      </c>
      <c r="OWQ18" s="231">
        <f t="shared" si="168"/>
        <v>0</v>
      </c>
      <c r="OWR18" s="231">
        <f t="shared" ref="OWR18:OZC18" si="169">SUM(OWR10:OWR17)</f>
        <v>0</v>
      </c>
      <c r="OWS18" s="231">
        <f t="shared" si="169"/>
        <v>0</v>
      </c>
      <c r="OWT18" s="231">
        <f t="shared" si="169"/>
        <v>0</v>
      </c>
      <c r="OWU18" s="231">
        <f t="shared" si="169"/>
        <v>0</v>
      </c>
      <c r="OWV18" s="231">
        <f t="shared" si="169"/>
        <v>0</v>
      </c>
      <c r="OWW18" s="231">
        <f t="shared" si="169"/>
        <v>0</v>
      </c>
      <c r="OWX18" s="231">
        <f t="shared" si="169"/>
        <v>0</v>
      </c>
      <c r="OWY18" s="231">
        <f t="shared" si="169"/>
        <v>0</v>
      </c>
      <c r="OWZ18" s="231">
        <f t="shared" si="169"/>
        <v>0</v>
      </c>
      <c r="OXA18" s="231">
        <f t="shared" si="169"/>
        <v>0</v>
      </c>
      <c r="OXB18" s="231">
        <f t="shared" si="169"/>
        <v>0</v>
      </c>
      <c r="OXC18" s="231">
        <f t="shared" si="169"/>
        <v>0</v>
      </c>
      <c r="OXD18" s="231">
        <f t="shared" si="169"/>
        <v>0</v>
      </c>
      <c r="OXE18" s="231">
        <f t="shared" si="169"/>
        <v>0</v>
      </c>
      <c r="OXF18" s="231">
        <f t="shared" si="169"/>
        <v>0</v>
      </c>
      <c r="OXG18" s="231">
        <f t="shared" si="169"/>
        <v>0</v>
      </c>
      <c r="OXH18" s="231">
        <f t="shared" si="169"/>
        <v>0</v>
      </c>
      <c r="OXI18" s="231">
        <f t="shared" si="169"/>
        <v>0</v>
      </c>
      <c r="OXJ18" s="231">
        <f t="shared" si="169"/>
        <v>0</v>
      </c>
      <c r="OXK18" s="231">
        <f t="shared" si="169"/>
        <v>0</v>
      </c>
      <c r="OXL18" s="231">
        <f t="shared" si="169"/>
        <v>0</v>
      </c>
      <c r="OXM18" s="231">
        <f t="shared" si="169"/>
        <v>0</v>
      </c>
      <c r="OXN18" s="231">
        <f t="shared" si="169"/>
        <v>0</v>
      </c>
      <c r="OXO18" s="231">
        <f t="shared" si="169"/>
        <v>0</v>
      </c>
      <c r="OXP18" s="231">
        <f t="shared" si="169"/>
        <v>0</v>
      </c>
      <c r="OXQ18" s="231">
        <f t="shared" si="169"/>
        <v>0</v>
      </c>
      <c r="OXR18" s="231">
        <f t="shared" si="169"/>
        <v>0</v>
      </c>
      <c r="OXS18" s="231">
        <f t="shared" si="169"/>
        <v>0</v>
      </c>
      <c r="OXT18" s="231">
        <f t="shared" si="169"/>
        <v>0</v>
      </c>
      <c r="OXU18" s="231">
        <f t="shared" si="169"/>
        <v>0</v>
      </c>
      <c r="OXV18" s="231">
        <f t="shared" si="169"/>
        <v>0</v>
      </c>
      <c r="OXW18" s="231">
        <f t="shared" si="169"/>
        <v>0</v>
      </c>
      <c r="OXX18" s="231">
        <f t="shared" si="169"/>
        <v>0</v>
      </c>
      <c r="OXY18" s="231">
        <f t="shared" si="169"/>
        <v>0</v>
      </c>
      <c r="OXZ18" s="231">
        <f t="shared" si="169"/>
        <v>0</v>
      </c>
      <c r="OYA18" s="231">
        <f t="shared" si="169"/>
        <v>0</v>
      </c>
      <c r="OYB18" s="231">
        <f t="shared" si="169"/>
        <v>0</v>
      </c>
      <c r="OYC18" s="231">
        <f t="shared" si="169"/>
        <v>0</v>
      </c>
      <c r="OYD18" s="231">
        <f t="shared" si="169"/>
        <v>0</v>
      </c>
      <c r="OYE18" s="231">
        <f t="shared" si="169"/>
        <v>0</v>
      </c>
      <c r="OYF18" s="231">
        <f t="shared" si="169"/>
        <v>0</v>
      </c>
      <c r="OYG18" s="231">
        <f t="shared" si="169"/>
        <v>0</v>
      </c>
      <c r="OYH18" s="231">
        <f t="shared" si="169"/>
        <v>0</v>
      </c>
      <c r="OYI18" s="231">
        <f t="shared" si="169"/>
        <v>0</v>
      </c>
      <c r="OYJ18" s="231">
        <f t="shared" si="169"/>
        <v>0</v>
      </c>
      <c r="OYK18" s="231">
        <f t="shared" si="169"/>
        <v>0</v>
      </c>
      <c r="OYL18" s="231">
        <f t="shared" si="169"/>
        <v>0</v>
      </c>
      <c r="OYM18" s="231">
        <f t="shared" si="169"/>
        <v>0</v>
      </c>
      <c r="OYN18" s="231">
        <f t="shared" si="169"/>
        <v>0</v>
      </c>
      <c r="OYO18" s="231">
        <f t="shared" si="169"/>
        <v>0</v>
      </c>
      <c r="OYP18" s="231">
        <f t="shared" si="169"/>
        <v>0</v>
      </c>
      <c r="OYQ18" s="231">
        <f t="shared" si="169"/>
        <v>0</v>
      </c>
      <c r="OYR18" s="231">
        <f t="shared" si="169"/>
        <v>0</v>
      </c>
      <c r="OYS18" s="231">
        <f t="shared" si="169"/>
        <v>0</v>
      </c>
      <c r="OYT18" s="231">
        <f t="shared" si="169"/>
        <v>0</v>
      </c>
      <c r="OYU18" s="231">
        <f t="shared" si="169"/>
        <v>0</v>
      </c>
      <c r="OYV18" s="231">
        <f t="shared" si="169"/>
        <v>0</v>
      </c>
      <c r="OYW18" s="231">
        <f t="shared" si="169"/>
        <v>0</v>
      </c>
      <c r="OYX18" s="231">
        <f t="shared" si="169"/>
        <v>0</v>
      </c>
      <c r="OYY18" s="231">
        <f t="shared" si="169"/>
        <v>0</v>
      </c>
      <c r="OYZ18" s="231">
        <f t="shared" si="169"/>
        <v>0</v>
      </c>
      <c r="OZA18" s="231">
        <f t="shared" si="169"/>
        <v>0</v>
      </c>
      <c r="OZB18" s="231">
        <f t="shared" si="169"/>
        <v>0</v>
      </c>
      <c r="OZC18" s="231">
        <f t="shared" si="169"/>
        <v>0</v>
      </c>
      <c r="OZD18" s="231">
        <f t="shared" ref="OZD18:PBO18" si="170">SUM(OZD10:OZD17)</f>
        <v>0</v>
      </c>
      <c r="OZE18" s="231">
        <f t="shared" si="170"/>
        <v>0</v>
      </c>
      <c r="OZF18" s="231">
        <f t="shared" si="170"/>
        <v>0</v>
      </c>
      <c r="OZG18" s="231">
        <f t="shared" si="170"/>
        <v>0</v>
      </c>
      <c r="OZH18" s="231">
        <f t="shared" si="170"/>
        <v>0</v>
      </c>
      <c r="OZI18" s="231">
        <f t="shared" si="170"/>
        <v>0</v>
      </c>
      <c r="OZJ18" s="231">
        <f t="shared" si="170"/>
        <v>0</v>
      </c>
      <c r="OZK18" s="231">
        <f t="shared" si="170"/>
        <v>0</v>
      </c>
      <c r="OZL18" s="231">
        <f t="shared" si="170"/>
        <v>0</v>
      </c>
      <c r="OZM18" s="231">
        <f t="shared" si="170"/>
        <v>0</v>
      </c>
      <c r="OZN18" s="231">
        <f t="shared" si="170"/>
        <v>0</v>
      </c>
      <c r="OZO18" s="231">
        <f t="shared" si="170"/>
        <v>0</v>
      </c>
      <c r="OZP18" s="231">
        <f t="shared" si="170"/>
        <v>0</v>
      </c>
      <c r="OZQ18" s="231">
        <f t="shared" si="170"/>
        <v>0</v>
      </c>
      <c r="OZR18" s="231">
        <f t="shared" si="170"/>
        <v>0</v>
      </c>
      <c r="OZS18" s="231">
        <f t="shared" si="170"/>
        <v>0</v>
      </c>
      <c r="OZT18" s="231">
        <f t="shared" si="170"/>
        <v>0</v>
      </c>
      <c r="OZU18" s="231">
        <f t="shared" si="170"/>
        <v>0</v>
      </c>
      <c r="OZV18" s="231">
        <f t="shared" si="170"/>
        <v>0</v>
      </c>
      <c r="OZW18" s="231">
        <f t="shared" si="170"/>
        <v>0</v>
      </c>
      <c r="OZX18" s="231">
        <f t="shared" si="170"/>
        <v>0</v>
      </c>
      <c r="OZY18" s="231">
        <f t="shared" si="170"/>
        <v>0</v>
      </c>
      <c r="OZZ18" s="231">
        <f t="shared" si="170"/>
        <v>0</v>
      </c>
      <c r="PAA18" s="231">
        <f t="shared" si="170"/>
        <v>0</v>
      </c>
      <c r="PAB18" s="231">
        <f t="shared" si="170"/>
        <v>0</v>
      </c>
      <c r="PAC18" s="231">
        <f t="shared" si="170"/>
        <v>0</v>
      </c>
      <c r="PAD18" s="231">
        <f t="shared" si="170"/>
        <v>0</v>
      </c>
      <c r="PAE18" s="231">
        <f t="shared" si="170"/>
        <v>0</v>
      </c>
      <c r="PAF18" s="231">
        <f t="shared" si="170"/>
        <v>0</v>
      </c>
      <c r="PAG18" s="231">
        <f t="shared" si="170"/>
        <v>0</v>
      </c>
      <c r="PAH18" s="231">
        <f t="shared" si="170"/>
        <v>0</v>
      </c>
      <c r="PAI18" s="231">
        <f t="shared" si="170"/>
        <v>0</v>
      </c>
      <c r="PAJ18" s="231">
        <f t="shared" si="170"/>
        <v>0</v>
      </c>
      <c r="PAK18" s="231">
        <f t="shared" si="170"/>
        <v>0</v>
      </c>
      <c r="PAL18" s="231">
        <f t="shared" si="170"/>
        <v>0</v>
      </c>
      <c r="PAM18" s="231">
        <f t="shared" si="170"/>
        <v>0</v>
      </c>
      <c r="PAN18" s="231">
        <f t="shared" si="170"/>
        <v>0</v>
      </c>
      <c r="PAO18" s="231">
        <f t="shared" si="170"/>
        <v>0</v>
      </c>
      <c r="PAP18" s="231">
        <f t="shared" si="170"/>
        <v>0</v>
      </c>
      <c r="PAQ18" s="231">
        <f t="shared" si="170"/>
        <v>0</v>
      </c>
      <c r="PAR18" s="231">
        <f t="shared" si="170"/>
        <v>0</v>
      </c>
      <c r="PAS18" s="231">
        <f t="shared" si="170"/>
        <v>0</v>
      </c>
      <c r="PAT18" s="231">
        <f t="shared" si="170"/>
        <v>0</v>
      </c>
      <c r="PAU18" s="231">
        <f t="shared" si="170"/>
        <v>0</v>
      </c>
      <c r="PAV18" s="231">
        <f t="shared" si="170"/>
        <v>0</v>
      </c>
      <c r="PAW18" s="231">
        <f t="shared" si="170"/>
        <v>0</v>
      </c>
      <c r="PAX18" s="231">
        <f t="shared" si="170"/>
        <v>0</v>
      </c>
      <c r="PAY18" s="231">
        <f t="shared" si="170"/>
        <v>0</v>
      </c>
      <c r="PAZ18" s="231">
        <f t="shared" si="170"/>
        <v>0</v>
      </c>
      <c r="PBA18" s="231">
        <f t="shared" si="170"/>
        <v>0</v>
      </c>
      <c r="PBB18" s="231">
        <f t="shared" si="170"/>
        <v>0</v>
      </c>
      <c r="PBC18" s="231">
        <f t="shared" si="170"/>
        <v>0</v>
      </c>
      <c r="PBD18" s="231">
        <f t="shared" si="170"/>
        <v>0</v>
      </c>
      <c r="PBE18" s="231">
        <f t="shared" si="170"/>
        <v>0</v>
      </c>
      <c r="PBF18" s="231">
        <f t="shared" si="170"/>
        <v>0</v>
      </c>
      <c r="PBG18" s="231">
        <f t="shared" si="170"/>
        <v>0</v>
      </c>
      <c r="PBH18" s="231">
        <f t="shared" si="170"/>
        <v>0</v>
      </c>
      <c r="PBI18" s="231">
        <f t="shared" si="170"/>
        <v>0</v>
      </c>
      <c r="PBJ18" s="231">
        <f t="shared" si="170"/>
        <v>0</v>
      </c>
      <c r="PBK18" s="231">
        <f t="shared" si="170"/>
        <v>0</v>
      </c>
      <c r="PBL18" s="231">
        <f t="shared" si="170"/>
        <v>0</v>
      </c>
      <c r="PBM18" s="231">
        <f t="shared" si="170"/>
        <v>0</v>
      </c>
      <c r="PBN18" s="231">
        <f t="shared" si="170"/>
        <v>0</v>
      </c>
      <c r="PBO18" s="231">
        <f t="shared" si="170"/>
        <v>0</v>
      </c>
      <c r="PBP18" s="231">
        <f t="shared" ref="PBP18:PEA18" si="171">SUM(PBP10:PBP17)</f>
        <v>0</v>
      </c>
      <c r="PBQ18" s="231">
        <f t="shared" si="171"/>
        <v>0</v>
      </c>
      <c r="PBR18" s="231">
        <f t="shared" si="171"/>
        <v>0</v>
      </c>
      <c r="PBS18" s="231">
        <f t="shared" si="171"/>
        <v>0</v>
      </c>
      <c r="PBT18" s="231">
        <f t="shared" si="171"/>
        <v>0</v>
      </c>
      <c r="PBU18" s="231">
        <f t="shared" si="171"/>
        <v>0</v>
      </c>
      <c r="PBV18" s="231">
        <f t="shared" si="171"/>
        <v>0</v>
      </c>
      <c r="PBW18" s="231">
        <f t="shared" si="171"/>
        <v>0</v>
      </c>
      <c r="PBX18" s="231">
        <f t="shared" si="171"/>
        <v>0</v>
      </c>
      <c r="PBY18" s="231">
        <f t="shared" si="171"/>
        <v>0</v>
      </c>
      <c r="PBZ18" s="231">
        <f t="shared" si="171"/>
        <v>0</v>
      </c>
      <c r="PCA18" s="231">
        <f t="shared" si="171"/>
        <v>0</v>
      </c>
      <c r="PCB18" s="231">
        <f t="shared" si="171"/>
        <v>0</v>
      </c>
      <c r="PCC18" s="231">
        <f t="shared" si="171"/>
        <v>0</v>
      </c>
      <c r="PCD18" s="231">
        <f t="shared" si="171"/>
        <v>0</v>
      </c>
      <c r="PCE18" s="231">
        <f t="shared" si="171"/>
        <v>0</v>
      </c>
      <c r="PCF18" s="231">
        <f t="shared" si="171"/>
        <v>0</v>
      </c>
      <c r="PCG18" s="231">
        <f t="shared" si="171"/>
        <v>0</v>
      </c>
      <c r="PCH18" s="231">
        <f t="shared" si="171"/>
        <v>0</v>
      </c>
      <c r="PCI18" s="231">
        <f t="shared" si="171"/>
        <v>0</v>
      </c>
      <c r="PCJ18" s="231">
        <f t="shared" si="171"/>
        <v>0</v>
      </c>
      <c r="PCK18" s="231">
        <f t="shared" si="171"/>
        <v>0</v>
      </c>
      <c r="PCL18" s="231">
        <f t="shared" si="171"/>
        <v>0</v>
      </c>
      <c r="PCM18" s="231">
        <f t="shared" si="171"/>
        <v>0</v>
      </c>
      <c r="PCN18" s="231">
        <f t="shared" si="171"/>
        <v>0</v>
      </c>
      <c r="PCO18" s="231">
        <f t="shared" si="171"/>
        <v>0</v>
      </c>
      <c r="PCP18" s="231">
        <f t="shared" si="171"/>
        <v>0</v>
      </c>
      <c r="PCQ18" s="231">
        <f t="shared" si="171"/>
        <v>0</v>
      </c>
      <c r="PCR18" s="231">
        <f t="shared" si="171"/>
        <v>0</v>
      </c>
      <c r="PCS18" s="231">
        <f t="shared" si="171"/>
        <v>0</v>
      </c>
      <c r="PCT18" s="231">
        <f t="shared" si="171"/>
        <v>0</v>
      </c>
      <c r="PCU18" s="231">
        <f t="shared" si="171"/>
        <v>0</v>
      </c>
      <c r="PCV18" s="231">
        <f t="shared" si="171"/>
        <v>0</v>
      </c>
      <c r="PCW18" s="231">
        <f t="shared" si="171"/>
        <v>0</v>
      </c>
      <c r="PCX18" s="231">
        <f t="shared" si="171"/>
        <v>0</v>
      </c>
      <c r="PCY18" s="231">
        <f t="shared" si="171"/>
        <v>0</v>
      </c>
      <c r="PCZ18" s="231">
        <f t="shared" si="171"/>
        <v>0</v>
      </c>
      <c r="PDA18" s="231">
        <f t="shared" si="171"/>
        <v>0</v>
      </c>
      <c r="PDB18" s="231">
        <f t="shared" si="171"/>
        <v>0</v>
      </c>
      <c r="PDC18" s="231">
        <f t="shared" si="171"/>
        <v>0</v>
      </c>
      <c r="PDD18" s="231">
        <f t="shared" si="171"/>
        <v>0</v>
      </c>
      <c r="PDE18" s="231">
        <f t="shared" si="171"/>
        <v>0</v>
      </c>
      <c r="PDF18" s="231">
        <f t="shared" si="171"/>
        <v>0</v>
      </c>
      <c r="PDG18" s="231">
        <f t="shared" si="171"/>
        <v>0</v>
      </c>
      <c r="PDH18" s="231">
        <f t="shared" si="171"/>
        <v>0</v>
      </c>
      <c r="PDI18" s="231">
        <f t="shared" si="171"/>
        <v>0</v>
      </c>
      <c r="PDJ18" s="231">
        <f t="shared" si="171"/>
        <v>0</v>
      </c>
      <c r="PDK18" s="231">
        <f t="shared" si="171"/>
        <v>0</v>
      </c>
      <c r="PDL18" s="231">
        <f t="shared" si="171"/>
        <v>0</v>
      </c>
      <c r="PDM18" s="231">
        <f t="shared" si="171"/>
        <v>0</v>
      </c>
      <c r="PDN18" s="231">
        <f t="shared" si="171"/>
        <v>0</v>
      </c>
      <c r="PDO18" s="231">
        <f t="shared" si="171"/>
        <v>0</v>
      </c>
      <c r="PDP18" s="231">
        <f t="shared" si="171"/>
        <v>0</v>
      </c>
      <c r="PDQ18" s="231">
        <f t="shared" si="171"/>
        <v>0</v>
      </c>
      <c r="PDR18" s="231">
        <f t="shared" si="171"/>
        <v>0</v>
      </c>
      <c r="PDS18" s="231">
        <f t="shared" si="171"/>
        <v>0</v>
      </c>
      <c r="PDT18" s="231">
        <f t="shared" si="171"/>
        <v>0</v>
      </c>
      <c r="PDU18" s="231">
        <f t="shared" si="171"/>
        <v>0</v>
      </c>
      <c r="PDV18" s="231">
        <f t="shared" si="171"/>
        <v>0</v>
      </c>
      <c r="PDW18" s="231">
        <f t="shared" si="171"/>
        <v>0</v>
      </c>
      <c r="PDX18" s="231">
        <f t="shared" si="171"/>
        <v>0</v>
      </c>
      <c r="PDY18" s="231">
        <f t="shared" si="171"/>
        <v>0</v>
      </c>
      <c r="PDZ18" s="231">
        <f t="shared" si="171"/>
        <v>0</v>
      </c>
      <c r="PEA18" s="231">
        <f t="shared" si="171"/>
        <v>0</v>
      </c>
      <c r="PEB18" s="231">
        <f t="shared" ref="PEB18:PGM18" si="172">SUM(PEB10:PEB17)</f>
        <v>0</v>
      </c>
      <c r="PEC18" s="231">
        <f t="shared" si="172"/>
        <v>0</v>
      </c>
      <c r="PED18" s="231">
        <f t="shared" si="172"/>
        <v>0</v>
      </c>
      <c r="PEE18" s="231">
        <f t="shared" si="172"/>
        <v>0</v>
      </c>
      <c r="PEF18" s="231">
        <f t="shared" si="172"/>
        <v>0</v>
      </c>
      <c r="PEG18" s="231">
        <f t="shared" si="172"/>
        <v>0</v>
      </c>
      <c r="PEH18" s="231">
        <f t="shared" si="172"/>
        <v>0</v>
      </c>
      <c r="PEI18" s="231">
        <f t="shared" si="172"/>
        <v>0</v>
      </c>
      <c r="PEJ18" s="231">
        <f t="shared" si="172"/>
        <v>0</v>
      </c>
      <c r="PEK18" s="231">
        <f t="shared" si="172"/>
        <v>0</v>
      </c>
      <c r="PEL18" s="231">
        <f t="shared" si="172"/>
        <v>0</v>
      </c>
      <c r="PEM18" s="231">
        <f t="shared" si="172"/>
        <v>0</v>
      </c>
      <c r="PEN18" s="231">
        <f t="shared" si="172"/>
        <v>0</v>
      </c>
      <c r="PEO18" s="231">
        <f t="shared" si="172"/>
        <v>0</v>
      </c>
      <c r="PEP18" s="231">
        <f t="shared" si="172"/>
        <v>0</v>
      </c>
      <c r="PEQ18" s="231">
        <f t="shared" si="172"/>
        <v>0</v>
      </c>
      <c r="PER18" s="231">
        <f t="shared" si="172"/>
        <v>0</v>
      </c>
      <c r="PES18" s="231">
        <f t="shared" si="172"/>
        <v>0</v>
      </c>
      <c r="PET18" s="231">
        <f t="shared" si="172"/>
        <v>0</v>
      </c>
      <c r="PEU18" s="231">
        <f t="shared" si="172"/>
        <v>0</v>
      </c>
      <c r="PEV18" s="231">
        <f t="shared" si="172"/>
        <v>0</v>
      </c>
      <c r="PEW18" s="231">
        <f t="shared" si="172"/>
        <v>0</v>
      </c>
      <c r="PEX18" s="231">
        <f t="shared" si="172"/>
        <v>0</v>
      </c>
      <c r="PEY18" s="231">
        <f t="shared" si="172"/>
        <v>0</v>
      </c>
      <c r="PEZ18" s="231">
        <f t="shared" si="172"/>
        <v>0</v>
      </c>
      <c r="PFA18" s="231">
        <f t="shared" si="172"/>
        <v>0</v>
      </c>
      <c r="PFB18" s="231">
        <f t="shared" si="172"/>
        <v>0</v>
      </c>
      <c r="PFC18" s="231">
        <f t="shared" si="172"/>
        <v>0</v>
      </c>
      <c r="PFD18" s="231">
        <f t="shared" si="172"/>
        <v>0</v>
      </c>
      <c r="PFE18" s="231">
        <f t="shared" si="172"/>
        <v>0</v>
      </c>
      <c r="PFF18" s="231">
        <f t="shared" si="172"/>
        <v>0</v>
      </c>
      <c r="PFG18" s="231">
        <f t="shared" si="172"/>
        <v>0</v>
      </c>
      <c r="PFH18" s="231">
        <f t="shared" si="172"/>
        <v>0</v>
      </c>
      <c r="PFI18" s="231">
        <f t="shared" si="172"/>
        <v>0</v>
      </c>
      <c r="PFJ18" s="231">
        <f t="shared" si="172"/>
        <v>0</v>
      </c>
      <c r="PFK18" s="231">
        <f t="shared" si="172"/>
        <v>0</v>
      </c>
      <c r="PFL18" s="231">
        <f t="shared" si="172"/>
        <v>0</v>
      </c>
      <c r="PFM18" s="231">
        <f t="shared" si="172"/>
        <v>0</v>
      </c>
      <c r="PFN18" s="231">
        <f t="shared" si="172"/>
        <v>0</v>
      </c>
      <c r="PFO18" s="231">
        <f t="shared" si="172"/>
        <v>0</v>
      </c>
      <c r="PFP18" s="231">
        <f t="shared" si="172"/>
        <v>0</v>
      </c>
      <c r="PFQ18" s="231">
        <f t="shared" si="172"/>
        <v>0</v>
      </c>
      <c r="PFR18" s="231">
        <f t="shared" si="172"/>
        <v>0</v>
      </c>
      <c r="PFS18" s="231">
        <f t="shared" si="172"/>
        <v>0</v>
      </c>
      <c r="PFT18" s="231">
        <f t="shared" si="172"/>
        <v>0</v>
      </c>
      <c r="PFU18" s="231">
        <f t="shared" si="172"/>
        <v>0</v>
      </c>
      <c r="PFV18" s="231">
        <f t="shared" si="172"/>
        <v>0</v>
      </c>
      <c r="PFW18" s="231">
        <f t="shared" si="172"/>
        <v>0</v>
      </c>
      <c r="PFX18" s="231">
        <f t="shared" si="172"/>
        <v>0</v>
      </c>
      <c r="PFY18" s="231">
        <f t="shared" si="172"/>
        <v>0</v>
      </c>
      <c r="PFZ18" s="231">
        <f t="shared" si="172"/>
        <v>0</v>
      </c>
      <c r="PGA18" s="231">
        <f t="shared" si="172"/>
        <v>0</v>
      </c>
      <c r="PGB18" s="231">
        <f t="shared" si="172"/>
        <v>0</v>
      </c>
      <c r="PGC18" s="231">
        <f t="shared" si="172"/>
        <v>0</v>
      </c>
      <c r="PGD18" s="231">
        <f t="shared" si="172"/>
        <v>0</v>
      </c>
      <c r="PGE18" s="231">
        <f t="shared" si="172"/>
        <v>0</v>
      </c>
      <c r="PGF18" s="231">
        <f t="shared" si="172"/>
        <v>0</v>
      </c>
      <c r="PGG18" s="231">
        <f t="shared" si="172"/>
        <v>0</v>
      </c>
      <c r="PGH18" s="231">
        <f t="shared" si="172"/>
        <v>0</v>
      </c>
      <c r="PGI18" s="231">
        <f t="shared" si="172"/>
        <v>0</v>
      </c>
      <c r="PGJ18" s="231">
        <f t="shared" si="172"/>
        <v>0</v>
      </c>
      <c r="PGK18" s="231">
        <f t="shared" si="172"/>
        <v>0</v>
      </c>
      <c r="PGL18" s="231">
        <f t="shared" si="172"/>
        <v>0</v>
      </c>
      <c r="PGM18" s="231">
        <f t="shared" si="172"/>
        <v>0</v>
      </c>
      <c r="PGN18" s="231">
        <f t="shared" ref="PGN18:PIY18" si="173">SUM(PGN10:PGN17)</f>
        <v>0</v>
      </c>
      <c r="PGO18" s="231">
        <f t="shared" si="173"/>
        <v>0</v>
      </c>
      <c r="PGP18" s="231">
        <f t="shared" si="173"/>
        <v>0</v>
      </c>
      <c r="PGQ18" s="231">
        <f t="shared" si="173"/>
        <v>0</v>
      </c>
      <c r="PGR18" s="231">
        <f t="shared" si="173"/>
        <v>0</v>
      </c>
      <c r="PGS18" s="231">
        <f t="shared" si="173"/>
        <v>0</v>
      </c>
      <c r="PGT18" s="231">
        <f t="shared" si="173"/>
        <v>0</v>
      </c>
      <c r="PGU18" s="231">
        <f t="shared" si="173"/>
        <v>0</v>
      </c>
      <c r="PGV18" s="231">
        <f t="shared" si="173"/>
        <v>0</v>
      </c>
      <c r="PGW18" s="231">
        <f t="shared" si="173"/>
        <v>0</v>
      </c>
      <c r="PGX18" s="231">
        <f t="shared" si="173"/>
        <v>0</v>
      </c>
      <c r="PGY18" s="231">
        <f t="shared" si="173"/>
        <v>0</v>
      </c>
      <c r="PGZ18" s="231">
        <f t="shared" si="173"/>
        <v>0</v>
      </c>
      <c r="PHA18" s="231">
        <f t="shared" si="173"/>
        <v>0</v>
      </c>
      <c r="PHB18" s="231">
        <f t="shared" si="173"/>
        <v>0</v>
      </c>
      <c r="PHC18" s="231">
        <f t="shared" si="173"/>
        <v>0</v>
      </c>
      <c r="PHD18" s="231">
        <f t="shared" si="173"/>
        <v>0</v>
      </c>
      <c r="PHE18" s="231">
        <f t="shared" si="173"/>
        <v>0</v>
      </c>
      <c r="PHF18" s="231">
        <f t="shared" si="173"/>
        <v>0</v>
      </c>
      <c r="PHG18" s="231">
        <f t="shared" si="173"/>
        <v>0</v>
      </c>
      <c r="PHH18" s="231">
        <f t="shared" si="173"/>
        <v>0</v>
      </c>
      <c r="PHI18" s="231">
        <f t="shared" si="173"/>
        <v>0</v>
      </c>
      <c r="PHJ18" s="231">
        <f t="shared" si="173"/>
        <v>0</v>
      </c>
      <c r="PHK18" s="231">
        <f t="shared" si="173"/>
        <v>0</v>
      </c>
      <c r="PHL18" s="231">
        <f t="shared" si="173"/>
        <v>0</v>
      </c>
      <c r="PHM18" s="231">
        <f t="shared" si="173"/>
        <v>0</v>
      </c>
      <c r="PHN18" s="231">
        <f t="shared" si="173"/>
        <v>0</v>
      </c>
      <c r="PHO18" s="231">
        <f t="shared" si="173"/>
        <v>0</v>
      </c>
      <c r="PHP18" s="231">
        <f t="shared" si="173"/>
        <v>0</v>
      </c>
      <c r="PHQ18" s="231">
        <f t="shared" si="173"/>
        <v>0</v>
      </c>
      <c r="PHR18" s="231">
        <f t="shared" si="173"/>
        <v>0</v>
      </c>
      <c r="PHS18" s="231">
        <f t="shared" si="173"/>
        <v>0</v>
      </c>
      <c r="PHT18" s="231">
        <f t="shared" si="173"/>
        <v>0</v>
      </c>
      <c r="PHU18" s="231">
        <f t="shared" si="173"/>
        <v>0</v>
      </c>
      <c r="PHV18" s="231">
        <f t="shared" si="173"/>
        <v>0</v>
      </c>
      <c r="PHW18" s="231">
        <f t="shared" si="173"/>
        <v>0</v>
      </c>
      <c r="PHX18" s="231">
        <f t="shared" si="173"/>
        <v>0</v>
      </c>
      <c r="PHY18" s="231">
        <f t="shared" si="173"/>
        <v>0</v>
      </c>
      <c r="PHZ18" s="231">
        <f t="shared" si="173"/>
        <v>0</v>
      </c>
      <c r="PIA18" s="231">
        <f t="shared" si="173"/>
        <v>0</v>
      </c>
      <c r="PIB18" s="231">
        <f t="shared" si="173"/>
        <v>0</v>
      </c>
      <c r="PIC18" s="231">
        <f t="shared" si="173"/>
        <v>0</v>
      </c>
      <c r="PID18" s="231">
        <f t="shared" si="173"/>
        <v>0</v>
      </c>
      <c r="PIE18" s="231">
        <f t="shared" si="173"/>
        <v>0</v>
      </c>
      <c r="PIF18" s="231">
        <f t="shared" si="173"/>
        <v>0</v>
      </c>
      <c r="PIG18" s="231">
        <f t="shared" si="173"/>
        <v>0</v>
      </c>
      <c r="PIH18" s="231">
        <f t="shared" si="173"/>
        <v>0</v>
      </c>
      <c r="PII18" s="231">
        <f t="shared" si="173"/>
        <v>0</v>
      </c>
      <c r="PIJ18" s="231">
        <f t="shared" si="173"/>
        <v>0</v>
      </c>
      <c r="PIK18" s="231">
        <f t="shared" si="173"/>
        <v>0</v>
      </c>
      <c r="PIL18" s="231">
        <f t="shared" si="173"/>
        <v>0</v>
      </c>
      <c r="PIM18" s="231">
        <f t="shared" si="173"/>
        <v>0</v>
      </c>
      <c r="PIN18" s="231">
        <f t="shared" si="173"/>
        <v>0</v>
      </c>
      <c r="PIO18" s="231">
        <f t="shared" si="173"/>
        <v>0</v>
      </c>
      <c r="PIP18" s="231">
        <f t="shared" si="173"/>
        <v>0</v>
      </c>
      <c r="PIQ18" s="231">
        <f t="shared" si="173"/>
        <v>0</v>
      </c>
      <c r="PIR18" s="231">
        <f t="shared" si="173"/>
        <v>0</v>
      </c>
      <c r="PIS18" s="231">
        <f t="shared" si="173"/>
        <v>0</v>
      </c>
      <c r="PIT18" s="231">
        <f t="shared" si="173"/>
        <v>0</v>
      </c>
      <c r="PIU18" s="231">
        <f t="shared" si="173"/>
        <v>0</v>
      </c>
      <c r="PIV18" s="231">
        <f t="shared" si="173"/>
        <v>0</v>
      </c>
      <c r="PIW18" s="231">
        <f t="shared" si="173"/>
        <v>0</v>
      </c>
      <c r="PIX18" s="231">
        <f t="shared" si="173"/>
        <v>0</v>
      </c>
      <c r="PIY18" s="231">
        <f t="shared" si="173"/>
        <v>0</v>
      </c>
      <c r="PIZ18" s="231">
        <f t="shared" ref="PIZ18:PLK18" si="174">SUM(PIZ10:PIZ17)</f>
        <v>0</v>
      </c>
      <c r="PJA18" s="231">
        <f t="shared" si="174"/>
        <v>0</v>
      </c>
      <c r="PJB18" s="231">
        <f t="shared" si="174"/>
        <v>0</v>
      </c>
      <c r="PJC18" s="231">
        <f t="shared" si="174"/>
        <v>0</v>
      </c>
      <c r="PJD18" s="231">
        <f t="shared" si="174"/>
        <v>0</v>
      </c>
      <c r="PJE18" s="231">
        <f t="shared" si="174"/>
        <v>0</v>
      </c>
      <c r="PJF18" s="231">
        <f t="shared" si="174"/>
        <v>0</v>
      </c>
      <c r="PJG18" s="231">
        <f t="shared" si="174"/>
        <v>0</v>
      </c>
      <c r="PJH18" s="231">
        <f t="shared" si="174"/>
        <v>0</v>
      </c>
      <c r="PJI18" s="231">
        <f t="shared" si="174"/>
        <v>0</v>
      </c>
      <c r="PJJ18" s="231">
        <f t="shared" si="174"/>
        <v>0</v>
      </c>
      <c r="PJK18" s="231">
        <f t="shared" si="174"/>
        <v>0</v>
      </c>
      <c r="PJL18" s="231">
        <f t="shared" si="174"/>
        <v>0</v>
      </c>
      <c r="PJM18" s="231">
        <f t="shared" si="174"/>
        <v>0</v>
      </c>
      <c r="PJN18" s="231">
        <f t="shared" si="174"/>
        <v>0</v>
      </c>
      <c r="PJO18" s="231">
        <f t="shared" si="174"/>
        <v>0</v>
      </c>
      <c r="PJP18" s="231">
        <f t="shared" si="174"/>
        <v>0</v>
      </c>
      <c r="PJQ18" s="231">
        <f t="shared" si="174"/>
        <v>0</v>
      </c>
      <c r="PJR18" s="231">
        <f t="shared" si="174"/>
        <v>0</v>
      </c>
      <c r="PJS18" s="231">
        <f t="shared" si="174"/>
        <v>0</v>
      </c>
      <c r="PJT18" s="231">
        <f t="shared" si="174"/>
        <v>0</v>
      </c>
      <c r="PJU18" s="231">
        <f t="shared" si="174"/>
        <v>0</v>
      </c>
      <c r="PJV18" s="231">
        <f t="shared" si="174"/>
        <v>0</v>
      </c>
      <c r="PJW18" s="231">
        <f t="shared" si="174"/>
        <v>0</v>
      </c>
      <c r="PJX18" s="231">
        <f t="shared" si="174"/>
        <v>0</v>
      </c>
      <c r="PJY18" s="231">
        <f t="shared" si="174"/>
        <v>0</v>
      </c>
      <c r="PJZ18" s="231">
        <f t="shared" si="174"/>
        <v>0</v>
      </c>
      <c r="PKA18" s="231">
        <f t="shared" si="174"/>
        <v>0</v>
      </c>
      <c r="PKB18" s="231">
        <f t="shared" si="174"/>
        <v>0</v>
      </c>
      <c r="PKC18" s="231">
        <f t="shared" si="174"/>
        <v>0</v>
      </c>
      <c r="PKD18" s="231">
        <f t="shared" si="174"/>
        <v>0</v>
      </c>
      <c r="PKE18" s="231">
        <f t="shared" si="174"/>
        <v>0</v>
      </c>
      <c r="PKF18" s="231">
        <f t="shared" si="174"/>
        <v>0</v>
      </c>
      <c r="PKG18" s="231">
        <f t="shared" si="174"/>
        <v>0</v>
      </c>
      <c r="PKH18" s="231">
        <f t="shared" si="174"/>
        <v>0</v>
      </c>
      <c r="PKI18" s="231">
        <f t="shared" si="174"/>
        <v>0</v>
      </c>
      <c r="PKJ18" s="231">
        <f t="shared" si="174"/>
        <v>0</v>
      </c>
      <c r="PKK18" s="231">
        <f t="shared" si="174"/>
        <v>0</v>
      </c>
      <c r="PKL18" s="231">
        <f t="shared" si="174"/>
        <v>0</v>
      </c>
      <c r="PKM18" s="231">
        <f t="shared" si="174"/>
        <v>0</v>
      </c>
      <c r="PKN18" s="231">
        <f t="shared" si="174"/>
        <v>0</v>
      </c>
      <c r="PKO18" s="231">
        <f t="shared" si="174"/>
        <v>0</v>
      </c>
      <c r="PKP18" s="231">
        <f t="shared" si="174"/>
        <v>0</v>
      </c>
      <c r="PKQ18" s="231">
        <f t="shared" si="174"/>
        <v>0</v>
      </c>
      <c r="PKR18" s="231">
        <f t="shared" si="174"/>
        <v>0</v>
      </c>
      <c r="PKS18" s="231">
        <f t="shared" si="174"/>
        <v>0</v>
      </c>
      <c r="PKT18" s="231">
        <f t="shared" si="174"/>
        <v>0</v>
      </c>
      <c r="PKU18" s="231">
        <f t="shared" si="174"/>
        <v>0</v>
      </c>
      <c r="PKV18" s="231">
        <f t="shared" si="174"/>
        <v>0</v>
      </c>
      <c r="PKW18" s="231">
        <f t="shared" si="174"/>
        <v>0</v>
      </c>
      <c r="PKX18" s="231">
        <f t="shared" si="174"/>
        <v>0</v>
      </c>
      <c r="PKY18" s="231">
        <f t="shared" si="174"/>
        <v>0</v>
      </c>
      <c r="PKZ18" s="231">
        <f t="shared" si="174"/>
        <v>0</v>
      </c>
      <c r="PLA18" s="231">
        <f t="shared" si="174"/>
        <v>0</v>
      </c>
      <c r="PLB18" s="231">
        <f t="shared" si="174"/>
        <v>0</v>
      </c>
      <c r="PLC18" s="231">
        <f t="shared" si="174"/>
        <v>0</v>
      </c>
      <c r="PLD18" s="231">
        <f t="shared" si="174"/>
        <v>0</v>
      </c>
      <c r="PLE18" s="231">
        <f t="shared" si="174"/>
        <v>0</v>
      </c>
      <c r="PLF18" s="231">
        <f t="shared" si="174"/>
        <v>0</v>
      </c>
      <c r="PLG18" s="231">
        <f t="shared" si="174"/>
        <v>0</v>
      </c>
      <c r="PLH18" s="231">
        <f t="shared" si="174"/>
        <v>0</v>
      </c>
      <c r="PLI18" s="231">
        <f t="shared" si="174"/>
        <v>0</v>
      </c>
      <c r="PLJ18" s="231">
        <f t="shared" si="174"/>
        <v>0</v>
      </c>
      <c r="PLK18" s="231">
        <f t="shared" si="174"/>
        <v>0</v>
      </c>
      <c r="PLL18" s="231">
        <f t="shared" ref="PLL18:PNW18" si="175">SUM(PLL10:PLL17)</f>
        <v>0</v>
      </c>
      <c r="PLM18" s="231">
        <f t="shared" si="175"/>
        <v>0</v>
      </c>
      <c r="PLN18" s="231">
        <f t="shared" si="175"/>
        <v>0</v>
      </c>
      <c r="PLO18" s="231">
        <f t="shared" si="175"/>
        <v>0</v>
      </c>
      <c r="PLP18" s="231">
        <f t="shared" si="175"/>
        <v>0</v>
      </c>
      <c r="PLQ18" s="231">
        <f t="shared" si="175"/>
        <v>0</v>
      </c>
      <c r="PLR18" s="231">
        <f t="shared" si="175"/>
        <v>0</v>
      </c>
      <c r="PLS18" s="231">
        <f t="shared" si="175"/>
        <v>0</v>
      </c>
      <c r="PLT18" s="231">
        <f t="shared" si="175"/>
        <v>0</v>
      </c>
      <c r="PLU18" s="231">
        <f t="shared" si="175"/>
        <v>0</v>
      </c>
      <c r="PLV18" s="231">
        <f t="shared" si="175"/>
        <v>0</v>
      </c>
      <c r="PLW18" s="231">
        <f t="shared" si="175"/>
        <v>0</v>
      </c>
      <c r="PLX18" s="231">
        <f t="shared" si="175"/>
        <v>0</v>
      </c>
      <c r="PLY18" s="231">
        <f t="shared" si="175"/>
        <v>0</v>
      </c>
      <c r="PLZ18" s="231">
        <f t="shared" si="175"/>
        <v>0</v>
      </c>
      <c r="PMA18" s="231">
        <f t="shared" si="175"/>
        <v>0</v>
      </c>
      <c r="PMB18" s="231">
        <f t="shared" si="175"/>
        <v>0</v>
      </c>
      <c r="PMC18" s="231">
        <f t="shared" si="175"/>
        <v>0</v>
      </c>
      <c r="PMD18" s="231">
        <f t="shared" si="175"/>
        <v>0</v>
      </c>
      <c r="PME18" s="231">
        <f t="shared" si="175"/>
        <v>0</v>
      </c>
      <c r="PMF18" s="231">
        <f t="shared" si="175"/>
        <v>0</v>
      </c>
      <c r="PMG18" s="231">
        <f t="shared" si="175"/>
        <v>0</v>
      </c>
      <c r="PMH18" s="231">
        <f t="shared" si="175"/>
        <v>0</v>
      </c>
      <c r="PMI18" s="231">
        <f t="shared" si="175"/>
        <v>0</v>
      </c>
      <c r="PMJ18" s="231">
        <f t="shared" si="175"/>
        <v>0</v>
      </c>
      <c r="PMK18" s="231">
        <f t="shared" si="175"/>
        <v>0</v>
      </c>
      <c r="PML18" s="231">
        <f t="shared" si="175"/>
        <v>0</v>
      </c>
      <c r="PMM18" s="231">
        <f t="shared" si="175"/>
        <v>0</v>
      </c>
      <c r="PMN18" s="231">
        <f t="shared" si="175"/>
        <v>0</v>
      </c>
      <c r="PMO18" s="231">
        <f t="shared" si="175"/>
        <v>0</v>
      </c>
      <c r="PMP18" s="231">
        <f t="shared" si="175"/>
        <v>0</v>
      </c>
      <c r="PMQ18" s="231">
        <f t="shared" si="175"/>
        <v>0</v>
      </c>
      <c r="PMR18" s="231">
        <f t="shared" si="175"/>
        <v>0</v>
      </c>
      <c r="PMS18" s="231">
        <f t="shared" si="175"/>
        <v>0</v>
      </c>
      <c r="PMT18" s="231">
        <f t="shared" si="175"/>
        <v>0</v>
      </c>
      <c r="PMU18" s="231">
        <f t="shared" si="175"/>
        <v>0</v>
      </c>
      <c r="PMV18" s="231">
        <f t="shared" si="175"/>
        <v>0</v>
      </c>
      <c r="PMW18" s="231">
        <f t="shared" si="175"/>
        <v>0</v>
      </c>
      <c r="PMX18" s="231">
        <f t="shared" si="175"/>
        <v>0</v>
      </c>
      <c r="PMY18" s="231">
        <f t="shared" si="175"/>
        <v>0</v>
      </c>
      <c r="PMZ18" s="231">
        <f t="shared" si="175"/>
        <v>0</v>
      </c>
      <c r="PNA18" s="231">
        <f t="shared" si="175"/>
        <v>0</v>
      </c>
      <c r="PNB18" s="231">
        <f t="shared" si="175"/>
        <v>0</v>
      </c>
      <c r="PNC18" s="231">
        <f t="shared" si="175"/>
        <v>0</v>
      </c>
      <c r="PND18" s="231">
        <f t="shared" si="175"/>
        <v>0</v>
      </c>
      <c r="PNE18" s="231">
        <f t="shared" si="175"/>
        <v>0</v>
      </c>
      <c r="PNF18" s="231">
        <f t="shared" si="175"/>
        <v>0</v>
      </c>
      <c r="PNG18" s="231">
        <f t="shared" si="175"/>
        <v>0</v>
      </c>
      <c r="PNH18" s="231">
        <f t="shared" si="175"/>
        <v>0</v>
      </c>
      <c r="PNI18" s="231">
        <f t="shared" si="175"/>
        <v>0</v>
      </c>
      <c r="PNJ18" s="231">
        <f t="shared" si="175"/>
        <v>0</v>
      </c>
      <c r="PNK18" s="231">
        <f t="shared" si="175"/>
        <v>0</v>
      </c>
      <c r="PNL18" s="231">
        <f t="shared" si="175"/>
        <v>0</v>
      </c>
      <c r="PNM18" s="231">
        <f t="shared" si="175"/>
        <v>0</v>
      </c>
      <c r="PNN18" s="231">
        <f t="shared" si="175"/>
        <v>0</v>
      </c>
      <c r="PNO18" s="231">
        <f t="shared" si="175"/>
        <v>0</v>
      </c>
      <c r="PNP18" s="231">
        <f t="shared" si="175"/>
        <v>0</v>
      </c>
      <c r="PNQ18" s="231">
        <f t="shared" si="175"/>
        <v>0</v>
      </c>
      <c r="PNR18" s="231">
        <f t="shared" si="175"/>
        <v>0</v>
      </c>
      <c r="PNS18" s="231">
        <f t="shared" si="175"/>
        <v>0</v>
      </c>
      <c r="PNT18" s="231">
        <f t="shared" si="175"/>
        <v>0</v>
      </c>
      <c r="PNU18" s="231">
        <f t="shared" si="175"/>
        <v>0</v>
      </c>
      <c r="PNV18" s="231">
        <f t="shared" si="175"/>
        <v>0</v>
      </c>
      <c r="PNW18" s="231">
        <f t="shared" si="175"/>
        <v>0</v>
      </c>
      <c r="PNX18" s="231">
        <f t="shared" ref="PNX18:PQI18" si="176">SUM(PNX10:PNX17)</f>
        <v>0</v>
      </c>
      <c r="PNY18" s="231">
        <f t="shared" si="176"/>
        <v>0</v>
      </c>
      <c r="PNZ18" s="231">
        <f t="shared" si="176"/>
        <v>0</v>
      </c>
      <c r="POA18" s="231">
        <f t="shared" si="176"/>
        <v>0</v>
      </c>
      <c r="POB18" s="231">
        <f t="shared" si="176"/>
        <v>0</v>
      </c>
      <c r="POC18" s="231">
        <f t="shared" si="176"/>
        <v>0</v>
      </c>
      <c r="POD18" s="231">
        <f t="shared" si="176"/>
        <v>0</v>
      </c>
      <c r="POE18" s="231">
        <f t="shared" si="176"/>
        <v>0</v>
      </c>
      <c r="POF18" s="231">
        <f t="shared" si="176"/>
        <v>0</v>
      </c>
      <c r="POG18" s="231">
        <f t="shared" si="176"/>
        <v>0</v>
      </c>
      <c r="POH18" s="231">
        <f t="shared" si="176"/>
        <v>0</v>
      </c>
      <c r="POI18" s="231">
        <f t="shared" si="176"/>
        <v>0</v>
      </c>
      <c r="POJ18" s="231">
        <f t="shared" si="176"/>
        <v>0</v>
      </c>
      <c r="POK18" s="231">
        <f t="shared" si="176"/>
        <v>0</v>
      </c>
      <c r="POL18" s="231">
        <f t="shared" si="176"/>
        <v>0</v>
      </c>
      <c r="POM18" s="231">
        <f t="shared" si="176"/>
        <v>0</v>
      </c>
      <c r="PON18" s="231">
        <f t="shared" si="176"/>
        <v>0</v>
      </c>
      <c r="POO18" s="231">
        <f t="shared" si="176"/>
        <v>0</v>
      </c>
      <c r="POP18" s="231">
        <f t="shared" si="176"/>
        <v>0</v>
      </c>
      <c r="POQ18" s="231">
        <f t="shared" si="176"/>
        <v>0</v>
      </c>
      <c r="POR18" s="231">
        <f t="shared" si="176"/>
        <v>0</v>
      </c>
      <c r="POS18" s="231">
        <f t="shared" si="176"/>
        <v>0</v>
      </c>
      <c r="POT18" s="231">
        <f t="shared" si="176"/>
        <v>0</v>
      </c>
      <c r="POU18" s="231">
        <f t="shared" si="176"/>
        <v>0</v>
      </c>
      <c r="POV18" s="231">
        <f t="shared" si="176"/>
        <v>0</v>
      </c>
      <c r="POW18" s="231">
        <f t="shared" si="176"/>
        <v>0</v>
      </c>
      <c r="POX18" s="231">
        <f t="shared" si="176"/>
        <v>0</v>
      </c>
      <c r="POY18" s="231">
        <f t="shared" si="176"/>
        <v>0</v>
      </c>
      <c r="POZ18" s="231">
        <f t="shared" si="176"/>
        <v>0</v>
      </c>
      <c r="PPA18" s="231">
        <f t="shared" si="176"/>
        <v>0</v>
      </c>
      <c r="PPB18" s="231">
        <f t="shared" si="176"/>
        <v>0</v>
      </c>
      <c r="PPC18" s="231">
        <f t="shared" si="176"/>
        <v>0</v>
      </c>
      <c r="PPD18" s="231">
        <f t="shared" si="176"/>
        <v>0</v>
      </c>
      <c r="PPE18" s="231">
        <f t="shared" si="176"/>
        <v>0</v>
      </c>
      <c r="PPF18" s="231">
        <f t="shared" si="176"/>
        <v>0</v>
      </c>
      <c r="PPG18" s="231">
        <f t="shared" si="176"/>
        <v>0</v>
      </c>
      <c r="PPH18" s="231">
        <f t="shared" si="176"/>
        <v>0</v>
      </c>
      <c r="PPI18" s="231">
        <f t="shared" si="176"/>
        <v>0</v>
      </c>
      <c r="PPJ18" s="231">
        <f t="shared" si="176"/>
        <v>0</v>
      </c>
      <c r="PPK18" s="231">
        <f t="shared" si="176"/>
        <v>0</v>
      </c>
      <c r="PPL18" s="231">
        <f t="shared" si="176"/>
        <v>0</v>
      </c>
      <c r="PPM18" s="231">
        <f t="shared" si="176"/>
        <v>0</v>
      </c>
      <c r="PPN18" s="231">
        <f t="shared" si="176"/>
        <v>0</v>
      </c>
      <c r="PPO18" s="231">
        <f t="shared" si="176"/>
        <v>0</v>
      </c>
      <c r="PPP18" s="231">
        <f t="shared" si="176"/>
        <v>0</v>
      </c>
      <c r="PPQ18" s="231">
        <f t="shared" si="176"/>
        <v>0</v>
      </c>
      <c r="PPR18" s="231">
        <f t="shared" si="176"/>
        <v>0</v>
      </c>
      <c r="PPS18" s="231">
        <f t="shared" si="176"/>
        <v>0</v>
      </c>
      <c r="PPT18" s="231">
        <f t="shared" si="176"/>
        <v>0</v>
      </c>
      <c r="PPU18" s="231">
        <f t="shared" si="176"/>
        <v>0</v>
      </c>
      <c r="PPV18" s="231">
        <f t="shared" si="176"/>
        <v>0</v>
      </c>
      <c r="PPW18" s="231">
        <f t="shared" si="176"/>
        <v>0</v>
      </c>
      <c r="PPX18" s="231">
        <f t="shared" si="176"/>
        <v>0</v>
      </c>
      <c r="PPY18" s="231">
        <f t="shared" si="176"/>
        <v>0</v>
      </c>
      <c r="PPZ18" s="231">
        <f t="shared" si="176"/>
        <v>0</v>
      </c>
      <c r="PQA18" s="231">
        <f t="shared" si="176"/>
        <v>0</v>
      </c>
      <c r="PQB18" s="231">
        <f t="shared" si="176"/>
        <v>0</v>
      </c>
      <c r="PQC18" s="231">
        <f t="shared" si="176"/>
        <v>0</v>
      </c>
      <c r="PQD18" s="231">
        <f t="shared" si="176"/>
        <v>0</v>
      </c>
      <c r="PQE18" s="231">
        <f t="shared" si="176"/>
        <v>0</v>
      </c>
      <c r="PQF18" s="231">
        <f t="shared" si="176"/>
        <v>0</v>
      </c>
      <c r="PQG18" s="231">
        <f t="shared" si="176"/>
        <v>0</v>
      </c>
      <c r="PQH18" s="231">
        <f t="shared" si="176"/>
        <v>0</v>
      </c>
      <c r="PQI18" s="231">
        <f t="shared" si="176"/>
        <v>0</v>
      </c>
      <c r="PQJ18" s="231">
        <f t="shared" ref="PQJ18:PSU18" si="177">SUM(PQJ10:PQJ17)</f>
        <v>0</v>
      </c>
      <c r="PQK18" s="231">
        <f t="shared" si="177"/>
        <v>0</v>
      </c>
      <c r="PQL18" s="231">
        <f t="shared" si="177"/>
        <v>0</v>
      </c>
      <c r="PQM18" s="231">
        <f t="shared" si="177"/>
        <v>0</v>
      </c>
      <c r="PQN18" s="231">
        <f t="shared" si="177"/>
        <v>0</v>
      </c>
      <c r="PQO18" s="231">
        <f t="shared" si="177"/>
        <v>0</v>
      </c>
      <c r="PQP18" s="231">
        <f t="shared" si="177"/>
        <v>0</v>
      </c>
      <c r="PQQ18" s="231">
        <f t="shared" si="177"/>
        <v>0</v>
      </c>
      <c r="PQR18" s="231">
        <f t="shared" si="177"/>
        <v>0</v>
      </c>
      <c r="PQS18" s="231">
        <f t="shared" si="177"/>
        <v>0</v>
      </c>
      <c r="PQT18" s="231">
        <f t="shared" si="177"/>
        <v>0</v>
      </c>
      <c r="PQU18" s="231">
        <f t="shared" si="177"/>
        <v>0</v>
      </c>
      <c r="PQV18" s="231">
        <f t="shared" si="177"/>
        <v>0</v>
      </c>
      <c r="PQW18" s="231">
        <f t="shared" si="177"/>
        <v>0</v>
      </c>
      <c r="PQX18" s="231">
        <f t="shared" si="177"/>
        <v>0</v>
      </c>
      <c r="PQY18" s="231">
        <f t="shared" si="177"/>
        <v>0</v>
      </c>
      <c r="PQZ18" s="231">
        <f t="shared" si="177"/>
        <v>0</v>
      </c>
      <c r="PRA18" s="231">
        <f t="shared" si="177"/>
        <v>0</v>
      </c>
      <c r="PRB18" s="231">
        <f t="shared" si="177"/>
        <v>0</v>
      </c>
      <c r="PRC18" s="231">
        <f t="shared" si="177"/>
        <v>0</v>
      </c>
      <c r="PRD18" s="231">
        <f t="shared" si="177"/>
        <v>0</v>
      </c>
      <c r="PRE18" s="231">
        <f t="shared" si="177"/>
        <v>0</v>
      </c>
      <c r="PRF18" s="231">
        <f t="shared" si="177"/>
        <v>0</v>
      </c>
      <c r="PRG18" s="231">
        <f t="shared" si="177"/>
        <v>0</v>
      </c>
      <c r="PRH18" s="231">
        <f t="shared" si="177"/>
        <v>0</v>
      </c>
      <c r="PRI18" s="231">
        <f t="shared" si="177"/>
        <v>0</v>
      </c>
      <c r="PRJ18" s="231">
        <f t="shared" si="177"/>
        <v>0</v>
      </c>
      <c r="PRK18" s="231">
        <f t="shared" si="177"/>
        <v>0</v>
      </c>
      <c r="PRL18" s="231">
        <f t="shared" si="177"/>
        <v>0</v>
      </c>
      <c r="PRM18" s="231">
        <f t="shared" si="177"/>
        <v>0</v>
      </c>
      <c r="PRN18" s="231">
        <f t="shared" si="177"/>
        <v>0</v>
      </c>
      <c r="PRO18" s="231">
        <f t="shared" si="177"/>
        <v>0</v>
      </c>
      <c r="PRP18" s="231">
        <f t="shared" si="177"/>
        <v>0</v>
      </c>
      <c r="PRQ18" s="231">
        <f t="shared" si="177"/>
        <v>0</v>
      </c>
      <c r="PRR18" s="231">
        <f t="shared" si="177"/>
        <v>0</v>
      </c>
      <c r="PRS18" s="231">
        <f t="shared" si="177"/>
        <v>0</v>
      </c>
      <c r="PRT18" s="231">
        <f t="shared" si="177"/>
        <v>0</v>
      </c>
      <c r="PRU18" s="231">
        <f t="shared" si="177"/>
        <v>0</v>
      </c>
      <c r="PRV18" s="231">
        <f t="shared" si="177"/>
        <v>0</v>
      </c>
      <c r="PRW18" s="231">
        <f t="shared" si="177"/>
        <v>0</v>
      </c>
      <c r="PRX18" s="231">
        <f t="shared" si="177"/>
        <v>0</v>
      </c>
      <c r="PRY18" s="231">
        <f t="shared" si="177"/>
        <v>0</v>
      </c>
      <c r="PRZ18" s="231">
        <f t="shared" si="177"/>
        <v>0</v>
      </c>
      <c r="PSA18" s="231">
        <f t="shared" si="177"/>
        <v>0</v>
      </c>
      <c r="PSB18" s="231">
        <f t="shared" si="177"/>
        <v>0</v>
      </c>
      <c r="PSC18" s="231">
        <f t="shared" si="177"/>
        <v>0</v>
      </c>
      <c r="PSD18" s="231">
        <f t="shared" si="177"/>
        <v>0</v>
      </c>
      <c r="PSE18" s="231">
        <f t="shared" si="177"/>
        <v>0</v>
      </c>
      <c r="PSF18" s="231">
        <f t="shared" si="177"/>
        <v>0</v>
      </c>
      <c r="PSG18" s="231">
        <f t="shared" si="177"/>
        <v>0</v>
      </c>
      <c r="PSH18" s="231">
        <f t="shared" si="177"/>
        <v>0</v>
      </c>
      <c r="PSI18" s="231">
        <f t="shared" si="177"/>
        <v>0</v>
      </c>
      <c r="PSJ18" s="231">
        <f t="shared" si="177"/>
        <v>0</v>
      </c>
      <c r="PSK18" s="231">
        <f t="shared" si="177"/>
        <v>0</v>
      </c>
      <c r="PSL18" s="231">
        <f t="shared" si="177"/>
        <v>0</v>
      </c>
      <c r="PSM18" s="231">
        <f t="shared" si="177"/>
        <v>0</v>
      </c>
      <c r="PSN18" s="231">
        <f t="shared" si="177"/>
        <v>0</v>
      </c>
      <c r="PSO18" s="231">
        <f t="shared" si="177"/>
        <v>0</v>
      </c>
      <c r="PSP18" s="231">
        <f t="shared" si="177"/>
        <v>0</v>
      </c>
      <c r="PSQ18" s="231">
        <f t="shared" si="177"/>
        <v>0</v>
      </c>
      <c r="PSR18" s="231">
        <f t="shared" si="177"/>
        <v>0</v>
      </c>
      <c r="PSS18" s="231">
        <f t="shared" si="177"/>
        <v>0</v>
      </c>
      <c r="PST18" s="231">
        <f t="shared" si="177"/>
        <v>0</v>
      </c>
      <c r="PSU18" s="231">
        <f t="shared" si="177"/>
        <v>0</v>
      </c>
      <c r="PSV18" s="231">
        <f t="shared" ref="PSV18:PVG18" si="178">SUM(PSV10:PSV17)</f>
        <v>0</v>
      </c>
      <c r="PSW18" s="231">
        <f t="shared" si="178"/>
        <v>0</v>
      </c>
      <c r="PSX18" s="231">
        <f t="shared" si="178"/>
        <v>0</v>
      </c>
      <c r="PSY18" s="231">
        <f t="shared" si="178"/>
        <v>0</v>
      </c>
      <c r="PSZ18" s="231">
        <f t="shared" si="178"/>
        <v>0</v>
      </c>
      <c r="PTA18" s="231">
        <f t="shared" si="178"/>
        <v>0</v>
      </c>
      <c r="PTB18" s="231">
        <f t="shared" si="178"/>
        <v>0</v>
      </c>
      <c r="PTC18" s="231">
        <f t="shared" si="178"/>
        <v>0</v>
      </c>
      <c r="PTD18" s="231">
        <f t="shared" si="178"/>
        <v>0</v>
      </c>
      <c r="PTE18" s="231">
        <f t="shared" si="178"/>
        <v>0</v>
      </c>
      <c r="PTF18" s="231">
        <f t="shared" si="178"/>
        <v>0</v>
      </c>
      <c r="PTG18" s="231">
        <f t="shared" si="178"/>
        <v>0</v>
      </c>
      <c r="PTH18" s="231">
        <f t="shared" si="178"/>
        <v>0</v>
      </c>
      <c r="PTI18" s="231">
        <f t="shared" si="178"/>
        <v>0</v>
      </c>
      <c r="PTJ18" s="231">
        <f t="shared" si="178"/>
        <v>0</v>
      </c>
      <c r="PTK18" s="231">
        <f t="shared" si="178"/>
        <v>0</v>
      </c>
      <c r="PTL18" s="231">
        <f t="shared" si="178"/>
        <v>0</v>
      </c>
      <c r="PTM18" s="231">
        <f t="shared" si="178"/>
        <v>0</v>
      </c>
      <c r="PTN18" s="231">
        <f t="shared" si="178"/>
        <v>0</v>
      </c>
      <c r="PTO18" s="231">
        <f t="shared" si="178"/>
        <v>0</v>
      </c>
      <c r="PTP18" s="231">
        <f t="shared" si="178"/>
        <v>0</v>
      </c>
      <c r="PTQ18" s="231">
        <f t="shared" si="178"/>
        <v>0</v>
      </c>
      <c r="PTR18" s="231">
        <f t="shared" si="178"/>
        <v>0</v>
      </c>
      <c r="PTS18" s="231">
        <f t="shared" si="178"/>
        <v>0</v>
      </c>
      <c r="PTT18" s="231">
        <f t="shared" si="178"/>
        <v>0</v>
      </c>
      <c r="PTU18" s="231">
        <f t="shared" si="178"/>
        <v>0</v>
      </c>
      <c r="PTV18" s="231">
        <f t="shared" si="178"/>
        <v>0</v>
      </c>
      <c r="PTW18" s="231">
        <f t="shared" si="178"/>
        <v>0</v>
      </c>
      <c r="PTX18" s="231">
        <f t="shared" si="178"/>
        <v>0</v>
      </c>
      <c r="PTY18" s="231">
        <f t="shared" si="178"/>
        <v>0</v>
      </c>
      <c r="PTZ18" s="231">
        <f t="shared" si="178"/>
        <v>0</v>
      </c>
      <c r="PUA18" s="231">
        <f t="shared" si="178"/>
        <v>0</v>
      </c>
      <c r="PUB18" s="231">
        <f t="shared" si="178"/>
        <v>0</v>
      </c>
      <c r="PUC18" s="231">
        <f t="shared" si="178"/>
        <v>0</v>
      </c>
      <c r="PUD18" s="231">
        <f t="shared" si="178"/>
        <v>0</v>
      </c>
      <c r="PUE18" s="231">
        <f t="shared" si="178"/>
        <v>0</v>
      </c>
      <c r="PUF18" s="231">
        <f t="shared" si="178"/>
        <v>0</v>
      </c>
      <c r="PUG18" s="231">
        <f t="shared" si="178"/>
        <v>0</v>
      </c>
      <c r="PUH18" s="231">
        <f t="shared" si="178"/>
        <v>0</v>
      </c>
      <c r="PUI18" s="231">
        <f t="shared" si="178"/>
        <v>0</v>
      </c>
      <c r="PUJ18" s="231">
        <f t="shared" si="178"/>
        <v>0</v>
      </c>
      <c r="PUK18" s="231">
        <f t="shared" si="178"/>
        <v>0</v>
      </c>
      <c r="PUL18" s="231">
        <f t="shared" si="178"/>
        <v>0</v>
      </c>
      <c r="PUM18" s="231">
        <f t="shared" si="178"/>
        <v>0</v>
      </c>
      <c r="PUN18" s="231">
        <f t="shared" si="178"/>
        <v>0</v>
      </c>
      <c r="PUO18" s="231">
        <f t="shared" si="178"/>
        <v>0</v>
      </c>
      <c r="PUP18" s="231">
        <f t="shared" si="178"/>
        <v>0</v>
      </c>
      <c r="PUQ18" s="231">
        <f t="shared" si="178"/>
        <v>0</v>
      </c>
      <c r="PUR18" s="231">
        <f t="shared" si="178"/>
        <v>0</v>
      </c>
      <c r="PUS18" s="231">
        <f t="shared" si="178"/>
        <v>0</v>
      </c>
      <c r="PUT18" s="231">
        <f t="shared" si="178"/>
        <v>0</v>
      </c>
      <c r="PUU18" s="231">
        <f t="shared" si="178"/>
        <v>0</v>
      </c>
      <c r="PUV18" s="231">
        <f t="shared" si="178"/>
        <v>0</v>
      </c>
      <c r="PUW18" s="231">
        <f t="shared" si="178"/>
        <v>0</v>
      </c>
      <c r="PUX18" s="231">
        <f t="shared" si="178"/>
        <v>0</v>
      </c>
      <c r="PUY18" s="231">
        <f t="shared" si="178"/>
        <v>0</v>
      </c>
      <c r="PUZ18" s="231">
        <f t="shared" si="178"/>
        <v>0</v>
      </c>
      <c r="PVA18" s="231">
        <f t="shared" si="178"/>
        <v>0</v>
      </c>
      <c r="PVB18" s="231">
        <f t="shared" si="178"/>
        <v>0</v>
      </c>
      <c r="PVC18" s="231">
        <f t="shared" si="178"/>
        <v>0</v>
      </c>
      <c r="PVD18" s="231">
        <f t="shared" si="178"/>
        <v>0</v>
      </c>
      <c r="PVE18" s="231">
        <f t="shared" si="178"/>
        <v>0</v>
      </c>
      <c r="PVF18" s="231">
        <f t="shared" si="178"/>
        <v>0</v>
      </c>
      <c r="PVG18" s="231">
        <f t="shared" si="178"/>
        <v>0</v>
      </c>
      <c r="PVH18" s="231">
        <f t="shared" ref="PVH18:PXS18" si="179">SUM(PVH10:PVH17)</f>
        <v>0</v>
      </c>
      <c r="PVI18" s="231">
        <f t="shared" si="179"/>
        <v>0</v>
      </c>
      <c r="PVJ18" s="231">
        <f t="shared" si="179"/>
        <v>0</v>
      </c>
      <c r="PVK18" s="231">
        <f t="shared" si="179"/>
        <v>0</v>
      </c>
      <c r="PVL18" s="231">
        <f t="shared" si="179"/>
        <v>0</v>
      </c>
      <c r="PVM18" s="231">
        <f t="shared" si="179"/>
        <v>0</v>
      </c>
      <c r="PVN18" s="231">
        <f t="shared" si="179"/>
        <v>0</v>
      </c>
      <c r="PVO18" s="231">
        <f t="shared" si="179"/>
        <v>0</v>
      </c>
      <c r="PVP18" s="231">
        <f t="shared" si="179"/>
        <v>0</v>
      </c>
      <c r="PVQ18" s="231">
        <f t="shared" si="179"/>
        <v>0</v>
      </c>
      <c r="PVR18" s="231">
        <f t="shared" si="179"/>
        <v>0</v>
      </c>
      <c r="PVS18" s="231">
        <f t="shared" si="179"/>
        <v>0</v>
      </c>
      <c r="PVT18" s="231">
        <f t="shared" si="179"/>
        <v>0</v>
      </c>
      <c r="PVU18" s="231">
        <f t="shared" si="179"/>
        <v>0</v>
      </c>
      <c r="PVV18" s="231">
        <f t="shared" si="179"/>
        <v>0</v>
      </c>
      <c r="PVW18" s="231">
        <f t="shared" si="179"/>
        <v>0</v>
      </c>
      <c r="PVX18" s="231">
        <f t="shared" si="179"/>
        <v>0</v>
      </c>
      <c r="PVY18" s="231">
        <f t="shared" si="179"/>
        <v>0</v>
      </c>
      <c r="PVZ18" s="231">
        <f t="shared" si="179"/>
        <v>0</v>
      </c>
      <c r="PWA18" s="231">
        <f t="shared" si="179"/>
        <v>0</v>
      </c>
      <c r="PWB18" s="231">
        <f t="shared" si="179"/>
        <v>0</v>
      </c>
      <c r="PWC18" s="231">
        <f t="shared" si="179"/>
        <v>0</v>
      </c>
      <c r="PWD18" s="231">
        <f t="shared" si="179"/>
        <v>0</v>
      </c>
      <c r="PWE18" s="231">
        <f t="shared" si="179"/>
        <v>0</v>
      </c>
      <c r="PWF18" s="231">
        <f t="shared" si="179"/>
        <v>0</v>
      </c>
      <c r="PWG18" s="231">
        <f t="shared" si="179"/>
        <v>0</v>
      </c>
      <c r="PWH18" s="231">
        <f t="shared" si="179"/>
        <v>0</v>
      </c>
      <c r="PWI18" s="231">
        <f t="shared" si="179"/>
        <v>0</v>
      </c>
      <c r="PWJ18" s="231">
        <f t="shared" si="179"/>
        <v>0</v>
      </c>
      <c r="PWK18" s="231">
        <f t="shared" si="179"/>
        <v>0</v>
      </c>
      <c r="PWL18" s="231">
        <f t="shared" si="179"/>
        <v>0</v>
      </c>
      <c r="PWM18" s="231">
        <f t="shared" si="179"/>
        <v>0</v>
      </c>
      <c r="PWN18" s="231">
        <f t="shared" si="179"/>
        <v>0</v>
      </c>
      <c r="PWO18" s="231">
        <f t="shared" si="179"/>
        <v>0</v>
      </c>
      <c r="PWP18" s="231">
        <f t="shared" si="179"/>
        <v>0</v>
      </c>
      <c r="PWQ18" s="231">
        <f t="shared" si="179"/>
        <v>0</v>
      </c>
      <c r="PWR18" s="231">
        <f t="shared" si="179"/>
        <v>0</v>
      </c>
      <c r="PWS18" s="231">
        <f t="shared" si="179"/>
        <v>0</v>
      </c>
      <c r="PWT18" s="231">
        <f t="shared" si="179"/>
        <v>0</v>
      </c>
      <c r="PWU18" s="231">
        <f t="shared" si="179"/>
        <v>0</v>
      </c>
      <c r="PWV18" s="231">
        <f t="shared" si="179"/>
        <v>0</v>
      </c>
      <c r="PWW18" s="231">
        <f t="shared" si="179"/>
        <v>0</v>
      </c>
      <c r="PWX18" s="231">
        <f t="shared" si="179"/>
        <v>0</v>
      </c>
      <c r="PWY18" s="231">
        <f t="shared" si="179"/>
        <v>0</v>
      </c>
      <c r="PWZ18" s="231">
        <f t="shared" si="179"/>
        <v>0</v>
      </c>
      <c r="PXA18" s="231">
        <f t="shared" si="179"/>
        <v>0</v>
      </c>
      <c r="PXB18" s="231">
        <f t="shared" si="179"/>
        <v>0</v>
      </c>
      <c r="PXC18" s="231">
        <f t="shared" si="179"/>
        <v>0</v>
      </c>
      <c r="PXD18" s="231">
        <f t="shared" si="179"/>
        <v>0</v>
      </c>
      <c r="PXE18" s="231">
        <f t="shared" si="179"/>
        <v>0</v>
      </c>
      <c r="PXF18" s="231">
        <f t="shared" si="179"/>
        <v>0</v>
      </c>
      <c r="PXG18" s="231">
        <f t="shared" si="179"/>
        <v>0</v>
      </c>
      <c r="PXH18" s="231">
        <f t="shared" si="179"/>
        <v>0</v>
      </c>
      <c r="PXI18" s="231">
        <f t="shared" si="179"/>
        <v>0</v>
      </c>
      <c r="PXJ18" s="231">
        <f t="shared" si="179"/>
        <v>0</v>
      </c>
      <c r="PXK18" s="231">
        <f t="shared" si="179"/>
        <v>0</v>
      </c>
      <c r="PXL18" s="231">
        <f t="shared" si="179"/>
        <v>0</v>
      </c>
      <c r="PXM18" s="231">
        <f t="shared" si="179"/>
        <v>0</v>
      </c>
      <c r="PXN18" s="231">
        <f t="shared" si="179"/>
        <v>0</v>
      </c>
      <c r="PXO18" s="231">
        <f t="shared" si="179"/>
        <v>0</v>
      </c>
      <c r="PXP18" s="231">
        <f t="shared" si="179"/>
        <v>0</v>
      </c>
      <c r="PXQ18" s="231">
        <f t="shared" si="179"/>
        <v>0</v>
      </c>
      <c r="PXR18" s="231">
        <f t="shared" si="179"/>
        <v>0</v>
      </c>
      <c r="PXS18" s="231">
        <f t="shared" si="179"/>
        <v>0</v>
      </c>
      <c r="PXT18" s="231">
        <f t="shared" ref="PXT18:QAE18" si="180">SUM(PXT10:PXT17)</f>
        <v>0</v>
      </c>
      <c r="PXU18" s="231">
        <f t="shared" si="180"/>
        <v>0</v>
      </c>
      <c r="PXV18" s="231">
        <f t="shared" si="180"/>
        <v>0</v>
      </c>
      <c r="PXW18" s="231">
        <f t="shared" si="180"/>
        <v>0</v>
      </c>
      <c r="PXX18" s="231">
        <f t="shared" si="180"/>
        <v>0</v>
      </c>
      <c r="PXY18" s="231">
        <f t="shared" si="180"/>
        <v>0</v>
      </c>
      <c r="PXZ18" s="231">
        <f t="shared" si="180"/>
        <v>0</v>
      </c>
      <c r="PYA18" s="231">
        <f t="shared" si="180"/>
        <v>0</v>
      </c>
      <c r="PYB18" s="231">
        <f t="shared" si="180"/>
        <v>0</v>
      </c>
      <c r="PYC18" s="231">
        <f t="shared" si="180"/>
        <v>0</v>
      </c>
      <c r="PYD18" s="231">
        <f t="shared" si="180"/>
        <v>0</v>
      </c>
      <c r="PYE18" s="231">
        <f t="shared" si="180"/>
        <v>0</v>
      </c>
      <c r="PYF18" s="231">
        <f t="shared" si="180"/>
        <v>0</v>
      </c>
      <c r="PYG18" s="231">
        <f t="shared" si="180"/>
        <v>0</v>
      </c>
      <c r="PYH18" s="231">
        <f t="shared" si="180"/>
        <v>0</v>
      </c>
      <c r="PYI18" s="231">
        <f t="shared" si="180"/>
        <v>0</v>
      </c>
      <c r="PYJ18" s="231">
        <f t="shared" si="180"/>
        <v>0</v>
      </c>
      <c r="PYK18" s="231">
        <f t="shared" si="180"/>
        <v>0</v>
      </c>
      <c r="PYL18" s="231">
        <f t="shared" si="180"/>
        <v>0</v>
      </c>
      <c r="PYM18" s="231">
        <f t="shared" si="180"/>
        <v>0</v>
      </c>
      <c r="PYN18" s="231">
        <f t="shared" si="180"/>
        <v>0</v>
      </c>
      <c r="PYO18" s="231">
        <f t="shared" si="180"/>
        <v>0</v>
      </c>
      <c r="PYP18" s="231">
        <f t="shared" si="180"/>
        <v>0</v>
      </c>
      <c r="PYQ18" s="231">
        <f t="shared" si="180"/>
        <v>0</v>
      </c>
      <c r="PYR18" s="231">
        <f t="shared" si="180"/>
        <v>0</v>
      </c>
      <c r="PYS18" s="231">
        <f t="shared" si="180"/>
        <v>0</v>
      </c>
      <c r="PYT18" s="231">
        <f t="shared" si="180"/>
        <v>0</v>
      </c>
      <c r="PYU18" s="231">
        <f t="shared" si="180"/>
        <v>0</v>
      </c>
      <c r="PYV18" s="231">
        <f t="shared" si="180"/>
        <v>0</v>
      </c>
      <c r="PYW18" s="231">
        <f t="shared" si="180"/>
        <v>0</v>
      </c>
      <c r="PYX18" s="231">
        <f t="shared" si="180"/>
        <v>0</v>
      </c>
      <c r="PYY18" s="231">
        <f t="shared" si="180"/>
        <v>0</v>
      </c>
      <c r="PYZ18" s="231">
        <f t="shared" si="180"/>
        <v>0</v>
      </c>
      <c r="PZA18" s="231">
        <f t="shared" si="180"/>
        <v>0</v>
      </c>
      <c r="PZB18" s="231">
        <f t="shared" si="180"/>
        <v>0</v>
      </c>
      <c r="PZC18" s="231">
        <f t="shared" si="180"/>
        <v>0</v>
      </c>
      <c r="PZD18" s="231">
        <f t="shared" si="180"/>
        <v>0</v>
      </c>
      <c r="PZE18" s="231">
        <f t="shared" si="180"/>
        <v>0</v>
      </c>
      <c r="PZF18" s="231">
        <f t="shared" si="180"/>
        <v>0</v>
      </c>
      <c r="PZG18" s="231">
        <f t="shared" si="180"/>
        <v>0</v>
      </c>
      <c r="PZH18" s="231">
        <f t="shared" si="180"/>
        <v>0</v>
      </c>
      <c r="PZI18" s="231">
        <f t="shared" si="180"/>
        <v>0</v>
      </c>
      <c r="PZJ18" s="231">
        <f t="shared" si="180"/>
        <v>0</v>
      </c>
      <c r="PZK18" s="231">
        <f t="shared" si="180"/>
        <v>0</v>
      </c>
      <c r="PZL18" s="231">
        <f t="shared" si="180"/>
        <v>0</v>
      </c>
      <c r="PZM18" s="231">
        <f t="shared" si="180"/>
        <v>0</v>
      </c>
      <c r="PZN18" s="231">
        <f t="shared" si="180"/>
        <v>0</v>
      </c>
      <c r="PZO18" s="231">
        <f t="shared" si="180"/>
        <v>0</v>
      </c>
      <c r="PZP18" s="231">
        <f t="shared" si="180"/>
        <v>0</v>
      </c>
      <c r="PZQ18" s="231">
        <f t="shared" si="180"/>
        <v>0</v>
      </c>
      <c r="PZR18" s="231">
        <f t="shared" si="180"/>
        <v>0</v>
      </c>
      <c r="PZS18" s="231">
        <f t="shared" si="180"/>
        <v>0</v>
      </c>
      <c r="PZT18" s="231">
        <f t="shared" si="180"/>
        <v>0</v>
      </c>
      <c r="PZU18" s="231">
        <f t="shared" si="180"/>
        <v>0</v>
      </c>
      <c r="PZV18" s="231">
        <f t="shared" si="180"/>
        <v>0</v>
      </c>
      <c r="PZW18" s="231">
        <f t="shared" si="180"/>
        <v>0</v>
      </c>
      <c r="PZX18" s="231">
        <f t="shared" si="180"/>
        <v>0</v>
      </c>
      <c r="PZY18" s="231">
        <f t="shared" si="180"/>
        <v>0</v>
      </c>
      <c r="PZZ18" s="231">
        <f t="shared" si="180"/>
        <v>0</v>
      </c>
      <c r="QAA18" s="231">
        <f t="shared" si="180"/>
        <v>0</v>
      </c>
      <c r="QAB18" s="231">
        <f t="shared" si="180"/>
        <v>0</v>
      </c>
      <c r="QAC18" s="231">
        <f t="shared" si="180"/>
        <v>0</v>
      </c>
      <c r="QAD18" s="231">
        <f t="shared" si="180"/>
        <v>0</v>
      </c>
      <c r="QAE18" s="231">
        <f t="shared" si="180"/>
        <v>0</v>
      </c>
      <c r="QAF18" s="231">
        <f t="shared" ref="QAF18:QCQ18" si="181">SUM(QAF10:QAF17)</f>
        <v>0</v>
      </c>
      <c r="QAG18" s="231">
        <f t="shared" si="181"/>
        <v>0</v>
      </c>
      <c r="QAH18" s="231">
        <f t="shared" si="181"/>
        <v>0</v>
      </c>
      <c r="QAI18" s="231">
        <f t="shared" si="181"/>
        <v>0</v>
      </c>
      <c r="QAJ18" s="231">
        <f t="shared" si="181"/>
        <v>0</v>
      </c>
      <c r="QAK18" s="231">
        <f t="shared" si="181"/>
        <v>0</v>
      </c>
      <c r="QAL18" s="231">
        <f t="shared" si="181"/>
        <v>0</v>
      </c>
      <c r="QAM18" s="231">
        <f t="shared" si="181"/>
        <v>0</v>
      </c>
      <c r="QAN18" s="231">
        <f t="shared" si="181"/>
        <v>0</v>
      </c>
      <c r="QAO18" s="231">
        <f t="shared" si="181"/>
        <v>0</v>
      </c>
      <c r="QAP18" s="231">
        <f t="shared" si="181"/>
        <v>0</v>
      </c>
      <c r="QAQ18" s="231">
        <f t="shared" si="181"/>
        <v>0</v>
      </c>
      <c r="QAR18" s="231">
        <f t="shared" si="181"/>
        <v>0</v>
      </c>
      <c r="QAS18" s="231">
        <f t="shared" si="181"/>
        <v>0</v>
      </c>
      <c r="QAT18" s="231">
        <f t="shared" si="181"/>
        <v>0</v>
      </c>
      <c r="QAU18" s="231">
        <f t="shared" si="181"/>
        <v>0</v>
      </c>
      <c r="QAV18" s="231">
        <f t="shared" si="181"/>
        <v>0</v>
      </c>
      <c r="QAW18" s="231">
        <f t="shared" si="181"/>
        <v>0</v>
      </c>
      <c r="QAX18" s="231">
        <f t="shared" si="181"/>
        <v>0</v>
      </c>
      <c r="QAY18" s="231">
        <f t="shared" si="181"/>
        <v>0</v>
      </c>
      <c r="QAZ18" s="231">
        <f t="shared" si="181"/>
        <v>0</v>
      </c>
      <c r="QBA18" s="231">
        <f t="shared" si="181"/>
        <v>0</v>
      </c>
      <c r="QBB18" s="231">
        <f t="shared" si="181"/>
        <v>0</v>
      </c>
      <c r="QBC18" s="231">
        <f t="shared" si="181"/>
        <v>0</v>
      </c>
      <c r="QBD18" s="231">
        <f t="shared" si="181"/>
        <v>0</v>
      </c>
      <c r="QBE18" s="231">
        <f t="shared" si="181"/>
        <v>0</v>
      </c>
      <c r="QBF18" s="231">
        <f t="shared" si="181"/>
        <v>0</v>
      </c>
      <c r="QBG18" s="231">
        <f t="shared" si="181"/>
        <v>0</v>
      </c>
      <c r="QBH18" s="231">
        <f t="shared" si="181"/>
        <v>0</v>
      </c>
      <c r="QBI18" s="231">
        <f t="shared" si="181"/>
        <v>0</v>
      </c>
      <c r="QBJ18" s="231">
        <f t="shared" si="181"/>
        <v>0</v>
      </c>
      <c r="QBK18" s="231">
        <f t="shared" si="181"/>
        <v>0</v>
      </c>
      <c r="QBL18" s="231">
        <f t="shared" si="181"/>
        <v>0</v>
      </c>
      <c r="QBM18" s="231">
        <f t="shared" si="181"/>
        <v>0</v>
      </c>
      <c r="QBN18" s="231">
        <f t="shared" si="181"/>
        <v>0</v>
      </c>
      <c r="QBO18" s="231">
        <f t="shared" si="181"/>
        <v>0</v>
      </c>
      <c r="QBP18" s="231">
        <f t="shared" si="181"/>
        <v>0</v>
      </c>
      <c r="QBQ18" s="231">
        <f t="shared" si="181"/>
        <v>0</v>
      </c>
      <c r="QBR18" s="231">
        <f t="shared" si="181"/>
        <v>0</v>
      </c>
      <c r="QBS18" s="231">
        <f t="shared" si="181"/>
        <v>0</v>
      </c>
      <c r="QBT18" s="231">
        <f t="shared" si="181"/>
        <v>0</v>
      </c>
      <c r="QBU18" s="231">
        <f t="shared" si="181"/>
        <v>0</v>
      </c>
      <c r="QBV18" s="231">
        <f t="shared" si="181"/>
        <v>0</v>
      </c>
      <c r="QBW18" s="231">
        <f t="shared" si="181"/>
        <v>0</v>
      </c>
      <c r="QBX18" s="231">
        <f t="shared" si="181"/>
        <v>0</v>
      </c>
      <c r="QBY18" s="231">
        <f t="shared" si="181"/>
        <v>0</v>
      </c>
      <c r="QBZ18" s="231">
        <f t="shared" si="181"/>
        <v>0</v>
      </c>
      <c r="QCA18" s="231">
        <f t="shared" si="181"/>
        <v>0</v>
      </c>
      <c r="QCB18" s="231">
        <f t="shared" si="181"/>
        <v>0</v>
      </c>
      <c r="QCC18" s="231">
        <f t="shared" si="181"/>
        <v>0</v>
      </c>
      <c r="QCD18" s="231">
        <f t="shared" si="181"/>
        <v>0</v>
      </c>
      <c r="QCE18" s="231">
        <f t="shared" si="181"/>
        <v>0</v>
      </c>
      <c r="QCF18" s="231">
        <f t="shared" si="181"/>
        <v>0</v>
      </c>
      <c r="QCG18" s="231">
        <f t="shared" si="181"/>
        <v>0</v>
      </c>
      <c r="QCH18" s="231">
        <f t="shared" si="181"/>
        <v>0</v>
      </c>
      <c r="QCI18" s="231">
        <f t="shared" si="181"/>
        <v>0</v>
      </c>
      <c r="QCJ18" s="231">
        <f t="shared" si="181"/>
        <v>0</v>
      </c>
      <c r="QCK18" s="231">
        <f t="shared" si="181"/>
        <v>0</v>
      </c>
      <c r="QCL18" s="231">
        <f t="shared" si="181"/>
        <v>0</v>
      </c>
      <c r="QCM18" s="231">
        <f t="shared" si="181"/>
        <v>0</v>
      </c>
      <c r="QCN18" s="231">
        <f t="shared" si="181"/>
        <v>0</v>
      </c>
      <c r="QCO18" s="231">
        <f t="shared" si="181"/>
        <v>0</v>
      </c>
      <c r="QCP18" s="231">
        <f t="shared" si="181"/>
        <v>0</v>
      </c>
      <c r="QCQ18" s="231">
        <f t="shared" si="181"/>
        <v>0</v>
      </c>
      <c r="QCR18" s="231">
        <f t="shared" ref="QCR18:QFC18" si="182">SUM(QCR10:QCR17)</f>
        <v>0</v>
      </c>
      <c r="QCS18" s="231">
        <f t="shared" si="182"/>
        <v>0</v>
      </c>
      <c r="QCT18" s="231">
        <f t="shared" si="182"/>
        <v>0</v>
      </c>
      <c r="QCU18" s="231">
        <f t="shared" si="182"/>
        <v>0</v>
      </c>
      <c r="QCV18" s="231">
        <f t="shared" si="182"/>
        <v>0</v>
      </c>
      <c r="QCW18" s="231">
        <f t="shared" si="182"/>
        <v>0</v>
      </c>
      <c r="QCX18" s="231">
        <f t="shared" si="182"/>
        <v>0</v>
      </c>
      <c r="QCY18" s="231">
        <f t="shared" si="182"/>
        <v>0</v>
      </c>
      <c r="QCZ18" s="231">
        <f t="shared" si="182"/>
        <v>0</v>
      </c>
      <c r="QDA18" s="231">
        <f t="shared" si="182"/>
        <v>0</v>
      </c>
      <c r="QDB18" s="231">
        <f t="shared" si="182"/>
        <v>0</v>
      </c>
      <c r="QDC18" s="231">
        <f t="shared" si="182"/>
        <v>0</v>
      </c>
      <c r="QDD18" s="231">
        <f t="shared" si="182"/>
        <v>0</v>
      </c>
      <c r="QDE18" s="231">
        <f t="shared" si="182"/>
        <v>0</v>
      </c>
      <c r="QDF18" s="231">
        <f t="shared" si="182"/>
        <v>0</v>
      </c>
      <c r="QDG18" s="231">
        <f t="shared" si="182"/>
        <v>0</v>
      </c>
      <c r="QDH18" s="231">
        <f t="shared" si="182"/>
        <v>0</v>
      </c>
      <c r="QDI18" s="231">
        <f t="shared" si="182"/>
        <v>0</v>
      </c>
      <c r="QDJ18" s="231">
        <f t="shared" si="182"/>
        <v>0</v>
      </c>
      <c r="QDK18" s="231">
        <f t="shared" si="182"/>
        <v>0</v>
      </c>
      <c r="QDL18" s="231">
        <f t="shared" si="182"/>
        <v>0</v>
      </c>
      <c r="QDM18" s="231">
        <f t="shared" si="182"/>
        <v>0</v>
      </c>
      <c r="QDN18" s="231">
        <f t="shared" si="182"/>
        <v>0</v>
      </c>
      <c r="QDO18" s="231">
        <f t="shared" si="182"/>
        <v>0</v>
      </c>
      <c r="QDP18" s="231">
        <f t="shared" si="182"/>
        <v>0</v>
      </c>
      <c r="QDQ18" s="231">
        <f t="shared" si="182"/>
        <v>0</v>
      </c>
      <c r="QDR18" s="231">
        <f t="shared" si="182"/>
        <v>0</v>
      </c>
      <c r="QDS18" s="231">
        <f t="shared" si="182"/>
        <v>0</v>
      </c>
      <c r="QDT18" s="231">
        <f t="shared" si="182"/>
        <v>0</v>
      </c>
      <c r="QDU18" s="231">
        <f t="shared" si="182"/>
        <v>0</v>
      </c>
      <c r="QDV18" s="231">
        <f t="shared" si="182"/>
        <v>0</v>
      </c>
      <c r="QDW18" s="231">
        <f t="shared" si="182"/>
        <v>0</v>
      </c>
      <c r="QDX18" s="231">
        <f t="shared" si="182"/>
        <v>0</v>
      </c>
      <c r="QDY18" s="231">
        <f t="shared" si="182"/>
        <v>0</v>
      </c>
      <c r="QDZ18" s="231">
        <f t="shared" si="182"/>
        <v>0</v>
      </c>
      <c r="QEA18" s="231">
        <f t="shared" si="182"/>
        <v>0</v>
      </c>
      <c r="QEB18" s="231">
        <f t="shared" si="182"/>
        <v>0</v>
      </c>
      <c r="QEC18" s="231">
        <f t="shared" si="182"/>
        <v>0</v>
      </c>
      <c r="QED18" s="231">
        <f t="shared" si="182"/>
        <v>0</v>
      </c>
      <c r="QEE18" s="231">
        <f t="shared" si="182"/>
        <v>0</v>
      </c>
      <c r="QEF18" s="231">
        <f t="shared" si="182"/>
        <v>0</v>
      </c>
      <c r="QEG18" s="231">
        <f t="shared" si="182"/>
        <v>0</v>
      </c>
      <c r="QEH18" s="231">
        <f t="shared" si="182"/>
        <v>0</v>
      </c>
      <c r="QEI18" s="231">
        <f t="shared" si="182"/>
        <v>0</v>
      </c>
      <c r="QEJ18" s="231">
        <f t="shared" si="182"/>
        <v>0</v>
      </c>
      <c r="QEK18" s="231">
        <f t="shared" si="182"/>
        <v>0</v>
      </c>
      <c r="QEL18" s="231">
        <f t="shared" si="182"/>
        <v>0</v>
      </c>
      <c r="QEM18" s="231">
        <f t="shared" si="182"/>
        <v>0</v>
      </c>
      <c r="QEN18" s="231">
        <f t="shared" si="182"/>
        <v>0</v>
      </c>
      <c r="QEO18" s="231">
        <f t="shared" si="182"/>
        <v>0</v>
      </c>
      <c r="QEP18" s="231">
        <f t="shared" si="182"/>
        <v>0</v>
      </c>
      <c r="QEQ18" s="231">
        <f t="shared" si="182"/>
        <v>0</v>
      </c>
      <c r="QER18" s="231">
        <f t="shared" si="182"/>
        <v>0</v>
      </c>
      <c r="QES18" s="231">
        <f t="shared" si="182"/>
        <v>0</v>
      </c>
      <c r="QET18" s="231">
        <f t="shared" si="182"/>
        <v>0</v>
      </c>
      <c r="QEU18" s="231">
        <f t="shared" si="182"/>
        <v>0</v>
      </c>
      <c r="QEV18" s="231">
        <f t="shared" si="182"/>
        <v>0</v>
      </c>
      <c r="QEW18" s="231">
        <f t="shared" si="182"/>
        <v>0</v>
      </c>
      <c r="QEX18" s="231">
        <f t="shared" si="182"/>
        <v>0</v>
      </c>
      <c r="QEY18" s="231">
        <f t="shared" si="182"/>
        <v>0</v>
      </c>
      <c r="QEZ18" s="231">
        <f t="shared" si="182"/>
        <v>0</v>
      </c>
      <c r="QFA18" s="231">
        <f t="shared" si="182"/>
        <v>0</v>
      </c>
      <c r="QFB18" s="231">
        <f t="shared" si="182"/>
        <v>0</v>
      </c>
      <c r="QFC18" s="231">
        <f t="shared" si="182"/>
        <v>0</v>
      </c>
      <c r="QFD18" s="231">
        <f t="shared" ref="QFD18:QHO18" si="183">SUM(QFD10:QFD17)</f>
        <v>0</v>
      </c>
      <c r="QFE18" s="231">
        <f t="shared" si="183"/>
        <v>0</v>
      </c>
      <c r="QFF18" s="231">
        <f t="shared" si="183"/>
        <v>0</v>
      </c>
      <c r="QFG18" s="231">
        <f t="shared" si="183"/>
        <v>0</v>
      </c>
      <c r="QFH18" s="231">
        <f t="shared" si="183"/>
        <v>0</v>
      </c>
      <c r="QFI18" s="231">
        <f t="shared" si="183"/>
        <v>0</v>
      </c>
      <c r="QFJ18" s="231">
        <f t="shared" si="183"/>
        <v>0</v>
      </c>
      <c r="QFK18" s="231">
        <f t="shared" si="183"/>
        <v>0</v>
      </c>
      <c r="QFL18" s="231">
        <f t="shared" si="183"/>
        <v>0</v>
      </c>
      <c r="QFM18" s="231">
        <f t="shared" si="183"/>
        <v>0</v>
      </c>
      <c r="QFN18" s="231">
        <f t="shared" si="183"/>
        <v>0</v>
      </c>
      <c r="QFO18" s="231">
        <f t="shared" si="183"/>
        <v>0</v>
      </c>
      <c r="QFP18" s="231">
        <f t="shared" si="183"/>
        <v>0</v>
      </c>
      <c r="QFQ18" s="231">
        <f t="shared" si="183"/>
        <v>0</v>
      </c>
      <c r="QFR18" s="231">
        <f t="shared" si="183"/>
        <v>0</v>
      </c>
      <c r="QFS18" s="231">
        <f t="shared" si="183"/>
        <v>0</v>
      </c>
      <c r="QFT18" s="231">
        <f t="shared" si="183"/>
        <v>0</v>
      </c>
      <c r="QFU18" s="231">
        <f t="shared" si="183"/>
        <v>0</v>
      </c>
      <c r="QFV18" s="231">
        <f t="shared" si="183"/>
        <v>0</v>
      </c>
      <c r="QFW18" s="231">
        <f t="shared" si="183"/>
        <v>0</v>
      </c>
      <c r="QFX18" s="231">
        <f t="shared" si="183"/>
        <v>0</v>
      </c>
      <c r="QFY18" s="231">
        <f t="shared" si="183"/>
        <v>0</v>
      </c>
      <c r="QFZ18" s="231">
        <f t="shared" si="183"/>
        <v>0</v>
      </c>
      <c r="QGA18" s="231">
        <f t="shared" si="183"/>
        <v>0</v>
      </c>
      <c r="QGB18" s="231">
        <f t="shared" si="183"/>
        <v>0</v>
      </c>
      <c r="QGC18" s="231">
        <f t="shared" si="183"/>
        <v>0</v>
      </c>
      <c r="QGD18" s="231">
        <f t="shared" si="183"/>
        <v>0</v>
      </c>
      <c r="QGE18" s="231">
        <f t="shared" si="183"/>
        <v>0</v>
      </c>
      <c r="QGF18" s="231">
        <f t="shared" si="183"/>
        <v>0</v>
      </c>
      <c r="QGG18" s="231">
        <f t="shared" si="183"/>
        <v>0</v>
      </c>
      <c r="QGH18" s="231">
        <f t="shared" si="183"/>
        <v>0</v>
      </c>
      <c r="QGI18" s="231">
        <f t="shared" si="183"/>
        <v>0</v>
      </c>
      <c r="QGJ18" s="231">
        <f t="shared" si="183"/>
        <v>0</v>
      </c>
      <c r="QGK18" s="231">
        <f t="shared" si="183"/>
        <v>0</v>
      </c>
      <c r="QGL18" s="231">
        <f t="shared" si="183"/>
        <v>0</v>
      </c>
      <c r="QGM18" s="231">
        <f t="shared" si="183"/>
        <v>0</v>
      </c>
      <c r="QGN18" s="231">
        <f t="shared" si="183"/>
        <v>0</v>
      </c>
      <c r="QGO18" s="231">
        <f t="shared" si="183"/>
        <v>0</v>
      </c>
      <c r="QGP18" s="231">
        <f t="shared" si="183"/>
        <v>0</v>
      </c>
      <c r="QGQ18" s="231">
        <f t="shared" si="183"/>
        <v>0</v>
      </c>
      <c r="QGR18" s="231">
        <f t="shared" si="183"/>
        <v>0</v>
      </c>
      <c r="QGS18" s="231">
        <f t="shared" si="183"/>
        <v>0</v>
      </c>
      <c r="QGT18" s="231">
        <f t="shared" si="183"/>
        <v>0</v>
      </c>
      <c r="QGU18" s="231">
        <f t="shared" si="183"/>
        <v>0</v>
      </c>
      <c r="QGV18" s="231">
        <f t="shared" si="183"/>
        <v>0</v>
      </c>
      <c r="QGW18" s="231">
        <f t="shared" si="183"/>
        <v>0</v>
      </c>
      <c r="QGX18" s="231">
        <f t="shared" si="183"/>
        <v>0</v>
      </c>
      <c r="QGY18" s="231">
        <f t="shared" si="183"/>
        <v>0</v>
      </c>
      <c r="QGZ18" s="231">
        <f t="shared" si="183"/>
        <v>0</v>
      </c>
      <c r="QHA18" s="231">
        <f t="shared" si="183"/>
        <v>0</v>
      </c>
      <c r="QHB18" s="231">
        <f t="shared" si="183"/>
        <v>0</v>
      </c>
      <c r="QHC18" s="231">
        <f t="shared" si="183"/>
        <v>0</v>
      </c>
      <c r="QHD18" s="231">
        <f t="shared" si="183"/>
        <v>0</v>
      </c>
      <c r="QHE18" s="231">
        <f t="shared" si="183"/>
        <v>0</v>
      </c>
      <c r="QHF18" s="231">
        <f t="shared" si="183"/>
        <v>0</v>
      </c>
      <c r="QHG18" s="231">
        <f t="shared" si="183"/>
        <v>0</v>
      </c>
      <c r="QHH18" s="231">
        <f t="shared" si="183"/>
        <v>0</v>
      </c>
      <c r="QHI18" s="231">
        <f t="shared" si="183"/>
        <v>0</v>
      </c>
      <c r="QHJ18" s="231">
        <f t="shared" si="183"/>
        <v>0</v>
      </c>
      <c r="QHK18" s="231">
        <f t="shared" si="183"/>
        <v>0</v>
      </c>
      <c r="QHL18" s="231">
        <f t="shared" si="183"/>
        <v>0</v>
      </c>
      <c r="QHM18" s="231">
        <f t="shared" si="183"/>
        <v>0</v>
      </c>
      <c r="QHN18" s="231">
        <f t="shared" si="183"/>
        <v>0</v>
      </c>
      <c r="QHO18" s="231">
        <f t="shared" si="183"/>
        <v>0</v>
      </c>
      <c r="QHP18" s="231">
        <f t="shared" ref="QHP18:QKA18" si="184">SUM(QHP10:QHP17)</f>
        <v>0</v>
      </c>
      <c r="QHQ18" s="231">
        <f t="shared" si="184"/>
        <v>0</v>
      </c>
      <c r="QHR18" s="231">
        <f t="shared" si="184"/>
        <v>0</v>
      </c>
      <c r="QHS18" s="231">
        <f t="shared" si="184"/>
        <v>0</v>
      </c>
      <c r="QHT18" s="231">
        <f t="shared" si="184"/>
        <v>0</v>
      </c>
      <c r="QHU18" s="231">
        <f t="shared" si="184"/>
        <v>0</v>
      </c>
      <c r="QHV18" s="231">
        <f t="shared" si="184"/>
        <v>0</v>
      </c>
      <c r="QHW18" s="231">
        <f t="shared" si="184"/>
        <v>0</v>
      </c>
      <c r="QHX18" s="231">
        <f t="shared" si="184"/>
        <v>0</v>
      </c>
      <c r="QHY18" s="231">
        <f t="shared" si="184"/>
        <v>0</v>
      </c>
      <c r="QHZ18" s="231">
        <f t="shared" si="184"/>
        <v>0</v>
      </c>
      <c r="QIA18" s="231">
        <f t="shared" si="184"/>
        <v>0</v>
      </c>
      <c r="QIB18" s="231">
        <f t="shared" si="184"/>
        <v>0</v>
      </c>
      <c r="QIC18" s="231">
        <f t="shared" si="184"/>
        <v>0</v>
      </c>
      <c r="QID18" s="231">
        <f t="shared" si="184"/>
        <v>0</v>
      </c>
      <c r="QIE18" s="231">
        <f t="shared" si="184"/>
        <v>0</v>
      </c>
      <c r="QIF18" s="231">
        <f t="shared" si="184"/>
        <v>0</v>
      </c>
      <c r="QIG18" s="231">
        <f t="shared" si="184"/>
        <v>0</v>
      </c>
      <c r="QIH18" s="231">
        <f t="shared" si="184"/>
        <v>0</v>
      </c>
      <c r="QII18" s="231">
        <f t="shared" si="184"/>
        <v>0</v>
      </c>
      <c r="QIJ18" s="231">
        <f t="shared" si="184"/>
        <v>0</v>
      </c>
      <c r="QIK18" s="231">
        <f t="shared" si="184"/>
        <v>0</v>
      </c>
      <c r="QIL18" s="231">
        <f t="shared" si="184"/>
        <v>0</v>
      </c>
      <c r="QIM18" s="231">
        <f t="shared" si="184"/>
        <v>0</v>
      </c>
      <c r="QIN18" s="231">
        <f t="shared" si="184"/>
        <v>0</v>
      </c>
      <c r="QIO18" s="231">
        <f t="shared" si="184"/>
        <v>0</v>
      </c>
      <c r="QIP18" s="231">
        <f t="shared" si="184"/>
        <v>0</v>
      </c>
      <c r="QIQ18" s="231">
        <f t="shared" si="184"/>
        <v>0</v>
      </c>
      <c r="QIR18" s="231">
        <f t="shared" si="184"/>
        <v>0</v>
      </c>
      <c r="QIS18" s="231">
        <f t="shared" si="184"/>
        <v>0</v>
      </c>
      <c r="QIT18" s="231">
        <f t="shared" si="184"/>
        <v>0</v>
      </c>
      <c r="QIU18" s="231">
        <f t="shared" si="184"/>
        <v>0</v>
      </c>
      <c r="QIV18" s="231">
        <f t="shared" si="184"/>
        <v>0</v>
      </c>
      <c r="QIW18" s="231">
        <f t="shared" si="184"/>
        <v>0</v>
      </c>
      <c r="QIX18" s="231">
        <f t="shared" si="184"/>
        <v>0</v>
      </c>
      <c r="QIY18" s="231">
        <f t="shared" si="184"/>
        <v>0</v>
      </c>
      <c r="QIZ18" s="231">
        <f t="shared" si="184"/>
        <v>0</v>
      </c>
      <c r="QJA18" s="231">
        <f t="shared" si="184"/>
        <v>0</v>
      </c>
      <c r="QJB18" s="231">
        <f t="shared" si="184"/>
        <v>0</v>
      </c>
      <c r="QJC18" s="231">
        <f t="shared" si="184"/>
        <v>0</v>
      </c>
      <c r="QJD18" s="231">
        <f t="shared" si="184"/>
        <v>0</v>
      </c>
      <c r="QJE18" s="231">
        <f t="shared" si="184"/>
        <v>0</v>
      </c>
      <c r="QJF18" s="231">
        <f t="shared" si="184"/>
        <v>0</v>
      </c>
      <c r="QJG18" s="231">
        <f t="shared" si="184"/>
        <v>0</v>
      </c>
      <c r="QJH18" s="231">
        <f t="shared" si="184"/>
        <v>0</v>
      </c>
      <c r="QJI18" s="231">
        <f t="shared" si="184"/>
        <v>0</v>
      </c>
      <c r="QJJ18" s="231">
        <f t="shared" si="184"/>
        <v>0</v>
      </c>
      <c r="QJK18" s="231">
        <f t="shared" si="184"/>
        <v>0</v>
      </c>
      <c r="QJL18" s="231">
        <f t="shared" si="184"/>
        <v>0</v>
      </c>
      <c r="QJM18" s="231">
        <f t="shared" si="184"/>
        <v>0</v>
      </c>
      <c r="QJN18" s="231">
        <f t="shared" si="184"/>
        <v>0</v>
      </c>
      <c r="QJO18" s="231">
        <f t="shared" si="184"/>
        <v>0</v>
      </c>
      <c r="QJP18" s="231">
        <f t="shared" si="184"/>
        <v>0</v>
      </c>
      <c r="QJQ18" s="231">
        <f t="shared" si="184"/>
        <v>0</v>
      </c>
      <c r="QJR18" s="231">
        <f t="shared" si="184"/>
        <v>0</v>
      </c>
      <c r="QJS18" s="231">
        <f t="shared" si="184"/>
        <v>0</v>
      </c>
      <c r="QJT18" s="231">
        <f t="shared" si="184"/>
        <v>0</v>
      </c>
      <c r="QJU18" s="231">
        <f t="shared" si="184"/>
        <v>0</v>
      </c>
      <c r="QJV18" s="231">
        <f t="shared" si="184"/>
        <v>0</v>
      </c>
      <c r="QJW18" s="231">
        <f t="shared" si="184"/>
        <v>0</v>
      </c>
      <c r="QJX18" s="231">
        <f t="shared" si="184"/>
        <v>0</v>
      </c>
      <c r="QJY18" s="231">
        <f t="shared" si="184"/>
        <v>0</v>
      </c>
      <c r="QJZ18" s="231">
        <f t="shared" si="184"/>
        <v>0</v>
      </c>
      <c r="QKA18" s="231">
        <f t="shared" si="184"/>
        <v>0</v>
      </c>
      <c r="QKB18" s="231">
        <f t="shared" ref="QKB18:QMM18" si="185">SUM(QKB10:QKB17)</f>
        <v>0</v>
      </c>
      <c r="QKC18" s="231">
        <f t="shared" si="185"/>
        <v>0</v>
      </c>
      <c r="QKD18" s="231">
        <f t="shared" si="185"/>
        <v>0</v>
      </c>
      <c r="QKE18" s="231">
        <f t="shared" si="185"/>
        <v>0</v>
      </c>
      <c r="QKF18" s="231">
        <f t="shared" si="185"/>
        <v>0</v>
      </c>
      <c r="QKG18" s="231">
        <f t="shared" si="185"/>
        <v>0</v>
      </c>
      <c r="QKH18" s="231">
        <f t="shared" si="185"/>
        <v>0</v>
      </c>
      <c r="QKI18" s="231">
        <f t="shared" si="185"/>
        <v>0</v>
      </c>
      <c r="QKJ18" s="231">
        <f t="shared" si="185"/>
        <v>0</v>
      </c>
      <c r="QKK18" s="231">
        <f t="shared" si="185"/>
        <v>0</v>
      </c>
      <c r="QKL18" s="231">
        <f t="shared" si="185"/>
        <v>0</v>
      </c>
      <c r="QKM18" s="231">
        <f t="shared" si="185"/>
        <v>0</v>
      </c>
      <c r="QKN18" s="231">
        <f t="shared" si="185"/>
        <v>0</v>
      </c>
      <c r="QKO18" s="231">
        <f t="shared" si="185"/>
        <v>0</v>
      </c>
      <c r="QKP18" s="231">
        <f t="shared" si="185"/>
        <v>0</v>
      </c>
      <c r="QKQ18" s="231">
        <f t="shared" si="185"/>
        <v>0</v>
      </c>
      <c r="QKR18" s="231">
        <f t="shared" si="185"/>
        <v>0</v>
      </c>
      <c r="QKS18" s="231">
        <f t="shared" si="185"/>
        <v>0</v>
      </c>
      <c r="QKT18" s="231">
        <f t="shared" si="185"/>
        <v>0</v>
      </c>
      <c r="QKU18" s="231">
        <f t="shared" si="185"/>
        <v>0</v>
      </c>
      <c r="QKV18" s="231">
        <f t="shared" si="185"/>
        <v>0</v>
      </c>
      <c r="QKW18" s="231">
        <f t="shared" si="185"/>
        <v>0</v>
      </c>
      <c r="QKX18" s="231">
        <f t="shared" si="185"/>
        <v>0</v>
      </c>
      <c r="QKY18" s="231">
        <f t="shared" si="185"/>
        <v>0</v>
      </c>
      <c r="QKZ18" s="231">
        <f t="shared" si="185"/>
        <v>0</v>
      </c>
      <c r="QLA18" s="231">
        <f t="shared" si="185"/>
        <v>0</v>
      </c>
      <c r="QLB18" s="231">
        <f t="shared" si="185"/>
        <v>0</v>
      </c>
      <c r="QLC18" s="231">
        <f t="shared" si="185"/>
        <v>0</v>
      </c>
      <c r="QLD18" s="231">
        <f t="shared" si="185"/>
        <v>0</v>
      </c>
      <c r="QLE18" s="231">
        <f t="shared" si="185"/>
        <v>0</v>
      </c>
      <c r="QLF18" s="231">
        <f t="shared" si="185"/>
        <v>0</v>
      </c>
      <c r="QLG18" s="231">
        <f t="shared" si="185"/>
        <v>0</v>
      </c>
      <c r="QLH18" s="231">
        <f t="shared" si="185"/>
        <v>0</v>
      </c>
      <c r="QLI18" s="231">
        <f t="shared" si="185"/>
        <v>0</v>
      </c>
      <c r="QLJ18" s="231">
        <f t="shared" si="185"/>
        <v>0</v>
      </c>
      <c r="QLK18" s="231">
        <f t="shared" si="185"/>
        <v>0</v>
      </c>
      <c r="QLL18" s="231">
        <f t="shared" si="185"/>
        <v>0</v>
      </c>
      <c r="QLM18" s="231">
        <f t="shared" si="185"/>
        <v>0</v>
      </c>
      <c r="QLN18" s="231">
        <f t="shared" si="185"/>
        <v>0</v>
      </c>
      <c r="QLO18" s="231">
        <f t="shared" si="185"/>
        <v>0</v>
      </c>
      <c r="QLP18" s="231">
        <f t="shared" si="185"/>
        <v>0</v>
      </c>
      <c r="QLQ18" s="231">
        <f t="shared" si="185"/>
        <v>0</v>
      </c>
      <c r="QLR18" s="231">
        <f t="shared" si="185"/>
        <v>0</v>
      </c>
      <c r="QLS18" s="231">
        <f t="shared" si="185"/>
        <v>0</v>
      </c>
      <c r="QLT18" s="231">
        <f t="shared" si="185"/>
        <v>0</v>
      </c>
      <c r="QLU18" s="231">
        <f t="shared" si="185"/>
        <v>0</v>
      </c>
      <c r="QLV18" s="231">
        <f t="shared" si="185"/>
        <v>0</v>
      </c>
      <c r="QLW18" s="231">
        <f t="shared" si="185"/>
        <v>0</v>
      </c>
      <c r="QLX18" s="231">
        <f t="shared" si="185"/>
        <v>0</v>
      </c>
      <c r="QLY18" s="231">
        <f t="shared" si="185"/>
        <v>0</v>
      </c>
      <c r="QLZ18" s="231">
        <f t="shared" si="185"/>
        <v>0</v>
      </c>
      <c r="QMA18" s="231">
        <f t="shared" si="185"/>
        <v>0</v>
      </c>
      <c r="QMB18" s="231">
        <f t="shared" si="185"/>
        <v>0</v>
      </c>
      <c r="QMC18" s="231">
        <f t="shared" si="185"/>
        <v>0</v>
      </c>
      <c r="QMD18" s="231">
        <f t="shared" si="185"/>
        <v>0</v>
      </c>
      <c r="QME18" s="231">
        <f t="shared" si="185"/>
        <v>0</v>
      </c>
      <c r="QMF18" s="231">
        <f t="shared" si="185"/>
        <v>0</v>
      </c>
      <c r="QMG18" s="231">
        <f t="shared" si="185"/>
        <v>0</v>
      </c>
      <c r="QMH18" s="231">
        <f t="shared" si="185"/>
        <v>0</v>
      </c>
      <c r="QMI18" s="231">
        <f t="shared" si="185"/>
        <v>0</v>
      </c>
      <c r="QMJ18" s="231">
        <f t="shared" si="185"/>
        <v>0</v>
      </c>
      <c r="QMK18" s="231">
        <f t="shared" si="185"/>
        <v>0</v>
      </c>
      <c r="QML18" s="231">
        <f t="shared" si="185"/>
        <v>0</v>
      </c>
      <c r="QMM18" s="231">
        <f t="shared" si="185"/>
        <v>0</v>
      </c>
      <c r="QMN18" s="231">
        <f t="shared" ref="QMN18:QOY18" si="186">SUM(QMN10:QMN17)</f>
        <v>0</v>
      </c>
      <c r="QMO18" s="231">
        <f t="shared" si="186"/>
        <v>0</v>
      </c>
      <c r="QMP18" s="231">
        <f t="shared" si="186"/>
        <v>0</v>
      </c>
      <c r="QMQ18" s="231">
        <f t="shared" si="186"/>
        <v>0</v>
      </c>
      <c r="QMR18" s="231">
        <f t="shared" si="186"/>
        <v>0</v>
      </c>
      <c r="QMS18" s="231">
        <f t="shared" si="186"/>
        <v>0</v>
      </c>
      <c r="QMT18" s="231">
        <f t="shared" si="186"/>
        <v>0</v>
      </c>
      <c r="QMU18" s="231">
        <f t="shared" si="186"/>
        <v>0</v>
      </c>
      <c r="QMV18" s="231">
        <f t="shared" si="186"/>
        <v>0</v>
      </c>
      <c r="QMW18" s="231">
        <f t="shared" si="186"/>
        <v>0</v>
      </c>
      <c r="QMX18" s="231">
        <f t="shared" si="186"/>
        <v>0</v>
      </c>
      <c r="QMY18" s="231">
        <f t="shared" si="186"/>
        <v>0</v>
      </c>
      <c r="QMZ18" s="231">
        <f t="shared" si="186"/>
        <v>0</v>
      </c>
      <c r="QNA18" s="231">
        <f t="shared" si="186"/>
        <v>0</v>
      </c>
      <c r="QNB18" s="231">
        <f t="shared" si="186"/>
        <v>0</v>
      </c>
      <c r="QNC18" s="231">
        <f t="shared" si="186"/>
        <v>0</v>
      </c>
      <c r="QND18" s="231">
        <f t="shared" si="186"/>
        <v>0</v>
      </c>
      <c r="QNE18" s="231">
        <f t="shared" si="186"/>
        <v>0</v>
      </c>
      <c r="QNF18" s="231">
        <f t="shared" si="186"/>
        <v>0</v>
      </c>
      <c r="QNG18" s="231">
        <f t="shared" si="186"/>
        <v>0</v>
      </c>
      <c r="QNH18" s="231">
        <f t="shared" si="186"/>
        <v>0</v>
      </c>
      <c r="QNI18" s="231">
        <f t="shared" si="186"/>
        <v>0</v>
      </c>
      <c r="QNJ18" s="231">
        <f t="shared" si="186"/>
        <v>0</v>
      </c>
      <c r="QNK18" s="231">
        <f t="shared" si="186"/>
        <v>0</v>
      </c>
      <c r="QNL18" s="231">
        <f t="shared" si="186"/>
        <v>0</v>
      </c>
      <c r="QNM18" s="231">
        <f t="shared" si="186"/>
        <v>0</v>
      </c>
      <c r="QNN18" s="231">
        <f t="shared" si="186"/>
        <v>0</v>
      </c>
      <c r="QNO18" s="231">
        <f t="shared" si="186"/>
        <v>0</v>
      </c>
      <c r="QNP18" s="231">
        <f t="shared" si="186"/>
        <v>0</v>
      </c>
      <c r="QNQ18" s="231">
        <f t="shared" si="186"/>
        <v>0</v>
      </c>
      <c r="QNR18" s="231">
        <f t="shared" si="186"/>
        <v>0</v>
      </c>
      <c r="QNS18" s="231">
        <f t="shared" si="186"/>
        <v>0</v>
      </c>
      <c r="QNT18" s="231">
        <f t="shared" si="186"/>
        <v>0</v>
      </c>
      <c r="QNU18" s="231">
        <f t="shared" si="186"/>
        <v>0</v>
      </c>
      <c r="QNV18" s="231">
        <f t="shared" si="186"/>
        <v>0</v>
      </c>
      <c r="QNW18" s="231">
        <f t="shared" si="186"/>
        <v>0</v>
      </c>
      <c r="QNX18" s="231">
        <f t="shared" si="186"/>
        <v>0</v>
      </c>
      <c r="QNY18" s="231">
        <f t="shared" si="186"/>
        <v>0</v>
      </c>
      <c r="QNZ18" s="231">
        <f t="shared" si="186"/>
        <v>0</v>
      </c>
      <c r="QOA18" s="231">
        <f t="shared" si="186"/>
        <v>0</v>
      </c>
      <c r="QOB18" s="231">
        <f t="shared" si="186"/>
        <v>0</v>
      </c>
      <c r="QOC18" s="231">
        <f t="shared" si="186"/>
        <v>0</v>
      </c>
      <c r="QOD18" s="231">
        <f t="shared" si="186"/>
        <v>0</v>
      </c>
      <c r="QOE18" s="231">
        <f t="shared" si="186"/>
        <v>0</v>
      </c>
      <c r="QOF18" s="231">
        <f t="shared" si="186"/>
        <v>0</v>
      </c>
      <c r="QOG18" s="231">
        <f t="shared" si="186"/>
        <v>0</v>
      </c>
      <c r="QOH18" s="231">
        <f t="shared" si="186"/>
        <v>0</v>
      </c>
      <c r="QOI18" s="231">
        <f t="shared" si="186"/>
        <v>0</v>
      </c>
      <c r="QOJ18" s="231">
        <f t="shared" si="186"/>
        <v>0</v>
      </c>
      <c r="QOK18" s="231">
        <f t="shared" si="186"/>
        <v>0</v>
      </c>
      <c r="QOL18" s="231">
        <f t="shared" si="186"/>
        <v>0</v>
      </c>
      <c r="QOM18" s="231">
        <f t="shared" si="186"/>
        <v>0</v>
      </c>
      <c r="QON18" s="231">
        <f t="shared" si="186"/>
        <v>0</v>
      </c>
      <c r="QOO18" s="231">
        <f t="shared" si="186"/>
        <v>0</v>
      </c>
      <c r="QOP18" s="231">
        <f t="shared" si="186"/>
        <v>0</v>
      </c>
      <c r="QOQ18" s="231">
        <f t="shared" si="186"/>
        <v>0</v>
      </c>
      <c r="QOR18" s="231">
        <f t="shared" si="186"/>
        <v>0</v>
      </c>
      <c r="QOS18" s="231">
        <f t="shared" si="186"/>
        <v>0</v>
      </c>
      <c r="QOT18" s="231">
        <f t="shared" si="186"/>
        <v>0</v>
      </c>
      <c r="QOU18" s="231">
        <f t="shared" si="186"/>
        <v>0</v>
      </c>
      <c r="QOV18" s="231">
        <f t="shared" si="186"/>
        <v>0</v>
      </c>
      <c r="QOW18" s="231">
        <f t="shared" si="186"/>
        <v>0</v>
      </c>
      <c r="QOX18" s="231">
        <f t="shared" si="186"/>
        <v>0</v>
      </c>
      <c r="QOY18" s="231">
        <f t="shared" si="186"/>
        <v>0</v>
      </c>
      <c r="QOZ18" s="231">
        <f t="shared" ref="QOZ18:QRK18" si="187">SUM(QOZ10:QOZ17)</f>
        <v>0</v>
      </c>
      <c r="QPA18" s="231">
        <f t="shared" si="187"/>
        <v>0</v>
      </c>
      <c r="QPB18" s="231">
        <f t="shared" si="187"/>
        <v>0</v>
      </c>
      <c r="QPC18" s="231">
        <f t="shared" si="187"/>
        <v>0</v>
      </c>
      <c r="QPD18" s="231">
        <f t="shared" si="187"/>
        <v>0</v>
      </c>
      <c r="QPE18" s="231">
        <f t="shared" si="187"/>
        <v>0</v>
      </c>
      <c r="QPF18" s="231">
        <f t="shared" si="187"/>
        <v>0</v>
      </c>
      <c r="QPG18" s="231">
        <f t="shared" si="187"/>
        <v>0</v>
      </c>
      <c r="QPH18" s="231">
        <f t="shared" si="187"/>
        <v>0</v>
      </c>
      <c r="QPI18" s="231">
        <f t="shared" si="187"/>
        <v>0</v>
      </c>
      <c r="QPJ18" s="231">
        <f t="shared" si="187"/>
        <v>0</v>
      </c>
      <c r="QPK18" s="231">
        <f t="shared" si="187"/>
        <v>0</v>
      </c>
      <c r="QPL18" s="231">
        <f t="shared" si="187"/>
        <v>0</v>
      </c>
      <c r="QPM18" s="231">
        <f t="shared" si="187"/>
        <v>0</v>
      </c>
      <c r="QPN18" s="231">
        <f t="shared" si="187"/>
        <v>0</v>
      </c>
      <c r="QPO18" s="231">
        <f t="shared" si="187"/>
        <v>0</v>
      </c>
      <c r="QPP18" s="231">
        <f t="shared" si="187"/>
        <v>0</v>
      </c>
      <c r="QPQ18" s="231">
        <f t="shared" si="187"/>
        <v>0</v>
      </c>
      <c r="QPR18" s="231">
        <f t="shared" si="187"/>
        <v>0</v>
      </c>
      <c r="QPS18" s="231">
        <f t="shared" si="187"/>
        <v>0</v>
      </c>
      <c r="QPT18" s="231">
        <f t="shared" si="187"/>
        <v>0</v>
      </c>
      <c r="QPU18" s="231">
        <f t="shared" si="187"/>
        <v>0</v>
      </c>
      <c r="QPV18" s="231">
        <f t="shared" si="187"/>
        <v>0</v>
      </c>
      <c r="QPW18" s="231">
        <f t="shared" si="187"/>
        <v>0</v>
      </c>
      <c r="QPX18" s="231">
        <f t="shared" si="187"/>
        <v>0</v>
      </c>
      <c r="QPY18" s="231">
        <f t="shared" si="187"/>
        <v>0</v>
      </c>
      <c r="QPZ18" s="231">
        <f t="shared" si="187"/>
        <v>0</v>
      </c>
      <c r="QQA18" s="231">
        <f t="shared" si="187"/>
        <v>0</v>
      </c>
      <c r="QQB18" s="231">
        <f t="shared" si="187"/>
        <v>0</v>
      </c>
      <c r="QQC18" s="231">
        <f t="shared" si="187"/>
        <v>0</v>
      </c>
      <c r="QQD18" s="231">
        <f t="shared" si="187"/>
        <v>0</v>
      </c>
      <c r="QQE18" s="231">
        <f t="shared" si="187"/>
        <v>0</v>
      </c>
      <c r="QQF18" s="231">
        <f t="shared" si="187"/>
        <v>0</v>
      </c>
      <c r="QQG18" s="231">
        <f t="shared" si="187"/>
        <v>0</v>
      </c>
      <c r="QQH18" s="231">
        <f t="shared" si="187"/>
        <v>0</v>
      </c>
      <c r="QQI18" s="231">
        <f t="shared" si="187"/>
        <v>0</v>
      </c>
      <c r="QQJ18" s="231">
        <f t="shared" si="187"/>
        <v>0</v>
      </c>
      <c r="QQK18" s="231">
        <f t="shared" si="187"/>
        <v>0</v>
      </c>
      <c r="QQL18" s="231">
        <f t="shared" si="187"/>
        <v>0</v>
      </c>
      <c r="QQM18" s="231">
        <f t="shared" si="187"/>
        <v>0</v>
      </c>
      <c r="QQN18" s="231">
        <f t="shared" si="187"/>
        <v>0</v>
      </c>
      <c r="QQO18" s="231">
        <f t="shared" si="187"/>
        <v>0</v>
      </c>
      <c r="QQP18" s="231">
        <f t="shared" si="187"/>
        <v>0</v>
      </c>
      <c r="QQQ18" s="231">
        <f t="shared" si="187"/>
        <v>0</v>
      </c>
      <c r="QQR18" s="231">
        <f t="shared" si="187"/>
        <v>0</v>
      </c>
      <c r="QQS18" s="231">
        <f t="shared" si="187"/>
        <v>0</v>
      </c>
      <c r="QQT18" s="231">
        <f t="shared" si="187"/>
        <v>0</v>
      </c>
      <c r="QQU18" s="231">
        <f t="shared" si="187"/>
        <v>0</v>
      </c>
      <c r="QQV18" s="231">
        <f t="shared" si="187"/>
        <v>0</v>
      </c>
      <c r="QQW18" s="231">
        <f t="shared" si="187"/>
        <v>0</v>
      </c>
      <c r="QQX18" s="231">
        <f t="shared" si="187"/>
        <v>0</v>
      </c>
      <c r="QQY18" s="231">
        <f t="shared" si="187"/>
        <v>0</v>
      </c>
      <c r="QQZ18" s="231">
        <f t="shared" si="187"/>
        <v>0</v>
      </c>
      <c r="QRA18" s="231">
        <f t="shared" si="187"/>
        <v>0</v>
      </c>
      <c r="QRB18" s="231">
        <f t="shared" si="187"/>
        <v>0</v>
      </c>
      <c r="QRC18" s="231">
        <f t="shared" si="187"/>
        <v>0</v>
      </c>
      <c r="QRD18" s="231">
        <f t="shared" si="187"/>
        <v>0</v>
      </c>
      <c r="QRE18" s="231">
        <f t="shared" si="187"/>
        <v>0</v>
      </c>
      <c r="QRF18" s="231">
        <f t="shared" si="187"/>
        <v>0</v>
      </c>
      <c r="QRG18" s="231">
        <f t="shared" si="187"/>
        <v>0</v>
      </c>
      <c r="QRH18" s="231">
        <f t="shared" si="187"/>
        <v>0</v>
      </c>
      <c r="QRI18" s="231">
        <f t="shared" si="187"/>
        <v>0</v>
      </c>
      <c r="QRJ18" s="231">
        <f t="shared" si="187"/>
        <v>0</v>
      </c>
      <c r="QRK18" s="231">
        <f t="shared" si="187"/>
        <v>0</v>
      </c>
      <c r="QRL18" s="231">
        <f t="shared" ref="QRL18:QTW18" si="188">SUM(QRL10:QRL17)</f>
        <v>0</v>
      </c>
      <c r="QRM18" s="231">
        <f t="shared" si="188"/>
        <v>0</v>
      </c>
      <c r="QRN18" s="231">
        <f t="shared" si="188"/>
        <v>0</v>
      </c>
      <c r="QRO18" s="231">
        <f t="shared" si="188"/>
        <v>0</v>
      </c>
      <c r="QRP18" s="231">
        <f t="shared" si="188"/>
        <v>0</v>
      </c>
      <c r="QRQ18" s="231">
        <f t="shared" si="188"/>
        <v>0</v>
      </c>
      <c r="QRR18" s="231">
        <f t="shared" si="188"/>
        <v>0</v>
      </c>
      <c r="QRS18" s="231">
        <f t="shared" si="188"/>
        <v>0</v>
      </c>
      <c r="QRT18" s="231">
        <f t="shared" si="188"/>
        <v>0</v>
      </c>
      <c r="QRU18" s="231">
        <f t="shared" si="188"/>
        <v>0</v>
      </c>
      <c r="QRV18" s="231">
        <f t="shared" si="188"/>
        <v>0</v>
      </c>
      <c r="QRW18" s="231">
        <f t="shared" si="188"/>
        <v>0</v>
      </c>
      <c r="QRX18" s="231">
        <f t="shared" si="188"/>
        <v>0</v>
      </c>
      <c r="QRY18" s="231">
        <f t="shared" si="188"/>
        <v>0</v>
      </c>
      <c r="QRZ18" s="231">
        <f t="shared" si="188"/>
        <v>0</v>
      </c>
      <c r="QSA18" s="231">
        <f t="shared" si="188"/>
        <v>0</v>
      </c>
      <c r="QSB18" s="231">
        <f t="shared" si="188"/>
        <v>0</v>
      </c>
      <c r="QSC18" s="231">
        <f t="shared" si="188"/>
        <v>0</v>
      </c>
      <c r="QSD18" s="231">
        <f t="shared" si="188"/>
        <v>0</v>
      </c>
      <c r="QSE18" s="231">
        <f t="shared" si="188"/>
        <v>0</v>
      </c>
      <c r="QSF18" s="231">
        <f t="shared" si="188"/>
        <v>0</v>
      </c>
      <c r="QSG18" s="231">
        <f t="shared" si="188"/>
        <v>0</v>
      </c>
      <c r="QSH18" s="231">
        <f t="shared" si="188"/>
        <v>0</v>
      </c>
      <c r="QSI18" s="231">
        <f t="shared" si="188"/>
        <v>0</v>
      </c>
      <c r="QSJ18" s="231">
        <f t="shared" si="188"/>
        <v>0</v>
      </c>
      <c r="QSK18" s="231">
        <f t="shared" si="188"/>
        <v>0</v>
      </c>
      <c r="QSL18" s="231">
        <f t="shared" si="188"/>
        <v>0</v>
      </c>
      <c r="QSM18" s="231">
        <f t="shared" si="188"/>
        <v>0</v>
      </c>
      <c r="QSN18" s="231">
        <f t="shared" si="188"/>
        <v>0</v>
      </c>
      <c r="QSO18" s="231">
        <f t="shared" si="188"/>
        <v>0</v>
      </c>
      <c r="QSP18" s="231">
        <f t="shared" si="188"/>
        <v>0</v>
      </c>
      <c r="QSQ18" s="231">
        <f t="shared" si="188"/>
        <v>0</v>
      </c>
      <c r="QSR18" s="231">
        <f t="shared" si="188"/>
        <v>0</v>
      </c>
      <c r="QSS18" s="231">
        <f t="shared" si="188"/>
        <v>0</v>
      </c>
      <c r="QST18" s="231">
        <f t="shared" si="188"/>
        <v>0</v>
      </c>
      <c r="QSU18" s="231">
        <f t="shared" si="188"/>
        <v>0</v>
      </c>
      <c r="QSV18" s="231">
        <f t="shared" si="188"/>
        <v>0</v>
      </c>
      <c r="QSW18" s="231">
        <f t="shared" si="188"/>
        <v>0</v>
      </c>
      <c r="QSX18" s="231">
        <f t="shared" si="188"/>
        <v>0</v>
      </c>
      <c r="QSY18" s="231">
        <f t="shared" si="188"/>
        <v>0</v>
      </c>
      <c r="QSZ18" s="231">
        <f t="shared" si="188"/>
        <v>0</v>
      </c>
      <c r="QTA18" s="231">
        <f t="shared" si="188"/>
        <v>0</v>
      </c>
      <c r="QTB18" s="231">
        <f t="shared" si="188"/>
        <v>0</v>
      </c>
      <c r="QTC18" s="231">
        <f t="shared" si="188"/>
        <v>0</v>
      </c>
      <c r="QTD18" s="231">
        <f t="shared" si="188"/>
        <v>0</v>
      </c>
      <c r="QTE18" s="231">
        <f t="shared" si="188"/>
        <v>0</v>
      </c>
      <c r="QTF18" s="231">
        <f t="shared" si="188"/>
        <v>0</v>
      </c>
      <c r="QTG18" s="231">
        <f t="shared" si="188"/>
        <v>0</v>
      </c>
      <c r="QTH18" s="231">
        <f t="shared" si="188"/>
        <v>0</v>
      </c>
      <c r="QTI18" s="231">
        <f t="shared" si="188"/>
        <v>0</v>
      </c>
      <c r="QTJ18" s="231">
        <f t="shared" si="188"/>
        <v>0</v>
      </c>
      <c r="QTK18" s="231">
        <f t="shared" si="188"/>
        <v>0</v>
      </c>
      <c r="QTL18" s="231">
        <f t="shared" si="188"/>
        <v>0</v>
      </c>
      <c r="QTM18" s="231">
        <f t="shared" si="188"/>
        <v>0</v>
      </c>
      <c r="QTN18" s="231">
        <f t="shared" si="188"/>
        <v>0</v>
      </c>
      <c r="QTO18" s="231">
        <f t="shared" si="188"/>
        <v>0</v>
      </c>
      <c r="QTP18" s="231">
        <f t="shared" si="188"/>
        <v>0</v>
      </c>
      <c r="QTQ18" s="231">
        <f t="shared" si="188"/>
        <v>0</v>
      </c>
      <c r="QTR18" s="231">
        <f t="shared" si="188"/>
        <v>0</v>
      </c>
      <c r="QTS18" s="231">
        <f t="shared" si="188"/>
        <v>0</v>
      </c>
      <c r="QTT18" s="231">
        <f t="shared" si="188"/>
        <v>0</v>
      </c>
      <c r="QTU18" s="231">
        <f t="shared" si="188"/>
        <v>0</v>
      </c>
      <c r="QTV18" s="231">
        <f t="shared" si="188"/>
        <v>0</v>
      </c>
      <c r="QTW18" s="231">
        <f t="shared" si="188"/>
        <v>0</v>
      </c>
      <c r="QTX18" s="231">
        <f t="shared" ref="QTX18:QWI18" si="189">SUM(QTX10:QTX17)</f>
        <v>0</v>
      </c>
      <c r="QTY18" s="231">
        <f t="shared" si="189"/>
        <v>0</v>
      </c>
      <c r="QTZ18" s="231">
        <f t="shared" si="189"/>
        <v>0</v>
      </c>
      <c r="QUA18" s="231">
        <f t="shared" si="189"/>
        <v>0</v>
      </c>
      <c r="QUB18" s="231">
        <f t="shared" si="189"/>
        <v>0</v>
      </c>
      <c r="QUC18" s="231">
        <f t="shared" si="189"/>
        <v>0</v>
      </c>
      <c r="QUD18" s="231">
        <f t="shared" si="189"/>
        <v>0</v>
      </c>
      <c r="QUE18" s="231">
        <f t="shared" si="189"/>
        <v>0</v>
      </c>
      <c r="QUF18" s="231">
        <f t="shared" si="189"/>
        <v>0</v>
      </c>
      <c r="QUG18" s="231">
        <f t="shared" si="189"/>
        <v>0</v>
      </c>
      <c r="QUH18" s="231">
        <f t="shared" si="189"/>
        <v>0</v>
      </c>
      <c r="QUI18" s="231">
        <f t="shared" si="189"/>
        <v>0</v>
      </c>
      <c r="QUJ18" s="231">
        <f t="shared" si="189"/>
        <v>0</v>
      </c>
      <c r="QUK18" s="231">
        <f t="shared" si="189"/>
        <v>0</v>
      </c>
      <c r="QUL18" s="231">
        <f t="shared" si="189"/>
        <v>0</v>
      </c>
      <c r="QUM18" s="231">
        <f t="shared" si="189"/>
        <v>0</v>
      </c>
      <c r="QUN18" s="231">
        <f t="shared" si="189"/>
        <v>0</v>
      </c>
      <c r="QUO18" s="231">
        <f t="shared" si="189"/>
        <v>0</v>
      </c>
      <c r="QUP18" s="231">
        <f t="shared" si="189"/>
        <v>0</v>
      </c>
      <c r="QUQ18" s="231">
        <f t="shared" si="189"/>
        <v>0</v>
      </c>
      <c r="QUR18" s="231">
        <f t="shared" si="189"/>
        <v>0</v>
      </c>
      <c r="QUS18" s="231">
        <f t="shared" si="189"/>
        <v>0</v>
      </c>
      <c r="QUT18" s="231">
        <f t="shared" si="189"/>
        <v>0</v>
      </c>
      <c r="QUU18" s="231">
        <f t="shared" si="189"/>
        <v>0</v>
      </c>
      <c r="QUV18" s="231">
        <f t="shared" si="189"/>
        <v>0</v>
      </c>
      <c r="QUW18" s="231">
        <f t="shared" si="189"/>
        <v>0</v>
      </c>
      <c r="QUX18" s="231">
        <f t="shared" si="189"/>
        <v>0</v>
      </c>
      <c r="QUY18" s="231">
        <f t="shared" si="189"/>
        <v>0</v>
      </c>
      <c r="QUZ18" s="231">
        <f t="shared" si="189"/>
        <v>0</v>
      </c>
      <c r="QVA18" s="231">
        <f t="shared" si="189"/>
        <v>0</v>
      </c>
      <c r="QVB18" s="231">
        <f t="shared" si="189"/>
        <v>0</v>
      </c>
      <c r="QVC18" s="231">
        <f t="shared" si="189"/>
        <v>0</v>
      </c>
      <c r="QVD18" s="231">
        <f t="shared" si="189"/>
        <v>0</v>
      </c>
      <c r="QVE18" s="231">
        <f t="shared" si="189"/>
        <v>0</v>
      </c>
      <c r="QVF18" s="231">
        <f t="shared" si="189"/>
        <v>0</v>
      </c>
      <c r="QVG18" s="231">
        <f t="shared" si="189"/>
        <v>0</v>
      </c>
      <c r="QVH18" s="231">
        <f t="shared" si="189"/>
        <v>0</v>
      </c>
      <c r="QVI18" s="231">
        <f t="shared" si="189"/>
        <v>0</v>
      </c>
      <c r="QVJ18" s="231">
        <f t="shared" si="189"/>
        <v>0</v>
      </c>
      <c r="QVK18" s="231">
        <f t="shared" si="189"/>
        <v>0</v>
      </c>
      <c r="QVL18" s="231">
        <f t="shared" si="189"/>
        <v>0</v>
      </c>
      <c r="QVM18" s="231">
        <f t="shared" si="189"/>
        <v>0</v>
      </c>
      <c r="QVN18" s="231">
        <f t="shared" si="189"/>
        <v>0</v>
      </c>
      <c r="QVO18" s="231">
        <f t="shared" si="189"/>
        <v>0</v>
      </c>
      <c r="QVP18" s="231">
        <f t="shared" si="189"/>
        <v>0</v>
      </c>
      <c r="QVQ18" s="231">
        <f t="shared" si="189"/>
        <v>0</v>
      </c>
      <c r="QVR18" s="231">
        <f t="shared" si="189"/>
        <v>0</v>
      </c>
      <c r="QVS18" s="231">
        <f t="shared" si="189"/>
        <v>0</v>
      </c>
      <c r="QVT18" s="231">
        <f t="shared" si="189"/>
        <v>0</v>
      </c>
      <c r="QVU18" s="231">
        <f t="shared" si="189"/>
        <v>0</v>
      </c>
      <c r="QVV18" s="231">
        <f t="shared" si="189"/>
        <v>0</v>
      </c>
      <c r="QVW18" s="231">
        <f t="shared" si="189"/>
        <v>0</v>
      </c>
      <c r="QVX18" s="231">
        <f t="shared" si="189"/>
        <v>0</v>
      </c>
      <c r="QVY18" s="231">
        <f t="shared" si="189"/>
        <v>0</v>
      </c>
      <c r="QVZ18" s="231">
        <f t="shared" si="189"/>
        <v>0</v>
      </c>
      <c r="QWA18" s="231">
        <f t="shared" si="189"/>
        <v>0</v>
      </c>
      <c r="QWB18" s="231">
        <f t="shared" si="189"/>
        <v>0</v>
      </c>
      <c r="QWC18" s="231">
        <f t="shared" si="189"/>
        <v>0</v>
      </c>
      <c r="QWD18" s="231">
        <f t="shared" si="189"/>
        <v>0</v>
      </c>
      <c r="QWE18" s="231">
        <f t="shared" si="189"/>
        <v>0</v>
      </c>
      <c r="QWF18" s="231">
        <f t="shared" si="189"/>
        <v>0</v>
      </c>
      <c r="QWG18" s="231">
        <f t="shared" si="189"/>
        <v>0</v>
      </c>
      <c r="QWH18" s="231">
        <f t="shared" si="189"/>
        <v>0</v>
      </c>
      <c r="QWI18" s="231">
        <f t="shared" si="189"/>
        <v>0</v>
      </c>
      <c r="QWJ18" s="231">
        <f t="shared" ref="QWJ18:QYU18" si="190">SUM(QWJ10:QWJ17)</f>
        <v>0</v>
      </c>
      <c r="QWK18" s="231">
        <f t="shared" si="190"/>
        <v>0</v>
      </c>
      <c r="QWL18" s="231">
        <f t="shared" si="190"/>
        <v>0</v>
      </c>
      <c r="QWM18" s="231">
        <f t="shared" si="190"/>
        <v>0</v>
      </c>
      <c r="QWN18" s="231">
        <f t="shared" si="190"/>
        <v>0</v>
      </c>
      <c r="QWO18" s="231">
        <f t="shared" si="190"/>
        <v>0</v>
      </c>
      <c r="QWP18" s="231">
        <f t="shared" si="190"/>
        <v>0</v>
      </c>
      <c r="QWQ18" s="231">
        <f t="shared" si="190"/>
        <v>0</v>
      </c>
      <c r="QWR18" s="231">
        <f t="shared" si="190"/>
        <v>0</v>
      </c>
      <c r="QWS18" s="231">
        <f t="shared" si="190"/>
        <v>0</v>
      </c>
      <c r="QWT18" s="231">
        <f t="shared" si="190"/>
        <v>0</v>
      </c>
      <c r="QWU18" s="231">
        <f t="shared" si="190"/>
        <v>0</v>
      </c>
      <c r="QWV18" s="231">
        <f t="shared" si="190"/>
        <v>0</v>
      </c>
      <c r="QWW18" s="231">
        <f t="shared" si="190"/>
        <v>0</v>
      </c>
      <c r="QWX18" s="231">
        <f t="shared" si="190"/>
        <v>0</v>
      </c>
      <c r="QWY18" s="231">
        <f t="shared" si="190"/>
        <v>0</v>
      </c>
      <c r="QWZ18" s="231">
        <f t="shared" si="190"/>
        <v>0</v>
      </c>
      <c r="QXA18" s="231">
        <f t="shared" si="190"/>
        <v>0</v>
      </c>
      <c r="QXB18" s="231">
        <f t="shared" si="190"/>
        <v>0</v>
      </c>
      <c r="QXC18" s="231">
        <f t="shared" si="190"/>
        <v>0</v>
      </c>
      <c r="QXD18" s="231">
        <f t="shared" si="190"/>
        <v>0</v>
      </c>
      <c r="QXE18" s="231">
        <f t="shared" si="190"/>
        <v>0</v>
      </c>
      <c r="QXF18" s="231">
        <f t="shared" si="190"/>
        <v>0</v>
      </c>
      <c r="QXG18" s="231">
        <f t="shared" si="190"/>
        <v>0</v>
      </c>
      <c r="QXH18" s="231">
        <f t="shared" si="190"/>
        <v>0</v>
      </c>
      <c r="QXI18" s="231">
        <f t="shared" si="190"/>
        <v>0</v>
      </c>
      <c r="QXJ18" s="231">
        <f t="shared" si="190"/>
        <v>0</v>
      </c>
      <c r="QXK18" s="231">
        <f t="shared" si="190"/>
        <v>0</v>
      </c>
      <c r="QXL18" s="231">
        <f t="shared" si="190"/>
        <v>0</v>
      </c>
      <c r="QXM18" s="231">
        <f t="shared" si="190"/>
        <v>0</v>
      </c>
      <c r="QXN18" s="231">
        <f t="shared" si="190"/>
        <v>0</v>
      </c>
      <c r="QXO18" s="231">
        <f t="shared" si="190"/>
        <v>0</v>
      </c>
      <c r="QXP18" s="231">
        <f t="shared" si="190"/>
        <v>0</v>
      </c>
      <c r="QXQ18" s="231">
        <f t="shared" si="190"/>
        <v>0</v>
      </c>
      <c r="QXR18" s="231">
        <f t="shared" si="190"/>
        <v>0</v>
      </c>
      <c r="QXS18" s="231">
        <f t="shared" si="190"/>
        <v>0</v>
      </c>
      <c r="QXT18" s="231">
        <f t="shared" si="190"/>
        <v>0</v>
      </c>
      <c r="QXU18" s="231">
        <f t="shared" si="190"/>
        <v>0</v>
      </c>
      <c r="QXV18" s="231">
        <f t="shared" si="190"/>
        <v>0</v>
      </c>
      <c r="QXW18" s="231">
        <f t="shared" si="190"/>
        <v>0</v>
      </c>
      <c r="QXX18" s="231">
        <f t="shared" si="190"/>
        <v>0</v>
      </c>
      <c r="QXY18" s="231">
        <f t="shared" si="190"/>
        <v>0</v>
      </c>
      <c r="QXZ18" s="231">
        <f t="shared" si="190"/>
        <v>0</v>
      </c>
      <c r="QYA18" s="231">
        <f t="shared" si="190"/>
        <v>0</v>
      </c>
      <c r="QYB18" s="231">
        <f t="shared" si="190"/>
        <v>0</v>
      </c>
      <c r="QYC18" s="231">
        <f t="shared" si="190"/>
        <v>0</v>
      </c>
      <c r="QYD18" s="231">
        <f t="shared" si="190"/>
        <v>0</v>
      </c>
      <c r="QYE18" s="231">
        <f t="shared" si="190"/>
        <v>0</v>
      </c>
      <c r="QYF18" s="231">
        <f t="shared" si="190"/>
        <v>0</v>
      </c>
      <c r="QYG18" s="231">
        <f t="shared" si="190"/>
        <v>0</v>
      </c>
      <c r="QYH18" s="231">
        <f t="shared" si="190"/>
        <v>0</v>
      </c>
      <c r="QYI18" s="231">
        <f t="shared" si="190"/>
        <v>0</v>
      </c>
      <c r="QYJ18" s="231">
        <f t="shared" si="190"/>
        <v>0</v>
      </c>
      <c r="QYK18" s="231">
        <f t="shared" si="190"/>
        <v>0</v>
      </c>
      <c r="QYL18" s="231">
        <f t="shared" si="190"/>
        <v>0</v>
      </c>
      <c r="QYM18" s="231">
        <f t="shared" si="190"/>
        <v>0</v>
      </c>
      <c r="QYN18" s="231">
        <f t="shared" si="190"/>
        <v>0</v>
      </c>
      <c r="QYO18" s="231">
        <f t="shared" si="190"/>
        <v>0</v>
      </c>
      <c r="QYP18" s="231">
        <f t="shared" si="190"/>
        <v>0</v>
      </c>
      <c r="QYQ18" s="231">
        <f t="shared" si="190"/>
        <v>0</v>
      </c>
      <c r="QYR18" s="231">
        <f t="shared" si="190"/>
        <v>0</v>
      </c>
      <c r="QYS18" s="231">
        <f t="shared" si="190"/>
        <v>0</v>
      </c>
      <c r="QYT18" s="231">
        <f t="shared" si="190"/>
        <v>0</v>
      </c>
      <c r="QYU18" s="231">
        <f t="shared" si="190"/>
        <v>0</v>
      </c>
      <c r="QYV18" s="231">
        <f t="shared" ref="QYV18:RBG18" si="191">SUM(QYV10:QYV17)</f>
        <v>0</v>
      </c>
      <c r="QYW18" s="231">
        <f t="shared" si="191"/>
        <v>0</v>
      </c>
      <c r="QYX18" s="231">
        <f t="shared" si="191"/>
        <v>0</v>
      </c>
      <c r="QYY18" s="231">
        <f t="shared" si="191"/>
        <v>0</v>
      </c>
      <c r="QYZ18" s="231">
        <f t="shared" si="191"/>
        <v>0</v>
      </c>
      <c r="QZA18" s="231">
        <f t="shared" si="191"/>
        <v>0</v>
      </c>
      <c r="QZB18" s="231">
        <f t="shared" si="191"/>
        <v>0</v>
      </c>
      <c r="QZC18" s="231">
        <f t="shared" si="191"/>
        <v>0</v>
      </c>
      <c r="QZD18" s="231">
        <f t="shared" si="191"/>
        <v>0</v>
      </c>
      <c r="QZE18" s="231">
        <f t="shared" si="191"/>
        <v>0</v>
      </c>
      <c r="QZF18" s="231">
        <f t="shared" si="191"/>
        <v>0</v>
      </c>
      <c r="QZG18" s="231">
        <f t="shared" si="191"/>
        <v>0</v>
      </c>
      <c r="QZH18" s="231">
        <f t="shared" si="191"/>
        <v>0</v>
      </c>
      <c r="QZI18" s="231">
        <f t="shared" si="191"/>
        <v>0</v>
      </c>
      <c r="QZJ18" s="231">
        <f t="shared" si="191"/>
        <v>0</v>
      </c>
      <c r="QZK18" s="231">
        <f t="shared" si="191"/>
        <v>0</v>
      </c>
      <c r="QZL18" s="231">
        <f t="shared" si="191"/>
        <v>0</v>
      </c>
      <c r="QZM18" s="231">
        <f t="shared" si="191"/>
        <v>0</v>
      </c>
      <c r="QZN18" s="231">
        <f t="shared" si="191"/>
        <v>0</v>
      </c>
      <c r="QZO18" s="231">
        <f t="shared" si="191"/>
        <v>0</v>
      </c>
      <c r="QZP18" s="231">
        <f t="shared" si="191"/>
        <v>0</v>
      </c>
      <c r="QZQ18" s="231">
        <f t="shared" si="191"/>
        <v>0</v>
      </c>
      <c r="QZR18" s="231">
        <f t="shared" si="191"/>
        <v>0</v>
      </c>
      <c r="QZS18" s="231">
        <f t="shared" si="191"/>
        <v>0</v>
      </c>
      <c r="QZT18" s="231">
        <f t="shared" si="191"/>
        <v>0</v>
      </c>
      <c r="QZU18" s="231">
        <f t="shared" si="191"/>
        <v>0</v>
      </c>
      <c r="QZV18" s="231">
        <f t="shared" si="191"/>
        <v>0</v>
      </c>
      <c r="QZW18" s="231">
        <f t="shared" si="191"/>
        <v>0</v>
      </c>
      <c r="QZX18" s="231">
        <f t="shared" si="191"/>
        <v>0</v>
      </c>
      <c r="QZY18" s="231">
        <f t="shared" si="191"/>
        <v>0</v>
      </c>
      <c r="QZZ18" s="231">
        <f t="shared" si="191"/>
        <v>0</v>
      </c>
      <c r="RAA18" s="231">
        <f t="shared" si="191"/>
        <v>0</v>
      </c>
      <c r="RAB18" s="231">
        <f t="shared" si="191"/>
        <v>0</v>
      </c>
      <c r="RAC18" s="231">
        <f t="shared" si="191"/>
        <v>0</v>
      </c>
      <c r="RAD18" s="231">
        <f t="shared" si="191"/>
        <v>0</v>
      </c>
      <c r="RAE18" s="231">
        <f t="shared" si="191"/>
        <v>0</v>
      </c>
      <c r="RAF18" s="231">
        <f t="shared" si="191"/>
        <v>0</v>
      </c>
      <c r="RAG18" s="231">
        <f t="shared" si="191"/>
        <v>0</v>
      </c>
      <c r="RAH18" s="231">
        <f t="shared" si="191"/>
        <v>0</v>
      </c>
      <c r="RAI18" s="231">
        <f t="shared" si="191"/>
        <v>0</v>
      </c>
      <c r="RAJ18" s="231">
        <f t="shared" si="191"/>
        <v>0</v>
      </c>
      <c r="RAK18" s="231">
        <f t="shared" si="191"/>
        <v>0</v>
      </c>
      <c r="RAL18" s="231">
        <f t="shared" si="191"/>
        <v>0</v>
      </c>
      <c r="RAM18" s="231">
        <f t="shared" si="191"/>
        <v>0</v>
      </c>
      <c r="RAN18" s="231">
        <f t="shared" si="191"/>
        <v>0</v>
      </c>
      <c r="RAO18" s="231">
        <f t="shared" si="191"/>
        <v>0</v>
      </c>
      <c r="RAP18" s="231">
        <f t="shared" si="191"/>
        <v>0</v>
      </c>
      <c r="RAQ18" s="231">
        <f t="shared" si="191"/>
        <v>0</v>
      </c>
      <c r="RAR18" s="231">
        <f t="shared" si="191"/>
        <v>0</v>
      </c>
      <c r="RAS18" s="231">
        <f t="shared" si="191"/>
        <v>0</v>
      </c>
      <c r="RAT18" s="231">
        <f t="shared" si="191"/>
        <v>0</v>
      </c>
      <c r="RAU18" s="231">
        <f t="shared" si="191"/>
        <v>0</v>
      </c>
      <c r="RAV18" s="231">
        <f t="shared" si="191"/>
        <v>0</v>
      </c>
      <c r="RAW18" s="231">
        <f t="shared" si="191"/>
        <v>0</v>
      </c>
      <c r="RAX18" s="231">
        <f t="shared" si="191"/>
        <v>0</v>
      </c>
      <c r="RAY18" s="231">
        <f t="shared" si="191"/>
        <v>0</v>
      </c>
      <c r="RAZ18" s="231">
        <f t="shared" si="191"/>
        <v>0</v>
      </c>
      <c r="RBA18" s="231">
        <f t="shared" si="191"/>
        <v>0</v>
      </c>
      <c r="RBB18" s="231">
        <f t="shared" si="191"/>
        <v>0</v>
      </c>
      <c r="RBC18" s="231">
        <f t="shared" si="191"/>
        <v>0</v>
      </c>
      <c r="RBD18" s="231">
        <f t="shared" si="191"/>
        <v>0</v>
      </c>
      <c r="RBE18" s="231">
        <f t="shared" si="191"/>
        <v>0</v>
      </c>
      <c r="RBF18" s="231">
        <f t="shared" si="191"/>
        <v>0</v>
      </c>
      <c r="RBG18" s="231">
        <f t="shared" si="191"/>
        <v>0</v>
      </c>
      <c r="RBH18" s="231">
        <f t="shared" ref="RBH18:RDS18" si="192">SUM(RBH10:RBH17)</f>
        <v>0</v>
      </c>
      <c r="RBI18" s="231">
        <f t="shared" si="192"/>
        <v>0</v>
      </c>
      <c r="RBJ18" s="231">
        <f t="shared" si="192"/>
        <v>0</v>
      </c>
      <c r="RBK18" s="231">
        <f t="shared" si="192"/>
        <v>0</v>
      </c>
      <c r="RBL18" s="231">
        <f t="shared" si="192"/>
        <v>0</v>
      </c>
      <c r="RBM18" s="231">
        <f t="shared" si="192"/>
        <v>0</v>
      </c>
      <c r="RBN18" s="231">
        <f t="shared" si="192"/>
        <v>0</v>
      </c>
      <c r="RBO18" s="231">
        <f t="shared" si="192"/>
        <v>0</v>
      </c>
      <c r="RBP18" s="231">
        <f t="shared" si="192"/>
        <v>0</v>
      </c>
      <c r="RBQ18" s="231">
        <f t="shared" si="192"/>
        <v>0</v>
      </c>
      <c r="RBR18" s="231">
        <f t="shared" si="192"/>
        <v>0</v>
      </c>
      <c r="RBS18" s="231">
        <f t="shared" si="192"/>
        <v>0</v>
      </c>
      <c r="RBT18" s="231">
        <f t="shared" si="192"/>
        <v>0</v>
      </c>
      <c r="RBU18" s="231">
        <f t="shared" si="192"/>
        <v>0</v>
      </c>
      <c r="RBV18" s="231">
        <f t="shared" si="192"/>
        <v>0</v>
      </c>
      <c r="RBW18" s="231">
        <f t="shared" si="192"/>
        <v>0</v>
      </c>
      <c r="RBX18" s="231">
        <f t="shared" si="192"/>
        <v>0</v>
      </c>
      <c r="RBY18" s="231">
        <f t="shared" si="192"/>
        <v>0</v>
      </c>
      <c r="RBZ18" s="231">
        <f t="shared" si="192"/>
        <v>0</v>
      </c>
      <c r="RCA18" s="231">
        <f t="shared" si="192"/>
        <v>0</v>
      </c>
      <c r="RCB18" s="231">
        <f t="shared" si="192"/>
        <v>0</v>
      </c>
      <c r="RCC18" s="231">
        <f t="shared" si="192"/>
        <v>0</v>
      </c>
      <c r="RCD18" s="231">
        <f t="shared" si="192"/>
        <v>0</v>
      </c>
      <c r="RCE18" s="231">
        <f t="shared" si="192"/>
        <v>0</v>
      </c>
      <c r="RCF18" s="231">
        <f t="shared" si="192"/>
        <v>0</v>
      </c>
      <c r="RCG18" s="231">
        <f t="shared" si="192"/>
        <v>0</v>
      </c>
      <c r="RCH18" s="231">
        <f t="shared" si="192"/>
        <v>0</v>
      </c>
      <c r="RCI18" s="231">
        <f t="shared" si="192"/>
        <v>0</v>
      </c>
      <c r="RCJ18" s="231">
        <f t="shared" si="192"/>
        <v>0</v>
      </c>
      <c r="RCK18" s="231">
        <f t="shared" si="192"/>
        <v>0</v>
      </c>
      <c r="RCL18" s="231">
        <f t="shared" si="192"/>
        <v>0</v>
      </c>
      <c r="RCM18" s="231">
        <f t="shared" si="192"/>
        <v>0</v>
      </c>
      <c r="RCN18" s="231">
        <f t="shared" si="192"/>
        <v>0</v>
      </c>
      <c r="RCO18" s="231">
        <f t="shared" si="192"/>
        <v>0</v>
      </c>
      <c r="RCP18" s="231">
        <f t="shared" si="192"/>
        <v>0</v>
      </c>
      <c r="RCQ18" s="231">
        <f t="shared" si="192"/>
        <v>0</v>
      </c>
      <c r="RCR18" s="231">
        <f t="shared" si="192"/>
        <v>0</v>
      </c>
      <c r="RCS18" s="231">
        <f t="shared" si="192"/>
        <v>0</v>
      </c>
      <c r="RCT18" s="231">
        <f t="shared" si="192"/>
        <v>0</v>
      </c>
      <c r="RCU18" s="231">
        <f t="shared" si="192"/>
        <v>0</v>
      </c>
      <c r="RCV18" s="231">
        <f t="shared" si="192"/>
        <v>0</v>
      </c>
      <c r="RCW18" s="231">
        <f t="shared" si="192"/>
        <v>0</v>
      </c>
      <c r="RCX18" s="231">
        <f t="shared" si="192"/>
        <v>0</v>
      </c>
      <c r="RCY18" s="231">
        <f t="shared" si="192"/>
        <v>0</v>
      </c>
      <c r="RCZ18" s="231">
        <f t="shared" si="192"/>
        <v>0</v>
      </c>
      <c r="RDA18" s="231">
        <f t="shared" si="192"/>
        <v>0</v>
      </c>
      <c r="RDB18" s="231">
        <f t="shared" si="192"/>
        <v>0</v>
      </c>
      <c r="RDC18" s="231">
        <f t="shared" si="192"/>
        <v>0</v>
      </c>
      <c r="RDD18" s="231">
        <f t="shared" si="192"/>
        <v>0</v>
      </c>
      <c r="RDE18" s="231">
        <f t="shared" si="192"/>
        <v>0</v>
      </c>
      <c r="RDF18" s="231">
        <f t="shared" si="192"/>
        <v>0</v>
      </c>
      <c r="RDG18" s="231">
        <f t="shared" si="192"/>
        <v>0</v>
      </c>
      <c r="RDH18" s="231">
        <f t="shared" si="192"/>
        <v>0</v>
      </c>
      <c r="RDI18" s="231">
        <f t="shared" si="192"/>
        <v>0</v>
      </c>
      <c r="RDJ18" s="231">
        <f t="shared" si="192"/>
        <v>0</v>
      </c>
      <c r="RDK18" s="231">
        <f t="shared" si="192"/>
        <v>0</v>
      </c>
      <c r="RDL18" s="231">
        <f t="shared" si="192"/>
        <v>0</v>
      </c>
      <c r="RDM18" s="231">
        <f t="shared" si="192"/>
        <v>0</v>
      </c>
      <c r="RDN18" s="231">
        <f t="shared" si="192"/>
        <v>0</v>
      </c>
      <c r="RDO18" s="231">
        <f t="shared" si="192"/>
        <v>0</v>
      </c>
      <c r="RDP18" s="231">
        <f t="shared" si="192"/>
        <v>0</v>
      </c>
      <c r="RDQ18" s="231">
        <f t="shared" si="192"/>
        <v>0</v>
      </c>
      <c r="RDR18" s="231">
        <f t="shared" si="192"/>
        <v>0</v>
      </c>
      <c r="RDS18" s="231">
        <f t="shared" si="192"/>
        <v>0</v>
      </c>
      <c r="RDT18" s="231">
        <f t="shared" ref="RDT18:RGE18" si="193">SUM(RDT10:RDT17)</f>
        <v>0</v>
      </c>
      <c r="RDU18" s="231">
        <f t="shared" si="193"/>
        <v>0</v>
      </c>
      <c r="RDV18" s="231">
        <f t="shared" si="193"/>
        <v>0</v>
      </c>
      <c r="RDW18" s="231">
        <f t="shared" si="193"/>
        <v>0</v>
      </c>
      <c r="RDX18" s="231">
        <f t="shared" si="193"/>
        <v>0</v>
      </c>
      <c r="RDY18" s="231">
        <f t="shared" si="193"/>
        <v>0</v>
      </c>
      <c r="RDZ18" s="231">
        <f t="shared" si="193"/>
        <v>0</v>
      </c>
      <c r="REA18" s="231">
        <f t="shared" si="193"/>
        <v>0</v>
      </c>
      <c r="REB18" s="231">
        <f t="shared" si="193"/>
        <v>0</v>
      </c>
      <c r="REC18" s="231">
        <f t="shared" si="193"/>
        <v>0</v>
      </c>
      <c r="RED18" s="231">
        <f t="shared" si="193"/>
        <v>0</v>
      </c>
      <c r="REE18" s="231">
        <f t="shared" si="193"/>
        <v>0</v>
      </c>
      <c r="REF18" s="231">
        <f t="shared" si="193"/>
        <v>0</v>
      </c>
      <c r="REG18" s="231">
        <f t="shared" si="193"/>
        <v>0</v>
      </c>
      <c r="REH18" s="231">
        <f t="shared" si="193"/>
        <v>0</v>
      </c>
      <c r="REI18" s="231">
        <f t="shared" si="193"/>
        <v>0</v>
      </c>
      <c r="REJ18" s="231">
        <f t="shared" si="193"/>
        <v>0</v>
      </c>
      <c r="REK18" s="231">
        <f t="shared" si="193"/>
        <v>0</v>
      </c>
      <c r="REL18" s="231">
        <f t="shared" si="193"/>
        <v>0</v>
      </c>
      <c r="REM18" s="231">
        <f t="shared" si="193"/>
        <v>0</v>
      </c>
      <c r="REN18" s="231">
        <f t="shared" si="193"/>
        <v>0</v>
      </c>
      <c r="REO18" s="231">
        <f t="shared" si="193"/>
        <v>0</v>
      </c>
      <c r="REP18" s="231">
        <f t="shared" si="193"/>
        <v>0</v>
      </c>
      <c r="REQ18" s="231">
        <f t="shared" si="193"/>
        <v>0</v>
      </c>
      <c r="RER18" s="231">
        <f t="shared" si="193"/>
        <v>0</v>
      </c>
      <c r="RES18" s="231">
        <f t="shared" si="193"/>
        <v>0</v>
      </c>
      <c r="RET18" s="231">
        <f t="shared" si="193"/>
        <v>0</v>
      </c>
      <c r="REU18" s="231">
        <f t="shared" si="193"/>
        <v>0</v>
      </c>
      <c r="REV18" s="231">
        <f t="shared" si="193"/>
        <v>0</v>
      </c>
      <c r="REW18" s="231">
        <f t="shared" si="193"/>
        <v>0</v>
      </c>
      <c r="REX18" s="231">
        <f t="shared" si="193"/>
        <v>0</v>
      </c>
      <c r="REY18" s="231">
        <f t="shared" si="193"/>
        <v>0</v>
      </c>
      <c r="REZ18" s="231">
        <f t="shared" si="193"/>
        <v>0</v>
      </c>
      <c r="RFA18" s="231">
        <f t="shared" si="193"/>
        <v>0</v>
      </c>
      <c r="RFB18" s="231">
        <f t="shared" si="193"/>
        <v>0</v>
      </c>
      <c r="RFC18" s="231">
        <f t="shared" si="193"/>
        <v>0</v>
      </c>
      <c r="RFD18" s="231">
        <f t="shared" si="193"/>
        <v>0</v>
      </c>
      <c r="RFE18" s="231">
        <f t="shared" si="193"/>
        <v>0</v>
      </c>
      <c r="RFF18" s="231">
        <f t="shared" si="193"/>
        <v>0</v>
      </c>
      <c r="RFG18" s="231">
        <f t="shared" si="193"/>
        <v>0</v>
      </c>
      <c r="RFH18" s="231">
        <f t="shared" si="193"/>
        <v>0</v>
      </c>
      <c r="RFI18" s="231">
        <f t="shared" si="193"/>
        <v>0</v>
      </c>
      <c r="RFJ18" s="231">
        <f t="shared" si="193"/>
        <v>0</v>
      </c>
      <c r="RFK18" s="231">
        <f t="shared" si="193"/>
        <v>0</v>
      </c>
      <c r="RFL18" s="231">
        <f t="shared" si="193"/>
        <v>0</v>
      </c>
      <c r="RFM18" s="231">
        <f t="shared" si="193"/>
        <v>0</v>
      </c>
      <c r="RFN18" s="231">
        <f t="shared" si="193"/>
        <v>0</v>
      </c>
      <c r="RFO18" s="231">
        <f t="shared" si="193"/>
        <v>0</v>
      </c>
      <c r="RFP18" s="231">
        <f t="shared" si="193"/>
        <v>0</v>
      </c>
      <c r="RFQ18" s="231">
        <f t="shared" si="193"/>
        <v>0</v>
      </c>
      <c r="RFR18" s="231">
        <f t="shared" si="193"/>
        <v>0</v>
      </c>
      <c r="RFS18" s="231">
        <f t="shared" si="193"/>
        <v>0</v>
      </c>
      <c r="RFT18" s="231">
        <f t="shared" si="193"/>
        <v>0</v>
      </c>
      <c r="RFU18" s="231">
        <f t="shared" si="193"/>
        <v>0</v>
      </c>
      <c r="RFV18" s="231">
        <f t="shared" si="193"/>
        <v>0</v>
      </c>
      <c r="RFW18" s="231">
        <f t="shared" si="193"/>
        <v>0</v>
      </c>
      <c r="RFX18" s="231">
        <f t="shared" si="193"/>
        <v>0</v>
      </c>
      <c r="RFY18" s="231">
        <f t="shared" si="193"/>
        <v>0</v>
      </c>
      <c r="RFZ18" s="231">
        <f t="shared" si="193"/>
        <v>0</v>
      </c>
      <c r="RGA18" s="231">
        <f t="shared" si="193"/>
        <v>0</v>
      </c>
      <c r="RGB18" s="231">
        <f t="shared" si="193"/>
        <v>0</v>
      </c>
      <c r="RGC18" s="231">
        <f t="shared" si="193"/>
        <v>0</v>
      </c>
      <c r="RGD18" s="231">
        <f t="shared" si="193"/>
        <v>0</v>
      </c>
      <c r="RGE18" s="231">
        <f t="shared" si="193"/>
        <v>0</v>
      </c>
      <c r="RGF18" s="231">
        <f t="shared" ref="RGF18:RIQ18" si="194">SUM(RGF10:RGF17)</f>
        <v>0</v>
      </c>
      <c r="RGG18" s="231">
        <f t="shared" si="194"/>
        <v>0</v>
      </c>
      <c r="RGH18" s="231">
        <f t="shared" si="194"/>
        <v>0</v>
      </c>
      <c r="RGI18" s="231">
        <f t="shared" si="194"/>
        <v>0</v>
      </c>
      <c r="RGJ18" s="231">
        <f t="shared" si="194"/>
        <v>0</v>
      </c>
      <c r="RGK18" s="231">
        <f t="shared" si="194"/>
        <v>0</v>
      </c>
      <c r="RGL18" s="231">
        <f t="shared" si="194"/>
        <v>0</v>
      </c>
      <c r="RGM18" s="231">
        <f t="shared" si="194"/>
        <v>0</v>
      </c>
      <c r="RGN18" s="231">
        <f t="shared" si="194"/>
        <v>0</v>
      </c>
      <c r="RGO18" s="231">
        <f t="shared" si="194"/>
        <v>0</v>
      </c>
      <c r="RGP18" s="231">
        <f t="shared" si="194"/>
        <v>0</v>
      </c>
      <c r="RGQ18" s="231">
        <f t="shared" si="194"/>
        <v>0</v>
      </c>
      <c r="RGR18" s="231">
        <f t="shared" si="194"/>
        <v>0</v>
      </c>
      <c r="RGS18" s="231">
        <f t="shared" si="194"/>
        <v>0</v>
      </c>
      <c r="RGT18" s="231">
        <f t="shared" si="194"/>
        <v>0</v>
      </c>
      <c r="RGU18" s="231">
        <f t="shared" si="194"/>
        <v>0</v>
      </c>
      <c r="RGV18" s="231">
        <f t="shared" si="194"/>
        <v>0</v>
      </c>
      <c r="RGW18" s="231">
        <f t="shared" si="194"/>
        <v>0</v>
      </c>
      <c r="RGX18" s="231">
        <f t="shared" si="194"/>
        <v>0</v>
      </c>
      <c r="RGY18" s="231">
        <f t="shared" si="194"/>
        <v>0</v>
      </c>
      <c r="RGZ18" s="231">
        <f t="shared" si="194"/>
        <v>0</v>
      </c>
      <c r="RHA18" s="231">
        <f t="shared" si="194"/>
        <v>0</v>
      </c>
      <c r="RHB18" s="231">
        <f t="shared" si="194"/>
        <v>0</v>
      </c>
      <c r="RHC18" s="231">
        <f t="shared" si="194"/>
        <v>0</v>
      </c>
      <c r="RHD18" s="231">
        <f t="shared" si="194"/>
        <v>0</v>
      </c>
      <c r="RHE18" s="231">
        <f t="shared" si="194"/>
        <v>0</v>
      </c>
      <c r="RHF18" s="231">
        <f t="shared" si="194"/>
        <v>0</v>
      </c>
      <c r="RHG18" s="231">
        <f t="shared" si="194"/>
        <v>0</v>
      </c>
      <c r="RHH18" s="231">
        <f t="shared" si="194"/>
        <v>0</v>
      </c>
      <c r="RHI18" s="231">
        <f t="shared" si="194"/>
        <v>0</v>
      </c>
      <c r="RHJ18" s="231">
        <f t="shared" si="194"/>
        <v>0</v>
      </c>
      <c r="RHK18" s="231">
        <f t="shared" si="194"/>
        <v>0</v>
      </c>
      <c r="RHL18" s="231">
        <f t="shared" si="194"/>
        <v>0</v>
      </c>
      <c r="RHM18" s="231">
        <f t="shared" si="194"/>
        <v>0</v>
      </c>
      <c r="RHN18" s="231">
        <f t="shared" si="194"/>
        <v>0</v>
      </c>
      <c r="RHO18" s="231">
        <f t="shared" si="194"/>
        <v>0</v>
      </c>
      <c r="RHP18" s="231">
        <f t="shared" si="194"/>
        <v>0</v>
      </c>
      <c r="RHQ18" s="231">
        <f t="shared" si="194"/>
        <v>0</v>
      </c>
      <c r="RHR18" s="231">
        <f t="shared" si="194"/>
        <v>0</v>
      </c>
      <c r="RHS18" s="231">
        <f t="shared" si="194"/>
        <v>0</v>
      </c>
      <c r="RHT18" s="231">
        <f t="shared" si="194"/>
        <v>0</v>
      </c>
      <c r="RHU18" s="231">
        <f t="shared" si="194"/>
        <v>0</v>
      </c>
      <c r="RHV18" s="231">
        <f t="shared" si="194"/>
        <v>0</v>
      </c>
      <c r="RHW18" s="231">
        <f t="shared" si="194"/>
        <v>0</v>
      </c>
      <c r="RHX18" s="231">
        <f t="shared" si="194"/>
        <v>0</v>
      </c>
      <c r="RHY18" s="231">
        <f t="shared" si="194"/>
        <v>0</v>
      </c>
      <c r="RHZ18" s="231">
        <f t="shared" si="194"/>
        <v>0</v>
      </c>
      <c r="RIA18" s="231">
        <f t="shared" si="194"/>
        <v>0</v>
      </c>
      <c r="RIB18" s="231">
        <f t="shared" si="194"/>
        <v>0</v>
      </c>
      <c r="RIC18" s="231">
        <f t="shared" si="194"/>
        <v>0</v>
      </c>
      <c r="RID18" s="231">
        <f t="shared" si="194"/>
        <v>0</v>
      </c>
      <c r="RIE18" s="231">
        <f t="shared" si="194"/>
        <v>0</v>
      </c>
      <c r="RIF18" s="231">
        <f t="shared" si="194"/>
        <v>0</v>
      </c>
      <c r="RIG18" s="231">
        <f t="shared" si="194"/>
        <v>0</v>
      </c>
      <c r="RIH18" s="231">
        <f t="shared" si="194"/>
        <v>0</v>
      </c>
      <c r="RII18" s="231">
        <f t="shared" si="194"/>
        <v>0</v>
      </c>
      <c r="RIJ18" s="231">
        <f t="shared" si="194"/>
        <v>0</v>
      </c>
      <c r="RIK18" s="231">
        <f t="shared" si="194"/>
        <v>0</v>
      </c>
      <c r="RIL18" s="231">
        <f t="shared" si="194"/>
        <v>0</v>
      </c>
      <c r="RIM18" s="231">
        <f t="shared" si="194"/>
        <v>0</v>
      </c>
      <c r="RIN18" s="231">
        <f t="shared" si="194"/>
        <v>0</v>
      </c>
      <c r="RIO18" s="231">
        <f t="shared" si="194"/>
        <v>0</v>
      </c>
      <c r="RIP18" s="231">
        <f t="shared" si="194"/>
        <v>0</v>
      </c>
      <c r="RIQ18" s="231">
        <f t="shared" si="194"/>
        <v>0</v>
      </c>
      <c r="RIR18" s="231">
        <f t="shared" ref="RIR18:RLC18" si="195">SUM(RIR10:RIR17)</f>
        <v>0</v>
      </c>
      <c r="RIS18" s="231">
        <f t="shared" si="195"/>
        <v>0</v>
      </c>
      <c r="RIT18" s="231">
        <f t="shared" si="195"/>
        <v>0</v>
      </c>
      <c r="RIU18" s="231">
        <f t="shared" si="195"/>
        <v>0</v>
      </c>
      <c r="RIV18" s="231">
        <f t="shared" si="195"/>
        <v>0</v>
      </c>
      <c r="RIW18" s="231">
        <f t="shared" si="195"/>
        <v>0</v>
      </c>
      <c r="RIX18" s="231">
        <f t="shared" si="195"/>
        <v>0</v>
      </c>
      <c r="RIY18" s="231">
        <f t="shared" si="195"/>
        <v>0</v>
      </c>
      <c r="RIZ18" s="231">
        <f t="shared" si="195"/>
        <v>0</v>
      </c>
      <c r="RJA18" s="231">
        <f t="shared" si="195"/>
        <v>0</v>
      </c>
      <c r="RJB18" s="231">
        <f t="shared" si="195"/>
        <v>0</v>
      </c>
      <c r="RJC18" s="231">
        <f t="shared" si="195"/>
        <v>0</v>
      </c>
      <c r="RJD18" s="231">
        <f t="shared" si="195"/>
        <v>0</v>
      </c>
      <c r="RJE18" s="231">
        <f t="shared" si="195"/>
        <v>0</v>
      </c>
      <c r="RJF18" s="231">
        <f t="shared" si="195"/>
        <v>0</v>
      </c>
      <c r="RJG18" s="231">
        <f t="shared" si="195"/>
        <v>0</v>
      </c>
      <c r="RJH18" s="231">
        <f t="shared" si="195"/>
        <v>0</v>
      </c>
      <c r="RJI18" s="231">
        <f t="shared" si="195"/>
        <v>0</v>
      </c>
      <c r="RJJ18" s="231">
        <f t="shared" si="195"/>
        <v>0</v>
      </c>
      <c r="RJK18" s="231">
        <f t="shared" si="195"/>
        <v>0</v>
      </c>
      <c r="RJL18" s="231">
        <f t="shared" si="195"/>
        <v>0</v>
      </c>
      <c r="RJM18" s="231">
        <f t="shared" si="195"/>
        <v>0</v>
      </c>
      <c r="RJN18" s="231">
        <f t="shared" si="195"/>
        <v>0</v>
      </c>
      <c r="RJO18" s="231">
        <f t="shared" si="195"/>
        <v>0</v>
      </c>
      <c r="RJP18" s="231">
        <f t="shared" si="195"/>
        <v>0</v>
      </c>
      <c r="RJQ18" s="231">
        <f t="shared" si="195"/>
        <v>0</v>
      </c>
      <c r="RJR18" s="231">
        <f t="shared" si="195"/>
        <v>0</v>
      </c>
      <c r="RJS18" s="231">
        <f t="shared" si="195"/>
        <v>0</v>
      </c>
      <c r="RJT18" s="231">
        <f t="shared" si="195"/>
        <v>0</v>
      </c>
      <c r="RJU18" s="231">
        <f t="shared" si="195"/>
        <v>0</v>
      </c>
      <c r="RJV18" s="231">
        <f t="shared" si="195"/>
        <v>0</v>
      </c>
      <c r="RJW18" s="231">
        <f t="shared" si="195"/>
        <v>0</v>
      </c>
      <c r="RJX18" s="231">
        <f t="shared" si="195"/>
        <v>0</v>
      </c>
      <c r="RJY18" s="231">
        <f t="shared" si="195"/>
        <v>0</v>
      </c>
      <c r="RJZ18" s="231">
        <f t="shared" si="195"/>
        <v>0</v>
      </c>
      <c r="RKA18" s="231">
        <f t="shared" si="195"/>
        <v>0</v>
      </c>
      <c r="RKB18" s="231">
        <f t="shared" si="195"/>
        <v>0</v>
      </c>
      <c r="RKC18" s="231">
        <f t="shared" si="195"/>
        <v>0</v>
      </c>
      <c r="RKD18" s="231">
        <f t="shared" si="195"/>
        <v>0</v>
      </c>
      <c r="RKE18" s="231">
        <f t="shared" si="195"/>
        <v>0</v>
      </c>
      <c r="RKF18" s="231">
        <f t="shared" si="195"/>
        <v>0</v>
      </c>
      <c r="RKG18" s="231">
        <f t="shared" si="195"/>
        <v>0</v>
      </c>
      <c r="RKH18" s="231">
        <f t="shared" si="195"/>
        <v>0</v>
      </c>
      <c r="RKI18" s="231">
        <f t="shared" si="195"/>
        <v>0</v>
      </c>
      <c r="RKJ18" s="231">
        <f t="shared" si="195"/>
        <v>0</v>
      </c>
      <c r="RKK18" s="231">
        <f t="shared" si="195"/>
        <v>0</v>
      </c>
      <c r="RKL18" s="231">
        <f t="shared" si="195"/>
        <v>0</v>
      </c>
      <c r="RKM18" s="231">
        <f t="shared" si="195"/>
        <v>0</v>
      </c>
      <c r="RKN18" s="231">
        <f t="shared" si="195"/>
        <v>0</v>
      </c>
      <c r="RKO18" s="231">
        <f t="shared" si="195"/>
        <v>0</v>
      </c>
      <c r="RKP18" s="231">
        <f t="shared" si="195"/>
        <v>0</v>
      </c>
      <c r="RKQ18" s="231">
        <f t="shared" si="195"/>
        <v>0</v>
      </c>
      <c r="RKR18" s="231">
        <f t="shared" si="195"/>
        <v>0</v>
      </c>
      <c r="RKS18" s="231">
        <f t="shared" si="195"/>
        <v>0</v>
      </c>
      <c r="RKT18" s="231">
        <f t="shared" si="195"/>
        <v>0</v>
      </c>
      <c r="RKU18" s="231">
        <f t="shared" si="195"/>
        <v>0</v>
      </c>
      <c r="RKV18" s="231">
        <f t="shared" si="195"/>
        <v>0</v>
      </c>
      <c r="RKW18" s="231">
        <f t="shared" si="195"/>
        <v>0</v>
      </c>
      <c r="RKX18" s="231">
        <f t="shared" si="195"/>
        <v>0</v>
      </c>
      <c r="RKY18" s="231">
        <f t="shared" si="195"/>
        <v>0</v>
      </c>
      <c r="RKZ18" s="231">
        <f t="shared" si="195"/>
        <v>0</v>
      </c>
      <c r="RLA18" s="231">
        <f t="shared" si="195"/>
        <v>0</v>
      </c>
      <c r="RLB18" s="231">
        <f t="shared" si="195"/>
        <v>0</v>
      </c>
      <c r="RLC18" s="231">
        <f t="shared" si="195"/>
        <v>0</v>
      </c>
      <c r="RLD18" s="231">
        <f t="shared" ref="RLD18:RNO18" si="196">SUM(RLD10:RLD17)</f>
        <v>0</v>
      </c>
      <c r="RLE18" s="231">
        <f t="shared" si="196"/>
        <v>0</v>
      </c>
      <c r="RLF18" s="231">
        <f t="shared" si="196"/>
        <v>0</v>
      </c>
      <c r="RLG18" s="231">
        <f t="shared" si="196"/>
        <v>0</v>
      </c>
      <c r="RLH18" s="231">
        <f t="shared" si="196"/>
        <v>0</v>
      </c>
      <c r="RLI18" s="231">
        <f t="shared" si="196"/>
        <v>0</v>
      </c>
      <c r="RLJ18" s="231">
        <f t="shared" si="196"/>
        <v>0</v>
      </c>
      <c r="RLK18" s="231">
        <f t="shared" si="196"/>
        <v>0</v>
      </c>
      <c r="RLL18" s="231">
        <f t="shared" si="196"/>
        <v>0</v>
      </c>
      <c r="RLM18" s="231">
        <f t="shared" si="196"/>
        <v>0</v>
      </c>
      <c r="RLN18" s="231">
        <f t="shared" si="196"/>
        <v>0</v>
      </c>
      <c r="RLO18" s="231">
        <f t="shared" si="196"/>
        <v>0</v>
      </c>
      <c r="RLP18" s="231">
        <f t="shared" si="196"/>
        <v>0</v>
      </c>
      <c r="RLQ18" s="231">
        <f t="shared" si="196"/>
        <v>0</v>
      </c>
      <c r="RLR18" s="231">
        <f t="shared" si="196"/>
        <v>0</v>
      </c>
      <c r="RLS18" s="231">
        <f t="shared" si="196"/>
        <v>0</v>
      </c>
      <c r="RLT18" s="231">
        <f t="shared" si="196"/>
        <v>0</v>
      </c>
      <c r="RLU18" s="231">
        <f t="shared" si="196"/>
        <v>0</v>
      </c>
      <c r="RLV18" s="231">
        <f t="shared" si="196"/>
        <v>0</v>
      </c>
      <c r="RLW18" s="231">
        <f t="shared" si="196"/>
        <v>0</v>
      </c>
      <c r="RLX18" s="231">
        <f t="shared" si="196"/>
        <v>0</v>
      </c>
      <c r="RLY18" s="231">
        <f t="shared" si="196"/>
        <v>0</v>
      </c>
      <c r="RLZ18" s="231">
        <f t="shared" si="196"/>
        <v>0</v>
      </c>
      <c r="RMA18" s="231">
        <f t="shared" si="196"/>
        <v>0</v>
      </c>
      <c r="RMB18" s="231">
        <f t="shared" si="196"/>
        <v>0</v>
      </c>
      <c r="RMC18" s="231">
        <f t="shared" si="196"/>
        <v>0</v>
      </c>
      <c r="RMD18" s="231">
        <f t="shared" si="196"/>
        <v>0</v>
      </c>
      <c r="RME18" s="231">
        <f t="shared" si="196"/>
        <v>0</v>
      </c>
      <c r="RMF18" s="231">
        <f t="shared" si="196"/>
        <v>0</v>
      </c>
      <c r="RMG18" s="231">
        <f t="shared" si="196"/>
        <v>0</v>
      </c>
      <c r="RMH18" s="231">
        <f t="shared" si="196"/>
        <v>0</v>
      </c>
      <c r="RMI18" s="231">
        <f t="shared" si="196"/>
        <v>0</v>
      </c>
      <c r="RMJ18" s="231">
        <f t="shared" si="196"/>
        <v>0</v>
      </c>
      <c r="RMK18" s="231">
        <f t="shared" si="196"/>
        <v>0</v>
      </c>
      <c r="RML18" s="231">
        <f t="shared" si="196"/>
        <v>0</v>
      </c>
      <c r="RMM18" s="231">
        <f t="shared" si="196"/>
        <v>0</v>
      </c>
      <c r="RMN18" s="231">
        <f t="shared" si="196"/>
        <v>0</v>
      </c>
      <c r="RMO18" s="231">
        <f t="shared" si="196"/>
        <v>0</v>
      </c>
      <c r="RMP18" s="231">
        <f t="shared" si="196"/>
        <v>0</v>
      </c>
      <c r="RMQ18" s="231">
        <f t="shared" si="196"/>
        <v>0</v>
      </c>
      <c r="RMR18" s="231">
        <f t="shared" si="196"/>
        <v>0</v>
      </c>
      <c r="RMS18" s="231">
        <f t="shared" si="196"/>
        <v>0</v>
      </c>
      <c r="RMT18" s="231">
        <f t="shared" si="196"/>
        <v>0</v>
      </c>
      <c r="RMU18" s="231">
        <f t="shared" si="196"/>
        <v>0</v>
      </c>
      <c r="RMV18" s="231">
        <f t="shared" si="196"/>
        <v>0</v>
      </c>
      <c r="RMW18" s="231">
        <f t="shared" si="196"/>
        <v>0</v>
      </c>
      <c r="RMX18" s="231">
        <f t="shared" si="196"/>
        <v>0</v>
      </c>
      <c r="RMY18" s="231">
        <f t="shared" si="196"/>
        <v>0</v>
      </c>
      <c r="RMZ18" s="231">
        <f t="shared" si="196"/>
        <v>0</v>
      </c>
      <c r="RNA18" s="231">
        <f t="shared" si="196"/>
        <v>0</v>
      </c>
      <c r="RNB18" s="231">
        <f t="shared" si="196"/>
        <v>0</v>
      </c>
      <c r="RNC18" s="231">
        <f t="shared" si="196"/>
        <v>0</v>
      </c>
      <c r="RND18" s="231">
        <f t="shared" si="196"/>
        <v>0</v>
      </c>
      <c r="RNE18" s="231">
        <f t="shared" si="196"/>
        <v>0</v>
      </c>
      <c r="RNF18" s="231">
        <f t="shared" si="196"/>
        <v>0</v>
      </c>
      <c r="RNG18" s="231">
        <f t="shared" si="196"/>
        <v>0</v>
      </c>
      <c r="RNH18" s="231">
        <f t="shared" si="196"/>
        <v>0</v>
      </c>
      <c r="RNI18" s="231">
        <f t="shared" si="196"/>
        <v>0</v>
      </c>
      <c r="RNJ18" s="231">
        <f t="shared" si="196"/>
        <v>0</v>
      </c>
      <c r="RNK18" s="231">
        <f t="shared" si="196"/>
        <v>0</v>
      </c>
      <c r="RNL18" s="231">
        <f t="shared" si="196"/>
        <v>0</v>
      </c>
      <c r="RNM18" s="231">
        <f t="shared" si="196"/>
        <v>0</v>
      </c>
      <c r="RNN18" s="231">
        <f t="shared" si="196"/>
        <v>0</v>
      </c>
      <c r="RNO18" s="231">
        <f t="shared" si="196"/>
        <v>0</v>
      </c>
      <c r="RNP18" s="231">
        <f t="shared" ref="RNP18:RQA18" si="197">SUM(RNP10:RNP17)</f>
        <v>0</v>
      </c>
      <c r="RNQ18" s="231">
        <f t="shared" si="197"/>
        <v>0</v>
      </c>
      <c r="RNR18" s="231">
        <f t="shared" si="197"/>
        <v>0</v>
      </c>
      <c r="RNS18" s="231">
        <f t="shared" si="197"/>
        <v>0</v>
      </c>
      <c r="RNT18" s="231">
        <f t="shared" si="197"/>
        <v>0</v>
      </c>
      <c r="RNU18" s="231">
        <f t="shared" si="197"/>
        <v>0</v>
      </c>
      <c r="RNV18" s="231">
        <f t="shared" si="197"/>
        <v>0</v>
      </c>
      <c r="RNW18" s="231">
        <f t="shared" si="197"/>
        <v>0</v>
      </c>
      <c r="RNX18" s="231">
        <f t="shared" si="197"/>
        <v>0</v>
      </c>
      <c r="RNY18" s="231">
        <f t="shared" si="197"/>
        <v>0</v>
      </c>
      <c r="RNZ18" s="231">
        <f t="shared" si="197"/>
        <v>0</v>
      </c>
      <c r="ROA18" s="231">
        <f t="shared" si="197"/>
        <v>0</v>
      </c>
      <c r="ROB18" s="231">
        <f t="shared" si="197"/>
        <v>0</v>
      </c>
      <c r="ROC18" s="231">
        <f t="shared" si="197"/>
        <v>0</v>
      </c>
      <c r="ROD18" s="231">
        <f t="shared" si="197"/>
        <v>0</v>
      </c>
      <c r="ROE18" s="231">
        <f t="shared" si="197"/>
        <v>0</v>
      </c>
      <c r="ROF18" s="231">
        <f t="shared" si="197"/>
        <v>0</v>
      </c>
      <c r="ROG18" s="231">
        <f t="shared" si="197"/>
        <v>0</v>
      </c>
      <c r="ROH18" s="231">
        <f t="shared" si="197"/>
        <v>0</v>
      </c>
      <c r="ROI18" s="231">
        <f t="shared" si="197"/>
        <v>0</v>
      </c>
      <c r="ROJ18" s="231">
        <f t="shared" si="197"/>
        <v>0</v>
      </c>
      <c r="ROK18" s="231">
        <f t="shared" si="197"/>
        <v>0</v>
      </c>
      <c r="ROL18" s="231">
        <f t="shared" si="197"/>
        <v>0</v>
      </c>
      <c r="ROM18" s="231">
        <f t="shared" si="197"/>
        <v>0</v>
      </c>
      <c r="RON18" s="231">
        <f t="shared" si="197"/>
        <v>0</v>
      </c>
      <c r="ROO18" s="231">
        <f t="shared" si="197"/>
        <v>0</v>
      </c>
      <c r="ROP18" s="231">
        <f t="shared" si="197"/>
        <v>0</v>
      </c>
      <c r="ROQ18" s="231">
        <f t="shared" si="197"/>
        <v>0</v>
      </c>
      <c r="ROR18" s="231">
        <f t="shared" si="197"/>
        <v>0</v>
      </c>
      <c r="ROS18" s="231">
        <f t="shared" si="197"/>
        <v>0</v>
      </c>
      <c r="ROT18" s="231">
        <f t="shared" si="197"/>
        <v>0</v>
      </c>
      <c r="ROU18" s="231">
        <f t="shared" si="197"/>
        <v>0</v>
      </c>
      <c r="ROV18" s="231">
        <f t="shared" si="197"/>
        <v>0</v>
      </c>
      <c r="ROW18" s="231">
        <f t="shared" si="197"/>
        <v>0</v>
      </c>
      <c r="ROX18" s="231">
        <f t="shared" si="197"/>
        <v>0</v>
      </c>
      <c r="ROY18" s="231">
        <f t="shared" si="197"/>
        <v>0</v>
      </c>
      <c r="ROZ18" s="231">
        <f t="shared" si="197"/>
        <v>0</v>
      </c>
      <c r="RPA18" s="231">
        <f t="shared" si="197"/>
        <v>0</v>
      </c>
      <c r="RPB18" s="231">
        <f t="shared" si="197"/>
        <v>0</v>
      </c>
      <c r="RPC18" s="231">
        <f t="shared" si="197"/>
        <v>0</v>
      </c>
      <c r="RPD18" s="231">
        <f t="shared" si="197"/>
        <v>0</v>
      </c>
      <c r="RPE18" s="231">
        <f t="shared" si="197"/>
        <v>0</v>
      </c>
      <c r="RPF18" s="231">
        <f t="shared" si="197"/>
        <v>0</v>
      </c>
      <c r="RPG18" s="231">
        <f t="shared" si="197"/>
        <v>0</v>
      </c>
      <c r="RPH18" s="231">
        <f t="shared" si="197"/>
        <v>0</v>
      </c>
      <c r="RPI18" s="231">
        <f t="shared" si="197"/>
        <v>0</v>
      </c>
      <c r="RPJ18" s="231">
        <f t="shared" si="197"/>
        <v>0</v>
      </c>
      <c r="RPK18" s="231">
        <f t="shared" si="197"/>
        <v>0</v>
      </c>
      <c r="RPL18" s="231">
        <f t="shared" si="197"/>
        <v>0</v>
      </c>
      <c r="RPM18" s="231">
        <f t="shared" si="197"/>
        <v>0</v>
      </c>
      <c r="RPN18" s="231">
        <f t="shared" si="197"/>
        <v>0</v>
      </c>
      <c r="RPO18" s="231">
        <f t="shared" si="197"/>
        <v>0</v>
      </c>
      <c r="RPP18" s="231">
        <f t="shared" si="197"/>
        <v>0</v>
      </c>
      <c r="RPQ18" s="231">
        <f t="shared" si="197"/>
        <v>0</v>
      </c>
      <c r="RPR18" s="231">
        <f t="shared" si="197"/>
        <v>0</v>
      </c>
      <c r="RPS18" s="231">
        <f t="shared" si="197"/>
        <v>0</v>
      </c>
      <c r="RPT18" s="231">
        <f t="shared" si="197"/>
        <v>0</v>
      </c>
      <c r="RPU18" s="231">
        <f t="shared" si="197"/>
        <v>0</v>
      </c>
      <c r="RPV18" s="231">
        <f t="shared" si="197"/>
        <v>0</v>
      </c>
      <c r="RPW18" s="231">
        <f t="shared" si="197"/>
        <v>0</v>
      </c>
      <c r="RPX18" s="231">
        <f t="shared" si="197"/>
        <v>0</v>
      </c>
      <c r="RPY18" s="231">
        <f t="shared" si="197"/>
        <v>0</v>
      </c>
      <c r="RPZ18" s="231">
        <f t="shared" si="197"/>
        <v>0</v>
      </c>
      <c r="RQA18" s="231">
        <f t="shared" si="197"/>
        <v>0</v>
      </c>
      <c r="RQB18" s="231">
        <f t="shared" ref="RQB18:RSM18" si="198">SUM(RQB10:RQB17)</f>
        <v>0</v>
      </c>
      <c r="RQC18" s="231">
        <f t="shared" si="198"/>
        <v>0</v>
      </c>
      <c r="RQD18" s="231">
        <f t="shared" si="198"/>
        <v>0</v>
      </c>
      <c r="RQE18" s="231">
        <f t="shared" si="198"/>
        <v>0</v>
      </c>
      <c r="RQF18" s="231">
        <f t="shared" si="198"/>
        <v>0</v>
      </c>
      <c r="RQG18" s="231">
        <f t="shared" si="198"/>
        <v>0</v>
      </c>
      <c r="RQH18" s="231">
        <f t="shared" si="198"/>
        <v>0</v>
      </c>
      <c r="RQI18" s="231">
        <f t="shared" si="198"/>
        <v>0</v>
      </c>
      <c r="RQJ18" s="231">
        <f t="shared" si="198"/>
        <v>0</v>
      </c>
      <c r="RQK18" s="231">
        <f t="shared" si="198"/>
        <v>0</v>
      </c>
      <c r="RQL18" s="231">
        <f t="shared" si="198"/>
        <v>0</v>
      </c>
      <c r="RQM18" s="231">
        <f t="shared" si="198"/>
        <v>0</v>
      </c>
      <c r="RQN18" s="231">
        <f t="shared" si="198"/>
        <v>0</v>
      </c>
      <c r="RQO18" s="231">
        <f t="shared" si="198"/>
        <v>0</v>
      </c>
      <c r="RQP18" s="231">
        <f t="shared" si="198"/>
        <v>0</v>
      </c>
      <c r="RQQ18" s="231">
        <f t="shared" si="198"/>
        <v>0</v>
      </c>
      <c r="RQR18" s="231">
        <f t="shared" si="198"/>
        <v>0</v>
      </c>
      <c r="RQS18" s="231">
        <f t="shared" si="198"/>
        <v>0</v>
      </c>
      <c r="RQT18" s="231">
        <f t="shared" si="198"/>
        <v>0</v>
      </c>
      <c r="RQU18" s="231">
        <f t="shared" si="198"/>
        <v>0</v>
      </c>
      <c r="RQV18" s="231">
        <f t="shared" si="198"/>
        <v>0</v>
      </c>
      <c r="RQW18" s="231">
        <f t="shared" si="198"/>
        <v>0</v>
      </c>
      <c r="RQX18" s="231">
        <f t="shared" si="198"/>
        <v>0</v>
      </c>
      <c r="RQY18" s="231">
        <f t="shared" si="198"/>
        <v>0</v>
      </c>
      <c r="RQZ18" s="231">
        <f t="shared" si="198"/>
        <v>0</v>
      </c>
      <c r="RRA18" s="231">
        <f t="shared" si="198"/>
        <v>0</v>
      </c>
      <c r="RRB18" s="231">
        <f t="shared" si="198"/>
        <v>0</v>
      </c>
      <c r="RRC18" s="231">
        <f t="shared" si="198"/>
        <v>0</v>
      </c>
      <c r="RRD18" s="231">
        <f t="shared" si="198"/>
        <v>0</v>
      </c>
      <c r="RRE18" s="231">
        <f t="shared" si="198"/>
        <v>0</v>
      </c>
      <c r="RRF18" s="231">
        <f t="shared" si="198"/>
        <v>0</v>
      </c>
      <c r="RRG18" s="231">
        <f t="shared" si="198"/>
        <v>0</v>
      </c>
      <c r="RRH18" s="231">
        <f t="shared" si="198"/>
        <v>0</v>
      </c>
      <c r="RRI18" s="231">
        <f t="shared" si="198"/>
        <v>0</v>
      </c>
      <c r="RRJ18" s="231">
        <f t="shared" si="198"/>
        <v>0</v>
      </c>
      <c r="RRK18" s="231">
        <f t="shared" si="198"/>
        <v>0</v>
      </c>
      <c r="RRL18" s="231">
        <f t="shared" si="198"/>
        <v>0</v>
      </c>
      <c r="RRM18" s="231">
        <f t="shared" si="198"/>
        <v>0</v>
      </c>
      <c r="RRN18" s="231">
        <f t="shared" si="198"/>
        <v>0</v>
      </c>
      <c r="RRO18" s="231">
        <f t="shared" si="198"/>
        <v>0</v>
      </c>
      <c r="RRP18" s="231">
        <f t="shared" si="198"/>
        <v>0</v>
      </c>
      <c r="RRQ18" s="231">
        <f t="shared" si="198"/>
        <v>0</v>
      </c>
      <c r="RRR18" s="231">
        <f t="shared" si="198"/>
        <v>0</v>
      </c>
      <c r="RRS18" s="231">
        <f t="shared" si="198"/>
        <v>0</v>
      </c>
      <c r="RRT18" s="231">
        <f t="shared" si="198"/>
        <v>0</v>
      </c>
      <c r="RRU18" s="231">
        <f t="shared" si="198"/>
        <v>0</v>
      </c>
      <c r="RRV18" s="231">
        <f t="shared" si="198"/>
        <v>0</v>
      </c>
      <c r="RRW18" s="231">
        <f t="shared" si="198"/>
        <v>0</v>
      </c>
      <c r="RRX18" s="231">
        <f t="shared" si="198"/>
        <v>0</v>
      </c>
      <c r="RRY18" s="231">
        <f t="shared" si="198"/>
        <v>0</v>
      </c>
      <c r="RRZ18" s="231">
        <f t="shared" si="198"/>
        <v>0</v>
      </c>
      <c r="RSA18" s="231">
        <f t="shared" si="198"/>
        <v>0</v>
      </c>
      <c r="RSB18" s="231">
        <f t="shared" si="198"/>
        <v>0</v>
      </c>
      <c r="RSC18" s="231">
        <f t="shared" si="198"/>
        <v>0</v>
      </c>
      <c r="RSD18" s="231">
        <f t="shared" si="198"/>
        <v>0</v>
      </c>
      <c r="RSE18" s="231">
        <f t="shared" si="198"/>
        <v>0</v>
      </c>
      <c r="RSF18" s="231">
        <f t="shared" si="198"/>
        <v>0</v>
      </c>
      <c r="RSG18" s="231">
        <f t="shared" si="198"/>
        <v>0</v>
      </c>
      <c r="RSH18" s="231">
        <f t="shared" si="198"/>
        <v>0</v>
      </c>
      <c r="RSI18" s="231">
        <f t="shared" si="198"/>
        <v>0</v>
      </c>
      <c r="RSJ18" s="231">
        <f t="shared" si="198"/>
        <v>0</v>
      </c>
      <c r="RSK18" s="231">
        <f t="shared" si="198"/>
        <v>0</v>
      </c>
      <c r="RSL18" s="231">
        <f t="shared" si="198"/>
        <v>0</v>
      </c>
      <c r="RSM18" s="231">
        <f t="shared" si="198"/>
        <v>0</v>
      </c>
      <c r="RSN18" s="231">
        <f t="shared" ref="RSN18:RUY18" si="199">SUM(RSN10:RSN17)</f>
        <v>0</v>
      </c>
      <c r="RSO18" s="231">
        <f t="shared" si="199"/>
        <v>0</v>
      </c>
      <c r="RSP18" s="231">
        <f t="shared" si="199"/>
        <v>0</v>
      </c>
      <c r="RSQ18" s="231">
        <f t="shared" si="199"/>
        <v>0</v>
      </c>
      <c r="RSR18" s="231">
        <f t="shared" si="199"/>
        <v>0</v>
      </c>
      <c r="RSS18" s="231">
        <f t="shared" si="199"/>
        <v>0</v>
      </c>
      <c r="RST18" s="231">
        <f t="shared" si="199"/>
        <v>0</v>
      </c>
      <c r="RSU18" s="231">
        <f t="shared" si="199"/>
        <v>0</v>
      </c>
      <c r="RSV18" s="231">
        <f t="shared" si="199"/>
        <v>0</v>
      </c>
      <c r="RSW18" s="231">
        <f t="shared" si="199"/>
        <v>0</v>
      </c>
      <c r="RSX18" s="231">
        <f t="shared" si="199"/>
        <v>0</v>
      </c>
      <c r="RSY18" s="231">
        <f t="shared" si="199"/>
        <v>0</v>
      </c>
      <c r="RSZ18" s="231">
        <f t="shared" si="199"/>
        <v>0</v>
      </c>
      <c r="RTA18" s="231">
        <f t="shared" si="199"/>
        <v>0</v>
      </c>
      <c r="RTB18" s="231">
        <f t="shared" si="199"/>
        <v>0</v>
      </c>
      <c r="RTC18" s="231">
        <f t="shared" si="199"/>
        <v>0</v>
      </c>
      <c r="RTD18" s="231">
        <f t="shared" si="199"/>
        <v>0</v>
      </c>
      <c r="RTE18" s="231">
        <f t="shared" si="199"/>
        <v>0</v>
      </c>
      <c r="RTF18" s="231">
        <f t="shared" si="199"/>
        <v>0</v>
      </c>
      <c r="RTG18" s="231">
        <f t="shared" si="199"/>
        <v>0</v>
      </c>
      <c r="RTH18" s="231">
        <f t="shared" si="199"/>
        <v>0</v>
      </c>
      <c r="RTI18" s="231">
        <f t="shared" si="199"/>
        <v>0</v>
      </c>
      <c r="RTJ18" s="231">
        <f t="shared" si="199"/>
        <v>0</v>
      </c>
      <c r="RTK18" s="231">
        <f t="shared" si="199"/>
        <v>0</v>
      </c>
      <c r="RTL18" s="231">
        <f t="shared" si="199"/>
        <v>0</v>
      </c>
      <c r="RTM18" s="231">
        <f t="shared" si="199"/>
        <v>0</v>
      </c>
      <c r="RTN18" s="231">
        <f t="shared" si="199"/>
        <v>0</v>
      </c>
      <c r="RTO18" s="231">
        <f t="shared" si="199"/>
        <v>0</v>
      </c>
      <c r="RTP18" s="231">
        <f t="shared" si="199"/>
        <v>0</v>
      </c>
      <c r="RTQ18" s="231">
        <f t="shared" si="199"/>
        <v>0</v>
      </c>
      <c r="RTR18" s="231">
        <f t="shared" si="199"/>
        <v>0</v>
      </c>
      <c r="RTS18" s="231">
        <f t="shared" si="199"/>
        <v>0</v>
      </c>
      <c r="RTT18" s="231">
        <f t="shared" si="199"/>
        <v>0</v>
      </c>
      <c r="RTU18" s="231">
        <f t="shared" si="199"/>
        <v>0</v>
      </c>
      <c r="RTV18" s="231">
        <f t="shared" si="199"/>
        <v>0</v>
      </c>
      <c r="RTW18" s="231">
        <f t="shared" si="199"/>
        <v>0</v>
      </c>
      <c r="RTX18" s="231">
        <f t="shared" si="199"/>
        <v>0</v>
      </c>
      <c r="RTY18" s="231">
        <f t="shared" si="199"/>
        <v>0</v>
      </c>
      <c r="RTZ18" s="231">
        <f t="shared" si="199"/>
        <v>0</v>
      </c>
      <c r="RUA18" s="231">
        <f t="shared" si="199"/>
        <v>0</v>
      </c>
      <c r="RUB18" s="231">
        <f t="shared" si="199"/>
        <v>0</v>
      </c>
      <c r="RUC18" s="231">
        <f t="shared" si="199"/>
        <v>0</v>
      </c>
      <c r="RUD18" s="231">
        <f t="shared" si="199"/>
        <v>0</v>
      </c>
      <c r="RUE18" s="231">
        <f t="shared" si="199"/>
        <v>0</v>
      </c>
      <c r="RUF18" s="231">
        <f t="shared" si="199"/>
        <v>0</v>
      </c>
      <c r="RUG18" s="231">
        <f t="shared" si="199"/>
        <v>0</v>
      </c>
      <c r="RUH18" s="231">
        <f t="shared" si="199"/>
        <v>0</v>
      </c>
      <c r="RUI18" s="231">
        <f t="shared" si="199"/>
        <v>0</v>
      </c>
      <c r="RUJ18" s="231">
        <f t="shared" si="199"/>
        <v>0</v>
      </c>
      <c r="RUK18" s="231">
        <f t="shared" si="199"/>
        <v>0</v>
      </c>
      <c r="RUL18" s="231">
        <f t="shared" si="199"/>
        <v>0</v>
      </c>
      <c r="RUM18" s="231">
        <f t="shared" si="199"/>
        <v>0</v>
      </c>
      <c r="RUN18" s="231">
        <f t="shared" si="199"/>
        <v>0</v>
      </c>
      <c r="RUO18" s="231">
        <f t="shared" si="199"/>
        <v>0</v>
      </c>
      <c r="RUP18" s="231">
        <f t="shared" si="199"/>
        <v>0</v>
      </c>
      <c r="RUQ18" s="231">
        <f t="shared" si="199"/>
        <v>0</v>
      </c>
      <c r="RUR18" s="231">
        <f t="shared" si="199"/>
        <v>0</v>
      </c>
      <c r="RUS18" s="231">
        <f t="shared" si="199"/>
        <v>0</v>
      </c>
      <c r="RUT18" s="231">
        <f t="shared" si="199"/>
        <v>0</v>
      </c>
      <c r="RUU18" s="231">
        <f t="shared" si="199"/>
        <v>0</v>
      </c>
      <c r="RUV18" s="231">
        <f t="shared" si="199"/>
        <v>0</v>
      </c>
      <c r="RUW18" s="231">
        <f t="shared" si="199"/>
        <v>0</v>
      </c>
      <c r="RUX18" s="231">
        <f t="shared" si="199"/>
        <v>0</v>
      </c>
      <c r="RUY18" s="231">
        <f t="shared" si="199"/>
        <v>0</v>
      </c>
      <c r="RUZ18" s="231">
        <f t="shared" ref="RUZ18:RXK18" si="200">SUM(RUZ10:RUZ17)</f>
        <v>0</v>
      </c>
      <c r="RVA18" s="231">
        <f t="shared" si="200"/>
        <v>0</v>
      </c>
      <c r="RVB18" s="231">
        <f t="shared" si="200"/>
        <v>0</v>
      </c>
      <c r="RVC18" s="231">
        <f t="shared" si="200"/>
        <v>0</v>
      </c>
      <c r="RVD18" s="231">
        <f t="shared" si="200"/>
        <v>0</v>
      </c>
      <c r="RVE18" s="231">
        <f t="shared" si="200"/>
        <v>0</v>
      </c>
      <c r="RVF18" s="231">
        <f t="shared" si="200"/>
        <v>0</v>
      </c>
      <c r="RVG18" s="231">
        <f t="shared" si="200"/>
        <v>0</v>
      </c>
      <c r="RVH18" s="231">
        <f t="shared" si="200"/>
        <v>0</v>
      </c>
      <c r="RVI18" s="231">
        <f t="shared" si="200"/>
        <v>0</v>
      </c>
      <c r="RVJ18" s="231">
        <f t="shared" si="200"/>
        <v>0</v>
      </c>
      <c r="RVK18" s="231">
        <f t="shared" si="200"/>
        <v>0</v>
      </c>
      <c r="RVL18" s="231">
        <f t="shared" si="200"/>
        <v>0</v>
      </c>
      <c r="RVM18" s="231">
        <f t="shared" si="200"/>
        <v>0</v>
      </c>
      <c r="RVN18" s="231">
        <f t="shared" si="200"/>
        <v>0</v>
      </c>
      <c r="RVO18" s="231">
        <f t="shared" si="200"/>
        <v>0</v>
      </c>
      <c r="RVP18" s="231">
        <f t="shared" si="200"/>
        <v>0</v>
      </c>
      <c r="RVQ18" s="231">
        <f t="shared" si="200"/>
        <v>0</v>
      </c>
      <c r="RVR18" s="231">
        <f t="shared" si="200"/>
        <v>0</v>
      </c>
      <c r="RVS18" s="231">
        <f t="shared" si="200"/>
        <v>0</v>
      </c>
      <c r="RVT18" s="231">
        <f t="shared" si="200"/>
        <v>0</v>
      </c>
      <c r="RVU18" s="231">
        <f t="shared" si="200"/>
        <v>0</v>
      </c>
      <c r="RVV18" s="231">
        <f t="shared" si="200"/>
        <v>0</v>
      </c>
      <c r="RVW18" s="231">
        <f t="shared" si="200"/>
        <v>0</v>
      </c>
      <c r="RVX18" s="231">
        <f t="shared" si="200"/>
        <v>0</v>
      </c>
      <c r="RVY18" s="231">
        <f t="shared" si="200"/>
        <v>0</v>
      </c>
      <c r="RVZ18" s="231">
        <f t="shared" si="200"/>
        <v>0</v>
      </c>
      <c r="RWA18" s="231">
        <f t="shared" si="200"/>
        <v>0</v>
      </c>
      <c r="RWB18" s="231">
        <f t="shared" si="200"/>
        <v>0</v>
      </c>
      <c r="RWC18" s="231">
        <f t="shared" si="200"/>
        <v>0</v>
      </c>
      <c r="RWD18" s="231">
        <f t="shared" si="200"/>
        <v>0</v>
      </c>
      <c r="RWE18" s="231">
        <f t="shared" si="200"/>
        <v>0</v>
      </c>
      <c r="RWF18" s="231">
        <f t="shared" si="200"/>
        <v>0</v>
      </c>
      <c r="RWG18" s="231">
        <f t="shared" si="200"/>
        <v>0</v>
      </c>
      <c r="RWH18" s="231">
        <f t="shared" si="200"/>
        <v>0</v>
      </c>
      <c r="RWI18" s="231">
        <f t="shared" si="200"/>
        <v>0</v>
      </c>
      <c r="RWJ18" s="231">
        <f t="shared" si="200"/>
        <v>0</v>
      </c>
      <c r="RWK18" s="231">
        <f t="shared" si="200"/>
        <v>0</v>
      </c>
      <c r="RWL18" s="231">
        <f t="shared" si="200"/>
        <v>0</v>
      </c>
      <c r="RWM18" s="231">
        <f t="shared" si="200"/>
        <v>0</v>
      </c>
      <c r="RWN18" s="231">
        <f t="shared" si="200"/>
        <v>0</v>
      </c>
      <c r="RWO18" s="231">
        <f t="shared" si="200"/>
        <v>0</v>
      </c>
      <c r="RWP18" s="231">
        <f t="shared" si="200"/>
        <v>0</v>
      </c>
      <c r="RWQ18" s="231">
        <f t="shared" si="200"/>
        <v>0</v>
      </c>
      <c r="RWR18" s="231">
        <f t="shared" si="200"/>
        <v>0</v>
      </c>
      <c r="RWS18" s="231">
        <f t="shared" si="200"/>
        <v>0</v>
      </c>
      <c r="RWT18" s="231">
        <f t="shared" si="200"/>
        <v>0</v>
      </c>
      <c r="RWU18" s="231">
        <f t="shared" si="200"/>
        <v>0</v>
      </c>
      <c r="RWV18" s="231">
        <f t="shared" si="200"/>
        <v>0</v>
      </c>
      <c r="RWW18" s="231">
        <f t="shared" si="200"/>
        <v>0</v>
      </c>
      <c r="RWX18" s="231">
        <f t="shared" si="200"/>
        <v>0</v>
      </c>
      <c r="RWY18" s="231">
        <f t="shared" si="200"/>
        <v>0</v>
      </c>
      <c r="RWZ18" s="231">
        <f t="shared" si="200"/>
        <v>0</v>
      </c>
      <c r="RXA18" s="231">
        <f t="shared" si="200"/>
        <v>0</v>
      </c>
      <c r="RXB18" s="231">
        <f t="shared" si="200"/>
        <v>0</v>
      </c>
      <c r="RXC18" s="231">
        <f t="shared" si="200"/>
        <v>0</v>
      </c>
      <c r="RXD18" s="231">
        <f t="shared" si="200"/>
        <v>0</v>
      </c>
      <c r="RXE18" s="231">
        <f t="shared" si="200"/>
        <v>0</v>
      </c>
      <c r="RXF18" s="231">
        <f t="shared" si="200"/>
        <v>0</v>
      </c>
      <c r="RXG18" s="231">
        <f t="shared" si="200"/>
        <v>0</v>
      </c>
      <c r="RXH18" s="231">
        <f t="shared" si="200"/>
        <v>0</v>
      </c>
      <c r="RXI18" s="231">
        <f t="shared" si="200"/>
        <v>0</v>
      </c>
      <c r="RXJ18" s="231">
        <f t="shared" si="200"/>
        <v>0</v>
      </c>
      <c r="RXK18" s="231">
        <f t="shared" si="200"/>
        <v>0</v>
      </c>
      <c r="RXL18" s="231">
        <f t="shared" ref="RXL18:RZW18" si="201">SUM(RXL10:RXL17)</f>
        <v>0</v>
      </c>
      <c r="RXM18" s="231">
        <f t="shared" si="201"/>
        <v>0</v>
      </c>
      <c r="RXN18" s="231">
        <f t="shared" si="201"/>
        <v>0</v>
      </c>
      <c r="RXO18" s="231">
        <f t="shared" si="201"/>
        <v>0</v>
      </c>
      <c r="RXP18" s="231">
        <f t="shared" si="201"/>
        <v>0</v>
      </c>
      <c r="RXQ18" s="231">
        <f t="shared" si="201"/>
        <v>0</v>
      </c>
      <c r="RXR18" s="231">
        <f t="shared" si="201"/>
        <v>0</v>
      </c>
      <c r="RXS18" s="231">
        <f t="shared" si="201"/>
        <v>0</v>
      </c>
      <c r="RXT18" s="231">
        <f t="shared" si="201"/>
        <v>0</v>
      </c>
      <c r="RXU18" s="231">
        <f t="shared" si="201"/>
        <v>0</v>
      </c>
      <c r="RXV18" s="231">
        <f t="shared" si="201"/>
        <v>0</v>
      </c>
      <c r="RXW18" s="231">
        <f t="shared" si="201"/>
        <v>0</v>
      </c>
      <c r="RXX18" s="231">
        <f t="shared" si="201"/>
        <v>0</v>
      </c>
      <c r="RXY18" s="231">
        <f t="shared" si="201"/>
        <v>0</v>
      </c>
      <c r="RXZ18" s="231">
        <f t="shared" si="201"/>
        <v>0</v>
      </c>
      <c r="RYA18" s="231">
        <f t="shared" si="201"/>
        <v>0</v>
      </c>
      <c r="RYB18" s="231">
        <f t="shared" si="201"/>
        <v>0</v>
      </c>
      <c r="RYC18" s="231">
        <f t="shared" si="201"/>
        <v>0</v>
      </c>
      <c r="RYD18" s="231">
        <f t="shared" si="201"/>
        <v>0</v>
      </c>
      <c r="RYE18" s="231">
        <f t="shared" si="201"/>
        <v>0</v>
      </c>
      <c r="RYF18" s="231">
        <f t="shared" si="201"/>
        <v>0</v>
      </c>
      <c r="RYG18" s="231">
        <f t="shared" si="201"/>
        <v>0</v>
      </c>
      <c r="RYH18" s="231">
        <f t="shared" si="201"/>
        <v>0</v>
      </c>
      <c r="RYI18" s="231">
        <f t="shared" si="201"/>
        <v>0</v>
      </c>
      <c r="RYJ18" s="231">
        <f t="shared" si="201"/>
        <v>0</v>
      </c>
      <c r="RYK18" s="231">
        <f t="shared" si="201"/>
        <v>0</v>
      </c>
      <c r="RYL18" s="231">
        <f t="shared" si="201"/>
        <v>0</v>
      </c>
      <c r="RYM18" s="231">
        <f t="shared" si="201"/>
        <v>0</v>
      </c>
      <c r="RYN18" s="231">
        <f t="shared" si="201"/>
        <v>0</v>
      </c>
      <c r="RYO18" s="231">
        <f t="shared" si="201"/>
        <v>0</v>
      </c>
      <c r="RYP18" s="231">
        <f t="shared" si="201"/>
        <v>0</v>
      </c>
      <c r="RYQ18" s="231">
        <f t="shared" si="201"/>
        <v>0</v>
      </c>
      <c r="RYR18" s="231">
        <f t="shared" si="201"/>
        <v>0</v>
      </c>
      <c r="RYS18" s="231">
        <f t="shared" si="201"/>
        <v>0</v>
      </c>
      <c r="RYT18" s="231">
        <f t="shared" si="201"/>
        <v>0</v>
      </c>
      <c r="RYU18" s="231">
        <f t="shared" si="201"/>
        <v>0</v>
      </c>
      <c r="RYV18" s="231">
        <f t="shared" si="201"/>
        <v>0</v>
      </c>
      <c r="RYW18" s="231">
        <f t="shared" si="201"/>
        <v>0</v>
      </c>
      <c r="RYX18" s="231">
        <f t="shared" si="201"/>
        <v>0</v>
      </c>
      <c r="RYY18" s="231">
        <f t="shared" si="201"/>
        <v>0</v>
      </c>
      <c r="RYZ18" s="231">
        <f t="shared" si="201"/>
        <v>0</v>
      </c>
      <c r="RZA18" s="231">
        <f t="shared" si="201"/>
        <v>0</v>
      </c>
      <c r="RZB18" s="231">
        <f t="shared" si="201"/>
        <v>0</v>
      </c>
      <c r="RZC18" s="231">
        <f t="shared" si="201"/>
        <v>0</v>
      </c>
      <c r="RZD18" s="231">
        <f t="shared" si="201"/>
        <v>0</v>
      </c>
      <c r="RZE18" s="231">
        <f t="shared" si="201"/>
        <v>0</v>
      </c>
      <c r="RZF18" s="231">
        <f t="shared" si="201"/>
        <v>0</v>
      </c>
      <c r="RZG18" s="231">
        <f t="shared" si="201"/>
        <v>0</v>
      </c>
      <c r="RZH18" s="231">
        <f t="shared" si="201"/>
        <v>0</v>
      </c>
      <c r="RZI18" s="231">
        <f t="shared" si="201"/>
        <v>0</v>
      </c>
      <c r="RZJ18" s="231">
        <f t="shared" si="201"/>
        <v>0</v>
      </c>
      <c r="RZK18" s="231">
        <f t="shared" si="201"/>
        <v>0</v>
      </c>
      <c r="RZL18" s="231">
        <f t="shared" si="201"/>
        <v>0</v>
      </c>
      <c r="RZM18" s="231">
        <f t="shared" si="201"/>
        <v>0</v>
      </c>
      <c r="RZN18" s="231">
        <f t="shared" si="201"/>
        <v>0</v>
      </c>
      <c r="RZO18" s="231">
        <f t="shared" si="201"/>
        <v>0</v>
      </c>
      <c r="RZP18" s="231">
        <f t="shared" si="201"/>
        <v>0</v>
      </c>
      <c r="RZQ18" s="231">
        <f t="shared" si="201"/>
        <v>0</v>
      </c>
      <c r="RZR18" s="231">
        <f t="shared" si="201"/>
        <v>0</v>
      </c>
      <c r="RZS18" s="231">
        <f t="shared" si="201"/>
        <v>0</v>
      </c>
      <c r="RZT18" s="231">
        <f t="shared" si="201"/>
        <v>0</v>
      </c>
      <c r="RZU18" s="231">
        <f t="shared" si="201"/>
        <v>0</v>
      </c>
      <c r="RZV18" s="231">
        <f t="shared" si="201"/>
        <v>0</v>
      </c>
      <c r="RZW18" s="231">
        <f t="shared" si="201"/>
        <v>0</v>
      </c>
      <c r="RZX18" s="231">
        <f t="shared" ref="RZX18:SCI18" si="202">SUM(RZX10:RZX17)</f>
        <v>0</v>
      </c>
      <c r="RZY18" s="231">
        <f t="shared" si="202"/>
        <v>0</v>
      </c>
      <c r="RZZ18" s="231">
        <f t="shared" si="202"/>
        <v>0</v>
      </c>
      <c r="SAA18" s="231">
        <f t="shared" si="202"/>
        <v>0</v>
      </c>
      <c r="SAB18" s="231">
        <f t="shared" si="202"/>
        <v>0</v>
      </c>
      <c r="SAC18" s="231">
        <f t="shared" si="202"/>
        <v>0</v>
      </c>
      <c r="SAD18" s="231">
        <f t="shared" si="202"/>
        <v>0</v>
      </c>
      <c r="SAE18" s="231">
        <f t="shared" si="202"/>
        <v>0</v>
      </c>
      <c r="SAF18" s="231">
        <f t="shared" si="202"/>
        <v>0</v>
      </c>
      <c r="SAG18" s="231">
        <f t="shared" si="202"/>
        <v>0</v>
      </c>
      <c r="SAH18" s="231">
        <f t="shared" si="202"/>
        <v>0</v>
      </c>
      <c r="SAI18" s="231">
        <f t="shared" si="202"/>
        <v>0</v>
      </c>
      <c r="SAJ18" s="231">
        <f t="shared" si="202"/>
        <v>0</v>
      </c>
      <c r="SAK18" s="231">
        <f t="shared" si="202"/>
        <v>0</v>
      </c>
      <c r="SAL18" s="231">
        <f t="shared" si="202"/>
        <v>0</v>
      </c>
      <c r="SAM18" s="231">
        <f t="shared" si="202"/>
        <v>0</v>
      </c>
      <c r="SAN18" s="231">
        <f t="shared" si="202"/>
        <v>0</v>
      </c>
      <c r="SAO18" s="231">
        <f t="shared" si="202"/>
        <v>0</v>
      </c>
      <c r="SAP18" s="231">
        <f t="shared" si="202"/>
        <v>0</v>
      </c>
      <c r="SAQ18" s="231">
        <f t="shared" si="202"/>
        <v>0</v>
      </c>
      <c r="SAR18" s="231">
        <f t="shared" si="202"/>
        <v>0</v>
      </c>
      <c r="SAS18" s="231">
        <f t="shared" si="202"/>
        <v>0</v>
      </c>
      <c r="SAT18" s="231">
        <f t="shared" si="202"/>
        <v>0</v>
      </c>
      <c r="SAU18" s="231">
        <f t="shared" si="202"/>
        <v>0</v>
      </c>
      <c r="SAV18" s="231">
        <f t="shared" si="202"/>
        <v>0</v>
      </c>
      <c r="SAW18" s="231">
        <f t="shared" si="202"/>
        <v>0</v>
      </c>
      <c r="SAX18" s="231">
        <f t="shared" si="202"/>
        <v>0</v>
      </c>
      <c r="SAY18" s="231">
        <f t="shared" si="202"/>
        <v>0</v>
      </c>
      <c r="SAZ18" s="231">
        <f t="shared" si="202"/>
        <v>0</v>
      </c>
      <c r="SBA18" s="231">
        <f t="shared" si="202"/>
        <v>0</v>
      </c>
      <c r="SBB18" s="231">
        <f t="shared" si="202"/>
        <v>0</v>
      </c>
      <c r="SBC18" s="231">
        <f t="shared" si="202"/>
        <v>0</v>
      </c>
      <c r="SBD18" s="231">
        <f t="shared" si="202"/>
        <v>0</v>
      </c>
      <c r="SBE18" s="231">
        <f t="shared" si="202"/>
        <v>0</v>
      </c>
      <c r="SBF18" s="231">
        <f t="shared" si="202"/>
        <v>0</v>
      </c>
      <c r="SBG18" s="231">
        <f t="shared" si="202"/>
        <v>0</v>
      </c>
      <c r="SBH18" s="231">
        <f t="shared" si="202"/>
        <v>0</v>
      </c>
      <c r="SBI18" s="231">
        <f t="shared" si="202"/>
        <v>0</v>
      </c>
      <c r="SBJ18" s="231">
        <f t="shared" si="202"/>
        <v>0</v>
      </c>
      <c r="SBK18" s="231">
        <f t="shared" si="202"/>
        <v>0</v>
      </c>
      <c r="SBL18" s="231">
        <f t="shared" si="202"/>
        <v>0</v>
      </c>
      <c r="SBM18" s="231">
        <f t="shared" si="202"/>
        <v>0</v>
      </c>
      <c r="SBN18" s="231">
        <f t="shared" si="202"/>
        <v>0</v>
      </c>
      <c r="SBO18" s="231">
        <f t="shared" si="202"/>
        <v>0</v>
      </c>
      <c r="SBP18" s="231">
        <f t="shared" si="202"/>
        <v>0</v>
      </c>
      <c r="SBQ18" s="231">
        <f t="shared" si="202"/>
        <v>0</v>
      </c>
      <c r="SBR18" s="231">
        <f t="shared" si="202"/>
        <v>0</v>
      </c>
      <c r="SBS18" s="231">
        <f t="shared" si="202"/>
        <v>0</v>
      </c>
      <c r="SBT18" s="231">
        <f t="shared" si="202"/>
        <v>0</v>
      </c>
      <c r="SBU18" s="231">
        <f t="shared" si="202"/>
        <v>0</v>
      </c>
      <c r="SBV18" s="231">
        <f t="shared" si="202"/>
        <v>0</v>
      </c>
      <c r="SBW18" s="231">
        <f t="shared" si="202"/>
        <v>0</v>
      </c>
      <c r="SBX18" s="231">
        <f t="shared" si="202"/>
        <v>0</v>
      </c>
      <c r="SBY18" s="231">
        <f t="shared" si="202"/>
        <v>0</v>
      </c>
      <c r="SBZ18" s="231">
        <f t="shared" si="202"/>
        <v>0</v>
      </c>
      <c r="SCA18" s="231">
        <f t="shared" si="202"/>
        <v>0</v>
      </c>
      <c r="SCB18" s="231">
        <f t="shared" si="202"/>
        <v>0</v>
      </c>
      <c r="SCC18" s="231">
        <f t="shared" si="202"/>
        <v>0</v>
      </c>
      <c r="SCD18" s="231">
        <f t="shared" si="202"/>
        <v>0</v>
      </c>
      <c r="SCE18" s="231">
        <f t="shared" si="202"/>
        <v>0</v>
      </c>
      <c r="SCF18" s="231">
        <f t="shared" si="202"/>
        <v>0</v>
      </c>
      <c r="SCG18" s="231">
        <f t="shared" si="202"/>
        <v>0</v>
      </c>
      <c r="SCH18" s="231">
        <f t="shared" si="202"/>
        <v>0</v>
      </c>
      <c r="SCI18" s="231">
        <f t="shared" si="202"/>
        <v>0</v>
      </c>
      <c r="SCJ18" s="231">
        <f t="shared" ref="SCJ18:SEU18" si="203">SUM(SCJ10:SCJ17)</f>
        <v>0</v>
      </c>
      <c r="SCK18" s="231">
        <f t="shared" si="203"/>
        <v>0</v>
      </c>
      <c r="SCL18" s="231">
        <f t="shared" si="203"/>
        <v>0</v>
      </c>
      <c r="SCM18" s="231">
        <f t="shared" si="203"/>
        <v>0</v>
      </c>
      <c r="SCN18" s="231">
        <f t="shared" si="203"/>
        <v>0</v>
      </c>
      <c r="SCO18" s="231">
        <f t="shared" si="203"/>
        <v>0</v>
      </c>
      <c r="SCP18" s="231">
        <f t="shared" si="203"/>
        <v>0</v>
      </c>
      <c r="SCQ18" s="231">
        <f t="shared" si="203"/>
        <v>0</v>
      </c>
      <c r="SCR18" s="231">
        <f t="shared" si="203"/>
        <v>0</v>
      </c>
      <c r="SCS18" s="231">
        <f t="shared" si="203"/>
        <v>0</v>
      </c>
      <c r="SCT18" s="231">
        <f t="shared" si="203"/>
        <v>0</v>
      </c>
      <c r="SCU18" s="231">
        <f t="shared" si="203"/>
        <v>0</v>
      </c>
      <c r="SCV18" s="231">
        <f t="shared" si="203"/>
        <v>0</v>
      </c>
      <c r="SCW18" s="231">
        <f t="shared" si="203"/>
        <v>0</v>
      </c>
      <c r="SCX18" s="231">
        <f t="shared" si="203"/>
        <v>0</v>
      </c>
      <c r="SCY18" s="231">
        <f t="shared" si="203"/>
        <v>0</v>
      </c>
      <c r="SCZ18" s="231">
        <f t="shared" si="203"/>
        <v>0</v>
      </c>
      <c r="SDA18" s="231">
        <f t="shared" si="203"/>
        <v>0</v>
      </c>
      <c r="SDB18" s="231">
        <f t="shared" si="203"/>
        <v>0</v>
      </c>
      <c r="SDC18" s="231">
        <f t="shared" si="203"/>
        <v>0</v>
      </c>
      <c r="SDD18" s="231">
        <f t="shared" si="203"/>
        <v>0</v>
      </c>
      <c r="SDE18" s="231">
        <f t="shared" si="203"/>
        <v>0</v>
      </c>
      <c r="SDF18" s="231">
        <f t="shared" si="203"/>
        <v>0</v>
      </c>
      <c r="SDG18" s="231">
        <f t="shared" si="203"/>
        <v>0</v>
      </c>
      <c r="SDH18" s="231">
        <f t="shared" si="203"/>
        <v>0</v>
      </c>
      <c r="SDI18" s="231">
        <f t="shared" si="203"/>
        <v>0</v>
      </c>
      <c r="SDJ18" s="231">
        <f t="shared" si="203"/>
        <v>0</v>
      </c>
      <c r="SDK18" s="231">
        <f t="shared" si="203"/>
        <v>0</v>
      </c>
      <c r="SDL18" s="231">
        <f t="shared" si="203"/>
        <v>0</v>
      </c>
      <c r="SDM18" s="231">
        <f t="shared" si="203"/>
        <v>0</v>
      </c>
      <c r="SDN18" s="231">
        <f t="shared" si="203"/>
        <v>0</v>
      </c>
      <c r="SDO18" s="231">
        <f t="shared" si="203"/>
        <v>0</v>
      </c>
      <c r="SDP18" s="231">
        <f t="shared" si="203"/>
        <v>0</v>
      </c>
      <c r="SDQ18" s="231">
        <f t="shared" si="203"/>
        <v>0</v>
      </c>
      <c r="SDR18" s="231">
        <f t="shared" si="203"/>
        <v>0</v>
      </c>
      <c r="SDS18" s="231">
        <f t="shared" si="203"/>
        <v>0</v>
      </c>
      <c r="SDT18" s="231">
        <f t="shared" si="203"/>
        <v>0</v>
      </c>
      <c r="SDU18" s="231">
        <f t="shared" si="203"/>
        <v>0</v>
      </c>
      <c r="SDV18" s="231">
        <f t="shared" si="203"/>
        <v>0</v>
      </c>
      <c r="SDW18" s="231">
        <f t="shared" si="203"/>
        <v>0</v>
      </c>
      <c r="SDX18" s="231">
        <f t="shared" si="203"/>
        <v>0</v>
      </c>
      <c r="SDY18" s="231">
        <f t="shared" si="203"/>
        <v>0</v>
      </c>
      <c r="SDZ18" s="231">
        <f t="shared" si="203"/>
        <v>0</v>
      </c>
      <c r="SEA18" s="231">
        <f t="shared" si="203"/>
        <v>0</v>
      </c>
      <c r="SEB18" s="231">
        <f t="shared" si="203"/>
        <v>0</v>
      </c>
      <c r="SEC18" s="231">
        <f t="shared" si="203"/>
        <v>0</v>
      </c>
      <c r="SED18" s="231">
        <f t="shared" si="203"/>
        <v>0</v>
      </c>
      <c r="SEE18" s="231">
        <f t="shared" si="203"/>
        <v>0</v>
      </c>
      <c r="SEF18" s="231">
        <f t="shared" si="203"/>
        <v>0</v>
      </c>
      <c r="SEG18" s="231">
        <f t="shared" si="203"/>
        <v>0</v>
      </c>
      <c r="SEH18" s="231">
        <f t="shared" si="203"/>
        <v>0</v>
      </c>
      <c r="SEI18" s="231">
        <f t="shared" si="203"/>
        <v>0</v>
      </c>
      <c r="SEJ18" s="231">
        <f t="shared" si="203"/>
        <v>0</v>
      </c>
      <c r="SEK18" s="231">
        <f t="shared" si="203"/>
        <v>0</v>
      </c>
      <c r="SEL18" s="231">
        <f t="shared" si="203"/>
        <v>0</v>
      </c>
      <c r="SEM18" s="231">
        <f t="shared" si="203"/>
        <v>0</v>
      </c>
      <c r="SEN18" s="231">
        <f t="shared" si="203"/>
        <v>0</v>
      </c>
      <c r="SEO18" s="231">
        <f t="shared" si="203"/>
        <v>0</v>
      </c>
      <c r="SEP18" s="231">
        <f t="shared" si="203"/>
        <v>0</v>
      </c>
      <c r="SEQ18" s="231">
        <f t="shared" si="203"/>
        <v>0</v>
      </c>
      <c r="SER18" s="231">
        <f t="shared" si="203"/>
        <v>0</v>
      </c>
      <c r="SES18" s="231">
        <f t="shared" si="203"/>
        <v>0</v>
      </c>
      <c r="SET18" s="231">
        <f t="shared" si="203"/>
        <v>0</v>
      </c>
      <c r="SEU18" s="231">
        <f t="shared" si="203"/>
        <v>0</v>
      </c>
      <c r="SEV18" s="231">
        <f t="shared" ref="SEV18:SHG18" si="204">SUM(SEV10:SEV17)</f>
        <v>0</v>
      </c>
      <c r="SEW18" s="231">
        <f t="shared" si="204"/>
        <v>0</v>
      </c>
      <c r="SEX18" s="231">
        <f t="shared" si="204"/>
        <v>0</v>
      </c>
      <c r="SEY18" s="231">
        <f t="shared" si="204"/>
        <v>0</v>
      </c>
      <c r="SEZ18" s="231">
        <f t="shared" si="204"/>
        <v>0</v>
      </c>
      <c r="SFA18" s="231">
        <f t="shared" si="204"/>
        <v>0</v>
      </c>
      <c r="SFB18" s="231">
        <f t="shared" si="204"/>
        <v>0</v>
      </c>
      <c r="SFC18" s="231">
        <f t="shared" si="204"/>
        <v>0</v>
      </c>
      <c r="SFD18" s="231">
        <f t="shared" si="204"/>
        <v>0</v>
      </c>
      <c r="SFE18" s="231">
        <f t="shared" si="204"/>
        <v>0</v>
      </c>
      <c r="SFF18" s="231">
        <f t="shared" si="204"/>
        <v>0</v>
      </c>
      <c r="SFG18" s="231">
        <f t="shared" si="204"/>
        <v>0</v>
      </c>
      <c r="SFH18" s="231">
        <f t="shared" si="204"/>
        <v>0</v>
      </c>
      <c r="SFI18" s="231">
        <f t="shared" si="204"/>
        <v>0</v>
      </c>
      <c r="SFJ18" s="231">
        <f t="shared" si="204"/>
        <v>0</v>
      </c>
      <c r="SFK18" s="231">
        <f t="shared" si="204"/>
        <v>0</v>
      </c>
      <c r="SFL18" s="231">
        <f t="shared" si="204"/>
        <v>0</v>
      </c>
      <c r="SFM18" s="231">
        <f t="shared" si="204"/>
        <v>0</v>
      </c>
      <c r="SFN18" s="231">
        <f t="shared" si="204"/>
        <v>0</v>
      </c>
      <c r="SFO18" s="231">
        <f t="shared" si="204"/>
        <v>0</v>
      </c>
      <c r="SFP18" s="231">
        <f t="shared" si="204"/>
        <v>0</v>
      </c>
      <c r="SFQ18" s="231">
        <f t="shared" si="204"/>
        <v>0</v>
      </c>
      <c r="SFR18" s="231">
        <f t="shared" si="204"/>
        <v>0</v>
      </c>
      <c r="SFS18" s="231">
        <f t="shared" si="204"/>
        <v>0</v>
      </c>
      <c r="SFT18" s="231">
        <f t="shared" si="204"/>
        <v>0</v>
      </c>
      <c r="SFU18" s="231">
        <f t="shared" si="204"/>
        <v>0</v>
      </c>
      <c r="SFV18" s="231">
        <f t="shared" si="204"/>
        <v>0</v>
      </c>
      <c r="SFW18" s="231">
        <f t="shared" si="204"/>
        <v>0</v>
      </c>
      <c r="SFX18" s="231">
        <f t="shared" si="204"/>
        <v>0</v>
      </c>
      <c r="SFY18" s="231">
        <f t="shared" si="204"/>
        <v>0</v>
      </c>
      <c r="SFZ18" s="231">
        <f t="shared" si="204"/>
        <v>0</v>
      </c>
      <c r="SGA18" s="231">
        <f t="shared" si="204"/>
        <v>0</v>
      </c>
      <c r="SGB18" s="231">
        <f t="shared" si="204"/>
        <v>0</v>
      </c>
      <c r="SGC18" s="231">
        <f t="shared" si="204"/>
        <v>0</v>
      </c>
      <c r="SGD18" s="231">
        <f t="shared" si="204"/>
        <v>0</v>
      </c>
      <c r="SGE18" s="231">
        <f t="shared" si="204"/>
        <v>0</v>
      </c>
      <c r="SGF18" s="231">
        <f t="shared" si="204"/>
        <v>0</v>
      </c>
      <c r="SGG18" s="231">
        <f t="shared" si="204"/>
        <v>0</v>
      </c>
      <c r="SGH18" s="231">
        <f t="shared" si="204"/>
        <v>0</v>
      </c>
      <c r="SGI18" s="231">
        <f t="shared" si="204"/>
        <v>0</v>
      </c>
      <c r="SGJ18" s="231">
        <f t="shared" si="204"/>
        <v>0</v>
      </c>
      <c r="SGK18" s="231">
        <f t="shared" si="204"/>
        <v>0</v>
      </c>
      <c r="SGL18" s="231">
        <f t="shared" si="204"/>
        <v>0</v>
      </c>
      <c r="SGM18" s="231">
        <f t="shared" si="204"/>
        <v>0</v>
      </c>
      <c r="SGN18" s="231">
        <f t="shared" si="204"/>
        <v>0</v>
      </c>
      <c r="SGO18" s="231">
        <f t="shared" si="204"/>
        <v>0</v>
      </c>
      <c r="SGP18" s="231">
        <f t="shared" si="204"/>
        <v>0</v>
      </c>
      <c r="SGQ18" s="231">
        <f t="shared" si="204"/>
        <v>0</v>
      </c>
      <c r="SGR18" s="231">
        <f t="shared" si="204"/>
        <v>0</v>
      </c>
      <c r="SGS18" s="231">
        <f t="shared" si="204"/>
        <v>0</v>
      </c>
      <c r="SGT18" s="231">
        <f t="shared" si="204"/>
        <v>0</v>
      </c>
      <c r="SGU18" s="231">
        <f t="shared" si="204"/>
        <v>0</v>
      </c>
      <c r="SGV18" s="231">
        <f t="shared" si="204"/>
        <v>0</v>
      </c>
      <c r="SGW18" s="231">
        <f t="shared" si="204"/>
        <v>0</v>
      </c>
      <c r="SGX18" s="231">
        <f t="shared" si="204"/>
        <v>0</v>
      </c>
      <c r="SGY18" s="231">
        <f t="shared" si="204"/>
        <v>0</v>
      </c>
      <c r="SGZ18" s="231">
        <f t="shared" si="204"/>
        <v>0</v>
      </c>
      <c r="SHA18" s="231">
        <f t="shared" si="204"/>
        <v>0</v>
      </c>
      <c r="SHB18" s="231">
        <f t="shared" si="204"/>
        <v>0</v>
      </c>
      <c r="SHC18" s="231">
        <f t="shared" si="204"/>
        <v>0</v>
      </c>
      <c r="SHD18" s="231">
        <f t="shared" si="204"/>
        <v>0</v>
      </c>
      <c r="SHE18" s="231">
        <f t="shared" si="204"/>
        <v>0</v>
      </c>
      <c r="SHF18" s="231">
        <f t="shared" si="204"/>
        <v>0</v>
      </c>
      <c r="SHG18" s="231">
        <f t="shared" si="204"/>
        <v>0</v>
      </c>
      <c r="SHH18" s="231">
        <f t="shared" ref="SHH18:SJS18" si="205">SUM(SHH10:SHH17)</f>
        <v>0</v>
      </c>
      <c r="SHI18" s="231">
        <f t="shared" si="205"/>
        <v>0</v>
      </c>
      <c r="SHJ18" s="231">
        <f t="shared" si="205"/>
        <v>0</v>
      </c>
      <c r="SHK18" s="231">
        <f t="shared" si="205"/>
        <v>0</v>
      </c>
      <c r="SHL18" s="231">
        <f t="shared" si="205"/>
        <v>0</v>
      </c>
      <c r="SHM18" s="231">
        <f t="shared" si="205"/>
        <v>0</v>
      </c>
      <c r="SHN18" s="231">
        <f t="shared" si="205"/>
        <v>0</v>
      </c>
      <c r="SHO18" s="231">
        <f t="shared" si="205"/>
        <v>0</v>
      </c>
      <c r="SHP18" s="231">
        <f t="shared" si="205"/>
        <v>0</v>
      </c>
      <c r="SHQ18" s="231">
        <f t="shared" si="205"/>
        <v>0</v>
      </c>
      <c r="SHR18" s="231">
        <f t="shared" si="205"/>
        <v>0</v>
      </c>
      <c r="SHS18" s="231">
        <f t="shared" si="205"/>
        <v>0</v>
      </c>
      <c r="SHT18" s="231">
        <f t="shared" si="205"/>
        <v>0</v>
      </c>
      <c r="SHU18" s="231">
        <f t="shared" si="205"/>
        <v>0</v>
      </c>
      <c r="SHV18" s="231">
        <f t="shared" si="205"/>
        <v>0</v>
      </c>
      <c r="SHW18" s="231">
        <f t="shared" si="205"/>
        <v>0</v>
      </c>
      <c r="SHX18" s="231">
        <f t="shared" si="205"/>
        <v>0</v>
      </c>
      <c r="SHY18" s="231">
        <f t="shared" si="205"/>
        <v>0</v>
      </c>
      <c r="SHZ18" s="231">
        <f t="shared" si="205"/>
        <v>0</v>
      </c>
      <c r="SIA18" s="231">
        <f t="shared" si="205"/>
        <v>0</v>
      </c>
      <c r="SIB18" s="231">
        <f t="shared" si="205"/>
        <v>0</v>
      </c>
      <c r="SIC18" s="231">
        <f t="shared" si="205"/>
        <v>0</v>
      </c>
      <c r="SID18" s="231">
        <f t="shared" si="205"/>
        <v>0</v>
      </c>
      <c r="SIE18" s="231">
        <f t="shared" si="205"/>
        <v>0</v>
      </c>
      <c r="SIF18" s="231">
        <f t="shared" si="205"/>
        <v>0</v>
      </c>
      <c r="SIG18" s="231">
        <f t="shared" si="205"/>
        <v>0</v>
      </c>
      <c r="SIH18" s="231">
        <f t="shared" si="205"/>
        <v>0</v>
      </c>
      <c r="SII18" s="231">
        <f t="shared" si="205"/>
        <v>0</v>
      </c>
      <c r="SIJ18" s="231">
        <f t="shared" si="205"/>
        <v>0</v>
      </c>
      <c r="SIK18" s="231">
        <f t="shared" si="205"/>
        <v>0</v>
      </c>
      <c r="SIL18" s="231">
        <f t="shared" si="205"/>
        <v>0</v>
      </c>
      <c r="SIM18" s="231">
        <f t="shared" si="205"/>
        <v>0</v>
      </c>
      <c r="SIN18" s="231">
        <f t="shared" si="205"/>
        <v>0</v>
      </c>
      <c r="SIO18" s="231">
        <f t="shared" si="205"/>
        <v>0</v>
      </c>
      <c r="SIP18" s="231">
        <f t="shared" si="205"/>
        <v>0</v>
      </c>
      <c r="SIQ18" s="231">
        <f t="shared" si="205"/>
        <v>0</v>
      </c>
      <c r="SIR18" s="231">
        <f t="shared" si="205"/>
        <v>0</v>
      </c>
      <c r="SIS18" s="231">
        <f t="shared" si="205"/>
        <v>0</v>
      </c>
      <c r="SIT18" s="231">
        <f t="shared" si="205"/>
        <v>0</v>
      </c>
      <c r="SIU18" s="231">
        <f t="shared" si="205"/>
        <v>0</v>
      </c>
      <c r="SIV18" s="231">
        <f t="shared" si="205"/>
        <v>0</v>
      </c>
      <c r="SIW18" s="231">
        <f t="shared" si="205"/>
        <v>0</v>
      </c>
      <c r="SIX18" s="231">
        <f t="shared" si="205"/>
        <v>0</v>
      </c>
      <c r="SIY18" s="231">
        <f t="shared" si="205"/>
        <v>0</v>
      </c>
      <c r="SIZ18" s="231">
        <f t="shared" si="205"/>
        <v>0</v>
      </c>
      <c r="SJA18" s="231">
        <f t="shared" si="205"/>
        <v>0</v>
      </c>
      <c r="SJB18" s="231">
        <f t="shared" si="205"/>
        <v>0</v>
      </c>
      <c r="SJC18" s="231">
        <f t="shared" si="205"/>
        <v>0</v>
      </c>
      <c r="SJD18" s="231">
        <f t="shared" si="205"/>
        <v>0</v>
      </c>
      <c r="SJE18" s="231">
        <f t="shared" si="205"/>
        <v>0</v>
      </c>
      <c r="SJF18" s="231">
        <f t="shared" si="205"/>
        <v>0</v>
      </c>
      <c r="SJG18" s="231">
        <f t="shared" si="205"/>
        <v>0</v>
      </c>
      <c r="SJH18" s="231">
        <f t="shared" si="205"/>
        <v>0</v>
      </c>
      <c r="SJI18" s="231">
        <f t="shared" si="205"/>
        <v>0</v>
      </c>
      <c r="SJJ18" s="231">
        <f t="shared" si="205"/>
        <v>0</v>
      </c>
      <c r="SJK18" s="231">
        <f t="shared" si="205"/>
        <v>0</v>
      </c>
      <c r="SJL18" s="231">
        <f t="shared" si="205"/>
        <v>0</v>
      </c>
      <c r="SJM18" s="231">
        <f t="shared" si="205"/>
        <v>0</v>
      </c>
      <c r="SJN18" s="231">
        <f t="shared" si="205"/>
        <v>0</v>
      </c>
      <c r="SJO18" s="231">
        <f t="shared" si="205"/>
        <v>0</v>
      </c>
      <c r="SJP18" s="231">
        <f t="shared" si="205"/>
        <v>0</v>
      </c>
      <c r="SJQ18" s="231">
        <f t="shared" si="205"/>
        <v>0</v>
      </c>
      <c r="SJR18" s="231">
        <f t="shared" si="205"/>
        <v>0</v>
      </c>
      <c r="SJS18" s="231">
        <f t="shared" si="205"/>
        <v>0</v>
      </c>
      <c r="SJT18" s="231">
        <f t="shared" ref="SJT18:SME18" si="206">SUM(SJT10:SJT17)</f>
        <v>0</v>
      </c>
      <c r="SJU18" s="231">
        <f t="shared" si="206"/>
        <v>0</v>
      </c>
      <c r="SJV18" s="231">
        <f t="shared" si="206"/>
        <v>0</v>
      </c>
      <c r="SJW18" s="231">
        <f t="shared" si="206"/>
        <v>0</v>
      </c>
      <c r="SJX18" s="231">
        <f t="shared" si="206"/>
        <v>0</v>
      </c>
      <c r="SJY18" s="231">
        <f t="shared" si="206"/>
        <v>0</v>
      </c>
      <c r="SJZ18" s="231">
        <f t="shared" si="206"/>
        <v>0</v>
      </c>
      <c r="SKA18" s="231">
        <f t="shared" si="206"/>
        <v>0</v>
      </c>
      <c r="SKB18" s="231">
        <f t="shared" si="206"/>
        <v>0</v>
      </c>
      <c r="SKC18" s="231">
        <f t="shared" si="206"/>
        <v>0</v>
      </c>
      <c r="SKD18" s="231">
        <f t="shared" si="206"/>
        <v>0</v>
      </c>
      <c r="SKE18" s="231">
        <f t="shared" si="206"/>
        <v>0</v>
      </c>
      <c r="SKF18" s="231">
        <f t="shared" si="206"/>
        <v>0</v>
      </c>
      <c r="SKG18" s="231">
        <f t="shared" si="206"/>
        <v>0</v>
      </c>
      <c r="SKH18" s="231">
        <f t="shared" si="206"/>
        <v>0</v>
      </c>
      <c r="SKI18" s="231">
        <f t="shared" si="206"/>
        <v>0</v>
      </c>
      <c r="SKJ18" s="231">
        <f t="shared" si="206"/>
        <v>0</v>
      </c>
      <c r="SKK18" s="231">
        <f t="shared" si="206"/>
        <v>0</v>
      </c>
      <c r="SKL18" s="231">
        <f t="shared" si="206"/>
        <v>0</v>
      </c>
      <c r="SKM18" s="231">
        <f t="shared" si="206"/>
        <v>0</v>
      </c>
      <c r="SKN18" s="231">
        <f t="shared" si="206"/>
        <v>0</v>
      </c>
      <c r="SKO18" s="231">
        <f t="shared" si="206"/>
        <v>0</v>
      </c>
      <c r="SKP18" s="231">
        <f t="shared" si="206"/>
        <v>0</v>
      </c>
      <c r="SKQ18" s="231">
        <f t="shared" si="206"/>
        <v>0</v>
      </c>
      <c r="SKR18" s="231">
        <f t="shared" si="206"/>
        <v>0</v>
      </c>
      <c r="SKS18" s="231">
        <f t="shared" si="206"/>
        <v>0</v>
      </c>
      <c r="SKT18" s="231">
        <f t="shared" si="206"/>
        <v>0</v>
      </c>
      <c r="SKU18" s="231">
        <f t="shared" si="206"/>
        <v>0</v>
      </c>
      <c r="SKV18" s="231">
        <f t="shared" si="206"/>
        <v>0</v>
      </c>
      <c r="SKW18" s="231">
        <f t="shared" si="206"/>
        <v>0</v>
      </c>
      <c r="SKX18" s="231">
        <f t="shared" si="206"/>
        <v>0</v>
      </c>
      <c r="SKY18" s="231">
        <f t="shared" si="206"/>
        <v>0</v>
      </c>
      <c r="SKZ18" s="231">
        <f t="shared" si="206"/>
        <v>0</v>
      </c>
      <c r="SLA18" s="231">
        <f t="shared" si="206"/>
        <v>0</v>
      </c>
      <c r="SLB18" s="231">
        <f t="shared" si="206"/>
        <v>0</v>
      </c>
      <c r="SLC18" s="231">
        <f t="shared" si="206"/>
        <v>0</v>
      </c>
      <c r="SLD18" s="231">
        <f t="shared" si="206"/>
        <v>0</v>
      </c>
      <c r="SLE18" s="231">
        <f t="shared" si="206"/>
        <v>0</v>
      </c>
      <c r="SLF18" s="231">
        <f t="shared" si="206"/>
        <v>0</v>
      </c>
      <c r="SLG18" s="231">
        <f t="shared" si="206"/>
        <v>0</v>
      </c>
      <c r="SLH18" s="231">
        <f t="shared" si="206"/>
        <v>0</v>
      </c>
      <c r="SLI18" s="231">
        <f t="shared" si="206"/>
        <v>0</v>
      </c>
      <c r="SLJ18" s="231">
        <f t="shared" si="206"/>
        <v>0</v>
      </c>
      <c r="SLK18" s="231">
        <f t="shared" si="206"/>
        <v>0</v>
      </c>
      <c r="SLL18" s="231">
        <f t="shared" si="206"/>
        <v>0</v>
      </c>
      <c r="SLM18" s="231">
        <f t="shared" si="206"/>
        <v>0</v>
      </c>
      <c r="SLN18" s="231">
        <f t="shared" si="206"/>
        <v>0</v>
      </c>
      <c r="SLO18" s="231">
        <f t="shared" si="206"/>
        <v>0</v>
      </c>
      <c r="SLP18" s="231">
        <f t="shared" si="206"/>
        <v>0</v>
      </c>
      <c r="SLQ18" s="231">
        <f t="shared" si="206"/>
        <v>0</v>
      </c>
      <c r="SLR18" s="231">
        <f t="shared" si="206"/>
        <v>0</v>
      </c>
      <c r="SLS18" s="231">
        <f t="shared" si="206"/>
        <v>0</v>
      </c>
      <c r="SLT18" s="231">
        <f t="shared" si="206"/>
        <v>0</v>
      </c>
      <c r="SLU18" s="231">
        <f t="shared" si="206"/>
        <v>0</v>
      </c>
      <c r="SLV18" s="231">
        <f t="shared" si="206"/>
        <v>0</v>
      </c>
      <c r="SLW18" s="231">
        <f t="shared" si="206"/>
        <v>0</v>
      </c>
      <c r="SLX18" s="231">
        <f t="shared" si="206"/>
        <v>0</v>
      </c>
      <c r="SLY18" s="231">
        <f t="shared" si="206"/>
        <v>0</v>
      </c>
      <c r="SLZ18" s="231">
        <f t="shared" si="206"/>
        <v>0</v>
      </c>
      <c r="SMA18" s="231">
        <f t="shared" si="206"/>
        <v>0</v>
      </c>
      <c r="SMB18" s="231">
        <f t="shared" si="206"/>
        <v>0</v>
      </c>
      <c r="SMC18" s="231">
        <f t="shared" si="206"/>
        <v>0</v>
      </c>
      <c r="SMD18" s="231">
        <f t="shared" si="206"/>
        <v>0</v>
      </c>
      <c r="SME18" s="231">
        <f t="shared" si="206"/>
        <v>0</v>
      </c>
      <c r="SMF18" s="231">
        <f t="shared" ref="SMF18:SOQ18" si="207">SUM(SMF10:SMF17)</f>
        <v>0</v>
      </c>
      <c r="SMG18" s="231">
        <f t="shared" si="207"/>
        <v>0</v>
      </c>
      <c r="SMH18" s="231">
        <f t="shared" si="207"/>
        <v>0</v>
      </c>
      <c r="SMI18" s="231">
        <f t="shared" si="207"/>
        <v>0</v>
      </c>
      <c r="SMJ18" s="231">
        <f t="shared" si="207"/>
        <v>0</v>
      </c>
      <c r="SMK18" s="231">
        <f t="shared" si="207"/>
        <v>0</v>
      </c>
      <c r="SML18" s="231">
        <f t="shared" si="207"/>
        <v>0</v>
      </c>
      <c r="SMM18" s="231">
        <f t="shared" si="207"/>
        <v>0</v>
      </c>
      <c r="SMN18" s="231">
        <f t="shared" si="207"/>
        <v>0</v>
      </c>
      <c r="SMO18" s="231">
        <f t="shared" si="207"/>
        <v>0</v>
      </c>
      <c r="SMP18" s="231">
        <f t="shared" si="207"/>
        <v>0</v>
      </c>
      <c r="SMQ18" s="231">
        <f t="shared" si="207"/>
        <v>0</v>
      </c>
      <c r="SMR18" s="231">
        <f t="shared" si="207"/>
        <v>0</v>
      </c>
      <c r="SMS18" s="231">
        <f t="shared" si="207"/>
        <v>0</v>
      </c>
      <c r="SMT18" s="231">
        <f t="shared" si="207"/>
        <v>0</v>
      </c>
      <c r="SMU18" s="231">
        <f t="shared" si="207"/>
        <v>0</v>
      </c>
      <c r="SMV18" s="231">
        <f t="shared" si="207"/>
        <v>0</v>
      </c>
      <c r="SMW18" s="231">
        <f t="shared" si="207"/>
        <v>0</v>
      </c>
      <c r="SMX18" s="231">
        <f t="shared" si="207"/>
        <v>0</v>
      </c>
      <c r="SMY18" s="231">
        <f t="shared" si="207"/>
        <v>0</v>
      </c>
      <c r="SMZ18" s="231">
        <f t="shared" si="207"/>
        <v>0</v>
      </c>
      <c r="SNA18" s="231">
        <f t="shared" si="207"/>
        <v>0</v>
      </c>
      <c r="SNB18" s="231">
        <f t="shared" si="207"/>
        <v>0</v>
      </c>
      <c r="SNC18" s="231">
        <f t="shared" si="207"/>
        <v>0</v>
      </c>
      <c r="SND18" s="231">
        <f t="shared" si="207"/>
        <v>0</v>
      </c>
      <c r="SNE18" s="231">
        <f t="shared" si="207"/>
        <v>0</v>
      </c>
      <c r="SNF18" s="231">
        <f t="shared" si="207"/>
        <v>0</v>
      </c>
      <c r="SNG18" s="231">
        <f t="shared" si="207"/>
        <v>0</v>
      </c>
      <c r="SNH18" s="231">
        <f t="shared" si="207"/>
        <v>0</v>
      </c>
      <c r="SNI18" s="231">
        <f t="shared" si="207"/>
        <v>0</v>
      </c>
      <c r="SNJ18" s="231">
        <f t="shared" si="207"/>
        <v>0</v>
      </c>
      <c r="SNK18" s="231">
        <f t="shared" si="207"/>
        <v>0</v>
      </c>
      <c r="SNL18" s="231">
        <f t="shared" si="207"/>
        <v>0</v>
      </c>
      <c r="SNM18" s="231">
        <f t="shared" si="207"/>
        <v>0</v>
      </c>
      <c r="SNN18" s="231">
        <f t="shared" si="207"/>
        <v>0</v>
      </c>
      <c r="SNO18" s="231">
        <f t="shared" si="207"/>
        <v>0</v>
      </c>
      <c r="SNP18" s="231">
        <f t="shared" si="207"/>
        <v>0</v>
      </c>
      <c r="SNQ18" s="231">
        <f t="shared" si="207"/>
        <v>0</v>
      </c>
      <c r="SNR18" s="231">
        <f t="shared" si="207"/>
        <v>0</v>
      </c>
      <c r="SNS18" s="231">
        <f t="shared" si="207"/>
        <v>0</v>
      </c>
      <c r="SNT18" s="231">
        <f t="shared" si="207"/>
        <v>0</v>
      </c>
      <c r="SNU18" s="231">
        <f t="shared" si="207"/>
        <v>0</v>
      </c>
      <c r="SNV18" s="231">
        <f t="shared" si="207"/>
        <v>0</v>
      </c>
      <c r="SNW18" s="231">
        <f t="shared" si="207"/>
        <v>0</v>
      </c>
      <c r="SNX18" s="231">
        <f t="shared" si="207"/>
        <v>0</v>
      </c>
      <c r="SNY18" s="231">
        <f t="shared" si="207"/>
        <v>0</v>
      </c>
      <c r="SNZ18" s="231">
        <f t="shared" si="207"/>
        <v>0</v>
      </c>
      <c r="SOA18" s="231">
        <f t="shared" si="207"/>
        <v>0</v>
      </c>
      <c r="SOB18" s="231">
        <f t="shared" si="207"/>
        <v>0</v>
      </c>
      <c r="SOC18" s="231">
        <f t="shared" si="207"/>
        <v>0</v>
      </c>
      <c r="SOD18" s="231">
        <f t="shared" si="207"/>
        <v>0</v>
      </c>
      <c r="SOE18" s="231">
        <f t="shared" si="207"/>
        <v>0</v>
      </c>
      <c r="SOF18" s="231">
        <f t="shared" si="207"/>
        <v>0</v>
      </c>
      <c r="SOG18" s="231">
        <f t="shared" si="207"/>
        <v>0</v>
      </c>
      <c r="SOH18" s="231">
        <f t="shared" si="207"/>
        <v>0</v>
      </c>
      <c r="SOI18" s="231">
        <f t="shared" si="207"/>
        <v>0</v>
      </c>
      <c r="SOJ18" s="231">
        <f t="shared" si="207"/>
        <v>0</v>
      </c>
      <c r="SOK18" s="231">
        <f t="shared" si="207"/>
        <v>0</v>
      </c>
      <c r="SOL18" s="231">
        <f t="shared" si="207"/>
        <v>0</v>
      </c>
      <c r="SOM18" s="231">
        <f t="shared" si="207"/>
        <v>0</v>
      </c>
      <c r="SON18" s="231">
        <f t="shared" si="207"/>
        <v>0</v>
      </c>
      <c r="SOO18" s="231">
        <f t="shared" si="207"/>
        <v>0</v>
      </c>
      <c r="SOP18" s="231">
        <f t="shared" si="207"/>
        <v>0</v>
      </c>
      <c r="SOQ18" s="231">
        <f t="shared" si="207"/>
        <v>0</v>
      </c>
      <c r="SOR18" s="231">
        <f t="shared" ref="SOR18:SRC18" si="208">SUM(SOR10:SOR17)</f>
        <v>0</v>
      </c>
      <c r="SOS18" s="231">
        <f t="shared" si="208"/>
        <v>0</v>
      </c>
      <c r="SOT18" s="231">
        <f t="shared" si="208"/>
        <v>0</v>
      </c>
      <c r="SOU18" s="231">
        <f t="shared" si="208"/>
        <v>0</v>
      </c>
      <c r="SOV18" s="231">
        <f t="shared" si="208"/>
        <v>0</v>
      </c>
      <c r="SOW18" s="231">
        <f t="shared" si="208"/>
        <v>0</v>
      </c>
      <c r="SOX18" s="231">
        <f t="shared" si="208"/>
        <v>0</v>
      </c>
      <c r="SOY18" s="231">
        <f t="shared" si="208"/>
        <v>0</v>
      </c>
      <c r="SOZ18" s="231">
        <f t="shared" si="208"/>
        <v>0</v>
      </c>
      <c r="SPA18" s="231">
        <f t="shared" si="208"/>
        <v>0</v>
      </c>
      <c r="SPB18" s="231">
        <f t="shared" si="208"/>
        <v>0</v>
      </c>
      <c r="SPC18" s="231">
        <f t="shared" si="208"/>
        <v>0</v>
      </c>
      <c r="SPD18" s="231">
        <f t="shared" si="208"/>
        <v>0</v>
      </c>
      <c r="SPE18" s="231">
        <f t="shared" si="208"/>
        <v>0</v>
      </c>
      <c r="SPF18" s="231">
        <f t="shared" si="208"/>
        <v>0</v>
      </c>
      <c r="SPG18" s="231">
        <f t="shared" si="208"/>
        <v>0</v>
      </c>
      <c r="SPH18" s="231">
        <f t="shared" si="208"/>
        <v>0</v>
      </c>
      <c r="SPI18" s="231">
        <f t="shared" si="208"/>
        <v>0</v>
      </c>
      <c r="SPJ18" s="231">
        <f t="shared" si="208"/>
        <v>0</v>
      </c>
      <c r="SPK18" s="231">
        <f t="shared" si="208"/>
        <v>0</v>
      </c>
      <c r="SPL18" s="231">
        <f t="shared" si="208"/>
        <v>0</v>
      </c>
      <c r="SPM18" s="231">
        <f t="shared" si="208"/>
        <v>0</v>
      </c>
      <c r="SPN18" s="231">
        <f t="shared" si="208"/>
        <v>0</v>
      </c>
      <c r="SPO18" s="231">
        <f t="shared" si="208"/>
        <v>0</v>
      </c>
      <c r="SPP18" s="231">
        <f t="shared" si="208"/>
        <v>0</v>
      </c>
      <c r="SPQ18" s="231">
        <f t="shared" si="208"/>
        <v>0</v>
      </c>
      <c r="SPR18" s="231">
        <f t="shared" si="208"/>
        <v>0</v>
      </c>
      <c r="SPS18" s="231">
        <f t="shared" si="208"/>
        <v>0</v>
      </c>
      <c r="SPT18" s="231">
        <f t="shared" si="208"/>
        <v>0</v>
      </c>
      <c r="SPU18" s="231">
        <f t="shared" si="208"/>
        <v>0</v>
      </c>
      <c r="SPV18" s="231">
        <f t="shared" si="208"/>
        <v>0</v>
      </c>
      <c r="SPW18" s="231">
        <f t="shared" si="208"/>
        <v>0</v>
      </c>
      <c r="SPX18" s="231">
        <f t="shared" si="208"/>
        <v>0</v>
      </c>
      <c r="SPY18" s="231">
        <f t="shared" si="208"/>
        <v>0</v>
      </c>
      <c r="SPZ18" s="231">
        <f t="shared" si="208"/>
        <v>0</v>
      </c>
      <c r="SQA18" s="231">
        <f t="shared" si="208"/>
        <v>0</v>
      </c>
      <c r="SQB18" s="231">
        <f t="shared" si="208"/>
        <v>0</v>
      </c>
      <c r="SQC18" s="231">
        <f t="shared" si="208"/>
        <v>0</v>
      </c>
      <c r="SQD18" s="231">
        <f t="shared" si="208"/>
        <v>0</v>
      </c>
      <c r="SQE18" s="231">
        <f t="shared" si="208"/>
        <v>0</v>
      </c>
      <c r="SQF18" s="231">
        <f t="shared" si="208"/>
        <v>0</v>
      </c>
      <c r="SQG18" s="231">
        <f t="shared" si="208"/>
        <v>0</v>
      </c>
      <c r="SQH18" s="231">
        <f t="shared" si="208"/>
        <v>0</v>
      </c>
      <c r="SQI18" s="231">
        <f t="shared" si="208"/>
        <v>0</v>
      </c>
      <c r="SQJ18" s="231">
        <f t="shared" si="208"/>
        <v>0</v>
      </c>
      <c r="SQK18" s="231">
        <f t="shared" si="208"/>
        <v>0</v>
      </c>
      <c r="SQL18" s="231">
        <f t="shared" si="208"/>
        <v>0</v>
      </c>
      <c r="SQM18" s="231">
        <f t="shared" si="208"/>
        <v>0</v>
      </c>
      <c r="SQN18" s="231">
        <f t="shared" si="208"/>
        <v>0</v>
      </c>
      <c r="SQO18" s="231">
        <f t="shared" si="208"/>
        <v>0</v>
      </c>
      <c r="SQP18" s="231">
        <f t="shared" si="208"/>
        <v>0</v>
      </c>
      <c r="SQQ18" s="231">
        <f t="shared" si="208"/>
        <v>0</v>
      </c>
      <c r="SQR18" s="231">
        <f t="shared" si="208"/>
        <v>0</v>
      </c>
      <c r="SQS18" s="231">
        <f t="shared" si="208"/>
        <v>0</v>
      </c>
      <c r="SQT18" s="231">
        <f t="shared" si="208"/>
        <v>0</v>
      </c>
      <c r="SQU18" s="231">
        <f t="shared" si="208"/>
        <v>0</v>
      </c>
      <c r="SQV18" s="231">
        <f t="shared" si="208"/>
        <v>0</v>
      </c>
      <c r="SQW18" s="231">
        <f t="shared" si="208"/>
        <v>0</v>
      </c>
      <c r="SQX18" s="231">
        <f t="shared" si="208"/>
        <v>0</v>
      </c>
      <c r="SQY18" s="231">
        <f t="shared" si="208"/>
        <v>0</v>
      </c>
      <c r="SQZ18" s="231">
        <f t="shared" si="208"/>
        <v>0</v>
      </c>
      <c r="SRA18" s="231">
        <f t="shared" si="208"/>
        <v>0</v>
      </c>
      <c r="SRB18" s="231">
        <f t="shared" si="208"/>
        <v>0</v>
      </c>
      <c r="SRC18" s="231">
        <f t="shared" si="208"/>
        <v>0</v>
      </c>
      <c r="SRD18" s="231">
        <f t="shared" ref="SRD18:STO18" si="209">SUM(SRD10:SRD17)</f>
        <v>0</v>
      </c>
      <c r="SRE18" s="231">
        <f t="shared" si="209"/>
        <v>0</v>
      </c>
      <c r="SRF18" s="231">
        <f t="shared" si="209"/>
        <v>0</v>
      </c>
      <c r="SRG18" s="231">
        <f t="shared" si="209"/>
        <v>0</v>
      </c>
      <c r="SRH18" s="231">
        <f t="shared" si="209"/>
        <v>0</v>
      </c>
      <c r="SRI18" s="231">
        <f t="shared" si="209"/>
        <v>0</v>
      </c>
      <c r="SRJ18" s="231">
        <f t="shared" si="209"/>
        <v>0</v>
      </c>
      <c r="SRK18" s="231">
        <f t="shared" si="209"/>
        <v>0</v>
      </c>
      <c r="SRL18" s="231">
        <f t="shared" si="209"/>
        <v>0</v>
      </c>
      <c r="SRM18" s="231">
        <f t="shared" si="209"/>
        <v>0</v>
      </c>
      <c r="SRN18" s="231">
        <f t="shared" si="209"/>
        <v>0</v>
      </c>
      <c r="SRO18" s="231">
        <f t="shared" si="209"/>
        <v>0</v>
      </c>
      <c r="SRP18" s="231">
        <f t="shared" si="209"/>
        <v>0</v>
      </c>
      <c r="SRQ18" s="231">
        <f t="shared" si="209"/>
        <v>0</v>
      </c>
      <c r="SRR18" s="231">
        <f t="shared" si="209"/>
        <v>0</v>
      </c>
      <c r="SRS18" s="231">
        <f t="shared" si="209"/>
        <v>0</v>
      </c>
      <c r="SRT18" s="231">
        <f t="shared" si="209"/>
        <v>0</v>
      </c>
      <c r="SRU18" s="231">
        <f t="shared" si="209"/>
        <v>0</v>
      </c>
      <c r="SRV18" s="231">
        <f t="shared" si="209"/>
        <v>0</v>
      </c>
      <c r="SRW18" s="231">
        <f t="shared" si="209"/>
        <v>0</v>
      </c>
      <c r="SRX18" s="231">
        <f t="shared" si="209"/>
        <v>0</v>
      </c>
      <c r="SRY18" s="231">
        <f t="shared" si="209"/>
        <v>0</v>
      </c>
      <c r="SRZ18" s="231">
        <f t="shared" si="209"/>
        <v>0</v>
      </c>
      <c r="SSA18" s="231">
        <f t="shared" si="209"/>
        <v>0</v>
      </c>
      <c r="SSB18" s="231">
        <f t="shared" si="209"/>
        <v>0</v>
      </c>
      <c r="SSC18" s="231">
        <f t="shared" si="209"/>
        <v>0</v>
      </c>
      <c r="SSD18" s="231">
        <f t="shared" si="209"/>
        <v>0</v>
      </c>
      <c r="SSE18" s="231">
        <f t="shared" si="209"/>
        <v>0</v>
      </c>
      <c r="SSF18" s="231">
        <f t="shared" si="209"/>
        <v>0</v>
      </c>
      <c r="SSG18" s="231">
        <f t="shared" si="209"/>
        <v>0</v>
      </c>
      <c r="SSH18" s="231">
        <f t="shared" si="209"/>
        <v>0</v>
      </c>
      <c r="SSI18" s="231">
        <f t="shared" si="209"/>
        <v>0</v>
      </c>
      <c r="SSJ18" s="231">
        <f t="shared" si="209"/>
        <v>0</v>
      </c>
      <c r="SSK18" s="231">
        <f t="shared" si="209"/>
        <v>0</v>
      </c>
      <c r="SSL18" s="231">
        <f t="shared" si="209"/>
        <v>0</v>
      </c>
      <c r="SSM18" s="231">
        <f t="shared" si="209"/>
        <v>0</v>
      </c>
      <c r="SSN18" s="231">
        <f t="shared" si="209"/>
        <v>0</v>
      </c>
      <c r="SSO18" s="231">
        <f t="shared" si="209"/>
        <v>0</v>
      </c>
      <c r="SSP18" s="231">
        <f t="shared" si="209"/>
        <v>0</v>
      </c>
      <c r="SSQ18" s="231">
        <f t="shared" si="209"/>
        <v>0</v>
      </c>
      <c r="SSR18" s="231">
        <f t="shared" si="209"/>
        <v>0</v>
      </c>
      <c r="SSS18" s="231">
        <f t="shared" si="209"/>
        <v>0</v>
      </c>
      <c r="SST18" s="231">
        <f t="shared" si="209"/>
        <v>0</v>
      </c>
      <c r="SSU18" s="231">
        <f t="shared" si="209"/>
        <v>0</v>
      </c>
      <c r="SSV18" s="231">
        <f t="shared" si="209"/>
        <v>0</v>
      </c>
      <c r="SSW18" s="231">
        <f t="shared" si="209"/>
        <v>0</v>
      </c>
      <c r="SSX18" s="231">
        <f t="shared" si="209"/>
        <v>0</v>
      </c>
      <c r="SSY18" s="231">
        <f t="shared" si="209"/>
        <v>0</v>
      </c>
      <c r="SSZ18" s="231">
        <f t="shared" si="209"/>
        <v>0</v>
      </c>
      <c r="STA18" s="231">
        <f t="shared" si="209"/>
        <v>0</v>
      </c>
      <c r="STB18" s="231">
        <f t="shared" si="209"/>
        <v>0</v>
      </c>
      <c r="STC18" s="231">
        <f t="shared" si="209"/>
        <v>0</v>
      </c>
      <c r="STD18" s="231">
        <f t="shared" si="209"/>
        <v>0</v>
      </c>
      <c r="STE18" s="231">
        <f t="shared" si="209"/>
        <v>0</v>
      </c>
      <c r="STF18" s="231">
        <f t="shared" si="209"/>
        <v>0</v>
      </c>
      <c r="STG18" s="231">
        <f t="shared" si="209"/>
        <v>0</v>
      </c>
      <c r="STH18" s="231">
        <f t="shared" si="209"/>
        <v>0</v>
      </c>
      <c r="STI18" s="231">
        <f t="shared" si="209"/>
        <v>0</v>
      </c>
      <c r="STJ18" s="231">
        <f t="shared" si="209"/>
        <v>0</v>
      </c>
      <c r="STK18" s="231">
        <f t="shared" si="209"/>
        <v>0</v>
      </c>
      <c r="STL18" s="231">
        <f t="shared" si="209"/>
        <v>0</v>
      </c>
      <c r="STM18" s="231">
        <f t="shared" si="209"/>
        <v>0</v>
      </c>
      <c r="STN18" s="231">
        <f t="shared" si="209"/>
        <v>0</v>
      </c>
      <c r="STO18" s="231">
        <f t="shared" si="209"/>
        <v>0</v>
      </c>
      <c r="STP18" s="231">
        <f t="shared" ref="STP18:SWA18" si="210">SUM(STP10:STP17)</f>
        <v>0</v>
      </c>
      <c r="STQ18" s="231">
        <f t="shared" si="210"/>
        <v>0</v>
      </c>
      <c r="STR18" s="231">
        <f t="shared" si="210"/>
        <v>0</v>
      </c>
      <c r="STS18" s="231">
        <f t="shared" si="210"/>
        <v>0</v>
      </c>
      <c r="STT18" s="231">
        <f t="shared" si="210"/>
        <v>0</v>
      </c>
      <c r="STU18" s="231">
        <f t="shared" si="210"/>
        <v>0</v>
      </c>
      <c r="STV18" s="231">
        <f t="shared" si="210"/>
        <v>0</v>
      </c>
      <c r="STW18" s="231">
        <f t="shared" si="210"/>
        <v>0</v>
      </c>
      <c r="STX18" s="231">
        <f t="shared" si="210"/>
        <v>0</v>
      </c>
      <c r="STY18" s="231">
        <f t="shared" si="210"/>
        <v>0</v>
      </c>
      <c r="STZ18" s="231">
        <f t="shared" si="210"/>
        <v>0</v>
      </c>
      <c r="SUA18" s="231">
        <f t="shared" si="210"/>
        <v>0</v>
      </c>
      <c r="SUB18" s="231">
        <f t="shared" si="210"/>
        <v>0</v>
      </c>
      <c r="SUC18" s="231">
        <f t="shared" si="210"/>
        <v>0</v>
      </c>
      <c r="SUD18" s="231">
        <f t="shared" si="210"/>
        <v>0</v>
      </c>
      <c r="SUE18" s="231">
        <f t="shared" si="210"/>
        <v>0</v>
      </c>
      <c r="SUF18" s="231">
        <f t="shared" si="210"/>
        <v>0</v>
      </c>
      <c r="SUG18" s="231">
        <f t="shared" si="210"/>
        <v>0</v>
      </c>
      <c r="SUH18" s="231">
        <f t="shared" si="210"/>
        <v>0</v>
      </c>
      <c r="SUI18" s="231">
        <f t="shared" si="210"/>
        <v>0</v>
      </c>
      <c r="SUJ18" s="231">
        <f t="shared" si="210"/>
        <v>0</v>
      </c>
      <c r="SUK18" s="231">
        <f t="shared" si="210"/>
        <v>0</v>
      </c>
      <c r="SUL18" s="231">
        <f t="shared" si="210"/>
        <v>0</v>
      </c>
      <c r="SUM18" s="231">
        <f t="shared" si="210"/>
        <v>0</v>
      </c>
      <c r="SUN18" s="231">
        <f t="shared" si="210"/>
        <v>0</v>
      </c>
      <c r="SUO18" s="231">
        <f t="shared" si="210"/>
        <v>0</v>
      </c>
      <c r="SUP18" s="231">
        <f t="shared" si="210"/>
        <v>0</v>
      </c>
      <c r="SUQ18" s="231">
        <f t="shared" si="210"/>
        <v>0</v>
      </c>
      <c r="SUR18" s="231">
        <f t="shared" si="210"/>
        <v>0</v>
      </c>
      <c r="SUS18" s="231">
        <f t="shared" si="210"/>
        <v>0</v>
      </c>
      <c r="SUT18" s="231">
        <f t="shared" si="210"/>
        <v>0</v>
      </c>
      <c r="SUU18" s="231">
        <f t="shared" si="210"/>
        <v>0</v>
      </c>
      <c r="SUV18" s="231">
        <f t="shared" si="210"/>
        <v>0</v>
      </c>
      <c r="SUW18" s="231">
        <f t="shared" si="210"/>
        <v>0</v>
      </c>
      <c r="SUX18" s="231">
        <f t="shared" si="210"/>
        <v>0</v>
      </c>
      <c r="SUY18" s="231">
        <f t="shared" si="210"/>
        <v>0</v>
      </c>
      <c r="SUZ18" s="231">
        <f t="shared" si="210"/>
        <v>0</v>
      </c>
      <c r="SVA18" s="231">
        <f t="shared" si="210"/>
        <v>0</v>
      </c>
      <c r="SVB18" s="231">
        <f t="shared" si="210"/>
        <v>0</v>
      </c>
      <c r="SVC18" s="231">
        <f t="shared" si="210"/>
        <v>0</v>
      </c>
      <c r="SVD18" s="231">
        <f t="shared" si="210"/>
        <v>0</v>
      </c>
      <c r="SVE18" s="231">
        <f t="shared" si="210"/>
        <v>0</v>
      </c>
      <c r="SVF18" s="231">
        <f t="shared" si="210"/>
        <v>0</v>
      </c>
      <c r="SVG18" s="231">
        <f t="shared" si="210"/>
        <v>0</v>
      </c>
      <c r="SVH18" s="231">
        <f t="shared" si="210"/>
        <v>0</v>
      </c>
      <c r="SVI18" s="231">
        <f t="shared" si="210"/>
        <v>0</v>
      </c>
      <c r="SVJ18" s="231">
        <f t="shared" si="210"/>
        <v>0</v>
      </c>
      <c r="SVK18" s="231">
        <f t="shared" si="210"/>
        <v>0</v>
      </c>
      <c r="SVL18" s="231">
        <f t="shared" si="210"/>
        <v>0</v>
      </c>
      <c r="SVM18" s="231">
        <f t="shared" si="210"/>
        <v>0</v>
      </c>
      <c r="SVN18" s="231">
        <f t="shared" si="210"/>
        <v>0</v>
      </c>
      <c r="SVO18" s="231">
        <f t="shared" si="210"/>
        <v>0</v>
      </c>
      <c r="SVP18" s="231">
        <f t="shared" si="210"/>
        <v>0</v>
      </c>
      <c r="SVQ18" s="231">
        <f t="shared" si="210"/>
        <v>0</v>
      </c>
      <c r="SVR18" s="231">
        <f t="shared" si="210"/>
        <v>0</v>
      </c>
      <c r="SVS18" s="231">
        <f t="shared" si="210"/>
        <v>0</v>
      </c>
      <c r="SVT18" s="231">
        <f t="shared" si="210"/>
        <v>0</v>
      </c>
      <c r="SVU18" s="231">
        <f t="shared" si="210"/>
        <v>0</v>
      </c>
      <c r="SVV18" s="231">
        <f t="shared" si="210"/>
        <v>0</v>
      </c>
      <c r="SVW18" s="231">
        <f t="shared" si="210"/>
        <v>0</v>
      </c>
      <c r="SVX18" s="231">
        <f t="shared" si="210"/>
        <v>0</v>
      </c>
      <c r="SVY18" s="231">
        <f t="shared" si="210"/>
        <v>0</v>
      </c>
      <c r="SVZ18" s="231">
        <f t="shared" si="210"/>
        <v>0</v>
      </c>
      <c r="SWA18" s="231">
        <f t="shared" si="210"/>
        <v>0</v>
      </c>
      <c r="SWB18" s="231">
        <f t="shared" ref="SWB18:SYM18" si="211">SUM(SWB10:SWB17)</f>
        <v>0</v>
      </c>
      <c r="SWC18" s="231">
        <f t="shared" si="211"/>
        <v>0</v>
      </c>
      <c r="SWD18" s="231">
        <f t="shared" si="211"/>
        <v>0</v>
      </c>
      <c r="SWE18" s="231">
        <f t="shared" si="211"/>
        <v>0</v>
      </c>
      <c r="SWF18" s="231">
        <f t="shared" si="211"/>
        <v>0</v>
      </c>
      <c r="SWG18" s="231">
        <f t="shared" si="211"/>
        <v>0</v>
      </c>
      <c r="SWH18" s="231">
        <f t="shared" si="211"/>
        <v>0</v>
      </c>
      <c r="SWI18" s="231">
        <f t="shared" si="211"/>
        <v>0</v>
      </c>
      <c r="SWJ18" s="231">
        <f t="shared" si="211"/>
        <v>0</v>
      </c>
      <c r="SWK18" s="231">
        <f t="shared" si="211"/>
        <v>0</v>
      </c>
      <c r="SWL18" s="231">
        <f t="shared" si="211"/>
        <v>0</v>
      </c>
      <c r="SWM18" s="231">
        <f t="shared" si="211"/>
        <v>0</v>
      </c>
      <c r="SWN18" s="231">
        <f t="shared" si="211"/>
        <v>0</v>
      </c>
      <c r="SWO18" s="231">
        <f t="shared" si="211"/>
        <v>0</v>
      </c>
      <c r="SWP18" s="231">
        <f t="shared" si="211"/>
        <v>0</v>
      </c>
      <c r="SWQ18" s="231">
        <f t="shared" si="211"/>
        <v>0</v>
      </c>
      <c r="SWR18" s="231">
        <f t="shared" si="211"/>
        <v>0</v>
      </c>
      <c r="SWS18" s="231">
        <f t="shared" si="211"/>
        <v>0</v>
      </c>
      <c r="SWT18" s="231">
        <f t="shared" si="211"/>
        <v>0</v>
      </c>
      <c r="SWU18" s="231">
        <f t="shared" si="211"/>
        <v>0</v>
      </c>
      <c r="SWV18" s="231">
        <f t="shared" si="211"/>
        <v>0</v>
      </c>
      <c r="SWW18" s="231">
        <f t="shared" si="211"/>
        <v>0</v>
      </c>
      <c r="SWX18" s="231">
        <f t="shared" si="211"/>
        <v>0</v>
      </c>
      <c r="SWY18" s="231">
        <f t="shared" si="211"/>
        <v>0</v>
      </c>
      <c r="SWZ18" s="231">
        <f t="shared" si="211"/>
        <v>0</v>
      </c>
      <c r="SXA18" s="231">
        <f t="shared" si="211"/>
        <v>0</v>
      </c>
      <c r="SXB18" s="231">
        <f t="shared" si="211"/>
        <v>0</v>
      </c>
      <c r="SXC18" s="231">
        <f t="shared" si="211"/>
        <v>0</v>
      </c>
      <c r="SXD18" s="231">
        <f t="shared" si="211"/>
        <v>0</v>
      </c>
      <c r="SXE18" s="231">
        <f t="shared" si="211"/>
        <v>0</v>
      </c>
      <c r="SXF18" s="231">
        <f t="shared" si="211"/>
        <v>0</v>
      </c>
      <c r="SXG18" s="231">
        <f t="shared" si="211"/>
        <v>0</v>
      </c>
      <c r="SXH18" s="231">
        <f t="shared" si="211"/>
        <v>0</v>
      </c>
      <c r="SXI18" s="231">
        <f t="shared" si="211"/>
        <v>0</v>
      </c>
      <c r="SXJ18" s="231">
        <f t="shared" si="211"/>
        <v>0</v>
      </c>
      <c r="SXK18" s="231">
        <f t="shared" si="211"/>
        <v>0</v>
      </c>
      <c r="SXL18" s="231">
        <f t="shared" si="211"/>
        <v>0</v>
      </c>
      <c r="SXM18" s="231">
        <f t="shared" si="211"/>
        <v>0</v>
      </c>
      <c r="SXN18" s="231">
        <f t="shared" si="211"/>
        <v>0</v>
      </c>
      <c r="SXO18" s="231">
        <f t="shared" si="211"/>
        <v>0</v>
      </c>
      <c r="SXP18" s="231">
        <f t="shared" si="211"/>
        <v>0</v>
      </c>
      <c r="SXQ18" s="231">
        <f t="shared" si="211"/>
        <v>0</v>
      </c>
      <c r="SXR18" s="231">
        <f t="shared" si="211"/>
        <v>0</v>
      </c>
      <c r="SXS18" s="231">
        <f t="shared" si="211"/>
        <v>0</v>
      </c>
      <c r="SXT18" s="231">
        <f t="shared" si="211"/>
        <v>0</v>
      </c>
      <c r="SXU18" s="231">
        <f t="shared" si="211"/>
        <v>0</v>
      </c>
      <c r="SXV18" s="231">
        <f t="shared" si="211"/>
        <v>0</v>
      </c>
      <c r="SXW18" s="231">
        <f t="shared" si="211"/>
        <v>0</v>
      </c>
      <c r="SXX18" s="231">
        <f t="shared" si="211"/>
        <v>0</v>
      </c>
      <c r="SXY18" s="231">
        <f t="shared" si="211"/>
        <v>0</v>
      </c>
      <c r="SXZ18" s="231">
        <f t="shared" si="211"/>
        <v>0</v>
      </c>
      <c r="SYA18" s="231">
        <f t="shared" si="211"/>
        <v>0</v>
      </c>
      <c r="SYB18" s="231">
        <f t="shared" si="211"/>
        <v>0</v>
      </c>
      <c r="SYC18" s="231">
        <f t="shared" si="211"/>
        <v>0</v>
      </c>
      <c r="SYD18" s="231">
        <f t="shared" si="211"/>
        <v>0</v>
      </c>
      <c r="SYE18" s="231">
        <f t="shared" si="211"/>
        <v>0</v>
      </c>
      <c r="SYF18" s="231">
        <f t="shared" si="211"/>
        <v>0</v>
      </c>
      <c r="SYG18" s="231">
        <f t="shared" si="211"/>
        <v>0</v>
      </c>
      <c r="SYH18" s="231">
        <f t="shared" si="211"/>
        <v>0</v>
      </c>
      <c r="SYI18" s="231">
        <f t="shared" si="211"/>
        <v>0</v>
      </c>
      <c r="SYJ18" s="231">
        <f t="shared" si="211"/>
        <v>0</v>
      </c>
      <c r="SYK18" s="231">
        <f t="shared" si="211"/>
        <v>0</v>
      </c>
      <c r="SYL18" s="231">
        <f t="shared" si="211"/>
        <v>0</v>
      </c>
      <c r="SYM18" s="231">
        <f t="shared" si="211"/>
        <v>0</v>
      </c>
      <c r="SYN18" s="231">
        <f t="shared" ref="SYN18:TAY18" si="212">SUM(SYN10:SYN17)</f>
        <v>0</v>
      </c>
      <c r="SYO18" s="231">
        <f t="shared" si="212"/>
        <v>0</v>
      </c>
      <c r="SYP18" s="231">
        <f t="shared" si="212"/>
        <v>0</v>
      </c>
      <c r="SYQ18" s="231">
        <f t="shared" si="212"/>
        <v>0</v>
      </c>
      <c r="SYR18" s="231">
        <f t="shared" si="212"/>
        <v>0</v>
      </c>
      <c r="SYS18" s="231">
        <f t="shared" si="212"/>
        <v>0</v>
      </c>
      <c r="SYT18" s="231">
        <f t="shared" si="212"/>
        <v>0</v>
      </c>
      <c r="SYU18" s="231">
        <f t="shared" si="212"/>
        <v>0</v>
      </c>
      <c r="SYV18" s="231">
        <f t="shared" si="212"/>
        <v>0</v>
      </c>
      <c r="SYW18" s="231">
        <f t="shared" si="212"/>
        <v>0</v>
      </c>
      <c r="SYX18" s="231">
        <f t="shared" si="212"/>
        <v>0</v>
      </c>
      <c r="SYY18" s="231">
        <f t="shared" si="212"/>
        <v>0</v>
      </c>
      <c r="SYZ18" s="231">
        <f t="shared" si="212"/>
        <v>0</v>
      </c>
      <c r="SZA18" s="231">
        <f t="shared" si="212"/>
        <v>0</v>
      </c>
      <c r="SZB18" s="231">
        <f t="shared" si="212"/>
        <v>0</v>
      </c>
      <c r="SZC18" s="231">
        <f t="shared" si="212"/>
        <v>0</v>
      </c>
      <c r="SZD18" s="231">
        <f t="shared" si="212"/>
        <v>0</v>
      </c>
      <c r="SZE18" s="231">
        <f t="shared" si="212"/>
        <v>0</v>
      </c>
      <c r="SZF18" s="231">
        <f t="shared" si="212"/>
        <v>0</v>
      </c>
      <c r="SZG18" s="231">
        <f t="shared" si="212"/>
        <v>0</v>
      </c>
      <c r="SZH18" s="231">
        <f t="shared" si="212"/>
        <v>0</v>
      </c>
      <c r="SZI18" s="231">
        <f t="shared" si="212"/>
        <v>0</v>
      </c>
      <c r="SZJ18" s="231">
        <f t="shared" si="212"/>
        <v>0</v>
      </c>
      <c r="SZK18" s="231">
        <f t="shared" si="212"/>
        <v>0</v>
      </c>
      <c r="SZL18" s="231">
        <f t="shared" si="212"/>
        <v>0</v>
      </c>
      <c r="SZM18" s="231">
        <f t="shared" si="212"/>
        <v>0</v>
      </c>
      <c r="SZN18" s="231">
        <f t="shared" si="212"/>
        <v>0</v>
      </c>
      <c r="SZO18" s="231">
        <f t="shared" si="212"/>
        <v>0</v>
      </c>
      <c r="SZP18" s="231">
        <f t="shared" si="212"/>
        <v>0</v>
      </c>
      <c r="SZQ18" s="231">
        <f t="shared" si="212"/>
        <v>0</v>
      </c>
      <c r="SZR18" s="231">
        <f t="shared" si="212"/>
        <v>0</v>
      </c>
      <c r="SZS18" s="231">
        <f t="shared" si="212"/>
        <v>0</v>
      </c>
      <c r="SZT18" s="231">
        <f t="shared" si="212"/>
        <v>0</v>
      </c>
      <c r="SZU18" s="231">
        <f t="shared" si="212"/>
        <v>0</v>
      </c>
      <c r="SZV18" s="231">
        <f t="shared" si="212"/>
        <v>0</v>
      </c>
      <c r="SZW18" s="231">
        <f t="shared" si="212"/>
        <v>0</v>
      </c>
      <c r="SZX18" s="231">
        <f t="shared" si="212"/>
        <v>0</v>
      </c>
      <c r="SZY18" s="231">
        <f t="shared" si="212"/>
        <v>0</v>
      </c>
      <c r="SZZ18" s="231">
        <f t="shared" si="212"/>
        <v>0</v>
      </c>
      <c r="TAA18" s="231">
        <f t="shared" si="212"/>
        <v>0</v>
      </c>
      <c r="TAB18" s="231">
        <f t="shared" si="212"/>
        <v>0</v>
      </c>
      <c r="TAC18" s="231">
        <f t="shared" si="212"/>
        <v>0</v>
      </c>
      <c r="TAD18" s="231">
        <f t="shared" si="212"/>
        <v>0</v>
      </c>
      <c r="TAE18" s="231">
        <f t="shared" si="212"/>
        <v>0</v>
      </c>
      <c r="TAF18" s="231">
        <f t="shared" si="212"/>
        <v>0</v>
      </c>
      <c r="TAG18" s="231">
        <f t="shared" si="212"/>
        <v>0</v>
      </c>
      <c r="TAH18" s="231">
        <f t="shared" si="212"/>
        <v>0</v>
      </c>
      <c r="TAI18" s="231">
        <f t="shared" si="212"/>
        <v>0</v>
      </c>
      <c r="TAJ18" s="231">
        <f t="shared" si="212"/>
        <v>0</v>
      </c>
      <c r="TAK18" s="231">
        <f t="shared" si="212"/>
        <v>0</v>
      </c>
      <c r="TAL18" s="231">
        <f t="shared" si="212"/>
        <v>0</v>
      </c>
      <c r="TAM18" s="231">
        <f t="shared" si="212"/>
        <v>0</v>
      </c>
      <c r="TAN18" s="231">
        <f t="shared" si="212"/>
        <v>0</v>
      </c>
      <c r="TAO18" s="231">
        <f t="shared" si="212"/>
        <v>0</v>
      </c>
      <c r="TAP18" s="231">
        <f t="shared" si="212"/>
        <v>0</v>
      </c>
      <c r="TAQ18" s="231">
        <f t="shared" si="212"/>
        <v>0</v>
      </c>
      <c r="TAR18" s="231">
        <f t="shared" si="212"/>
        <v>0</v>
      </c>
      <c r="TAS18" s="231">
        <f t="shared" si="212"/>
        <v>0</v>
      </c>
      <c r="TAT18" s="231">
        <f t="shared" si="212"/>
        <v>0</v>
      </c>
      <c r="TAU18" s="231">
        <f t="shared" si="212"/>
        <v>0</v>
      </c>
      <c r="TAV18" s="231">
        <f t="shared" si="212"/>
        <v>0</v>
      </c>
      <c r="TAW18" s="231">
        <f t="shared" si="212"/>
        <v>0</v>
      </c>
      <c r="TAX18" s="231">
        <f t="shared" si="212"/>
        <v>0</v>
      </c>
      <c r="TAY18" s="231">
        <f t="shared" si="212"/>
        <v>0</v>
      </c>
      <c r="TAZ18" s="231">
        <f t="shared" ref="TAZ18:TDK18" si="213">SUM(TAZ10:TAZ17)</f>
        <v>0</v>
      </c>
      <c r="TBA18" s="231">
        <f t="shared" si="213"/>
        <v>0</v>
      </c>
      <c r="TBB18" s="231">
        <f t="shared" si="213"/>
        <v>0</v>
      </c>
      <c r="TBC18" s="231">
        <f t="shared" si="213"/>
        <v>0</v>
      </c>
      <c r="TBD18" s="231">
        <f t="shared" si="213"/>
        <v>0</v>
      </c>
      <c r="TBE18" s="231">
        <f t="shared" si="213"/>
        <v>0</v>
      </c>
      <c r="TBF18" s="231">
        <f t="shared" si="213"/>
        <v>0</v>
      </c>
      <c r="TBG18" s="231">
        <f t="shared" si="213"/>
        <v>0</v>
      </c>
      <c r="TBH18" s="231">
        <f t="shared" si="213"/>
        <v>0</v>
      </c>
      <c r="TBI18" s="231">
        <f t="shared" si="213"/>
        <v>0</v>
      </c>
      <c r="TBJ18" s="231">
        <f t="shared" si="213"/>
        <v>0</v>
      </c>
      <c r="TBK18" s="231">
        <f t="shared" si="213"/>
        <v>0</v>
      </c>
      <c r="TBL18" s="231">
        <f t="shared" si="213"/>
        <v>0</v>
      </c>
      <c r="TBM18" s="231">
        <f t="shared" si="213"/>
        <v>0</v>
      </c>
      <c r="TBN18" s="231">
        <f t="shared" si="213"/>
        <v>0</v>
      </c>
      <c r="TBO18" s="231">
        <f t="shared" si="213"/>
        <v>0</v>
      </c>
      <c r="TBP18" s="231">
        <f t="shared" si="213"/>
        <v>0</v>
      </c>
      <c r="TBQ18" s="231">
        <f t="shared" si="213"/>
        <v>0</v>
      </c>
      <c r="TBR18" s="231">
        <f t="shared" si="213"/>
        <v>0</v>
      </c>
      <c r="TBS18" s="231">
        <f t="shared" si="213"/>
        <v>0</v>
      </c>
      <c r="TBT18" s="231">
        <f t="shared" si="213"/>
        <v>0</v>
      </c>
      <c r="TBU18" s="231">
        <f t="shared" si="213"/>
        <v>0</v>
      </c>
      <c r="TBV18" s="231">
        <f t="shared" si="213"/>
        <v>0</v>
      </c>
      <c r="TBW18" s="231">
        <f t="shared" si="213"/>
        <v>0</v>
      </c>
      <c r="TBX18" s="231">
        <f t="shared" si="213"/>
        <v>0</v>
      </c>
      <c r="TBY18" s="231">
        <f t="shared" si="213"/>
        <v>0</v>
      </c>
      <c r="TBZ18" s="231">
        <f t="shared" si="213"/>
        <v>0</v>
      </c>
      <c r="TCA18" s="231">
        <f t="shared" si="213"/>
        <v>0</v>
      </c>
      <c r="TCB18" s="231">
        <f t="shared" si="213"/>
        <v>0</v>
      </c>
      <c r="TCC18" s="231">
        <f t="shared" si="213"/>
        <v>0</v>
      </c>
      <c r="TCD18" s="231">
        <f t="shared" si="213"/>
        <v>0</v>
      </c>
      <c r="TCE18" s="231">
        <f t="shared" si="213"/>
        <v>0</v>
      </c>
      <c r="TCF18" s="231">
        <f t="shared" si="213"/>
        <v>0</v>
      </c>
      <c r="TCG18" s="231">
        <f t="shared" si="213"/>
        <v>0</v>
      </c>
      <c r="TCH18" s="231">
        <f t="shared" si="213"/>
        <v>0</v>
      </c>
      <c r="TCI18" s="231">
        <f t="shared" si="213"/>
        <v>0</v>
      </c>
      <c r="TCJ18" s="231">
        <f t="shared" si="213"/>
        <v>0</v>
      </c>
      <c r="TCK18" s="231">
        <f t="shared" si="213"/>
        <v>0</v>
      </c>
      <c r="TCL18" s="231">
        <f t="shared" si="213"/>
        <v>0</v>
      </c>
      <c r="TCM18" s="231">
        <f t="shared" si="213"/>
        <v>0</v>
      </c>
      <c r="TCN18" s="231">
        <f t="shared" si="213"/>
        <v>0</v>
      </c>
      <c r="TCO18" s="231">
        <f t="shared" si="213"/>
        <v>0</v>
      </c>
      <c r="TCP18" s="231">
        <f t="shared" si="213"/>
        <v>0</v>
      </c>
      <c r="TCQ18" s="231">
        <f t="shared" si="213"/>
        <v>0</v>
      </c>
      <c r="TCR18" s="231">
        <f t="shared" si="213"/>
        <v>0</v>
      </c>
      <c r="TCS18" s="231">
        <f t="shared" si="213"/>
        <v>0</v>
      </c>
      <c r="TCT18" s="231">
        <f t="shared" si="213"/>
        <v>0</v>
      </c>
      <c r="TCU18" s="231">
        <f t="shared" si="213"/>
        <v>0</v>
      </c>
      <c r="TCV18" s="231">
        <f t="shared" si="213"/>
        <v>0</v>
      </c>
      <c r="TCW18" s="231">
        <f t="shared" si="213"/>
        <v>0</v>
      </c>
      <c r="TCX18" s="231">
        <f t="shared" si="213"/>
        <v>0</v>
      </c>
      <c r="TCY18" s="231">
        <f t="shared" si="213"/>
        <v>0</v>
      </c>
      <c r="TCZ18" s="231">
        <f t="shared" si="213"/>
        <v>0</v>
      </c>
      <c r="TDA18" s="231">
        <f t="shared" si="213"/>
        <v>0</v>
      </c>
      <c r="TDB18" s="231">
        <f t="shared" si="213"/>
        <v>0</v>
      </c>
      <c r="TDC18" s="231">
        <f t="shared" si="213"/>
        <v>0</v>
      </c>
      <c r="TDD18" s="231">
        <f t="shared" si="213"/>
        <v>0</v>
      </c>
      <c r="TDE18" s="231">
        <f t="shared" si="213"/>
        <v>0</v>
      </c>
      <c r="TDF18" s="231">
        <f t="shared" si="213"/>
        <v>0</v>
      </c>
      <c r="TDG18" s="231">
        <f t="shared" si="213"/>
        <v>0</v>
      </c>
      <c r="TDH18" s="231">
        <f t="shared" si="213"/>
        <v>0</v>
      </c>
      <c r="TDI18" s="231">
        <f t="shared" si="213"/>
        <v>0</v>
      </c>
      <c r="TDJ18" s="231">
        <f t="shared" si="213"/>
        <v>0</v>
      </c>
      <c r="TDK18" s="231">
        <f t="shared" si="213"/>
        <v>0</v>
      </c>
      <c r="TDL18" s="231">
        <f t="shared" ref="TDL18:TFW18" si="214">SUM(TDL10:TDL17)</f>
        <v>0</v>
      </c>
      <c r="TDM18" s="231">
        <f t="shared" si="214"/>
        <v>0</v>
      </c>
      <c r="TDN18" s="231">
        <f t="shared" si="214"/>
        <v>0</v>
      </c>
      <c r="TDO18" s="231">
        <f t="shared" si="214"/>
        <v>0</v>
      </c>
      <c r="TDP18" s="231">
        <f t="shared" si="214"/>
        <v>0</v>
      </c>
      <c r="TDQ18" s="231">
        <f t="shared" si="214"/>
        <v>0</v>
      </c>
      <c r="TDR18" s="231">
        <f t="shared" si="214"/>
        <v>0</v>
      </c>
      <c r="TDS18" s="231">
        <f t="shared" si="214"/>
        <v>0</v>
      </c>
      <c r="TDT18" s="231">
        <f t="shared" si="214"/>
        <v>0</v>
      </c>
      <c r="TDU18" s="231">
        <f t="shared" si="214"/>
        <v>0</v>
      </c>
      <c r="TDV18" s="231">
        <f t="shared" si="214"/>
        <v>0</v>
      </c>
      <c r="TDW18" s="231">
        <f t="shared" si="214"/>
        <v>0</v>
      </c>
      <c r="TDX18" s="231">
        <f t="shared" si="214"/>
        <v>0</v>
      </c>
      <c r="TDY18" s="231">
        <f t="shared" si="214"/>
        <v>0</v>
      </c>
      <c r="TDZ18" s="231">
        <f t="shared" si="214"/>
        <v>0</v>
      </c>
      <c r="TEA18" s="231">
        <f t="shared" si="214"/>
        <v>0</v>
      </c>
      <c r="TEB18" s="231">
        <f t="shared" si="214"/>
        <v>0</v>
      </c>
      <c r="TEC18" s="231">
        <f t="shared" si="214"/>
        <v>0</v>
      </c>
      <c r="TED18" s="231">
        <f t="shared" si="214"/>
        <v>0</v>
      </c>
      <c r="TEE18" s="231">
        <f t="shared" si="214"/>
        <v>0</v>
      </c>
      <c r="TEF18" s="231">
        <f t="shared" si="214"/>
        <v>0</v>
      </c>
      <c r="TEG18" s="231">
        <f t="shared" si="214"/>
        <v>0</v>
      </c>
      <c r="TEH18" s="231">
        <f t="shared" si="214"/>
        <v>0</v>
      </c>
      <c r="TEI18" s="231">
        <f t="shared" si="214"/>
        <v>0</v>
      </c>
      <c r="TEJ18" s="231">
        <f t="shared" si="214"/>
        <v>0</v>
      </c>
      <c r="TEK18" s="231">
        <f t="shared" si="214"/>
        <v>0</v>
      </c>
      <c r="TEL18" s="231">
        <f t="shared" si="214"/>
        <v>0</v>
      </c>
      <c r="TEM18" s="231">
        <f t="shared" si="214"/>
        <v>0</v>
      </c>
      <c r="TEN18" s="231">
        <f t="shared" si="214"/>
        <v>0</v>
      </c>
      <c r="TEO18" s="231">
        <f t="shared" si="214"/>
        <v>0</v>
      </c>
      <c r="TEP18" s="231">
        <f t="shared" si="214"/>
        <v>0</v>
      </c>
      <c r="TEQ18" s="231">
        <f t="shared" si="214"/>
        <v>0</v>
      </c>
      <c r="TER18" s="231">
        <f t="shared" si="214"/>
        <v>0</v>
      </c>
      <c r="TES18" s="231">
        <f t="shared" si="214"/>
        <v>0</v>
      </c>
      <c r="TET18" s="231">
        <f t="shared" si="214"/>
        <v>0</v>
      </c>
      <c r="TEU18" s="231">
        <f t="shared" si="214"/>
        <v>0</v>
      </c>
      <c r="TEV18" s="231">
        <f t="shared" si="214"/>
        <v>0</v>
      </c>
      <c r="TEW18" s="231">
        <f t="shared" si="214"/>
        <v>0</v>
      </c>
      <c r="TEX18" s="231">
        <f t="shared" si="214"/>
        <v>0</v>
      </c>
      <c r="TEY18" s="231">
        <f t="shared" si="214"/>
        <v>0</v>
      </c>
      <c r="TEZ18" s="231">
        <f t="shared" si="214"/>
        <v>0</v>
      </c>
      <c r="TFA18" s="231">
        <f t="shared" si="214"/>
        <v>0</v>
      </c>
      <c r="TFB18" s="231">
        <f t="shared" si="214"/>
        <v>0</v>
      </c>
      <c r="TFC18" s="231">
        <f t="shared" si="214"/>
        <v>0</v>
      </c>
      <c r="TFD18" s="231">
        <f t="shared" si="214"/>
        <v>0</v>
      </c>
      <c r="TFE18" s="231">
        <f t="shared" si="214"/>
        <v>0</v>
      </c>
      <c r="TFF18" s="231">
        <f t="shared" si="214"/>
        <v>0</v>
      </c>
      <c r="TFG18" s="231">
        <f t="shared" si="214"/>
        <v>0</v>
      </c>
      <c r="TFH18" s="231">
        <f t="shared" si="214"/>
        <v>0</v>
      </c>
      <c r="TFI18" s="231">
        <f t="shared" si="214"/>
        <v>0</v>
      </c>
      <c r="TFJ18" s="231">
        <f t="shared" si="214"/>
        <v>0</v>
      </c>
      <c r="TFK18" s="231">
        <f t="shared" si="214"/>
        <v>0</v>
      </c>
      <c r="TFL18" s="231">
        <f t="shared" si="214"/>
        <v>0</v>
      </c>
      <c r="TFM18" s="231">
        <f t="shared" si="214"/>
        <v>0</v>
      </c>
      <c r="TFN18" s="231">
        <f t="shared" si="214"/>
        <v>0</v>
      </c>
      <c r="TFO18" s="231">
        <f t="shared" si="214"/>
        <v>0</v>
      </c>
      <c r="TFP18" s="231">
        <f t="shared" si="214"/>
        <v>0</v>
      </c>
      <c r="TFQ18" s="231">
        <f t="shared" si="214"/>
        <v>0</v>
      </c>
      <c r="TFR18" s="231">
        <f t="shared" si="214"/>
        <v>0</v>
      </c>
      <c r="TFS18" s="231">
        <f t="shared" si="214"/>
        <v>0</v>
      </c>
      <c r="TFT18" s="231">
        <f t="shared" si="214"/>
        <v>0</v>
      </c>
      <c r="TFU18" s="231">
        <f t="shared" si="214"/>
        <v>0</v>
      </c>
      <c r="TFV18" s="231">
        <f t="shared" si="214"/>
        <v>0</v>
      </c>
      <c r="TFW18" s="231">
        <f t="shared" si="214"/>
        <v>0</v>
      </c>
      <c r="TFX18" s="231">
        <f t="shared" ref="TFX18:TII18" si="215">SUM(TFX10:TFX17)</f>
        <v>0</v>
      </c>
      <c r="TFY18" s="231">
        <f t="shared" si="215"/>
        <v>0</v>
      </c>
      <c r="TFZ18" s="231">
        <f t="shared" si="215"/>
        <v>0</v>
      </c>
      <c r="TGA18" s="231">
        <f t="shared" si="215"/>
        <v>0</v>
      </c>
      <c r="TGB18" s="231">
        <f t="shared" si="215"/>
        <v>0</v>
      </c>
      <c r="TGC18" s="231">
        <f t="shared" si="215"/>
        <v>0</v>
      </c>
      <c r="TGD18" s="231">
        <f t="shared" si="215"/>
        <v>0</v>
      </c>
      <c r="TGE18" s="231">
        <f t="shared" si="215"/>
        <v>0</v>
      </c>
      <c r="TGF18" s="231">
        <f t="shared" si="215"/>
        <v>0</v>
      </c>
      <c r="TGG18" s="231">
        <f t="shared" si="215"/>
        <v>0</v>
      </c>
      <c r="TGH18" s="231">
        <f t="shared" si="215"/>
        <v>0</v>
      </c>
      <c r="TGI18" s="231">
        <f t="shared" si="215"/>
        <v>0</v>
      </c>
      <c r="TGJ18" s="231">
        <f t="shared" si="215"/>
        <v>0</v>
      </c>
      <c r="TGK18" s="231">
        <f t="shared" si="215"/>
        <v>0</v>
      </c>
      <c r="TGL18" s="231">
        <f t="shared" si="215"/>
        <v>0</v>
      </c>
      <c r="TGM18" s="231">
        <f t="shared" si="215"/>
        <v>0</v>
      </c>
      <c r="TGN18" s="231">
        <f t="shared" si="215"/>
        <v>0</v>
      </c>
      <c r="TGO18" s="231">
        <f t="shared" si="215"/>
        <v>0</v>
      </c>
      <c r="TGP18" s="231">
        <f t="shared" si="215"/>
        <v>0</v>
      </c>
      <c r="TGQ18" s="231">
        <f t="shared" si="215"/>
        <v>0</v>
      </c>
      <c r="TGR18" s="231">
        <f t="shared" si="215"/>
        <v>0</v>
      </c>
      <c r="TGS18" s="231">
        <f t="shared" si="215"/>
        <v>0</v>
      </c>
      <c r="TGT18" s="231">
        <f t="shared" si="215"/>
        <v>0</v>
      </c>
      <c r="TGU18" s="231">
        <f t="shared" si="215"/>
        <v>0</v>
      </c>
      <c r="TGV18" s="231">
        <f t="shared" si="215"/>
        <v>0</v>
      </c>
      <c r="TGW18" s="231">
        <f t="shared" si="215"/>
        <v>0</v>
      </c>
      <c r="TGX18" s="231">
        <f t="shared" si="215"/>
        <v>0</v>
      </c>
      <c r="TGY18" s="231">
        <f t="shared" si="215"/>
        <v>0</v>
      </c>
      <c r="TGZ18" s="231">
        <f t="shared" si="215"/>
        <v>0</v>
      </c>
      <c r="THA18" s="231">
        <f t="shared" si="215"/>
        <v>0</v>
      </c>
      <c r="THB18" s="231">
        <f t="shared" si="215"/>
        <v>0</v>
      </c>
      <c r="THC18" s="231">
        <f t="shared" si="215"/>
        <v>0</v>
      </c>
      <c r="THD18" s="231">
        <f t="shared" si="215"/>
        <v>0</v>
      </c>
      <c r="THE18" s="231">
        <f t="shared" si="215"/>
        <v>0</v>
      </c>
      <c r="THF18" s="231">
        <f t="shared" si="215"/>
        <v>0</v>
      </c>
      <c r="THG18" s="231">
        <f t="shared" si="215"/>
        <v>0</v>
      </c>
      <c r="THH18" s="231">
        <f t="shared" si="215"/>
        <v>0</v>
      </c>
      <c r="THI18" s="231">
        <f t="shared" si="215"/>
        <v>0</v>
      </c>
      <c r="THJ18" s="231">
        <f t="shared" si="215"/>
        <v>0</v>
      </c>
      <c r="THK18" s="231">
        <f t="shared" si="215"/>
        <v>0</v>
      </c>
      <c r="THL18" s="231">
        <f t="shared" si="215"/>
        <v>0</v>
      </c>
      <c r="THM18" s="231">
        <f t="shared" si="215"/>
        <v>0</v>
      </c>
      <c r="THN18" s="231">
        <f t="shared" si="215"/>
        <v>0</v>
      </c>
      <c r="THO18" s="231">
        <f t="shared" si="215"/>
        <v>0</v>
      </c>
      <c r="THP18" s="231">
        <f t="shared" si="215"/>
        <v>0</v>
      </c>
      <c r="THQ18" s="231">
        <f t="shared" si="215"/>
        <v>0</v>
      </c>
      <c r="THR18" s="231">
        <f t="shared" si="215"/>
        <v>0</v>
      </c>
      <c r="THS18" s="231">
        <f t="shared" si="215"/>
        <v>0</v>
      </c>
      <c r="THT18" s="231">
        <f t="shared" si="215"/>
        <v>0</v>
      </c>
      <c r="THU18" s="231">
        <f t="shared" si="215"/>
        <v>0</v>
      </c>
      <c r="THV18" s="231">
        <f t="shared" si="215"/>
        <v>0</v>
      </c>
      <c r="THW18" s="231">
        <f t="shared" si="215"/>
        <v>0</v>
      </c>
      <c r="THX18" s="231">
        <f t="shared" si="215"/>
        <v>0</v>
      </c>
      <c r="THY18" s="231">
        <f t="shared" si="215"/>
        <v>0</v>
      </c>
      <c r="THZ18" s="231">
        <f t="shared" si="215"/>
        <v>0</v>
      </c>
      <c r="TIA18" s="231">
        <f t="shared" si="215"/>
        <v>0</v>
      </c>
      <c r="TIB18" s="231">
        <f t="shared" si="215"/>
        <v>0</v>
      </c>
      <c r="TIC18" s="231">
        <f t="shared" si="215"/>
        <v>0</v>
      </c>
      <c r="TID18" s="231">
        <f t="shared" si="215"/>
        <v>0</v>
      </c>
      <c r="TIE18" s="231">
        <f t="shared" si="215"/>
        <v>0</v>
      </c>
      <c r="TIF18" s="231">
        <f t="shared" si="215"/>
        <v>0</v>
      </c>
      <c r="TIG18" s="231">
        <f t="shared" si="215"/>
        <v>0</v>
      </c>
      <c r="TIH18" s="231">
        <f t="shared" si="215"/>
        <v>0</v>
      </c>
      <c r="TII18" s="231">
        <f t="shared" si="215"/>
        <v>0</v>
      </c>
      <c r="TIJ18" s="231">
        <f t="shared" ref="TIJ18:TKU18" si="216">SUM(TIJ10:TIJ17)</f>
        <v>0</v>
      </c>
      <c r="TIK18" s="231">
        <f t="shared" si="216"/>
        <v>0</v>
      </c>
      <c r="TIL18" s="231">
        <f t="shared" si="216"/>
        <v>0</v>
      </c>
      <c r="TIM18" s="231">
        <f t="shared" si="216"/>
        <v>0</v>
      </c>
      <c r="TIN18" s="231">
        <f t="shared" si="216"/>
        <v>0</v>
      </c>
      <c r="TIO18" s="231">
        <f t="shared" si="216"/>
        <v>0</v>
      </c>
      <c r="TIP18" s="231">
        <f t="shared" si="216"/>
        <v>0</v>
      </c>
      <c r="TIQ18" s="231">
        <f t="shared" si="216"/>
        <v>0</v>
      </c>
      <c r="TIR18" s="231">
        <f t="shared" si="216"/>
        <v>0</v>
      </c>
      <c r="TIS18" s="231">
        <f t="shared" si="216"/>
        <v>0</v>
      </c>
      <c r="TIT18" s="231">
        <f t="shared" si="216"/>
        <v>0</v>
      </c>
      <c r="TIU18" s="231">
        <f t="shared" si="216"/>
        <v>0</v>
      </c>
      <c r="TIV18" s="231">
        <f t="shared" si="216"/>
        <v>0</v>
      </c>
      <c r="TIW18" s="231">
        <f t="shared" si="216"/>
        <v>0</v>
      </c>
      <c r="TIX18" s="231">
        <f t="shared" si="216"/>
        <v>0</v>
      </c>
      <c r="TIY18" s="231">
        <f t="shared" si="216"/>
        <v>0</v>
      </c>
      <c r="TIZ18" s="231">
        <f t="shared" si="216"/>
        <v>0</v>
      </c>
      <c r="TJA18" s="231">
        <f t="shared" si="216"/>
        <v>0</v>
      </c>
      <c r="TJB18" s="231">
        <f t="shared" si="216"/>
        <v>0</v>
      </c>
      <c r="TJC18" s="231">
        <f t="shared" si="216"/>
        <v>0</v>
      </c>
      <c r="TJD18" s="231">
        <f t="shared" si="216"/>
        <v>0</v>
      </c>
      <c r="TJE18" s="231">
        <f t="shared" si="216"/>
        <v>0</v>
      </c>
      <c r="TJF18" s="231">
        <f t="shared" si="216"/>
        <v>0</v>
      </c>
      <c r="TJG18" s="231">
        <f t="shared" si="216"/>
        <v>0</v>
      </c>
      <c r="TJH18" s="231">
        <f t="shared" si="216"/>
        <v>0</v>
      </c>
      <c r="TJI18" s="231">
        <f t="shared" si="216"/>
        <v>0</v>
      </c>
      <c r="TJJ18" s="231">
        <f t="shared" si="216"/>
        <v>0</v>
      </c>
      <c r="TJK18" s="231">
        <f t="shared" si="216"/>
        <v>0</v>
      </c>
      <c r="TJL18" s="231">
        <f t="shared" si="216"/>
        <v>0</v>
      </c>
      <c r="TJM18" s="231">
        <f t="shared" si="216"/>
        <v>0</v>
      </c>
      <c r="TJN18" s="231">
        <f t="shared" si="216"/>
        <v>0</v>
      </c>
      <c r="TJO18" s="231">
        <f t="shared" si="216"/>
        <v>0</v>
      </c>
      <c r="TJP18" s="231">
        <f t="shared" si="216"/>
        <v>0</v>
      </c>
      <c r="TJQ18" s="231">
        <f t="shared" si="216"/>
        <v>0</v>
      </c>
      <c r="TJR18" s="231">
        <f t="shared" si="216"/>
        <v>0</v>
      </c>
      <c r="TJS18" s="231">
        <f t="shared" si="216"/>
        <v>0</v>
      </c>
      <c r="TJT18" s="231">
        <f t="shared" si="216"/>
        <v>0</v>
      </c>
      <c r="TJU18" s="231">
        <f t="shared" si="216"/>
        <v>0</v>
      </c>
      <c r="TJV18" s="231">
        <f t="shared" si="216"/>
        <v>0</v>
      </c>
      <c r="TJW18" s="231">
        <f t="shared" si="216"/>
        <v>0</v>
      </c>
      <c r="TJX18" s="231">
        <f t="shared" si="216"/>
        <v>0</v>
      </c>
      <c r="TJY18" s="231">
        <f t="shared" si="216"/>
        <v>0</v>
      </c>
      <c r="TJZ18" s="231">
        <f t="shared" si="216"/>
        <v>0</v>
      </c>
      <c r="TKA18" s="231">
        <f t="shared" si="216"/>
        <v>0</v>
      </c>
      <c r="TKB18" s="231">
        <f t="shared" si="216"/>
        <v>0</v>
      </c>
      <c r="TKC18" s="231">
        <f t="shared" si="216"/>
        <v>0</v>
      </c>
      <c r="TKD18" s="231">
        <f t="shared" si="216"/>
        <v>0</v>
      </c>
      <c r="TKE18" s="231">
        <f t="shared" si="216"/>
        <v>0</v>
      </c>
      <c r="TKF18" s="231">
        <f t="shared" si="216"/>
        <v>0</v>
      </c>
      <c r="TKG18" s="231">
        <f t="shared" si="216"/>
        <v>0</v>
      </c>
      <c r="TKH18" s="231">
        <f t="shared" si="216"/>
        <v>0</v>
      </c>
      <c r="TKI18" s="231">
        <f t="shared" si="216"/>
        <v>0</v>
      </c>
      <c r="TKJ18" s="231">
        <f t="shared" si="216"/>
        <v>0</v>
      </c>
      <c r="TKK18" s="231">
        <f t="shared" si="216"/>
        <v>0</v>
      </c>
      <c r="TKL18" s="231">
        <f t="shared" si="216"/>
        <v>0</v>
      </c>
      <c r="TKM18" s="231">
        <f t="shared" si="216"/>
        <v>0</v>
      </c>
      <c r="TKN18" s="231">
        <f t="shared" si="216"/>
        <v>0</v>
      </c>
      <c r="TKO18" s="231">
        <f t="shared" si="216"/>
        <v>0</v>
      </c>
      <c r="TKP18" s="231">
        <f t="shared" si="216"/>
        <v>0</v>
      </c>
      <c r="TKQ18" s="231">
        <f t="shared" si="216"/>
        <v>0</v>
      </c>
      <c r="TKR18" s="231">
        <f t="shared" si="216"/>
        <v>0</v>
      </c>
      <c r="TKS18" s="231">
        <f t="shared" si="216"/>
        <v>0</v>
      </c>
      <c r="TKT18" s="231">
        <f t="shared" si="216"/>
        <v>0</v>
      </c>
      <c r="TKU18" s="231">
        <f t="shared" si="216"/>
        <v>0</v>
      </c>
      <c r="TKV18" s="231">
        <f t="shared" ref="TKV18:TNG18" si="217">SUM(TKV10:TKV17)</f>
        <v>0</v>
      </c>
      <c r="TKW18" s="231">
        <f t="shared" si="217"/>
        <v>0</v>
      </c>
      <c r="TKX18" s="231">
        <f t="shared" si="217"/>
        <v>0</v>
      </c>
      <c r="TKY18" s="231">
        <f t="shared" si="217"/>
        <v>0</v>
      </c>
      <c r="TKZ18" s="231">
        <f t="shared" si="217"/>
        <v>0</v>
      </c>
      <c r="TLA18" s="231">
        <f t="shared" si="217"/>
        <v>0</v>
      </c>
      <c r="TLB18" s="231">
        <f t="shared" si="217"/>
        <v>0</v>
      </c>
      <c r="TLC18" s="231">
        <f t="shared" si="217"/>
        <v>0</v>
      </c>
      <c r="TLD18" s="231">
        <f t="shared" si="217"/>
        <v>0</v>
      </c>
      <c r="TLE18" s="231">
        <f t="shared" si="217"/>
        <v>0</v>
      </c>
      <c r="TLF18" s="231">
        <f t="shared" si="217"/>
        <v>0</v>
      </c>
      <c r="TLG18" s="231">
        <f t="shared" si="217"/>
        <v>0</v>
      </c>
      <c r="TLH18" s="231">
        <f t="shared" si="217"/>
        <v>0</v>
      </c>
      <c r="TLI18" s="231">
        <f t="shared" si="217"/>
        <v>0</v>
      </c>
      <c r="TLJ18" s="231">
        <f t="shared" si="217"/>
        <v>0</v>
      </c>
      <c r="TLK18" s="231">
        <f t="shared" si="217"/>
        <v>0</v>
      </c>
      <c r="TLL18" s="231">
        <f t="shared" si="217"/>
        <v>0</v>
      </c>
      <c r="TLM18" s="231">
        <f t="shared" si="217"/>
        <v>0</v>
      </c>
      <c r="TLN18" s="231">
        <f t="shared" si="217"/>
        <v>0</v>
      </c>
      <c r="TLO18" s="231">
        <f t="shared" si="217"/>
        <v>0</v>
      </c>
      <c r="TLP18" s="231">
        <f t="shared" si="217"/>
        <v>0</v>
      </c>
      <c r="TLQ18" s="231">
        <f t="shared" si="217"/>
        <v>0</v>
      </c>
      <c r="TLR18" s="231">
        <f t="shared" si="217"/>
        <v>0</v>
      </c>
      <c r="TLS18" s="231">
        <f t="shared" si="217"/>
        <v>0</v>
      </c>
      <c r="TLT18" s="231">
        <f t="shared" si="217"/>
        <v>0</v>
      </c>
      <c r="TLU18" s="231">
        <f t="shared" si="217"/>
        <v>0</v>
      </c>
      <c r="TLV18" s="231">
        <f t="shared" si="217"/>
        <v>0</v>
      </c>
      <c r="TLW18" s="231">
        <f t="shared" si="217"/>
        <v>0</v>
      </c>
      <c r="TLX18" s="231">
        <f t="shared" si="217"/>
        <v>0</v>
      </c>
      <c r="TLY18" s="231">
        <f t="shared" si="217"/>
        <v>0</v>
      </c>
      <c r="TLZ18" s="231">
        <f t="shared" si="217"/>
        <v>0</v>
      </c>
      <c r="TMA18" s="231">
        <f t="shared" si="217"/>
        <v>0</v>
      </c>
      <c r="TMB18" s="231">
        <f t="shared" si="217"/>
        <v>0</v>
      </c>
      <c r="TMC18" s="231">
        <f t="shared" si="217"/>
        <v>0</v>
      </c>
      <c r="TMD18" s="231">
        <f t="shared" si="217"/>
        <v>0</v>
      </c>
      <c r="TME18" s="231">
        <f t="shared" si="217"/>
        <v>0</v>
      </c>
      <c r="TMF18" s="231">
        <f t="shared" si="217"/>
        <v>0</v>
      </c>
      <c r="TMG18" s="231">
        <f t="shared" si="217"/>
        <v>0</v>
      </c>
      <c r="TMH18" s="231">
        <f t="shared" si="217"/>
        <v>0</v>
      </c>
      <c r="TMI18" s="231">
        <f t="shared" si="217"/>
        <v>0</v>
      </c>
      <c r="TMJ18" s="231">
        <f t="shared" si="217"/>
        <v>0</v>
      </c>
      <c r="TMK18" s="231">
        <f t="shared" si="217"/>
        <v>0</v>
      </c>
      <c r="TML18" s="231">
        <f t="shared" si="217"/>
        <v>0</v>
      </c>
      <c r="TMM18" s="231">
        <f t="shared" si="217"/>
        <v>0</v>
      </c>
      <c r="TMN18" s="231">
        <f t="shared" si="217"/>
        <v>0</v>
      </c>
      <c r="TMO18" s="231">
        <f t="shared" si="217"/>
        <v>0</v>
      </c>
      <c r="TMP18" s="231">
        <f t="shared" si="217"/>
        <v>0</v>
      </c>
      <c r="TMQ18" s="231">
        <f t="shared" si="217"/>
        <v>0</v>
      </c>
      <c r="TMR18" s="231">
        <f t="shared" si="217"/>
        <v>0</v>
      </c>
      <c r="TMS18" s="231">
        <f t="shared" si="217"/>
        <v>0</v>
      </c>
      <c r="TMT18" s="231">
        <f t="shared" si="217"/>
        <v>0</v>
      </c>
      <c r="TMU18" s="231">
        <f t="shared" si="217"/>
        <v>0</v>
      </c>
      <c r="TMV18" s="231">
        <f t="shared" si="217"/>
        <v>0</v>
      </c>
      <c r="TMW18" s="231">
        <f t="shared" si="217"/>
        <v>0</v>
      </c>
      <c r="TMX18" s="231">
        <f t="shared" si="217"/>
        <v>0</v>
      </c>
      <c r="TMY18" s="231">
        <f t="shared" si="217"/>
        <v>0</v>
      </c>
      <c r="TMZ18" s="231">
        <f t="shared" si="217"/>
        <v>0</v>
      </c>
      <c r="TNA18" s="231">
        <f t="shared" si="217"/>
        <v>0</v>
      </c>
      <c r="TNB18" s="231">
        <f t="shared" si="217"/>
        <v>0</v>
      </c>
      <c r="TNC18" s="231">
        <f t="shared" si="217"/>
        <v>0</v>
      </c>
      <c r="TND18" s="231">
        <f t="shared" si="217"/>
        <v>0</v>
      </c>
      <c r="TNE18" s="231">
        <f t="shared" si="217"/>
        <v>0</v>
      </c>
      <c r="TNF18" s="231">
        <f t="shared" si="217"/>
        <v>0</v>
      </c>
      <c r="TNG18" s="231">
        <f t="shared" si="217"/>
        <v>0</v>
      </c>
      <c r="TNH18" s="231">
        <f t="shared" ref="TNH18:TPS18" si="218">SUM(TNH10:TNH17)</f>
        <v>0</v>
      </c>
      <c r="TNI18" s="231">
        <f t="shared" si="218"/>
        <v>0</v>
      </c>
      <c r="TNJ18" s="231">
        <f t="shared" si="218"/>
        <v>0</v>
      </c>
      <c r="TNK18" s="231">
        <f t="shared" si="218"/>
        <v>0</v>
      </c>
      <c r="TNL18" s="231">
        <f t="shared" si="218"/>
        <v>0</v>
      </c>
      <c r="TNM18" s="231">
        <f t="shared" si="218"/>
        <v>0</v>
      </c>
      <c r="TNN18" s="231">
        <f t="shared" si="218"/>
        <v>0</v>
      </c>
      <c r="TNO18" s="231">
        <f t="shared" si="218"/>
        <v>0</v>
      </c>
      <c r="TNP18" s="231">
        <f t="shared" si="218"/>
        <v>0</v>
      </c>
      <c r="TNQ18" s="231">
        <f t="shared" si="218"/>
        <v>0</v>
      </c>
      <c r="TNR18" s="231">
        <f t="shared" si="218"/>
        <v>0</v>
      </c>
      <c r="TNS18" s="231">
        <f t="shared" si="218"/>
        <v>0</v>
      </c>
      <c r="TNT18" s="231">
        <f t="shared" si="218"/>
        <v>0</v>
      </c>
      <c r="TNU18" s="231">
        <f t="shared" si="218"/>
        <v>0</v>
      </c>
      <c r="TNV18" s="231">
        <f t="shared" si="218"/>
        <v>0</v>
      </c>
      <c r="TNW18" s="231">
        <f t="shared" si="218"/>
        <v>0</v>
      </c>
      <c r="TNX18" s="231">
        <f t="shared" si="218"/>
        <v>0</v>
      </c>
      <c r="TNY18" s="231">
        <f t="shared" si="218"/>
        <v>0</v>
      </c>
      <c r="TNZ18" s="231">
        <f t="shared" si="218"/>
        <v>0</v>
      </c>
      <c r="TOA18" s="231">
        <f t="shared" si="218"/>
        <v>0</v>
      </c>
      <c r="TOB18" s="231">
        <f t="shared" si="218"/>
        <v>0</v>
      </c>
      <c r="TOC18" s="231">
        <f t="shared" si="218"/>
        <v>0</v>
      </c>
      <c r="TOD18" s="231">
        <f t="shared" si="218"/>
        <v>0</v>
      </c>
      <c r="TOE18" s="231">
        <f t="shared" si="218"/>
        <v>0</v>
      </c>
      <c r="TOF18" s="231">
        <f t="shared" si="218"/>
        <v>0</v>
      </c>
      <c r="TOG18" s="231">
        <f t="shared" si="218"/>
        <v>0</v>
      </c>
      <c r="TOH18" s="231">
        <f t="shared" si="218"/>
        <v>0</v>
      </c>
      <c r="TOI18" s="231">
        <f t="shared" si="218"/>
        <v>0</v>
      </c>
      <c r="TOJ18" s="231">
        <f t="shared" si="218"/>
        <v>0</v>
      </c>
      <c r="TOK18" s="231">
        <f t="shared" si="218"/>
        <v>0</v>
      </c>
      <c r="TOL18" s="231">
        <f t="shared" si="218"/>
        <v>0</v>
      </c>
      <c r="TOM18" s="231">
        <f t="shared" si="218"/>
        <v>0</v>
      </c>
      <c r="TON18" s="231">
        <f t="shared" si="218"/>
        <v>0</v>
      </c>
      <c r="TOO18" s="231">
        <f t="shared" si="218"/>
        <v>0</v>
      </c>
      <c r="TOP18" s="231">
        <f t="shared" si="218"/>
        <v>0</v>
      </c>
      <c r="TOQ18" s="231">
        <f t="shared" si="218"/>
        <v>0</v>
      </c>
      <c r="TOR18" s="231">
        <f t="shared" si="218"/>
        <v>0</v>
      </c>
      <c r="TOS18" s="231">
        <f t="shared" si="218"/>
        <v>0</v>
      </c>
      <c r="TOT18" s="231">
        <f t="shared" si="218"/>
        <v>0</v>
      </c>
      <c r="TOU18" s="231">
        <f t="shared" si="218"/>
        <v>0</v>
      </c>
      <c r="TOV18" s="231">
        <f t="shared" si="218"/>
        <v>0</v>
      </c>
      <c r="TOW18" s="231">
        <f t="shared" si="218"/>
        <v>0</v>
      </c>
      <c r="TOX18" s="231">
        <f t="shared" si="218"/>
        <v>0</v>
      </c>
      <c r="TOY18" s="231">
        <f t="shared" si="218"/>
        <v>0</v>
      </c>
      <c r="TOZ18" s="231">
        <f t="shared" si="218"/>
        <v>0</v>
      </c>
      <c r="TPA18" s="231">
        <f t="shared" si="218"/>
        <v>0</v>
      </c>
      <c r="TPB18" s="231">
        <f t="shared" si="218"/>
        <v>0</v>
      </c>
      <c r="TPC18" s="231">
        <f t="shared" si="218"/>
        <v>0</v>
      </c>
      <c r="TPD18" s="231">
        <f t="shared" si="218"/>
        <v>0</v>
      </c>
      <c r="TPE18" s="231">
        <f t="shared" si="218"/>
        <v>0</v>
      </c>
      <c r="TPF18" s="231">
        <f t="shared" si="218"/>
        <v>0</v>
      </c>
      <c r="TPG18" s="231">
        <f t="shared" si="218"/>
        <v>0</v>
      </c>
      <c r="TPH18" s="231">
        <f t="shared" si="218"/>
        <v>0</v>
      </c>
      <c r="TPI18" s="231">
        <f t="shared" si="218"/>
        <v>0</v>
      </c>
      <c r="TPJ18" s="231">
        <f t="shared" si="218"/>
        <v>0</v>
      </c>
      <c r="TPK18" s="231">
        <f t="shared" si="218"/>
        <v>0</v>
      </c>
      <c r="TPL18" s="231">
        <f t="shared" si="218"/>
        <v>0</v>
      </c>
      <c r="TPM18" s="231">
        <f t="shared" si="218"/>
        <v>0</v>
      </c>
      <c r="TPN18" s="231">
        <f t="shared" si="218"/>
        <v>0</v>
      </c>
      <c r="TPO18" s="231">
        <f t="shared" si="218"/>
        <v>0</v>
      </c>
      <c r="TPP18" s="231">
        <f t="shared" si="218"/>
        <v>0</v>
      </c>
      <c r="TPQ18" s="231">
        <f t="shared" si="218"/>
        <v>0</v>
      </c>
      <c r="TPR18" s="231">
        <f t="shared" si="218"/>
        <v>0</v>
      </c>
      <c r="TPS18" s="231">
        <f t="shared" si="218"/>
        <v>0</v>
      </c>
      <c r="TPT18" s="231">
        <f t="shared" ref="TPT18:TSE18" si="219">SUM(TPT10:TPT17)</f>
        <v>0</v>
      </c>
      <c r="TPU18" s="231">
        <f t="shared" si="219"/>
        <v>0</v>
      </c>
      <c r="TPV18" s="231">
        <f t="shared" si="219"/>
        <v>0</v>
      </c>
      <c r="TPW18" s="231">
        <f t="shared" si="219"/>
        <v>0</v>
      </c>
      <c r="TPX18" s="231">
        <f t="shared" si="219"/>
        <v>0</v>
      </c>
      <c r="TPY18" s="231">
        <f t="shared" si="219"/>
        <v>0</v>
      </c>
      <c r="TPZ18" s="231">
        <f t="shared" si="219"/>
        <v>0</v>
      </c>
      <c r="TQA18" s="231">
        <f t="shared" si="219"/>
        <v>0</v>
      </c>
      <c r="TQB18" s="231">
        <f t="shared" si="219"/>
        <v>0</v>
      </c>
      <c r="TQC18" s="231">
        <f t="shared" si="219"/>
        <v>0</v>
      </c>
      <c r="TQD18" s="231">
        <f t="shared" si="219"/>
        <v>0</v>
      </c>
      <c r="TQE18" s="231">
        <f t="shared" si="219"/>
        <v>0</v>
      </c>
      <c r="TQF18" s="231">
        <f t="shared" si="219"/>
        <v>0</v>
      </c>
      <c r="TQG18" s="231">
        <f t="shared" si="219"/>
        <v>0</v>
      </c>
      <c r="TQH18" s="231">
        <f t="shared" si="219"/>
        <v>0</v>
      </c>
      <c r="TQI18" s="231">
        <f t="shared" si="219"/>
        <v>0</v>
      </c>
      <c r="TQJ18" s="231">
        <f t="shared" si="219"/>
        <v>0</v>
      </c>
      <c r="TQK18" s="231">
        <f t="shared" si="219"/>
        <v>0</v>
      </c>
      <c r="TQL18" s="231">
        <f t="shared" si="219"/>
        <v>0</v>
      </c>
      <c r="TQM18" s="231">
        <f t="shared" si="219"/>
        <v>0</v>
      </c>
      <c r="TQN18" s="231">
        <f t="shared" si="219"/>
        <v>0</v>
      </c>
      <c r="TQO18" s="231">
        <f t="shared" si="219"/>
        <v>0</v>
      </c>
      <c r="TQP18" s="231">
        <f t="shared" si="219"/>
        <v>0</v>
      </c>
      <c r="TQQ18" s="231">
        <f t="shared" si="219"/>
        <v>0</v>
      </c>
      <c r="TQR18" s="231">
        <f t="shared" si="219"/>
        <v>0</v>
      </c>
      <c r="TQS18" s="231">
        <f t="shared" si="219"/>
        <v>0</v>
      </c>
      <c r="TQT18" s="231">
        <f t="shared" si="219"/>
        <v>0</v>
      </c>
      <c r="TQU18" s="231">
        <f t="shared" si="219"/>
        <v>0</v>
      </c>
      <c r="TQV18" s="231">
        <f t="shared" si="219"/>
        <v>0</v>
      </c>
      <c r="TQW18" s="231">
        <f t="shared" si="219"/>
        <v>0</v>
      </c>
      <c r="TQX18" s="231">
        <f t="shared" si="219"/>
        <v>0</v>
      </c>
      <c r="TQY18" s="231">
        <f t="shared" si="219"/>
        <v>0</v>
      </c>
      <c r="TQZ18" s="231">
        <f t="shared" si="219"/>
        <v>0</v>
      </c>
      <c r="TRA18" s="231">
        <f t="shared" si="219"/>
        <v>0</v>
      </c>
      <c r="TRB18" s="231">
        <f t="shared" si="219"/>
        <v>0</v>
      </c>
      <c r="TRC18" s="231">
        <f t="shared" si="219"/>
        <v>0</v>
      </c>
      <c r="TRD18" s="231">
        <f t="shared" si="219"/>
        <v>0</v>
      </c>
      <c r="TRE18" s="231">
        <f t="shared" si="219"/>
        <v>0</v>
      </c>
      <c r="TRF18" s="231">
        <f t="shared" si="219"/>
        <v>0</v>
      </c>
      <c r="TRG18" s="231">
        <f t="shared" si="219"/>
        <v>0</v>
      </c>
      <c r="TRH18" s="231">
        <f t="shared" si="219"/>
        <v>0</v>
      </c>
      <c r="TRI18" s="231">
        <f t="shared" si="219"/>
        <v>0</v>
      </c>
      <c r="TRJ18" s="231">
        <f t="shared" si="219"/>
        <v>0</v>
      </c>
      <c r="TRK18" s="231">
        <f t="shared" si="219"/>
        <v>0</v>
      </c>
      <c r="TRL18" s="231">
        <f t="shared" si="219"/>
        <v>0</v>
      </c>
      <c r="TRM18" s="231">
        <f t="shared" si="219"/>
        <v>0</v>
      </c>
      <c r="TRN18" s="231">
        <f t="shared" si="219"/>
        <v>0</v>
      </c>
      <c r="TRO18" s="231">
        <f t="shared" si="219"/>
        <v>0</v>
      </c>
      <c r="TRP18" s="231">
        <f t="shared" si="219"/>
        <v>0</v>
      </c>
      <c r="TRQ18" s="231">
        <f t="shared" si="219"/>
        <v>0</v>
      </c>
      <c r="TRR18" s="231">
        <f t="shared" si="219"/>
        <v>0</v>
      </c>
      <c r="TRS18" s="231">
        <f t="shared" si="219"/>
        <v>0</v>
      </c>
      <c r="TRT18" s="231">
        <f t="shared" si="219"/>
        <v>0</v>
      </c>
      <c r="TRU18" s="231">
        <f t="shared" si="219"/>
        <v>0</v>
      </c>
      <c r="TRV18" s="231">
        <f t="shared" si="219"/>
        <v>0</v>
      </c>
      <c r="TRW18" s="231">
        <f t="shared" si="219"/>
        <v>0</v>
      </c>
      <c r="TRX18" s="231">
        <f t="shared" si="219"/>
        <v>0</v>
      </c>
      <c r="TRY18" s="231">
        <f t="shared" si="219"/>
        <v>0</v>
      </c>
      <c r="TRZ18" s="231">
        <f t="shared" si="219"/>
        <v>0</v>
      </c>
      <c r="TSA18" s="231">
        <f t="shared" si="219"/>
        <v>0</v>
      </c>
      <c r="TSB18" s="231">
        <f t="shared" si="219"/>
        <v>0</v>
      </c>
      <c r="TSC18" s="231">
        <f t="shared" si="219"/>
        <v>0</v>
      </c>
      <c r="TSD18" s="231">
        <f t="shared" si="219"/>
        <v>0</v>
      </c>
      <c r="TSE18" s="231">
        <f t="shared" si="219"/>
        <v>0</v>
      </c>
      <c r="TSF18" s="231">
        <f t="shared" ref="TSF18:TUQ18" si="220">SUM(TSF10:TSF17)</f>
        <v>0</v>
      </c>
      <c r="TSG18" s="231">
        <f t="shared" si="220"/>
        <v>0</v>
      </c>
      <c r="TSH18" s="231">
        <f t="shared" si="220"/>
        <v>0</v>
      </c>
      <c r="TSI18" s="231">
        <f t="shared" si="220"/>
        <v>0</v>
      </c>
      <c r="TSJ18" s="231">
        <f t="shared" si="220"/>
        <v>0</v>
      </c>
      <c r="TSK18" s="231">
        <f t="shared" si="220"/>
        <v>0</v>
      </c>
      <c r="TSL18" s="231">
        <f t="shared" si="220"/>
        <v>0</v>
      </c>
      <c r="TSM18" s="231">
        <f t="shared" si="220"/>
        <v>0</v>
      </c>
      <c r="TSN18" s="231">
        <f t="shared" si="220"/>
        <v>0</v>
      </c>
      <c r="TSO18" s="231">
        <f t="shared" si="220"/>
        <v>0</v>
      </c>
      <c r="TSP18" s="231">
        <f t="shared" si="220"/>
        <v>0</v>
      </c>
      <c r="TSQ18" s="231">
        <f t="shared" si="220"/>
        <v>0</v>
      </c>
      <c r="TSR18" s="231">
        <f t="shared" si="220"/>
        <v>0</v>
      </c>
      <c r="TSS18" s="231">
        <f t="shared" si="220"/>
        <v>0</v>
      </c>
      <c r="TST18" s="231">
        <f t="shared" si="220"/>
        <v>0</v>
      </c>
      <c r="TSU18" s="231">
        <f t="shared" si="220"/>
        <v>0</v>
      </c>
      <c r="TSV18" s="231">
        <f t="shared" si="220"/>
        <v>0</v>
      </c>
      <c r="TSW18" s="231">
        <f t="shared" si="220"/>
        <v>0</v>
      </c>
      <c r="TSX18" s="231">
        <f t="shared" si="220"/>
        <v>0</v>
      </c>
      <c r="TSY18" s="231">
        <f t="shared" si="220"/>
        <v>0</v>
      </c>
      <c r="TSZ18" s="231">
        <f t="shared" si="220"/>
        <v>0</v>
      </c>
      <c r="TTA18" s="231">
        <f t="shared" si="220"/>
        <v>0</v>
      </c>
      <c r="TTB18" s="231">
        <f t="shared" si="220"/>
        <v>0</v>
      </c>
      <c r="TTC18" s="231">
        <f t="shared" si="220"/>
        <v>0</v>
      </c>
      <c r="TTD18" s="231">
        <f t="shared" si="220"/>
        <v>0</v>
      </c>
      <c r="TTE18" s="231">
        <f t="shared" si="220"/>
        <v>0</v>
      </c>
      <c r="TTF18" s="231">
        <f t="shared" si="220"/>
        <v>0</v>
      </c>
      <c r="TTG18" s="231">
        <f t="shared" si="220"/>
        <v>0</v>
      </c>
      <c r="TTH18" s="231">
        <f t="shared" si="220"/>
        <v>0</v>
      </c>
      <c r="TTI18" s="231">
        <f t="shared" si="220"/>
        <v>0</v>
      </c>
      <c r="TTJ18" s="231">
        <f t="shared" si="220"/>
        <v>0</v>
      </c>
      <c r="TTK18" s="231">
        <f t="shared" si="220"/>
        <v>0</v>
      </c>
      <c r="TTL18" s="231">
        <f t="shared" si="220"/>
        <v>0</v>
      </c>
      <c r="TTM18" s="231">
        <f t="shared" si="220"/>
        <v>0</v>
      </c>
      <c r="TTN18" s="231">
        <f t="shared" si="220"/>
        <v>0</v>
      </c>
      <c r="TTO18" s="231">
        <f t="shared" si="220"/>
        <v>0</v>
      </c>
      <c r="TTP18" s="231">
        <f t="shared" si="220"/>
        <v>0</v>
      </c>
      <c r="TTQ18" s="231">
        <f t="shared" si="220"/>
        <v>0</v>
      </c>
      <c r="TTR18" s="231">
        <f t="shared" si="220"/>
        <v>0</v>
      </c>
      <c r="TTS18" s="231">
        <f t="shared" si="220"/>
        <v>0</v>
      </c>
      <c r="TTT18" s="231">
        <f t="shared" si="220"/>
        <v>0</v>
      </c>
      <c r="TTU18" s="231">
        <f t="shared" si="220"/>
        <v>0</v>
      </c>
      <c r="TTV18" s="231">
        <f t="shared" si="220"/>
        <v>0</v>
      </c>
      <c r="TTW18" s="231">
        <f t="shared" si="220"/>
        <v>0</v>
      </c>
      <c r="TTX18" s="231">
        <f t="shared" si="220"/>
        <v>0</v>
      </c>
      <c r="TTY18" s="231">
        <f t="shared" si="220"/>
        <v>0</v>
      </c>
      <c r="TTZ18" s="231">
        <f t="shared" si="220"/>
        <v>0</v>
      </c>
      <c r="TUA18" s="231">
        <f t="shared" si="220"/>
        <v>0</v>
      </c>
      <c r="TUB18" s="231">
        <f t="shared" si="220"/>
        <v>0</v>
      </c>
      <c r="TUC18" s="231">
        <f t="shared" si="220"/>
        <v>0</v>
      </c>
      <c r="TUD18" s="231">
        <f t="shared" si="220"/>
        <v>0</v>
      </c>
      <c r="TUE18" s="231">
        <f t="shared" si="220"/>
        <v>0</v>
      </c>
      <c r="TUF18" s="231">
        <f t="shared" si="220"/>
        <v>0</v>
      </c>
      <c r="TUG18" s="231">
        <f t="shared" si="220"/>
        <v>0</v>
      </c>
      <c r="TUH18" s="231">
        <f t="shared" si="220"/>
        <v>0</v>
      </c>
      <c r="TUI18" s="231">
        <f t="shared" si="220"/>
        <v>0</v>
      </c>
      <c r="TUJ18" s="231">
        <f t="shared" si="220"/>
        <v>0</v>
      </c>
      <c r="TUK18" s="231">
        <f t="shared" si="220"/>
        <v>0</v>
      </c>
      <c r="TUL18" s="231">
        <f t="shared" si="220"/>
        <v>0</v>
      </c>
      <c r="TUM18" s="231">
        <f t="shared" si="220"/>
        <v>0</v>
      </c>
      <c r="TUN18" s="231">
        <f t="shared" si="220"/>
        <v>0</v>
      </c>
      <c r="TUO18" s="231">
        <f t="shared" si="220"/>
        <v>0</v>
      </c>
      <c r="TUP18" s="231">
        <f t="shared" si="220"/>
        <v>0</v>
      </c>
      <c r="TUQ18" s="231">
        <f t="shared" si="220"/>
        <v>0</v>
      </c>
      <c r="TUR18" s="231">
        <f t="shared" ref="TUR18:TXC18" si="221">SUM(TUR10:TUR17)</f>
        <v>0</v>
      </c>
      <c r="TUS18" s="231">
        <f t="shared" si="221"/>
        <v>0</v>
      </c>
      <c r="TUT18" s="231">
        <f t="shared" si="221"/>
        <v>0</v>
      </c>
      <c r="TUU18" s="231">
        <f t="shared" si="221"/>
        <v>0</v>
      </c>
      <c r="TUV18" s="231">
        <f t="shared" si="221"/>
        <v>0</v>
      </c>
      <c r="TUW18" s="231">
        <f t="shared" si="221"/>
        <v>0</v>
      </c>
      <c r="TUX18" s="231">
        <f t="shared" si="221"/>
        <v>0</v>
      </c>
      <c r="TUY18" s="231">
        <f t="shared" si="221"/>
        <v>0</v>
      </c>
      <c r="TUZ18" s="231">
        <f t="shared" si="221"/>
        <v>0</v>
      </c>
      <c r="TVA18" s="231">
        <f t="shared" si="221"/>
        <v>0</v>
      </c>
      <c r="TVB18" s="231">
        <f t="shared" si="221"/>
        <v>0</v>
      </c>
      <c r="TVC18" s="231">
        <f t="shared" si="221"/>
        <v>0</v>
      </c>
      <c r="TVD18" s="231">
        <f t="shared" si="221"/>
        <v>0</v>
      </c>
      <c r="TVE18" s="231">
        <f t="shared" si="221"/>
        <v>0</v>
      </c>
      <c r="TVF18" s="231">
        <f t="shared" si="221"/>
        <v>0</v>
      </c>
      <c r="TVG18" s="231">
        <f t="shared" si="221"/>
        <v>0</v>
      </c>
      <c r="TVH18" s="231">
        <f t="shared" si="221"/>
        <v>0</v>
      </c>
      <c r="TVI18" s="231">
        <f t="shared" si="221"/>
        <v>0</v>
      </c>
      <c r="TVJ18" s="231">
        <f t="shared" si="221"/>
        <v>0</v>
      </c>
      <c r="TVK18" s="231">
        <f t="shared" si="221"/>
        <v>0</v>
      </c>
      <c r="TVL18" s="231">
        <f t="shared" si="221"/>
        <v>0</v>
      </c>
      <c r="TVM18" s="231">
        <f t="shared" si="221"/>
        <v>0</v>
      </c>
      <c r="TVN18" s="231">
        <f t="shared" si="221"/>
        <v>0</v>
      </c>
      <c r="TVO18" s="231">
        <f t="shared" si="221"/>
        <v>0</v>
      </c>
      <c r="TVP18" s="231">
        <f t="shared" si="221"/>
        <v>0</v>
      </c>
      <c r="TVQ18" s="231">
        <f t="shared" si="221"/>
        <v>0</v>
      </c>
      <c r="TVR18" s="231">
        <f t="shared" si="221"/>
        <v>0</v>
      </c>
      <c r="TVS18" s="231">
        <f t="shared" si="221"/>
        <v>0</v>
      </c>
      <c r="TVT18" s="231">
        <f t="shared" si="221"/>
        <v>0</v>
      </c>
      <c r="TVU18" s="231">
        <f t="shared" si="221"/>
        <v>0</v>
      </c>
      <c r="TVV18" s="231">
        <f t="shared" si="221"/>
        <v>0</v>
      </c>
      <c r="TVW18" s="231">
        <f t="shared" si="221"/>
        <v>0</v>
      </c>
      <c r="TVX18" s="231">
        <f t="shared" si="221"/>
        <v>0</v>
      </c>
      <c r="TVY18" s="231">
        <f t="shared" si="221"/>
        <v>0</v>
      </c>
      <c r="TVZ18" s="231">
        <f t="shared" si="221"/>
        <v>0</v>
      </c>
      <c r="TWA18" s="231">
        <f t="shared" si="221"/>
        <v>0</v>
      </c>
      <c r="TWB18" s="231">
        <f t="shared" si="221"/>
        <v>0</v>
      </c>
      <c r="TWC18" s="231">
        <f t="shared" si="221"/>
        <v>0</v>
      </c>
      <c r="TWD18" s="231">
        <f t="shared" si="221"/>
        <v>0</v>
      </c>
      <c r="TWE18" s="231">
        <f t="shared" si="221"/>
        <v>0</v>
      </c>
      <c r="TWF18" s="231">
        <f t="shared" si="221"/>
        <v>0</v>
      </c>
      <c r="TWG18" s="231">
        <f t="shared" si="221"/>
        <v>0</v>
      </c>
      <c r="TWH18" s="231">
        <f t="shared" si="221"/>
        <v>0</v>
      </c>
      <c r="TWI18" s="231">
        <f t="shared" si="221"/>
        <v>0</v>
      </c>
      <c r="TWJ18" s="231">
        <f t="shared" si="221"/>
        <v>0</v>
      </c>
      <c r="TWK18" s="231">
        <f t="shared" si="221"/>
        <v>0</v>
      </c>
      <c r="TWL18" s="231">
        <f t="shared" si="221"/>
        <v>0</v>
      </c>
      <c r="TWM18" s="231">
        <f t="shared" si="221"/>
        <v>0</v>
      </c>
      <c r="TWN18" s="231">
        <f t="shared" si="221"/>
        <v>0</v>
      </c>
      <c r="TWO18" s="231">
        <f t="shared" si="221"/>
        <v>0</v>
      </c>
      <c r="TWP18" s="231">
        <f t="shared" si="221"/>
        <v>0</v>
      </c>
      <c r="TWQ18" s="231">
        <f t="shared" si="221"/>
        <v>0</v>
      </c>
      <c r="TWR18" s="231">
        <f t="shared" si="221"/>
        <v>0</v>
      </c>
      <c r="TWS18" s="231">
        <f t="shared" si="221"/>
        <v>0</v>
      </c>
      <c r="TWT18" s="231">
        <f t="shared" si="221"/>
        <v>0</v>
      </c>
      <c r="TWU18" s="231">
        <f t="shared" si="221"/>
        <v>0</v>
      </c>
      <c r="TWV18" s="231">
        <f t="shared" si="221"/>
        <v>0</v>
      </c>
      <c r="TWW18" s="231">
        <f t="shared" si="221"/>
        <v>0</v>
      </c>
      <c r="TWX18" s="231">
        <f t="shared" si="221"/>
        <v>0</v>
      </c>
      <c r="TWY18" s="231">
        <f t="shared" si="221"/>
        <v>0</v>
      </c>
      <c r="TWZ18" s="231">
        <f t="shared" si="221"/>
        <v>0</v>
      </c>
      <c r="TXA18" s="231">
        <f t="shared" si="221"/>
        <v>0</v>
      </c>
      <c r="TXB18" s="231">
        <f t="shared" si="221"/>
        <v>0</v>
      </c>
      <c r="TXC18" s="231">
        <f t="shared" si="221"/>
        <v>0</v>
      </c>
      <c r="TXD18" s="231">
        <f t="shared" ref="TXD18:TZO18" si="222">SUM(TXD10:TXD17)</f>
        <v>0</v>
      </c>
      <c r="TXE18" s="231">
        <f t="shared" si="222"/>
        <v>0</v>
      </c>
      <c r="TXF18" s="231">
        <f t="shared" si="222"/>
        <v>0</v>
      </c>
      <c r="TXG18" s="231">
        <f t="shared" si="222"/>
        <v>0</v>
      </c>
      <c r="TXH18" s="231">
        <f t="shared" si="222"/>
        <v>0</v>
      </c>
      <c r="TXI18" s="231">
        <f t="shared" si="222"/>
        <v>0</v>
      </c>
      <c r="TXJ18" s="231">
        <f t="shared" si="222"/>
        <v>0</v>
      </c>
      <c r="TXK18" s="231">
        <f t="shared" si="222"/>
        <v>0</v>
      </c>
      <c r="TXL18" s="231">
        <f t="shared" si="222"/>
        <v>0</v>
      </c>
      <c r="TXM18" s="231">
        <f t="shared" si="222"/>
        <v>0</v>
      </c>
      <c r="TXN18" s="231">
        <f t="shared" si="222"/>
        <v>0</v>
      </c>
      <c r="TXO18" s="231">
        <f t="shared" si="222"/>
        <v>0</v>
      </c>
      <c r="TXP18" s="231">
        <f t="shared" si="222"/>
        <v>0</v>
      </c>
      <c r="TXQ18" s="231">
        <f t="shared" si="222"/>
        <v>0</v>
      </c>
      <c r="TXR18" s="231">
        <f t="shared" si="222"/>
        <v>0</v>
      </c>
      <c r="TXS18" s="231">
        <f t="shared" si="222"/>
        <v>0</v>
      </c>
      <c r="TXT18" s="231">
        <f t="shared" si="222"/>
        <v>0</v>
      </c>
      <c r="TXU18" s="231">
        <f t="shared" si="222"/>
        <v>0</v>
      </c>
      <c r="TXV18" s="231">
        <f t="shared" si="222"/>
        <v>0</v>
      </c>
      <c r="TXW18" s="231">
        <f t="shared" si="222"/>
        <v>0</v>
      </c>
      <c r="TXX18" s="231">
        <f t="shared" si="222"/>
        <v>0</v>
      </c>
      <c r="TXY18" s="231">
        <f t="shared" si="222"/>
        <v>0</v>
      </c>
      <c r="TXZ18" s="231">
        <f t="shared" si="222"/>
        <v>0</v>
      </c>
      <c r="TYA18" s="231">
        <f t="shared" si="222"/>
        <v>0</v>
      </c>
      <c r="TYB18" s="231">
        <f t="shared" si="222"/>
        <v>0</v>
      </c>
      <c r="TYC18" s="231">
        <f t="shared" si="222"/>
        <v>0</v>
      </c>
      <c r="TYD18" s="231">
        <f t="shared" si="222"/>
        <v>0</v>
      </c>
      <c r="TYE18" s="231">
        <f t="shared" si="222"/>
        <v>0</v>
      </c>
      <c r="TYF18" s="231">
        <f t="shared" si="222"/>
        <v>0</v>
      </c>
      <c r="TYG18" s="231">
        <f t="shared" si="222"/>
        <v>0</v>
      </c>
      <c r="TYH18" s="231">
        <f t="shared" si="222"/>
        <v>0</v>
      </c>
      <c r="TYI18" s="231">
        <f t="shared" si="222"/>
        <v>0</v>
      </c>
      <c r="TYJ18" s="231">
        <f t="shared" si="222"/>
        <v>0</v>
      </c>
      <c r="TYK18" s="231">
        <f t="shared" si="222"/>
        <v>0</v>
      </c>
      <c r="TYL18" s="231">
        <f t="shared" si="222"/>
        <v>0</v>
      </c>
      <c r="TYM18" s="231">
        <f t="shared" si="222"/>
        <v>0</v>
      </c>
      <c r="TYN18" s="231">
        <f t="shared" si="222"/>
        <v>0</v>
      </c>
      <c r="TYO18" s="231">
        <f t="shared" si="222"/>
        <v>0</v>
      </c>
      <c r="TYP18" s="231">
        <f t="shared" si="222"/>
        <v>0</v>
      </c>
      <c r="TYQ18" s="231">
        <f t="shared" si="222"/>
        <v>0</v>
      </c>
      <c r="TYR18" s="231">
        <f t="shared" si="222"/>
        <v>0</v>
      </c>
      <c r="TYS18" s="231">
        <f t="shared" si="222"/>
        <v>0</v>
      </c>
      <c r="TYT18" s="231">
        <f t="shared" si="222"/>
        <v>0</v>
      </c>
      <c r="TYU18" s="231">
        <f t="shared" si="222"/>
        <v>0</v>
      </c>
      <c r="TYV18" s="231">
        <f t="shared" si="222"/>
        <v>0</v>
      </c>
      <c r="TYW18" s="231">
        <f t="shared" si="222"/>
        <v>0</v>
      </c>
      <c r="TYX18" s="231">
        <f t="shared" si="222"/>
        <v>0</v>
      </c>
      <c r="TYY18" s="231">
        <f t="shared" si="222"/>
        <v>0</v>
      </c>
      <c r="TYZ18" s="231">
        <f t="shared" si="222"/>
        <v>0</v>
      </c>
      <c r="TZA18" s="231">
        <f t="shared" si="222"/>
        <v>0</v>
      </c>
      <c r="TZB18" s="231">
        <f t="shared" si="222"/>
        <v>0</v>
      </c>
      <c r="TZC18" s="231">
        <f t="shared" si="222"/>
        <v>0</v>
      </c>
      <c r="TZD18" s="231">
        <f t="shared" si="222"/>
        <v>0</v>
      </c>
      <c r="TZE18" s="231">
        <f t="shared" si="222"/>
        <v>0</v>
      </c>
      <c r="TZF18" s="231">
        <f t="shared" si="222"/>
        <v>0</v>
      </c>
      <c r="TZG18" s="231">
        <f t="shared" si="222"/>
        <v>0</v>
      </c>
      <c r="TZH18" s="231">
        <f t="shared" si="222"/>
        <v>0</v>
      </c>
      <c r="TZI18" s="231">
        <f t="shared" si="222"/>
        <v>0</v>
      </c>
      <c r="TZJ18" s="231">
        <f t="shared" si="222"/>
        <v>0</v>
      </c>
      <c r="TZK18" s="231">
        <f t="shared" si="222"/>
        <v>0</v>
      </c>
      <c r="TZL18" s="231">
        <f t="shared" si="222"/>
        <v>0</v>
      </c>
      <c r="TZM18" s="231">
        <f t="shared" si="222"/>
        <v>0</v>
      </c>
      <c r="TZN18" s="231">
        <f t="shared" si="222"/>
        <v>0</v>
      </c>
      <c r="TZO18" s="231">
        <f t="shared" si="222"/>
        <v>0</v>
      </c>
      <c r="TZP18" s="231">
        <f t="shared" ref="TZP18:UCA18" si="223">SUM(TZP10:TZP17)</f>
        <v>0</v>
      </c>
      <c r="TZQ18" s="231">
        <f t="shared" si="223"/>
        <v>0</v>
      </c>
      <c r="TZR18" s="231">
        <f t="shared" si="223"/>
        <v>0</v>
      </c>
      <c r="TZS18" s="231">
        <f t="shared" si="223"/>
        <v>0</v>
      </c>
      <c r="TZT18" s="231">
        <f t="shared" si="223"/>
        <v>0</v>
      </c>
      <c r="TZU18" s="231">
        <f t="shared" si="223"/>
        <v>0</v>
      </c>
      <c r="TZV18" s="231">
        <f t="shared" si="223"/>
        <v>0</v>
      </c>
      <c r="TZW18" s="231">
        <f t="shared" si="223"/>
        <v>0</v>
      </c>
      <c r="TZX18" s="231">
        <f t="shared" si="223"/>
        <v>0</v>
      </c>
      <c r="TZY18" s="231">
        <f t="shared" si="223"/>
        <v>0</v>
      </c>
      <c r="TZZ18" s="231">
        <f t="shared" si="223"/>
        <v>0</v>
      </c>
      <c r="UAA18" s="231">
        <f t="shared" si="223"/>
        <v>0</v>
      </c>
      <c r="UAB18" s="231">
        <f t="shared" si="223"/>
        <v>0</v>
      </c>
      <c r="UAC18" s="231">
        <f t="shared" si="223"/>
        <v>0</v>
      </c>
      <c r="UAD18" s="231">
        <f t="shared" si="223"/>
        <v>0</v>
      </c>
      <c r="UAE18" s="231">
        <f t="shared" si="223"/>
        <v>0</v>
      </c>
      <c r="UAF18" s="231">
        <f t="shared" si="223"/>
        <v>0</v>
      </c>
      <c r="UAG18" s="231">
        <f t="shared" si="223"/>
        <v>0</v>
      </c>
      <c r="UAH18" s="231">
        <f t="shared" si="223"/>
        <v>0</v>
      </c>
      <c r="UAI18" s="231">
        <f t="shared" si="223"/>
        <v>0</v>
      </c>
      <c r="UAJ18" s="231">
        <f t="shared" si="223"/>
        <v>0</v>
      </c>
      <c r="UAK18" s="231">
        <f t="shared" si="223"/>
        <v>0</v>
      </c>
      <c r="UAL18" s="231">
        <f t="shared" si="223"/>
        <v>0</v>
      </c>
      <c r="UAM18" s="231">
        <f t="shared" si="223"/>
        <v>0</v>
      </c>
      <c r="UAN18" s="231">
        <f t="shared" si="223"/>
        <v>0</v>
      </c>
      <c r="UAO18" s="231">
        <f t="shared" si="223"/>
        <v>0</v>
      </c>
      <c r="UAP18" s="231">
        <f t="shared" si="223"/>
        <v>0</v>
      </c>
      <c r="UAQ18" s="231">
        <f t="shared" si="223"/>
        <v>0</v>
      </c>
      <c r="UAR18" s="231">
        <f t="shared" si="223"/>
        <v>0</v>
      </c>
      <c r="UAS18" s="231">
        <f t="shared" si="223"/>
        <v>0</v>
      </c>
      <c r="UAT18" s="231">
        <f t="shared" si="223"/>
        <v>0</v>
      </c>
      <c r="UAU18" s="231">
        <f t="shared" si="223"/>
        <v>0</v>
      </c>
      <c r="UAV18" s="231">
        <f t="shared" si="223"/>
        <v>0</v>
      </c>
      <c r="UAW18" s="231">
        <f t="shared" si="223"/>
        <v>0</v>
      </c>
      <c r="UAX18" s="231">
        <f t="shared" si="223"/>
        <v>0</v>
      </c>
      <c r="UAY18" s="231">
        <f t="shared" si="223"/>
        <v>0</v>
      </c>
      <c r="UAZ18" s="231">
        <f t="shared" si="223"/>
        <v>0</v>
      </c>
      <c r="UBA18" s="231">
        <f t="shared" si="223"/>
        <v>0</v>
      </c>
      <c r="UBB18" s="231">
        <f t="shared" si="223"/>
        <v>0</v>
      </c>
      <c r="UBC18" s="231">
        <f t="shared" si="223"/>
        <v>0</v>
      </c>
      <c r="UBD18" s="231">
        <f t="shared" si="223"/>
        <v>0</v>
      </c>
      <c r="UBE18" s="231">
        <f t="shared" si="223"/>
        <v>0</v>
      </c>
      <c r="UBF18" s="231">
        <f t="shared" si="223"/>
        <v>0</v>
      </c>
      <c r="UBG18" s="231">
        <f t="shared" si="223"/>
        <v>0</v>
      </c>
      <c r="UBH18" s="231">
        <f t="shared" si="223"/>
        <v>0</v>
      </c>
      <c r="UBI18" s="231">
        <f t="shared" si="223"/>
        <v>0</v>
      </c>
      <c r="UBJ18" s="231">
        <f t="shared" si="223"/>
        <v>0</v>
      </c>
      <c r="UBK18" s="231">
        <f t="shared" si="223"/>
        <v>0</v>
      </c>
      <c r="UBL18" s="231">
        <f t="shared" si="223"/>
        <v>0</v>
      </c>
      <c r="UBM18" s="231">
        <f t="shared" si="223"/>
        <v>0</v>
      </c>
      <c r="UBN18" s="231">
        <f t="shared" si="223"/>
        <v>0</v>
      </c>
      <c r="UBO18" s="231">
        <f t="shared" si="223"/>
        <v>0</v>
      </c>
      <c r="UBP18" s="231">
        <f t="shared" si="223"/>
        <v>0</v>
      </c>
      <c r="UBQ18" s="231">
        <f t="shared" si="223"/>
        <v>0</v>
      </c>
      <c r="UBR18" s="231">
        <f t="shared" si="223"/>
        <v>0</v>
      </c>
      <c r="UBS18" s="231">
        <f t="shared" si="223"/>
        <v>0</v>
      </c>
      <c r="UBT18" s="231">
        <f t="shared" si="223"/>
        <v>0</v>
      </c>
      <c r="UBU18" s="231">
        <f t="shared" si="223"/>
        <v>0</v>
      </c>
      <c r="UBV18" s="231">
        <f t="shared" si="223"/>
        <v>0</v>
      </c>
      <c r="UBW18" s="231">
        <f t="shared" si="223"/>
        <v>0</v>
      </c>
      <c r="UBX18" s="231">
        <f t="shared" si="223"/>
        <v>0</v>
      </c>
      <c r="UBY18" s="231">
        <f t="shared" si="223"/>
        <v>0</v>
      </c>
      <c r="UBZ18" s="231">
        <f t="shared" si="223"/>
        <v>0</v>
      </c>
      <c r="UCA18" s="231">
        <f t="shared" si="223"/>
        <v>0</v>
      </c>
      <c r="UCB18" s="231">
        <f t="shared" ref="UCB18:UEM18" si="224">SUM(UCB10:UCB17)</f>
        <v>0</v>
      </c>
      <c r="UCC18" s="231">
        <f t="shared" si="224"/>
        <v>0</v>
      </c>
      <c r="UCD18" s="231">
        <f t="shared" si="224"/>
        <v>0</v>
      </c>
      <c r="UCE18" s="231">
        <f t="shared" si="224"/>
        <v>0</v>
      </c>
      <c r="UCF18" s="231">
        <f t="shared" si="224"/>
        <v>0</v>
      </c>
      <c r="UCG18" s="231">
        <f t="shared" si="224"/>
        <v>0</v>
      </c>
      <c r="UCH18" s="231">
        <f t="shared" si="224"/>
        <v>0</v>
      </c>
      <c r="UCI18" s="231">
        <f t="shared" si="224"/>
        <v>0</v>
      </c>
      <c r="UCJ18" s="231">
        <f t="shared" si="224"/>
        <v>0</v>
      </c>
      <c r="UCK18" s="231">
        <f t="shared" si="224"/>
        <v>0</v>
      </c>
      <c r="UCL18" s="231">
        <f t="shared" si="224"/>
        <v>0</v>
      </c>
      <c r="UCM18" s="231">
        <f t="shared" si="224"/>
        <v>0</v>
      </c>
      <c r="UCN18" s="231">
        <f t="shared" si="224"/>
        <v>0</v>
      </c>
      <c r="UCO18" s="231">
        <f t="shared" si="224"/>
        <v>0</v>
      </c>
      <c r="UCP18" s="231">
        <f t="shared" si="224"/>
        <v>0</v>
      </c>
      <c r="UCQ18" s="231">
        <f t="shared" si="224"/>
        <v>0</v>
      </c>
      <c r="UCR18" s="231">
        <f t="shared" si="224"/>
        <v>0</v>
      </c>
      <c r="UCS18" s="231">
        <f t="shared" si="224"/>
        <v>0</v>
      </c>
      <c r="UCT18" s="231">
        <f t="shared" si="224"/>
        <v>0</v>
      </c>
      <c r="UCU18" s="231">
        <f t="shared" si="224"/>
        <v>0</v>
      </c>
      <c r="UCV18" s="231">
        <f t="shared" si="224"/>
        <v>0</v>
      </c>
      <c r="UCW18" s="231">
        <f t="shared" si="224"/>
        <v>0</v>
      </c>
      <c r="UCX18" s="231">
        <f t="shared" si="224"/>
        <v>0</v>
      </c>
      <c r="UCY18" s="231">
        <f t="shared" si="224"/>
        <v>0</v>
      </c>
      <c r="UCZ18" s="231">
        <f t="shared" si="224"/>
        <v>0</v>
      </c>
      <c r="UDA18" s="231">
        <f t="shared" si="224"/>
        <v>0</v>
      </c>
      <c r="UDB18" s="231">
        <f t="shared" si="224"/>
        <v>0</v>
      </c>
      <c r="UDC18" s="231">
        <f t="shared" si="224"/>
        <v>0</v>
      </c>
      <c r="UDD18" s="231">
        <f t="shared" si="224"/>
        <v>0</v>
      </c>
      <c r="UDE18" s="231">
        <f t="shared" si="224"/>
        <v>0</v>
      </c>
      <c r="UDF18" s="231">
        <f t="shared" si="224"/>
        <v>0</v>
      </c>
      <c r="UDG18" s="231">
        <f t="shared" si="224"/>
        <v>0</v>
      </c>
      <c r="UDH18" s="231">
        <f t="shared" si="224"/>
        <v>0</v>
      </c>
      <c r="UDI18" s="231">
        <f t="shared" si="224"/>
        <v>0</v>
      </c>
      <c r="UDJ18" s="231">
        <f t="shared" si="224"/>
        <v>0</v>
      </c>
      <c r="UDK18" s="231">
        <f t="shared" si="224"/>
        <v>0</v>
      </c>
      <c r="UDL18" s="231">
        <f t="shared" si="224"/>
        <v>0</v>
      </c>
      <c r="UDM18" s="231">
        <f t="shared" si="224"/>
        <v>0</v>
      </c>
      <c r="UDN18" s="231">
        <f t="shared" si="224"/>
        <v>0</v>
      </c>
      <c r="UDO18" s="231">
        <f t="shared" si="224"/>
        <v>0</v>
      </c>
      <c r="UDP18" s="231">
        <f t="shared" si="224"/>
        <v>0</v>
      </c>
      <c r="UDQ18" s="231">
        <f t="shared" si="224"/>
        <v>0</v>
      </c>
      <c r="UDR18" s="231">
        <f t="shared" si="224"/>
        <v>0</v>
      </c>
      <c r="UDS18" s="231">
        <f t="shared" si="224"/>
        <v>0</v>
      </c>
      <c r="UDT18" s="231">
        <f t="shared" si="224"/>
        <v>0</v>
      </c>
      <c r="UDU18" s="231">
        <f t="shared" si="224"/>
        <v>0</v>
      </c>
      <c r="UDV18" s="231">
        <f t="shared" si="224"/>
        <v>0</v>
      </c>
      <c r="UDW18" s="231">
        <f t="shared" si="224"/>
        <v>0</v>
      </c>
      <c r="UDX18" s="231">
        <f t="shared" si="224"/>
        <v>0</v>
      </c>
      <c r="UDY18" s="231">
        <f t="shared" si="224"/>
        <v>0</v>
      </c>
      <c r="UDZ18" s="231">
        <f t="shared" si="224"/>
        <v>0</v>
      </c>
      <c r="UEA18" s="231">
        <f t="shared" si="224"/>
        <v>0</v>
      </c>
      <c r="UEB18" s="231">
        <f t="shared" si="224"/>
        <v>0</v>
      </c>
      <c r="UEC18" s="231">
        <f t="shared" si="224"/>
        <v>0</v>
      </c>
      <c r="UED18" s="231">
        <f t="shared" si="224"/>
        <v>0</v>
      </c>
      <c r="UEE18" s="231">
        <f t="shared" si="224"/>
        <v>0</v>
      </c>
      <c r="UEF18" s="231">
        <f t="shared" si="224"/>
        <v>0</v>
      </c>
      <c r="UEG18" s="231">
        <f t="shared" si="224"/>
        <v>0</v>
      </c>
      <c r="UEH18" s="231">
        <f t="shared" si="224"/>
        <v>0</v>
      </c>
      <c r="UEI18" s="231">
        <f t="shared" si="224"/>
        <v>0</v>
      </c>
      <c r="UEJ18" s="231">
        <f t="shared" si="224"/>
        <v>0</v>
      </c>
      <c r="UEK18" s="231">
        <f t="shared" si="224"/>
        <v>0</v>
      </c>
      <c r="UEL18" s="231">
        <f t="shared" si="224"/>
        <v>0</v>
      </c>
      <c r="UEM18" s="231">
        <f t="shared" si="224"/>
        <v>0</v>
      </c>
      <c r="UEN18" s="231">
        <f t="shared" ref="UEN18:UGY18" si="225">SUM(UEN10:UEN17)</f>
        <v>0</v>
      </c>
      <c r="UEO18" s="231">
        <f t="shared" si="225"/>
        <v>0</v>
      </c>
      <c r="UEP18" s="231">
        <f t="shared" si="225"/>
        <v>0</v>
      </c>
      <c r="UEQ18" s="231">
        <f t="shared" si="225"/>
        <v>0</v>
      </c>
      <c r="UER18" s="231">
        <f t="shared" si="225"/>
        <v>0</v>
      </c>
      <c r="UES18" s="231">
        <f t="shared" si="225"/>
        <v>0</v>
      </c>
      <c r="UET18" s="231">
        <f t="shared" si="225"/>
        <v>0</v>
      </c>
      <c r="UEU18" s="231">
        <f t="shared" si="225"/>
        <v>0</v>
      </c>
      <c r="UEV18" s="231">
        <f t="shared" si="225"/>
        <v>0</v>
      </c>
      <c r="UEW18" s="231">
        <f t="shared" si="225"/>
        <v>0</v>
      </c>
      <c r="UEX18" s="231">
        <f t="shared" si="225"/>
        <v>0</v>
      </c>
      <c r="UEY18" s="231">
        <f t="shared" si="225"/>
        <v>0</v>
      </c>
      <c r="UEZ18" s="231">
        <f t="shared" si="225"/>
        <v>0</v>
      </c>
      <c r="UFA18" s="231">
        <f t="shared" si="225"/>
        <v>0</v>
      </c>
      <c r="UFB18" s="231">
        <f t="shared" si="225"/>
        <v>0</v>
      </c>
      <c r="UFC18" s="231">
        <f t="shared" si="225"/>
        <v>0</v>
      </c>
      <c r="UFD18" s="231">
        <f t="shared" si="225"/>
        <v>0</v>
      </c>
      <c r="UFE18" s="231">
        <f t="shared" si="225"/>
        <v>0</v>
      </c>
      <c r="UFF18" s="231">
        <f t="shared" si="225"/>
        <v>0</v>
      </c>
      <c r="UFG18" s="231">
        <f t="shared" si="225"/>
        <v>0</v>
      </c>
      <c r="UFH18" s="231">
        <f t="shared" si="225"/>
        <v>0</v>
      </c>
      <c r="UFI18" s="231">
        <f t="shared" si="225"/>
        <v>0</v>
      </c>
      <c r="UFJ18" s="231">
        <f t="shared" si="225"/>
        <v>0</v>
      </c>
      <c r="UFK18" s="231">
        <f t="shared" si="225"/>
        <v>0</v>
      </c>
      <c r="UFL18" s="231">
        <f t="shared" si="225"/>
        <v>0</v>
      </c>
      <c r="UFM18" s="231">
        <f t="shared" si="225"/>
        <v>0</v>
      </c>
      <c r="UFN18" s="231">
        <f t="shared" si="225"/>
        <v>0</v>
      </c>
      <c r="UFO18" s="231">
        <f t="shared" si="225"/>
        <v>0</v>
      </c>
      <c r="UFP18" s="231">
        <f t="shared" si="225"/>
        <v>0</v>
      </c>
      <c r="UFQ18" s="231">
        <f t="shared" si="225"/>
        <v>0</v>
      </c>
      <c r="UFR18" s="231">
        <f t="shared" si="225"/>
        <v>0</v>
      </c>
      <c r="UFS18" s="231">
        <f t="shared" si="225"/>
        <v>0</v>
      </c>
      <c r="UFT18" s="231">
        <f t="shared" si="225"/>
        <v>0</v>
      </c>
      <c r="UFU18" s="231">
        <f t="shared" si="225"/>
        <v>0</v>
      </c>
      <c r="UFV18" s="231">
        <f t="shared" si="225"/>
        <v>0</v>
      </c>
      <c r="UFW18" s="231">
        <f t="shared" si="225"/>
        <v>0</v>
      </c>
      <c r="UFX18" s="231">
        <f t="shared" si="225"/>
        <v>0</v>
      </c>
      <c r="UFY18" s="231">
        <f t="shared" si="225"/>
        <v>0</v>
      </c>
      <c r="UFZ18" s="231">
        <f t="shared" si="225"/>
        <v>0</v>
      </c>
      <c r="UGA18" s="231">
        <f t="shared" si="225"/>
        <v>0</v>
      </c>
      <c r="UGB18" s="231">
        <f t="shared" si="225"/>
        <v>0</v>
      </c>
      <c r="UGC18" s="231">
        <f t="shared" si="225"/>
        <v>0</v>
      </c>
      <c r="UGD18" s="231">
        <f t="shared" si="225"/>
        <v>0</v>
      </c>
      <c r="UGE18" s="231">
        <f t="shared" si="225"/>
        <v>0</v>
      </c>
      <c r="UGF18" s="231">
        <f t="shared" si="225"/>
        <v>0</v>
      </c>
      <c r="UGG18" s="231">
        <f t="shared" si="225"/>
        <v>0</v>
      </c>
      <c r="UGH18" s="231">
        <f t="shared" si="225"/>
        <v>0</v>
      </c>
      <c r="UGI18" s="231">
        <f t="shared" si="225"/>
        <v>0</v>
      </c>
      <c r="UGJ18" s="231">
        <f t="shared" si="225"/>
        <v>0</v>
      </c>
      <c r="UGK18" s="231">
        <f t="shared" si="225"/>
        <v>0</v>
      </c>
      <c r="UGL18" s="231">
        <f t="shared" si="225"/>
        <v>0</v>
      </c>
      <c r="UGM18" s="231">
        <f t="shared" si="225"/>
        <v>0</v>
      </c>
      <c r="UGN18" s="231">
        <f t="shared" si="225"/>
        <v>0</v>
      </c>
      <c r="UGO18" s="231">
        <f t="shared" si="225"/>
        <v>0</v>
      </c>
      <c r="UGP18" s="231">
        <f t="shared" si="225"/>
        <v>0</v>
      </c>
      <c r="UGQ18" s="231">
        <f t="shared" si="225"/>
        <v>0</v>
      </c>
      <c r="UGR18" s="231">
        <f t="shared" si="225"/>
        <v>0</v>
      </c>
      <c r="UGS18" s="231">
        <f t="shared" si="225"/>
        <v>0</v>
      </c>
      <c r="UGT18" s="231">
        <f t="shared" si="225"/>
        <v>0</v>
      </c>
      <c r="UGU18" s="231">
        <f t="shared" si="225"/>
        <v>0</v>
      </c>
      <c r="UGV18" s="231">
        <f t="shared" si="225"/>
        <v>0</v>
      </c>
      <c r="UGW18" s="231">
        <f t="shared" si="225"/>
        <v>0</v>
      </c>
      <c r="UGX18" s="231">
        <f t="shared" si="225"/>
        <v>0</v>
      </c>
      <c r="UGY18" s="231">
        <f t="shared" si="225"/>
        <v>0</v>
      </c>
      <c r="UGZ18" s="231">
        <f t="shared" ref="UGZ18:UJK18" si="226">SUM(UGZ10:UGZ17)</f>
        <v>0</v>
      </c>
      <c r="UHA18" s="231">
        <f t="shared" si="226"/>
        <v>0</v>
      </c>
      <c r="UHB18" s="231">
        <f t="shared" si="226"/>
        <v>0</v>
      </c>
      <c r="UHC18" s="231">
        <f t="shared" si="226"/>
        <v>0</v>
      </c>
      <c r="UHD18" s="231">
        <f t="shared" si="226"/>
        <v>0</v>
      </c>
      <c r="UHE18" s="231">
        <f t="shared" si="226"/>
        <v>0</v>
      </c>
      <c r="UHF18" s="231">
        <f t="shared" si="226"/>
        <v>0</v>
      </c>
      <c r="UHG18" s="231">
        <f t="shared" si="226"/>
        <v>0</v>
      </c>
      <c r="UHH18" s="231">
        <f t="shared" si="226"/>
        <v>0</v>
      </c>
      <c r="UHI18" s="231">
        <f t="shared" si="226"/>
        <v>0</v>
      </c>
      <c r="UHJ18" s="231">
        <f t="shared" si="226"/>
        <v>0</v>
      </c>
      <c r="UHK18" s="231">
        <f t="shared" si="226"/>
        <v>0</v>
      </c>
      <c r="UHL18" s="231">
        <f t="shared" si="226"/>
        <v>0</v>
      </c>
      <c r="UHM18" s="231">
        <f t="shared" si="226"/>
        <v>0</v>
      </c>
      <c r="UHN18" s="231">
        <f t="shared" si="226"/>
        <v>0</v>
      </c>
      <c r="UHO18" s="231">
        <f t="shared" si="226"/>
        <v>0</v>
      </c>
      <c r="UHP18" s="231">
        <f t="shared" si="226"/>
        <v>0</v>
      </c>
      <c r="UHQ18" s="231">
        <f t="shared" si="226"/>
        <v>0</v>
      </c>
      <c r="UHR18" s="231">
        <f t="shared" si="226"/>
        <v>0</v>
      </c>
      <c r="UHS18" s="231">
        <f t="shared" si="226"/>
        <v>0</v>
      </c>
      <c r="UHT18" s="231">
        <f t="shared" si="226"/>
        <v>0</v>
      </c>
      <c r="UHU18" s="231">
        <f t="shared" si="226"/>
        <v>0</v>
      </c>
      <c r="UHV18" s="231">
        <f t="shared" si="226"/>
        <v>0</v>
      </c>
      <c r="UHW18" s="231">
        <f t="shared" si="226"/>
        <v>0</v>
      </c>
      <c r="UHX18" s="231">
        <f t="shared" si="226"/>
        <v>0</v>
      </c>
      <c r="UHY18" s="231">
        <f t="shared" si="226"/>
        <v>0</v>
      </c>
      <c r="UHZ18" s="231">
        <f t="shared" si="226"/>
        <v>0</v>
      </c>
      <c r="UIA18" s="231">
        <f t="shared" si="226"/>
        <v>0</v>
      </c>
      <c r="UIB18" s="231">
        <f t="shared" si="226"/>
        <v>0</v>
      </c>
      <c r="UIC18" s="231">
        <f t="shared" si="226"/>
        <v>0</v>
      </c>
      <c r="UID18" s="231">
        <f t="shared" si="226"/>
        <v>0</v>
      </c>
      <c r="UIE18" s="231">
        <f t="shared" si="226"/>
        <v>0</v>
      </c>
      <c r="UIF18" s="231">
        <f t="shared" si="226"/>
        <v>0</v>
      </c>
      <c r="UIG18" s="231">
        <f t="shared" si="226"/>
        <v>0</v>
      </c>
      <c r="UIH18" s="231">
        <f t="shared" si="226"/>
        <v>0</v>
      </c>
      <c r="UII18" s="231">
        <f t="shared" si="226"/>
        <v>0</v>
      </c>
      <c r="UIJ18" s="231">
        <f t="shared" si="226"/>
        <v>0</v>
      </c>
      <c r="UIK18" s="231">
        <f t="shared" si="226"/>
        <v>0</v>
      </c>
      <c r="UIL18" s="231">
        <f t="shared" si="226"/>
        <v>0</v>
      </c>
      <c r="UIM18" s="231">
        <f t="shared" si="226"/>
        <v>0</v>
      </c>
      <c r="UIN18" s="231">
        <f t="shared" si="226"/>
        <v>0</v>
      </c>
      <c r="UIO18" s="231">
        <f t="shared" si="226"/>
        <v>0</v>
      </c>
      <c r="UIP18" s="231">
        <f t="shared" si="226"/>
        <v>0</v>
      </c>
      <c r="UIQ18" s="231">
        <f t="shared" si="226"/>
        <v>0</v>
      </c>
      <c r="UIR18" s="231">
        <f t="shared" si="226"/>
        <v>0</v>
      </c>
      <c r="UIS18" s="231">
        <f t="shared" si="226"/>
        <v>0</v>
      </c>
      <c r="UIT18" s="231">
        <f t="shared" si="226"/>
        <v>0</v>
      </c>
      <c r="UIU18" s="231">
        <f t="shared" si="226"/>
        <v>0</v>
      </c>
      <c r="UIV18" s="231">
        <f t="shared" si="226"/>
        <v>0</v>
      </c>
      <c r="UIW18" s="231">
        <f t="shared" si="226"/>
        <v>0</v>
      </c>
      <c r="UIX18" s="231">
        <f t="shared" si="226"/>
        <v>0</v>
      </c>
      <c r="UIY18" s="231">
        <f t="shared" si="226"/>
        <v>0</v>
      </c>
      <c r="UIZ18" s="231">
        <f t="shared" si="226"/>
        <v>0</v>
      </c>
      <c r="UJA18" s="231">
        <f t="shared" si="226"/>
        <v>0</v>
      </c>
      <c r="UJB18" s="231">
        <f t="shared" si="226"/>
        <v>0</v>
      </c>
      <c r="UJC18" s="231">
        <f t="shared" si="226"/>
        <v>0</v>
      </c>
      <c r="UJD18" s="231">
        <f t="shared" si="226"/>
        <v>0</v>
      </c>
      <c r="UJE18" s="231">
        <f t="shared" si="226"/>
        <v>0</v>
      </c>
      <c r="UJF18" s="231">
        <f t="shared" si="226"/>
        <v>0</v>
      </c>
      <c r="UJG18" s="231">
        <f t="shared" si="226"/>
        <v>0</v>
      </c>
      <c r="UJH18" s="231">
        <f t="shared" si="226"/>
        <v>0</v>
      </c>
      <c r="UJI18" s="231">
        <f t="shared" si="226"/>
        <v>0</v>
      </c>
      <c r="UJJ18" s="231">
        <f t="shared" si="226"/>
        <v>0</v>
      </c>
      <c r="UJK18" s="231">
        <f t="shared" si="226"/>
        <v>0</v>
      </c>
      <c r="UJL18" s="231">
        <f t="shared" ref="UJL18:ULW18" si="227">SUM(UJL10:UJL17)</f>
        <v>0</v>
      </c>
      <c r="UJM18" s="231">
        <f t="shared" si="227"/>
        <v>0</v>
      </c>
      <c r="UJN18" s="231">
        <f t="shared" si="227"/>
        <v>0</v>
      </c>
      <c r="UJO18" s="231">
        <f t="shared" si="227"/>
        <v>0</v>
      </c>
      <c r="UJP18" s="231">
        <f t="shared" si="227"/>
        <v>0</v>
      </c>
      <c r="UJQ18" s="231">
        <f t="shared" si="227"/>
        <v>0</v>
      </c>
      <c r="UJR18" s="231">
        <f t="shared" si="227"/>
        <v>0</v>
      </c>
      <c r="UJS18" s="231">
        <f t="shared" si="227"/>
        <v>0</v>
      </c>
      <c r="UJT18" s="231">
        <f t="shared" si="227"/>
        <v>0</v>
      </c>
      <c r="UJU18" s="231">
        <f t="shared" si="227"/>
        <v>0</v>
      </c>
      <c r="UJV18" s="231">
        <f t="shared" si="227"/>
        <v>0</v>
      </c>
      <c r="UJW18" s="231">
        <f t="shared" si="227"/>
        <v>0</v>
      </c>
      <c r="UJX18" s="231">
        <f t="shared" si="227"/>
        <v>0</v>
      </c>
      <c r="UJY18" s="231">
        <f t="shared" si="227"/>
        <v>0</v>
      </c>
      <c r="UJZ18" s="231">
        <f t="shared" si="227"/>
        <v>0</v>
      </c>
      <c r="UKA18" s="231">
        <f t="shared" si="227"/>
        <v>0</v>
      </c>
      <c r="UKB18" s="231">
        <f t="shared" si="227"/>
        <v>0</v>
      </c>
      <c r="UKC18" s="231">
        <f t="shared" si="227"/>
        <v>0</v>
      </c>
      <c r="UKD18" s="231">
        <f t="shared" si="227"/>
        <v>0</v>
      </c>
      <c r="UKE18" s="231">
        <f t="shared" si="227"/>
        <v>0</v>
      </c>
      <c r="UKF18" s="231">
        <f t="shared" si="227"/>
        <v>0</v>
      </c>
      <c r="UKG18" s="231">
        <f t="shared" si="227"/>
        <v>0</v>
      </c>
      <c r="UKH18" s="231">
        <f t="shared" si="227"/>
        <v>0</v>
      </c>
      <c r="UKI18" s="231">
        <f t="shared" si="227"/>
        <v>0</v>
      </c>
      <c r="UKJ18" s="231">
        <f t="shared" si="227"/>
        <v>0</v>
      </c>
      <c r="UKK18" s="231">
        <f t="shared" si="227"/>
        <v>0</v>
      </c>
      <c r="UKL18" s="231">
        <f t="shared" si="227"/>
        <v>0</v>
      </c>
      <c r="UKM18" s="231">
        <f t="shared" si="227"/>
        <v>0</v>
      </c>
      <c r="UKN18" s="231">
        <f t="shared" si="227"/>
        <v>0</v>
      </c>
      <c r="UKO18" s="231">
        <f t="shared" si="227"/>
        <v>0</v>
      </c>
      <c r="UKP18" s="231">
        <f t="shared" si="227"/>
        <v>0</v>
      </c>
      <c r="UKQ18" s="231">
        <f t="shared" si="227"/>
        <v>0</v>
      </c>
      <c r="UKR18" s="231">
        <f t="shared" si="227"/>
        <v>0</v>
      </c>
      <c r="UKS18" s="231">
        <f t="shared" si="227"/>
        <v>0</v>
      </c>
      <c r="UKT18" s="231">
        <f t="shared" si="227"/>
        <v>0</v>
      </c>
      <c r="UKU18" s="231">
        <f t="shared" si="227"/>
        <v>0</v>
      </c>
      <c r="UKV18" s="231">
        <f t="shared" si="227"/>
        <v>0</v>
      </c>
      <c r="UKW18" s="231">
        <f t="shared" si="227"/>
        <v>0</v>
      </c>
      <c r="UKX18" s="231">
        <f t="shared" si="227"/>
        <v>0</v>
      </c>
      <c r="UKY18" s="231">
        <f t="shared" si="227"/>
        <v>0</v>
      </c>
      <c r="UKZ18" s="231">
        <f t="shared" si="227"/>
        <v>0</v>
      </c>
      <c r="ULA18" s="231">
        <f t="shared" si="227"/>
        <v>0</v>
      </c>
      <c r="ULB18" s="231">
        <f t="shared" si="227"/>
        <v>0</v>
      </c>
      <c r="ULC18" s="231">
        <f t="shared" si="227"/>
        <v>0</v>
      </c>
      <c r="ULD18" s="231">
        <f t="shared" si="227"/>
        <v>0</v>
      </c>
      <c r="ULE18" s="231">
        <f t="shared" si="227"/>
        <v>0</v>
      </c>
      <c r="ULF18" s="231">
        <f t="shared" si="227"/>
        <v>0</v>
      </c>
      <c r="ULG18" s="231">
        <f t="shared" si="227"/>
        <v>0</v>
      </c>
      <c r="ULH18" s="231">
        <f t="shared" si="227"/>
        <v>0</v>
      </c>
      <c r="ULI18" s="231">
        <f t="shared" si="227"/>
        <v>0</v>
      </c>
      <c r="ULJ18" s="231">
        <f t="shared" si="227"/>
        <v>0</v>
      </c>
      <c r="ULK18" s="231">
        <f t="shared" si="227"/>
        <v>0</v>
      </c>
      <c r="ULL18" s="231">
        <f t="shared" si="227"/>
        <v>0</v>
      </c>
      <c r="ULM18" s="231">
        <f t="shared" si="227"/>
        <v>0</v>
      </c>
      <c r="ULN18" s="231">
        <f t="shared" si="227"/>
        <v>0</v>
      </c>
      <c r="ULO18" s="231">
        <f t="shared" si="227"/>
        <v>0</v>
      </c>
      <c r="ULP18" s="231">
        <f t="shared" si="227"/>
        <v>0</v>
      </c>
      <c r="ULQ18" s="231">
        <f t="shared" si="227"/>
        <v>0</v>
      </c>
      <c r="ULR18" s="231">
        <f t="shared" si="227"/>
        <v>0</v>
      </c>
      <c r="ULS18" s="231">
        <f t="shared" si="227"/>
        <v>0</v>
      </c>
      <c r="ULT18" s="231">
        <f t="shared" si="227"/>
        <v>0</v>
      </c>
      <c r="ULU18" s="231">
        <f t="shared" si="227"/>
        <v>0</v>
      </c>
      <c r="ULV18" s="231">
        <f t="shared" si="227"/>
        <v>0</v>
      </c>
      <c r="ULW18" s="231">
        <f t="shared" si="227"/>
        <v>0</v>
      </c>
      <c r="ULX18" s="231">
        <f t="shared" ref="ULX18:UOI18" si="228">SUM(ULX10:ULX17)</f>
        <v>0</v>
      </c>
      <c r="ULY18" s="231">
        <f t="shared" si="228"/>
        <v>0</v>
      </c>
      <c r="ULZ18" s="231">
        <f t="shared" si="228"/>
        <v>0</v>
      </c>
      <c r="UMA18" s="231">
        <f t="shared" si="228"/>
        <v>0</v>
      </c>
      <c r="UMB18" s="231">
        <f t="shared" si="228"/>
        <v>0</v>
      </c>
      <c r="UMC18" s="231">
        <f t="shared" si="228"/>
        <v>0</v>
      </c>
      <c r="UMD18" s="231">
        <f t="shared" si="228"/>
        <v>0</v>
      </c>
      <c r="UME18" s="231">
        <f t="shared" si="228"/>
        <v>0</v>
      </c>
      <c r="UMF18" s="231">
        <f t="shared" si="228"/>
        <v>0</v>
      </c>
      <c r="UMG18" s="231">
        <f t="shared" si="228"/>
        <v>0</v>
      </c>
      <c r="UMH18" s="231">
        <f t="shared" si="228"/>
        <v>0</v>
      </c>
      <c r="UMI18" s="231">
        <f t="shared" si="228"/>
        <v>0</v>
      </c>
      <c r="UMJ18" s="231">
        <f t="shared" si="228"/>
        <v>0</v>
      </c>
      <c r="UMK18" s="231">
        <f t="shared" si="228"/>
        <v>0</v>
      </c>
      <c r="UML18" s="231">
        <f t="shared" si="228"/>
        <v>0</v>
      </c>
      <c r="UMM18" s="231">
        <f t="shared" si="228"/>
        <v>0</v>
      </c>
      <c r="UMN18" s="231">
        <f t="shared" si="228"/>
        <v>0</v>
      </c>
      <c r="UMO18" s="231">
        <f t="shared" si="228"/>
        <v>0</v>
      </c>
      <c r="UMP18" s="231">
        <f t="shared" si="228"/>
        <v>0</v>
      </c>
      <c r="UMQ18" s="231">
        <f t="shared" si="228"/>
        <v>0</v>
      </c>
      <c r="UMR18" s="231">
        <f t="shared" si="228"/>
        <v>0</v>
      </c>
      <c r="UMS18" s="231">
        <f t="shared" si="228"/>
        <v>0</v>
      </c>
      <c r="UMT18" s="231">
        <f t="shared" si="228"/>
        <v>0</v>
      </c>
      <c r="UMU18" s="231">
        <f t="shared" si="228"/>
        <v>0</v>
      </c>
      <c r="UMV18" s="231">
        <f t="shared" si="228"/>
        <v>0</v>
      </c>
      <c r="UMW18" s="231">
        <f t="shared" si="228"/>
        <v>0</v>
      </c>
      <c r="UMX18" s="231">
        <f t="shared" si="228"/>
        <v>0</v>
      </c>
      <c r="UMY18" s="231">
        <f t="shared" si="228"/>
        <v>0</v>
      </c>
      <c r="UMZ18" s="231">
        <f t="shared" si="228"/>
        <v>0</v>
      </c>
      <c r="UNA18" s="231">
        <f t="shared" si="228"/>
        <v>0</v>
      </c>
      <c r="UNB18" s="231">
        <f t="shared" si="228"/>
        <v>0</v>
      </c>
      <c r="UNC18" s="231">
        <f t="shared" si="228"/>
        <v>0</v>
      </c>
      <c r="UND18" s="231">
        <f t="shared" si="228"/>
        <v>0</v>
      </c>
      <c r="UNE18" s="231">
        <f t="shared" si="228"/>
        <v>0</v>
      </c>
      <c r="UNF18" s="231">
        <f t="shared" si="228"/>
        <v>0</v>
      </c>
      <c r="UNG18" s="231">
        <f t="shared" si="228"/>
        <v>0</v>
      </c>
      <c r="UNH18" s="231">
        <f t="shared" si="228"/>
        <v>0</v>
      </c>
      <c r="UNI18" s="231">
        <f t="shared" si="228"/>
        <v>0</v>
      </c>
      <c r="UNJ18" s="231">
        <f t="shared" si="228"/>
        <v>0</v>
      </c>
      <c r="UNK18" s="231">
        <f t="shared" si="228"/>
        <v>0</v>
      </c>
      <c r="UNL18" s="231">
        <f t="shared" si="228"/>
        <v>0</v>
      </c>
      <c r="UNM18" s="231">
        <f t="shared" si="228"/>
        <v>0</v>
      </c>
      <c r="UNN18" s="231">
        <f t="shared" si="228"/>
        <v>0</v>
      </c>
      <c r="UNO18" s="231">
        <f t="shared" si="228"/>
        <v>0</v>
      </c>
      <c r="UNP18" s="231">
        <f t="shared" si="228"/>
        <v>0</v>
      </c>
      <c r="UNQ18" s="231">
        <f t="shared" si="228"/>
        <v>0</v>
      </c>
      <c r="UNR18" s="231">
        <f t="shared" si="228"/>
        <v>0</v>
      </c>
      <c r="UNS18" s="231">
        <f t="shared" si="228"/>
        <v>0</v>
      </c>
      <c r="UNT18" s="231">
        <f t="shared" si="228"/>
        <v>0</v>
      </c>
      <c r="UNU18" s="231">
        <f t="shared" si="228"/>
        <v>0</v>
      </c>
      <c r="UNV18" s="231">
        <f t="shared" si="228"/>
        <v>0</v>
      </c>
      <c r="UNW18" s="231">
        <f t="shared" si="228"/>
        <v>0</v>
      </c>
      <c r="UNX18" s="231">
        <f t="shared" si="228"/>
        <v>0</v>
      </c>
      <c r="UNY18" s="231">
        <f t="shared" si="228"/>
        <v>0</v>
      </c>
      <c r="UNZ18" s="231">
        <f t="shared" si="228"/>
        <v>0</v>
      </c>
      <c r="UOA18" s="231">
        <f t="shared" si="228"/>
        <v>0</v>
      </c>
      <c r="UOB18" s="231">
        <f t="shared" si="228"/>
        <v>0</v>
      </c>
      <c r="UOC18" s="231">
        <f t="shared" si="228"/>
        <v>0</v>
      </c>
      <c r="UOD18" s="231">
        <f t="shared" si="228"/>
        <v>0</v>
      </c>
      <c r="UOE18" s="231">
        <f t="shared" si="228"/>
        <v>0</v>
      </c>
      <c r="UOF18" s="231">
        <f t="shared" si="228"/>
        <v>0</v>
      </c>
      <c r="UOG18" s="231">
        <f t="shared" si="228"/>
        <v>0</v>
      </c>
      <c r="UOH18" s="231">
        <f t="shared" si="228"/>
        <v>0</v>
      </c>
      <c r="UOI18" s="231">
        <f t="shared" si="228"/>
        <v>0</v>
      </c>
      <c r="UOJ18" s="231">
        <f t="shared" ref="UOJ18:UQU18" si="229">SUM(UOJ10:UOJ17)</f>
        <v>0</v>
      </c>
      <c r="UOK18" s="231">
        <f t="shared" si="229"/>
        <v>0</v>
      </c>
      <c r="UOL18" s="231">
        <f t="shared" si="229"/>
        <v>0</v>
      </c>
      <c r="UOM18" s="231">
        <f t="shared" si="229"/>
        <v>0</v>
      </c>
      <c r="UON18" s="231">
        <f t="shared" si="229"/>
        <v>0</v>
      </c>
      <c r="UOO18" s="231">
        <f t="shared" si="229"/>
        <v>0</v>
      </c>
      <c r="UOP18" s="231">
        <f t="shared" si="229"/>
        <v>0</v>
      </c>
      <c r="UOQ18" s="231">
        <f t="shared" si="229"/>
        <v>0</v>
      </c>
      <c r="UOR18" s="231">
        <f t="shared" si="229"/>
        <v>0</v>
      </c>
      <c r="UOS18" s="231">
        <f t="shared" si="229"/>
        <v>0</v>
      </c>
      <c r="UOT18" s="231">
        <f t="shared" si="229"/>
        <v>0</v>
      </c>
      <c r="UOU18" s="231">
        <f t="shared" si="229"/>
        <v>0</v>
      </c>
      <c r="UOV18" s="231">
        <f t="shared" si="229"/>
        <v>0</v>
      </c>
      <c r="UOW18" s="231">
        <f t="shared" si="229"/>
        <v>0</v>
      </c>
      <c r="UOX18" s="231">
        <f t="shared" si="229"/>
        <v>0</v>
      </c>
      <c r="UOY18" s="231">
        <f t="shared" si="229"/>
        <v>0</v>
      </c>
      <c r="UOZ18" s="231">
        <f t="shared" si="229"/>
        <v>0</v>
      </c>
      <c r="UPA18" s="231">
        <f t="shared" si="229"/>
        <v>0</v>
      </c>
      <c r="UPB18" s="231">
        <f t="shared" si="229"/>
        <v>0</v>
      </c>
      <c r="UPC18" s="231">
        <f t="shared" si="229"/>
        <v>0</v>
      </c>
      <c r="UPD18" s="231">
        <f t="shared" si="229"/>
        <v>0</v>
      </c>
      <c r="UPE18" s="231">
        <f t="shared" si="229"/>
        <v>0</v>
      </c>
      <c r="UPF18" s="231">
        <f t="shared" si="229"/>
        <v>0</v>
      </c>
      <c r="UPG18" s="231">
        <f t="shared" si="229"/>
        <v>0</v>
      </c>
      <c r="UPH18" s="231">
        <f t="shared" si="229"/>
        <v>0</v>
      </c>
      <c r="UPI18" s="231">
        <f t="shared" si="229"/>
        <v>0</v>
      </c>
      <c r="UPJ18" s="231">
        <f t="shared" si="229"/>
        <v>0</v>
      </c>
      <c r="UPK18" s="231">
        <f t="shared" si="229"/>
        <v>0</v>
      </c>
      <c r="UPL18" s="231">
        <f t="shared" si="229"/>
        <v>0</v>
      </c>
      <c r="UPM18" s="231">
        <f t="shared" si="229"/>
        <v>0</v>
      </c>
      <c r="UPN18" s="231">
        <f t="shared" si="229"/>
        <v>0</v>
      </c>
      <c r="UPO18" s="231">
        <f t="shared" si="229"/>
        <v>0</v>
      </c>
      <c r="UPP18" s="231">
        <f t="shared" si="229"/>
        <v>0</v>
      </c>
      <c r="UPQ18" s="231">
        <f t="shared" si="229"/>
        <v>0</v>
      </c>
      <c r="UPR18" s="231">
        <f t="shared" si="229"/>
        <v>0</v>
      </c>
      <c r="UPS18" s="231">
        <f t="shared" si="229"/>
        <v>0</v>
      </c>
      <c r="UPT18" s="231">
        <f t="shared" si="229"/>
        <v>0</v>
      </c>
      <c r="UPU18" s="231">
        <f t="shared" si="229"/>
        <v>0</v>
      </c>
      <c r="UPV18" s="231">
        <f t="shared" si="229"/>
        <v>0</v>
      </c>
      <c r="UPW18" s="231">
        <f t="shared" si="229"/>
        <v>0</v>
      </c>
      <c r="UPX18" s="231">
        <f t="shared" si="229"/>
        <v>0</v>
      </c>
      <c r="UPY18" s="231">
        <f t="shared" si="229"/>
        <v>0</v>
      </c>
      <c r="UPZ18" s="231">
        <f t="shared" si="229"/>
        <v>0</v>
      </c>
      <c r="UQA18" s="231">
        <f t="shared" si="229"/>
        <v>0</v>
      </c>
      <c r="UQB18" s="231">
        <f t="shared" si="229"/>
        <v>0</v>
      </c>
      <c r="UQC18" s="231">
        <f t="shared" si="229"/>
        <v>0</v>
      </c>
      <c r="UQD18" s="231">
        <f t="shared" si="229"/>
        <v>0</v>
      </c>
      <c r="UQE18" s="231">
        <f t="shared" si="229"/>
        <v>0</v>
      </c>
      <c r="UQF18" s="231">
        <f t="shared" si="229"/>
        <v>0</v>
      </c>
      <c r="UQG18" s="231">
        <f t="shared" si="229"/>
        <v>0</v>
      </c>
      <c r="UQH18" s="231">
        <f t="shared" si="229"/>
        <v>0</v>
      </c>
      <c r="UQI18" s="231">
        <f t="shared" si="229"/>
        <v>0</v>
      </c>
      <c r="UQJ18" s="231">
        <f t="shared" si="229"/>
        <v>0</v>
      </c>
      <c r="UQK18" s="231">
        <f t="shared" si="229"/>
        <v>0</v>
      </c>
      <c r="UQL18" s="231">
        <f t="shared" si="229"/>
        <v>0</v>
      </c>
      <c r="UQM18" s="231">
        <f t="shared" si="229"/>
        <v>0</v>
      </c>
      <c r="UQN18" s="231">
        <f t="shared" si="229"/>
        <v>0</v>
      </c>
      <c r="UQO18" s="231">
        <f t="shared" si="229"/>
        <v>0</v>
      </c>
      <c r="UQP18" s="231">
        <f t="shared" si="229"/>
        <v>0</v>
      </c>
      <c r="UQQ18" s="231">
        <f t="shared" si="229"/>
        <v>0</v>
      </c>
      <c r="UQR18" s="231">
        <f t="shared" si="229"/>
        <v>0</v>
      </c>
      <c r="UQS18" s="231">
        <f t="shared" si="229"/>
        <v>0</v>
      </c>
      <c r="UQT18" s="231">
        <f t="shared" si="229"/>
        <v>0</v>
      </c>
      <c r="UQU18" s="231">
        <f t="shared" si="229"/>
        <v>0</v>
      </c>
      <c r="UQV18" s="231">
        <f t="shared" ref="UQV18:UTG18" si="230">SUM(UQV10:UQV17)</f>
        <v>0</v>
      </c>
      <c r="UQW18" s="231">
        <f t="shared" si="230"/>
        <v>0</v>
      </c>
      <c r="UQX18" s="231">
        <f t="shared" si="230"/>
        <v>0</v>
      </c>
      <c r="UQY18" s="231">
        <f t="shared" si="230"/>
        <v>0</v>
      </c>
      <c r="UQZ18" s="231">
        <f t="shared" si="230"/>
        <v>0</v>
      </c>
      <c r="URA18" s="231">
        <f t="shared" si="230"/>
        <v>0</v>
      </c>
      <c r="URB18" s="231">
        <f t="shared" si="230"/>
        <v>0</v>
      </c>
      <c r="URC18" s="231">
        <f t="shared" si="230"/>
        <v>0</v>
      </c>
      <c r="URD18" s="231">
        <f t="shared" si="230"/>
        <v>0</v>
      </c>
      <c r="URE18" s="231">
        <f t="shared" si="230"/>
        <v>0</v>
      </c>
      <c r="URF18" s="231">
        <f t="shared" si="230"/>
        <v>0</v>
      </c>
      <c r="URG18" s="231">
        <f t="shared" si="230"/>
        <v>0</v>
      </c>
      <c r="URH18" s="231">
        <f t="shared" si="230"/>
        <v>0</v>
      </c>
      <c r="URI18" s="231">
        <f t="shared" si="230"/>
        <v>0</v>
      </c>
      <c r="URJ18" s="231">
        <f t="shared" si="230"/>
        <v>0</v>
      </c>
      <c r="URK18" s="231">
        <f t="shared" si="230"/>
        <v>0</v>
      </c>
      <c r="URL18" s="231">
        <f t="shared" si="230"/>
        <v>0</v>
      </c>
      <c r="URM18" s="231">
        <f t="shared" si="230"/>
        <v>0</v>
      </c>
      <c r="URN18" s="231">
        <f t="shared" si="230"/>
        <v>0</v>
      </c>
      <c r="URO18" s="231">
        <f t="shared" si="230"/>
        <v>0</v>
      </c>
      <c r="URP18" s="231">
        <f t="shared" si="230"/>
        <v>0</v>
      </c>
      <c r="URQ18" s="231">
        <f t="shared" si="230"/>
        <v>0</v>
      </c>
      <c r="URR18" s="231">
        <f t="shared" si="230"/>
        <v>0</v>
      </c>
      <c r="URS18" s="231">
        <f t="shared" si="230"/>
        <v>0</v>
      </c>
      <c r="URT18" s="231">
        <f t="shared" si="230"/>
        <v>0</v>
      </c>
      <c r="URU18" s="231">
        <f t="shared" si="230"/>
        <v>0</v>
      </c>
      <c r="URV18" s="231">
        <f t="shared" si="230"/>
        <v>0</v>
      </c>
      <c r="URW18" s="231">
        <f t="shared" si="230"/>
        <v>0</v>
      </c>
      <c r="URX18" s="231">
        <f t="shared" si="230"/>
        <v>0</v>
      </c>
      <c r="URY18" s="231">
        <f t="shared" si="230"/>
        <v>0</v>
      </c>
      <c r="URZ18" s="231">
        <f t="shared" si="230"/>
        <v>0</v>
      </c>
      <c r="USA18" s="231">
        <f t="shared" si="230"/>
        <v>0</v>
      </c>
      <c r="USB18" s="231">
        <f t="shared" si="230"/>
        <v>0</v>
      </c>
      <c r="USC18" s="231">
        <f t="shared" si="230"/>
        <v>0</v>
      </c>
      <c r="USD18" s="231">
        <f t="shared" si="230"/>
        <v>0</v>
      </c>
      <c r="USE18" s="231">
        <f t="shared" si="230"/>
        <v>0</v>
      </c>
      <c r="USF18" s="231">
        <f t="shared" si="230"/>
        <v>0</v>
      </c>
      <c r="USG18" s="231">
        <f t="shared" si="230"/>
        <v>0</v>
      </c>
      <c r="USH18" s="231">
        <f t="shared" si="230"/>
        <v>0</v>
      </c>
      <c r="USI18" s="231">
        <f t="shared" si="230"/>
        <v>0</v>
      </c>
      <c r="USJ18" s="231">
        <f t="shared" si="230"/>
        <v>0</v>
      </c>
      <c r="USK18" s="231">
        <f t="shared" si="230"/>
        <v>0</v>
      </c>
      <c r="USL18" s="231">
        <f t="shared" si="230"/>
        <v>0</v>
      </c>
      <c r="USM18" s="231">
        <f t="shared" si="230"/>
        <v>0</v>
      </c>
      <c r="USN18" s="231">
        <f t="shared" si="230"/>
        <v>0</v>
      </c>
      <c r="USO18" s="231">
        <f t="shared" si="230"/>
        <v>0</v>
      </c>
      <c r="USP18" s="231">
        <f t="shared" si="230"/>
        <v>0</v>
      </c>
      <c r="USQ18" s="231">
        <f t="shared" si="230"/>
        <v>0</v>
      </c>
      <c r="USR18" s="231">
        <f t="shared" si="230"/>
        <v>0</v>
      </c>
      <c r="USS18" s="231">
        <f t="shared" si="230"/>
        <v>0</v>
      </c>
      <c r="UST18" s="231">
        <f t="shared" si="230"/>
        <v>0</v>
      </c>
      <c r="USU18" s="231">
        <f t="shared" si="230"/>
        <v>0</v>
      </c>
      <c r="USV18" s="231">
        <f t="shared" si="230"/>
        <v>0</v>
      </c>
      <c r="USW18" s="231">
        <f t="shared" si="230"/>
        <v>0</v>
      </c>
      <c r="USX18" s="231">
        <f t="shared" si="230"/>
        <v>0</v>
      </c>
      <c r="USY18" s="231">
        <f t="shared" si="230"/>
        <v>0</v>
      </c>
      <c r="USZ18" s="231">
        <f t="shared" si="230"/>
        <v>0</v>
      </c>
      <c r="UTA18" s="231">
        <f t="shared" si="230"/>
        <v>0</v>
      </c>
      <c r="UTB18" s="231">
        <f t="shared" si="230"/>
        <v>0</v>
      </c>
      <c r="UTC18" s="231">
        <f t="shared" si="230"/>
        <v>0</v>
      </c>
      <c r="UTD18" s="231">
        <f t="shared" si="230"/>
        <v>0</v>
      </c>
      <c r="UTE18" s="231">
        <f t="shared" si="230"/>
        <v>0</v>
      </c>
      <c r="UTF18" s="231">
        <f t="shared" si="230"/>
        <v>0</v>
      </c>
      <c r="UTG18" s="231">
        <f t="shared" si="230"/>
        <v>0</v>
      </c>
      <c r="UTH18" s="231">
        <f t="shared" ref="UTH18:UVS18" si="231">SUM(UTH10:UTH17)</f>
        <v>0</v>
      </c>
      <c r="UTI18" s="231">
        <f t="shared" si="231"/>
        <v>0</v>
      </c>
      <c r="UTJ18" s="231">
        <f t="shared" si="231"/>
        <v>0</v>
      </c>
      <c r="UTK18" s="231">
        <f t="shared" si="231"/>
        <v>0</v>
      </c>
      <c r="UTL18" s="231">
        <f t="shared" si="231"/>
        <v>0</v>
      </c>
      <c r="UTM18" s="231">
        <f t="shared" si="231"/>
        <v>0</v>
      </c>
      <c r="UTN18" s="231">
        <f t="shared" si="231"/>
        <v>0</v>
      </c>
      <c r="UTO18" s="231">
        <f t="shared" si="231"/>
        <v>0</v>
      </c>
      <c r="UTP18" s="231">
        <f t="shared" si="231"/>
        <v>0</v>
      </c>
      <c r="UTQ18" s="231">
        <f t="shared" si="231"/>
        <v>0</v>
      </c>
      <c r="UTR18" s="231">
        <f t="shared" si="231"/>
        <v>0</v>
      </c>
      <c r="UTS18" s="231">
        <f t="shared" si="231"/>
        <v>0</v>
      </c>
      <c r="UTT18" s="231">
        <f t="shared" si="231"/>
        <v>0</v>
      </c>
      <c r="UTU18" s="231">
        <f t="shared" si="231"/>
        <v>0</v>
      </c>
      <c r="UTV18" s="231">
        <f t="shared" si="231"/>
        <v>0</v>
      </c>
      <c r="UTW18" s="231">
        <f t="shared" si="231"/>
        <v>0</v>
      </c>
      <c r="UTX18" s="231">
        <f t="shared" si="231"/>
        <v>0</v>
      </c>
      <c r="UTY18" s="231">
        <f t="shared" si="231"/>
        <v>0</v>
      </c>
      <c r="UTZ18" s="231">
        <f t="shared" si="231"/>
        <v>0</v>
      </c>
      <c r="UUA18" s="231">
        <f t="shared" si="231"/>
        <v>0</v>
      </c>
      <c r="UUB18" s="231">
        <f t="shared" si="231"/>
        <v>0</v>
      </c>
      <c r="UUC18" s="231">
        <f t="shared" si="231"/>
        <v>0</v>
      </c>
      <c r="UUD18" s="231">
        <f t="shared" si="231"/>
        <v>0</v>
      </c>
      <c r="UUE18" s="231">
        <f t="shared" si="231"/>
        <v>0</v>
      </c>
      <c r="UUF18" s="231">
        <f t="shared" si="231"/>
        <v>0</v>
      </c>
      <c r="UUG18" s="231">
        <f t="shared" si="231"/>
        <v>0</v>
      </c>
      <c r="UUH18" s="231">
        <f t="shared" si="231"/>
        <v>0</v>
      </c>
      <c r="UUI18" s="231">
        <f t="shared" si="231"/>
        <v>0</v>
      </c>
      <c r="UUJ18" s="231">
        <f t="shared" si="231"/>
        <v>0</v>
      </c>
      <c r="UUK18" s="231">
        <f t="shared" si="231"/>
        <v>0</v>
      </c>
      <c r="UUL18" s="231">
        <f t="shared" si="231"/>
        <v>0</v>
      </c>
      <c r="UUM18" s="231">
        <f t="shared" si="231"/>
        <v>0</v>
      </c>
      <c r="UUN18" s="231">
        <f t="shared" si="231"/>
        <v>0</v>
      </c>
      <c r="UUO18" s="231">
        <f t="shared" si="231"/>
        <v>0</v>
      </c>
      <c r="UUP18" s="231">
        <f t="shared" si="231"/>
        <v>0</v>
      </c>
      <c r="UUQ18" s="231">
        <f t="shared" si="231"/>
        <v>0</v>
      </c>
      <c r="UUR18" s="231">
        <f t="shared" si="231"/>
        <v>0</v>
      </c>
      <c r="UUS18" s="231">
        <f t="shared" si="231"/>
        <v>0</v>
      </c>
      <c r="UUT18" s="231">
        <f t="shared" si="231"/>
        <v>0</v>
      </c>
      <c r="UUU18" s="231">
        <f t="shared" si="231"/>
        <v>0</v>
      </c>
      <c r="UUV18" s="231">
        <f t="shared" si="231"/>
        <v>0</v>
      </c>
      <c r="UUW18" s="231">
        <f t="shared" si="231"/>
        <v>0</v>
      </c>
      <c r="UUX18" s="231">
        <f t="shared" si="231"/>
        <v>0</v>
      </c>
      <c r="UUY18" s="231">
        <f t="shared" si="231"/>
        <v>0</v>
      </c>
      <c r="UUZ18" s="231">
        <f t="shared" si="231"/>
        <v>0</v>
      </c>
      <c r="UVA18" s="231">
        <f t="shared" si="231"/>
        <v>0</v>
      </c>
      <c r="UVB18" s="231">
        <f t="shared" si="231"/>
        <v>0</v>
      </c>
      <c r="UVC18" s="231">
        <f t="shared" si="231"/>
        <v>0</v>
      </c>
      <c r="UVD18" s="231">
        <f t="shared" si="231"/>
        <v>0</v>
      </c>
      <c r="UVE18" s="231">
        <f t="shared" si="231"/>
        <v>0</v>
      </c>
      <c r="UVF18" s="231">
        <f t="shared" si="231"/>
        <v>0</v>
      </c>
      <c r="UVG18" s="231">
        <f t="shared" si="231"/>
        <v>0</v>
      </c>
      <c r="UVH18" s="231">
        <f t="shared" si="231"/>
        <v>0</v>
      </c>
      <c r="UVI18" s="231">
        <f t="shared" si="231"/>
        <v>0</v>
      </c>
      <c r="UVJ18" s="231">
        <f t="shared" si="231"/>
        <v>0</v>
      </c>
      <c r="UVK18" s="231">
        <f t="shared" si="231"/>
        <v>0</v>
      </c>
      <c r="UVL18" s="231">
        <f t="shared" si="231"/>
        <v>0</v>
      </c>
      <c r="UVM18" s="231">
        <f t="shared" si="231"/>
        <v>0</v>
      </c>
      <c r="UVN18" s="231">
        <f t="shared" si="231"/>
        <v>0</v>
      </c>
      <c r="UVO18" s="231">
        <f t="shared" si="231"/>
        <v>0</v>
      </c>
      <c r="UVP18" s="231">
        <f t="shared" si="231"/>
        <v>0</v>
      </c>
      <c r="UVQ18" s="231">
        <f t="shared" si="231"/>
        <v>0</v>
      </c>
      <c r="UVR18" s="231">
        <f t="shared" si="231"/>
        <v>0</v>
      </c>
      <c r="UVS18" s="231">
        <f t="shared" si="231"/>
        <v>0</v>
      </c>
      <c r="UVT18" s="231">
        <f t="shared" ref="UVT18:UYE18" si="232">SUM(UVT10:UVT17)</f>
        <v>0</v>
      </c>
      <c r="UVU18" s="231">
        <f t="shared" si="232"/>
        <v>0</v>
      </c>
      <c r="UVV18" s="231">
        <f t="shared" si="232"/>
        <v>0</v>
      </c>
      <c r="UVW18" s="231">
        <f t="shared" si="232"/>
        <v>0</v>
      </c>
      <c r="UVX18" s="231">
        <f t="shared" si="232"/>
        <v>0</v>
      </c>
      <c r="UVY18" s="231">
        <f t="shared" si="232"/>
        <v>0</v>
      </c>
      <c r="UVZ18" s="231">
        <f t="shared" si="232"/>
        <v>0</v>
      </c>
      <c r="UWA18" s="231">
        <f t="shared" si="232"/>
        <v>0</v>
      </c>
      <c r="UWB18" s="231">
        <f t="shared" si="232"/>
        <v>0</v>
      </c>
      <c r="UWC18" s="231">
        <f t="shared" si="232"/>
        <v>0</v>
      </c>
      <c r="UWD18" s="231">
        <f t="shared" si="232"/>
        <v>0</v>
      </c>
      <c r="UWE18" s="231">
        <f t="shared" si="232"/>
        <v>0</v>
      </c>
      <c r="UWF18" s="231">
        <f t="shared" si="232"/>
        <v>0</v>
      </c>
      <c r="UWG18" s="231">
        <f t="shared" si="232"/>
        <v>0</v>
      </c>
      <c r="UWH18" s="231">
        <f t="shared" si="232"/>
        <v>0</v>
      </c>
      <c r="UWI18" s="231">
        <f t="shared" si="232"/>
        <v>0</v>
      </c>
      <c r="UWJ18" s="231">
        <f t="shared" si="232"/>
        <v>0</v>
      </c>
      <c r="UWK18" s="231">
        <f t="shared" si="232"/>
        <v>0</v>
      </c>
      <c r="UWL18" s="231">
        <f t="shared" si="232"/>
        <v>0</v>
      </c>
      <c r="UWM18" s="231">
        <f t="shared" si="232"/>
        <v>0</v>
      </c>
      <c r="UWN18" s="231">
        <f t="shared" si="232"/>
        <v>0</v>
      </c>
      <c r="UWO18" s="231">
        <f t="shared" si="232"/>
        <v>0</v>
      </c>
      <c r="UWP18" s="231">
        <f t="shared" si="232"/>
        <v>0</v>
      </c>
      <c r="UWQ18" s="231">
        <f t="shared" si="232"/>
        <v>0</v>
      </c>
      <c r="UWR18" s="231">
        <f t="shared" si="232"/>
        <v>0</v>
      </c>
      <c r="UWS18" s="231">
        <f t="shared" si="232"/>
        <v>0</v>
      </c>
      <c r="UWT18" s="231">
        <f t="shared" si="232"/>
        <v>0</v>
      </c>
      <c r="UWU18" s="231">
        <f t="shared" si="232"/>
        <v>0</v>
      </c>
      <c r="UWV18" s="231">
        <f t="shared" si="232"/>
        <v>0</v>
      </c>
      <c r="UWW18" s="231">
        <f t="shared" si="232"/>
        <v>0</v>
      </c>
      <c r="UWX18" s="231">
        <f t="shared" si="232"/>
        <v>0</v>
      </c>
      <c r="UWY18" s="231">
        <f t="shared" si="232"/>
        <v>0</v>
      </c>
      <c r="UWZ18" s="231">
        <f t="shared" si="232"/>
        <v>0</v>
      </c>
      <c r="UXA18" s="231">
        <f t="shared" si="232"/>
        <v>0</v>
      </c>
      <c r="UXB18" s="231">
        <f t="shared" si="232"/>
        <v>0</v>
      </c>
      <c r="UXC18" s="231">
        <f t="shared" si="232"/>
        <v>0</v>
      </c>
      <c r="UXD18" s="231">
        <f t="shared" si="232"/>
        <v>0</v>
      </c>
      <c r="UXE18" s="231">
        <f t="shared" si="232"/>
        <v>0</v>
      </c>
      <c r="UXF18" s="231">
        <f t="shared" si="232"/>
        <v>0</v>
      </c>
      <c r="UXG18" s="231">
        <f t="shared" si="232"/>
        <v>0</v>
      </c>
      <c r="UXH18" s="231">
        <f t="shared" si="232"/>
        <v>0</v>
      </c>
      <c r="UXI18" s="231">
        <f t="shared" si="232"/>
        <v>0</v>
      </c>
      <c r="UXJ18" s="231">
        <f t="shared" si="232"/>
        <v>0</v>
      </c>
      <c r="UXK18" s="231">
        <f t="shared" si="232"/>
        <v>0</v>
      </c>
      <c r="UXL18" s="231">
        <f t="shared" si="232"/>
        <v>0</v>
      </c>
      <c r="UXM18" s="231">
        <f t="shared" si="232"/>
        <v>0</v>
      </c>
      <c r="UXN18" s="231">
        <f t="shared" si="232"/>
        <v>0</v>
      </c>
      <c r="UXO18" s="231">
        <f t="shared" si="232"/>
        <v>0</v>
      </c>
      <c r="UXP18" s="231">
        <f t="shared" si="232"/>
        <v>0</v>
      </c>
      <c r="UXQ18" s="231">
        <f t="shared" si="232"/>
        <v>0</v>
      </c>
      <c r="UXR18" s="231">
        <f t="shared" si="232"/>
        <v>0</v>
      </c>
      <c r="UXS18" s="231">
        <f t="shared" si="232"/>
        <v>0</v>
      </c>
      <c r="UXT18" s="231">
        <f t="shared" si="232"/>
        <v>0</v>
      </c>
      <c r="UXU18" s="231">
        <f t="shared" si="232"/>
        <v>0</v>
      </c>
      <c r="UXV18" s="231">
        <f t="shared" si="232"/>
        <v>0</v>
      </c>
      <c r="UXW18" s="231">
        <f t="shared" si="232"/>
        <v>0</v>
      </c>
      <c r="UXX18" s="231">
        <f t="shared" si="232"/>
        <v>0</v>
      </c>
      <c r="UXY18" s="231">
        <f t="shared" si="232"/>
        <v>0</v>
      </c>
      <c r="UXZ18" s="231">
        <f t="shared" si="232"/>
        <v>0</v>
      </c>
      <c r="UYA18" s="231">
        <f t="shared" si="232"/>
        <v>0</v>
      </c>
      <c r="UYB18" s="231">
        <f t="shared" si="232"/>
        <v>0</v>
      </c>
      <c r="UYC18" s="231">
        <f t="shared" si="232"/>
        <v>0</v>
      </c>
      <c r="UYD18" s="231">
        <f t="shared" si="232"/>
        <v>0</v>
      </c>
      <c r="UYE18" s="231">
        <f t="shared" si="232"/>
        <v>0</v>
      </c>
      <c r="UYF18" s="231">
        <f t="shared" ref="UYF18:VAQ18" si="233">SUM(UYF10:UYF17)</f>
        <v>0</v>
      </c>
      <c r="UYG18" s="231">
        <f t="shared" si="233"/>
        <v>0</v>
      </c>
      <c r="UYH18" s="231">
        <f t="shared" si="233"/>
        <v>0</v>
      </c>
      <c r="UYI18" s="231">
        <f t="shared" si="233"/>
        <v>0</v>
      </c>
      <c r="UYJ18" s="231">
        <f t="shared" si="233"/>
        <v>0</v>
      </c>
      <c r="UYK18" s="231">
        <f t="shared" si="233"/>
        <v>0</v>
      </c>
      <c r="UYL18" s="231">
        <f t="shared" si="233"/>
        <v>0</v>
      </c>
      <c r="UYM18" s="231">
        <f t="shared" si="233"/>
        <v>0</v>
      </c>
      <c r="UYN18" s="231">
        <f t="shared" si="233"/>
        <v>0</v>
      </c>
      <c r="UYO18" s="231">
        <f t="shared" si="233"/>
        <v>0</v>
      </c>
      <c r="UYP18" s="231">
        <f t="shared" si="233"/>
        <v>0</v>
      </c>
      <c r="UYQ18" s="231">
        <f t="shared" si="233"/>
        <v>0</v>
      </c>
      <c r="UYR18" s="231">
        <f t="shared" si="233"/>
        <v>0</v>
      </c>
      <c r="UYS18" s="231">
        <f t="shared" si="233"/>
        <v>0</v>
      </c>
      <c r="UYT18" s="231">
        <f t="shared" si="233"/>
        <v>0</v>
      </c>
      <c r="UYU18" s="231">
        <f t="shared" si="233"/>
        <v>0</v>
      </c>
      <c r="UYV18" s="231">
        <f t="shared" si="233"/>
        <v>0</v>
      </c>
      <c r="UYW18" s="231">
        <f t="shared" si="233"/>
        <v>0</v>
      </c>
      <c r="UYX18" s="231">
        <f t="shared" si="233"/>
        <v>0</v>
      </c>
      <c r="UYY18" s="231">
        <f t="shared" si="233"/>
        <v>0</v>
      </c>
      <c r="UYZ18" s="231">
        <f t="shared" si="233"/>
        <v>0</v>
      </c>
      <c r="UZA18" s="231">
        <f t="shared" si="233"/>
        <v>0</v>
      </c>
      <c r="UZB18" s="231">
        <f t="shared" si="233"/>
        <v>0</v>
      </c>
      <c r="UZC18" s="231">
        <f t="shared" si="233"/>
        <v>0</v>
      </c>
      <c r="UZD18" s="231">
        <f t="shared" si="233"/>
        <v>0</v>
      </c>
      <c r="UZE18" s="231">
        <f t="shared" si="233"/>
        <v>0</v>
      </c>
      <c r="UZF18" s="231">
        <f t="shared" si="233"/>
        <v>0</v>
      </c>
      <c r="UZG18" s="231">
        <f t="shared" si="233"/>
        <v>0</v>
      </c>
      <c r="UZH18" s="231">
        <f t="shared" si="233"/>
        <v>0</v>
      </c>
      <c r="UZI18" s="231">
        <f t="shared" si="233"/>
        <v>0</v>
      </c>
      <c r="UZJ18" s="231">
        <f t="shared" si="233"/>
        <v>0</v>
      </c>
      <c r="UZK18" s="231">
        <f t="shared" si="233"/>
        <v>0</v>
      </c>
      <c r="UZL18" s="231">
        <f t="shared" si="233"/>
        <v>0</v>
      </c>
      <c r="UZM18" s="231">
        <f t="shared" si="233"/>
        <v>0</v>
      </c>
      <c r="UZN18" s="231">
        <f t="shared" si="233"/>
        <v>0</v>
      </c>
      <c r="UZO18" s="231">
        <f t="shared" si="233"/>
        <v>0</v>
      </c>
      <c r="UZP18" s="231">
        <f t="shared" si="233"/>
        <v>0</v>
      </c>
      <c r="UZQ18" s="231">
        <f t="shared" si="233"/>
        <v>0</v>
      </c>
      <c r="UZR18" s="231">
        <f t="shared" si="233"/>
        <v>0</v>
      </c>
      <c r="UZS18" s="231">
        <f t="shared" si="233"/>
        <v>0</v>
      </c>
      <c r="UZT18" s="231">
        <f t="shared" si="233"/>
        <v>0</v>
      </c>
      <c r="UZU18" s="231">
        <f t="shared" si="233"/>
        <v>0</v>
      </c>
      <c r="UZV18" s="231">
        <f t="shared" si="233"/>
        <v>0</v>
      </c>
      <c r="UZW18" s="231">
        <f t="shared" si="233"/>
        <v>0</v>
      </c>
      <c r="UZX18" s="231">
        <f t="shared" si="233"/>
        <v>0</v>
      </c>
      <c r="UZY18" s="231">
        <f t="shared" si="233"/>
        <v>0</v>
      </c>
      <c r="UZZ18" s="231">
        <f t="shared" si="233"/>
        <v>0</v>
      </c>
      <c r="VAA18" s="231">
        <f t="shared" si="233"/>
        <v>0</v>
      </c>
      <c r="VAB18" s="231">
        <f t="shared" si="233"/>
        <v>0</v>
      </c>
      <c r="VAC18" s="231">
        <f t="shared" si="233"/>
        <v>0</v>
      </c>
      <c r="VAD18" s="231">
        <f t="shared" si="233"/>
        <v>0</v>
      </c>
      <c r="VAE18" s="231">
        <f t="shared" si="233"/>
        <v>0</v>
      </c>
      <c r="VAF18" s="231">
        <f t="shared" si="233"/>
        <v>0</v>
      </c>
      <c r="VAG18" s="231">
        <f t="shared" si="233"/>
        <v>0</v>
      </c>
      <c r="VAH18" s="231">
        <f t="shared" si="233"/>
        <v>0</v>
      </c>
      <c r="VAI18" s="231">
        <f t="shared" si="233"/>
        <v>0</v>
      </c>
      <c r="VAJ18" s="231">
        <f t="shared" si="233"/>
        <v>0</v>
      </c>
      <c r="VAK18" s="231">
        <f t="shared" si="233"/>
        <v>0</v>
      </c>
      <c r="VAL18" s="231">
        <f t="shared" si="233"/>
        <v>0</v>
      </c>
      <c r="VAM18" s="231">
        <f t="shared" si="233"/>
        <v>0</v>
      </c>
      <c r="VAN18" s="231">
        <f t="shared" si="233"/>
        <v>0</v>
      </c>
      <c r="VAO18" s="231">
        <f t="shared" si="233"/>
        <v>0</v>
      </c>
      <c r="VAP18" s="231">
        <f t="shared" si="233"/>
        <v>0</v>
      </c>
      <c r="VAQ18" s="231">
        <f t="shared" si="233"/>
        <v>0</v>
      </c>
      <c r="VAR18" s="231">
        <f t="shared" ref="VAR18:VDC18" si="234">SUM(VAR10:VAR17)</f>
        <v>0</v>
      </c>
      <c r="VAS18" s="231">
        <f t="shared" si="234"/>
        <v>0</v>
      </c>
      <c r="VAT18" s="231">
        <f t="shared" si="234"/>
        <v>0</v>
      </c>
      <c r="VAU18" s="231">
        <f t="shared" si="234"/>
        <v>0</v>
      </c>
      <c r="VAV18" s="231">
        <f t="shared" si="234"/>
        <v>0</v>
      </c>
      <c r="VAW18" s="231">
        <f t="shared" si="234"/>
        <v>0</v>
      </c>
      <c r="VAX18" s="231">
        <f t="shared" si="234"/>
        <v>0</v>
      </c>
      <c r="VAY18" s="231">
        <f t="shared" si="234"/>
        <v>0</v>
      </c>
      <c r="VAZ18" s="231">
        <f t="shared" si="234"/>
        <v>0</v>
      </c>
      <c r="VBA18" s="231">
        <f t="shared" si="234"/>
        <v>0</v>
      </c>
      <c r="VBB18" s="231">
        <f t="shared" si="234"/>
        <v>0</v>
      </c>
      <c r="VBC18" s="231">
        <f t="shared" si="234"/>
        <v>0</v>
      </c>
      <c r="VBD18" s="231">
        <f t="shared" si="234"/>
        <v>0</v>
      </c>
      <c r="VBE18" s="231">
        <f t="shared" si="234"/>
        <v>0</v>
      </c>
      <c r="VBF18" s="231">
        <f t="shared" si="234"/>
        <v>0</v>
      </c>
      <c r="VBG18" s="231">
        <f t="shared" si="234"/>
        <v>0</v>
      </c>
      <c r="VBH18" s="231">
        <f t="shared" si="234"/>
        <v>0</v>
      </c>
      <c r="VBI18" s="231">
        <f t="shared" si="234"/>
        <v>0</v>
      </c>
      <c r="VBJ18" s="231">
        <f t="shared" si="234"/>
        <v>0</v>
      </c>
      <c r="VBK18" s="231">
        <f t="shared" si="234"/>
        <v>0</v>
      </c>
      <c r="VBL18" s="231">
        <f t="shared" si="234"/>
        <v>0</v>
      </c>
      <c r="VBM18" s="231">
        <f t="shared" si="234"/>
        <v>0</v>
      </c>
      <c r="VBN18" s="231">
        <f t="shared" si="234"/>
        <v>0</v>
      </c>
      <c r="VBO18" s="231">
        <f t="shared" si="234"/>
        <v>0</v>
      </c>
      <c r="VBP18" s="231">
        <f t="shared" si="234"/>
        <v>0</v>
      </c>
      <c r="VBQ18" s="231">
        <f t="shared" si="234"/>
        <v>0</v>
      </c>
      <c r="VBR18" s="231">
        <f t="shared" si="234"/>
        <v>0</v>
      </c>
      <c r="VBS18" s="231">
        <f t="shared" si="234"/>
        <v>0</v>
      </c>
      <c r="VBT18" s="231">
        <f t="shared" si="234"/>
        <v>0</v>
      </c>
      <c r="VBU18" s="231">
        <f t="shared" si="234"/>
        <v>0</v>
      </c>
      <c r="VBV18" s="231">
        <f t="shared" si="234"/>
        <v>0</v>
      </c>
      <c r="VBW18" s="231">
        <f t="shared" si="234"/>
        <v>0</v>
      </c>
      <c r="VBX18" s="231">
        <f t="shared" si="234"/>
        <v>0</v>
      </c>
      <c r="VBY18" s="231">
        <f t="shared" si="234"/>
        <v>0</v>
      </c>
      <c r="VBZ18" s="231">
        <f t="shared" si="234"/>
        <v>0</v>
      </c>
      <c r="VCA18" s="231">
        <f t="shared" si="234"/>
        <v>0</v>
      </c>
      <c r="VCB18" s="231">
        <f t="shared" si="234"/>
        <v>0</v>
      </c>
      <c r="VCC18" s="231">
        <f t="shared" si="234"/>
        <v>0</v>
      </c>
      <c r="VCD18" s="231">
        <f t="shared" si="234"/>
        <v>0</v>
      </c>
      <c r="VCE18" s="231">
        <f t="shared" si="234"/>
        <v>0</v>
      </c>
      <c r="VCF18" s="231">
        <f t="shared" si="234"/>
        <v>0</v>
      </c>
      <c r="VCG18" s="231">
        <f t="shared" si="234"/>
        <v>0</v>
      </c>
      <c r="VCH18" s="231">
        <f t="shared" si="234"/>
        <v>0</v>
      </c>
      <c r="VCI18" s="231">
        <f t="shared" si="234"/>
        <v>0</v>
      </c>
      <c r="VCJ18" s="231">
        <f t="shared" si="234"/>
        <v>0</v>
      </c>
      <c r="VCK18" s="231">
        <f t="shared" si="234"/>
        <v>0</v>
      </c>
      <c r="VCL18" s="231">
        <f t="shared" si="234"/>
        <v>0</v>
      </c>
      <c r="VCM18" s="231">
        <f t="shared" si="234"/>
        <v>0</v>
      </c>
      <c r="VCN18" s="231">
        <f t="shared" si="234"/>
        <v>0</v>
      </c>
      <c r="VCO18" s="231">
        <f t="shared" si="234"/>
        <v>0</v>
      </c>
      <c r="VCP18" s="231">
        <f t="shared" si="234"/>
        <v>0</v>
      </c>
      <c r="VCQ18" s="231">
        <f t="shared" si="234"/>
        <v>0</v>
      </c>
      <c r="VCR18" s="231">
        <f t="shared" si="234"/>
        <v>0</v>
      </c>
      <c r="VCS18" s="231">
        <f t="shared" si="234"/>
        <v>0</v>
      </c>
      <c r="VCT18" s="231">
        <f t="shared" si="234"/>
        <v>0</v>
      </c>
      <c r="VCU18" s="231">
        <f t="shared" si="234"/>
        <v>0</v>
      </c>
      <c r="VCV18" s="231">
        <f t="shared" si="234"/>
        <v>0</v>
      </c>
      <c r="VCW18" s="231">
        <f t="shared" si="234"/>
        <v>0</v>
      </c>
      <c r="VCX18" s="231">
        <f t="shared" si="234"/>
        <v>0</v>
      </c>
      <c r="VCY18" s="231">
        <f t="shared" si="234"/>
        <v>0</v>
      </c>
      <c r="VCZ18" s="231">
        <f t="shared" si="234"/>
        <v>0</v>
      </c>
      <c r="VDA18" s="231">
        <f t="shared" si="234"/>
        <v>0</v>
      </c>
      <c r="VDB18" s="231">
        <f t="shared" si="234"/>
        <v>0</v>
      </c>
      <c r="VDC18" s="231">
        <f t="shared" si="234"/>
        <v>0</v>
      </c>
      <c r="VDD18" s="231">
        <f t="shared" ref="VDD18:VFO18" si="235">SUM(VDD10:VDD17)</f>
        <v>0</v>
      </c>
      <c r="VDE18" s="231">
        <f t="shared" si="235"/>
        <v>0</v>
      </c>
      <c r="VDF18" s="231">
        <f t="shared" si="235"/>
        <v>0</v>
      </c>
      <c r="VDG18" s="231">
        <f t="shared" si="235"/>
        <v>0</v>
      </c>
      <c r="VDH18" s="231">
        <f t="shared" si="235"/>
        <v>0</v>
      </c>
      <c r="VDI18" s="231">
        <f t="shared" si="235"/>
        <v>0</v>
      </c>
      <c r="VDJ18" s="231">
        <f t="shared" si="235"/>
        <v>0</v>
      </c>
      <c r="VDK18" s="231">
        <f t="shared" si="235"/>
        <v>0</v>
      </c>
      <c r="VDL18" s="231">
        <f t="shared" si="235"/>
        <v>0</v>
      </c>
      <c r="VDM18" s="231">
        <f t="shared" si="235"/>
        <v>0</v>
      </c>
      <c r="VDN18" s="231">
        <f t="shared" si="235"/>
        <v>0</v>
      </c>
      <c r="VDO18" s="231">
        <f t="shared" si="235"/>
        <v>0</v>
      </c>
      <c r="VDP18" s="231">
        <f t="shared" si="235"/>
        <v>0</v>
      </c>
      <c r="VDQ18" s="231">
        <f t="shared" si="235"/>
        <v>0</v>
      </c>
      <c r="VDR18" s="231">
        <f t="shared" si="235"/>
        <v>0</v>
      </c>
      <c r="VDS18" s="231">
        <f t="shared" si="235"/>
        <v>0</v>
      </c>
      <c r="VDT18" s="231">
        <f t="shared" si="235"/>
        <v>0</v>
      </c>
      <c r="VDU18" s="231">
        <f t="shared" si="235"/>
        <v>0</v>
      </c>
      <c r="VDV18" s="231">
        <f t="shared" si="235"/>
        <v>0</v>
      </c>
      <c r="VDW18" s="231">
        <f t="shared" si="235"/>
        <v>0</v>
      </c>
      <c r="VDX18" s="231">
        <f t="shared" si="235"/>
        <v>0</v>
      </c>
      <c r="VDY18" s="231">
        <f t="shared" si="235"/>
        <v>0</v>
      </c>
      <c r="VDZ18" s="231">
        <f t="shared" si="235"/>
        <v>0</v>
      </c>
      <c r="VEA18" s="231">
        <f t="shared" si="235"/>
        <v>0</v>
      </c>
      <c r="VEB18" s="231">
        <f t="shared" si="235"/>
        <v>0</v>
      </c>
      <c r="VEC18" s="231">
        <f t="shared" si="235"/>
        <v>0</v>
      </c>
      <c r="VED18" s="231">
        <f t="shared" si="235"/>
        <v>0</v>
      </c>
      <c r="VEE18" s="231">
        <f t="shared" si="235"/>
        <v>0</v>
      </c>
      <c r="VEF18" s="231">
        <f t="shared" si="235"/>
        <v>0</v>
      </c>
      <c r="VEG18" s="231">
        <f t="shared" si="235"/>
        <v>0</v>
      </c>
      <c r="VEH18" s="231">
        <f t="shared" si="235"/>
        <v>0</v>
      </c>
      <c r="VEI18" s="231">
        <f t="shared" si="235"/>
        <v>0</v>
      </c>
      <c r="VEJ18" s="231">
        <f t="shared" si="235"/>
        <v>0</v>
      </c>
      <c r="VEK18" s="231">
        <f t="shared" si="235"/>
        <v>0</v>
      </c>
      <c r="VEL18" s="231">
        <f t="shared" si="235"/>
        <v>0</v>
      </c>
      <c r="VEM18" s="231">
        <f t="shared" si="235"/>
        <v>0</v>
      </c>
      <c r="VEN18" s="231">
        <f t="shared" si="235"/>
        <v>0</v>
      </c>
      <c r="VEO18" s="231">
        <f t="shared" si="235"/>
        <v>0</v>
      </c>
      <c r="VEP18" s="231">
        <f t="shared" si="235"/>
        <v>0</v>
      </c>
      <c r="VEQ18" s="231">
        <f t="shared" si="235"/>
        <v>0</v>
      </c>
      <c r="VER18" s="231">
        <f t="shared" si="235"/>
        <v>0</v>
      </c>
      <c r="VES18" s="231">
        <f t="shared" si="235"/>
        <v>0</v>
      </c>
      <c r="VET18" s="231">
        <f t="shared" si="235"/>
        <v>0</v>
      </c>
      <c r="VEU18" s="231">
        <f t="shared" si="235"/>
        <v>0</v>
      </c>
      <c r="VEV18" s="231">
        <f t="shared" si="235"/>
        <v>0</v>
      </c>
      <c r="VEW18" s="231">
        <f t="shared" si="235"/>
        <v>0</v>
      </c>
      <c r="VEX18" s="231">
        <f t="shared" si="235"/>
        <v>0</v>
      </c>
      <c r="VEY18" s="231">
        <f t="shared" si="235"/>
        <v>0</v>
      </c>
      <c r="VEZ18" s="231">
        <f t="shared" si="235"/>
        <v>0</v>
      </c>
      <c r="VFA18" s="231">
        <f t="shared" si="235"/>
        <v>0</v>
      </c>
      <c r="VFB18" s="231">
        <f t="shared" si="235"/>
        <v>0</v>
      </c>
      <c r="VFC18" s="231">
        <f t="shared" si="235"/>
        <v>0</v>
      </c>
      <c r="VFD18" s="231">
        <f t="shared" si="235"/>
        <v>0</v>
      </c>
      <c r="VFE18" s="231">
        <f t="shared" si="235"/>
        <v>0</v>
      </c>
      <c r="VFF18" s="231">
        <f t="shared" si="235"/>
        <v>0</v>
      </c>
      <c r="VFG18" s="231">
        <f t="shared" si="235"/>
        <v>0</v>
      </c>
      <c r="VFH18" s="231">
        <f t="shared" si="235"/>
        <v>0</v>
      </c>
      <c r="VFI18" s="231">
        <f t="shared" si="235"/>
        <v>0</v>
      </c>
      <c r="VFJ18" s="231">
        <f t="shared" si="235"/>
        <v>0</v>
      </c>
      <c r="VFK18" s="231">
        <f t="shared" si="235"/>
        <v>0</v>
      </c>
      <c r="VFL18" s="231">
        <f t="shared" si="235"/>
        <v>0</v>
      </c>
      <c r="VFM18" s="231">
        <f t="shared" si="235"/>
        <v>0</v>
      </c>
      <c r="VFN18" s="231">
        <f t="shared" si="235"/>
        <v>0</v>
      </c>
      <c r="VFO18" s="231">
        <f t="shared" si="235"/>
        <v>0</v>
      </c>
      <c r="VFP18" s="231">
        <f t="shared" ref="VFP18:VIA18" si="236">SUM(VFP10:VFP17)</f>
        <v>0</v>
      </c>
      <c r="VFQ18" s="231">
        <f t="shared" si="236"/>
        <v>0</v>
      </c>
      <c r="VFR18" s="231">
        <f t="shared" si="236"/>
        <v>0</v>
      </c>
      <c r="VFS18" s="231">
        <f t="shared" si="236"/>
        <v>0</v>
      </c>
      <c r="VFT18" s="231">
        <f t="shared" si="236"/>
        <v>0</v>
      </c>
      <c r="VFU18" s="231">
        <f t="shared" si="236"/>
        <v>0</v>
      </c>
      <c r="VFV18" s="231">
        <f t="shared" si="236"/>
        <v>0</v>
      </c>
      <c r="VFW18" s="231">
        <f t="shared" si="236"/>
        <v>0</v>
      </c>
      <c r="VFX18" s="231">
        <f t="shared" si="236"/>
        <v>0</v>
      </c>
      <c r="VFY18" s="231">
        <f t="shared" si="236"/>
        <v>0</v>
      </c>
      <c r="VFZ18" s="231">
        <f t="shared" si="236"/>
        <v>0</v>
      </c>
      <c r="VGA18" s="231">
        <f t="shared" si="236"/>
        <v>0</v>
      </c>
      <c r="VGB18" s="231">
        <f t="shared" si="236"/>
        <v>0</v>
      </c>
      <c r="VGC18" s="231">
        <f t="shared" si="236"/>
        <v>0</v>
      </c>
      <c r="VGD18" s="231">
        <f t="shared" si="236"/>
        <v>0</v>
      </c>
      <c r="VGE18" s="231">
        <f t="shared" si="236"/>
        <v>0</v>
      </c>
      <c r="VGF18" s="231">
        <f t="shared" si="236"/>
        <v>0</v>
      </c>
      <c r="VGG18" s="231">
        <f t="shared" si="236"/>
        <v>0</v>
      </c>
      <c r="VGH18" s="231">
        <f t="shared" si="236"/>
        <v>0</v>
      </c>
      <c r="VGI18" s="231">
        <f t="shared" si="236"/>
        <v>0</v>
      </c>
      <c r="VGJ18" s="231">
        <f t="shared" si="236"/>
        <v>0</v>
      </c>
      <c r="VGK18" s="231">
        <f t="shared" si="236"/>
        <v>0</v>
      </c>
      <c r="VGL18" s="231">
        <f t="shared" si="236"/>
        <v>0</v>
      </c>
      <c r="VGM18" s="231">
        <f t="shared" si="236"/>
        <v>0</v>
      </c>
      <c r="VGN18" s="231">
        <f t="shared" si="236"/>
        <v>0</v>
      </c>
      <c r="VGO18" s="231">
        <f t="shared" si="236"/>
        <v>0</v>
      </c>
      <c r="VGP18" s="231">
        <f t="shared" si="236"/>
        <v>0</v>
      </c>
      <c r="VGQ18" s="231">
        <f t="shared" si="236"/>
        <v>0</v>
      </c>
      <c r="VGR18" s="231">
        <f t="shared" si="236"/>
        <v>0</v>
      </c>
      <c r="VGS18" s="231">
        <f t="shared" si="236"/>
        <v>0</v>
      </c>
      <c r="VGT18" s="231">
        <f t="shared" si="236"/>
        <v>0</v>
      </c>
      <c r="VGU18" s="231">
        <f t="shared" si="236"/>
        <v>0</v>
      </c>
      <c r="VGV18" s="231">
        <f t="shared" si="236"/>
        <v>0</v>
      </c>
      <c r="VGW18" s="231">
        <f t="shared" si="236"/>
        <v>0</v>
      </c>
      <c r="VGX18" s="231">
        <f t="shared" si="236"/>
        <v>0</v>
      </c>
      <c r="VGY18" s="231">
        <f t="shared" si="236"/>
        <v>0</v>
      </c>
      <c r="VGZ18" s="231">
        <f t="shared" si="236"/>
        <v>0</v>
      </c>
      <c r="VHA18" s="231">
        <f t="shared" si="236"/>
        <v>0</v>
      </c>
      <c r="VHB18" s="231">
        <f t="shared" si="236"/>
        <v>0</v>
      </c>
      <c r="VHC18" s="231">
        <f t="shared" si="236"/>
        <v>0</v>
      </c>
      <c r="VHD18" s="231">
        <f t="shared" si="236"/>
        <v>0</v>
      </c>
      <c r="VHE18" s="231">
        <f t="shared" si="236"/>
        <v>0</v>
      </c>
      <c r="VHF18" s="231">
        <f t="shared" si="236"/>
        <v>0</v>
      </c>
      <c r="VHG18" s="231">
        <f t="shared" si="236"/>
        <v>0</v>
      </c>
      <c r="VHH18" s="231">
        <f t="shared" si="236"/>
        <v>0</v>
      </c>
      <c r="VHI18" s="231">
        <f t="shared" si="236"/>
        <v>0</v>
      </c>
      <c r="VHJ18" s="231">
        <f t="shared" si="236"/>
        <v>0</v>
      </c>
      <c r="VHK18" s="231">
        <f t="shared" si="236"/>
        <v>0</v>
      </c>
      <c r="VHL18" s="231">
        <f t="shared" si="236"/>
        <v>0</v>
      </c>
      <c r="VHM18" s="231">
        <f t="shared" si="236"/>
        <v>0</v>
      </c>
      <c r="VHN18" s="231">
        <f t="shared" si="236"/>
        <v>0</v>
      </c>
      <c r="VHO18" s="231">
        <f t="shared" si="236"/>
        <v>0</v>
      </c>
      <c r="VHP18" s="231">
        <f t="shared" si="236"/>
        <v>0</v>
      </c>
      <c r="VHQ18" s="231">
        <f t="shared" si="236"/>
        <v>0</v>
      </c>
      <c r="VHR18" s="231">
        <f t="shared" si="236"/>
        <v>0</v>
      </c>
      <c r="VHS18" s="231">
        <f t="shared" si="236"/>
        <v>0</v>
      </c>
      <c r="VHT18" s="231">
        <f t="shared" si="236"/>
        <v>0</v>
      </c>
      <c r="VHU18" s="231">
        <f t="shared" si="236"/>
        <v>0</v>
      </c>
      <c r="VHV18" s="231">
        <f t="shared" si="236"/>
        <v>0</v>
      </c>
      <c r="VHW18" s="231">
        <f t="shared" si="236"/>
        <v>0</v>
      </c>
      <c r="VHX18" s="231">
        <f t="shared" si="236"/>
        <v>0</v>
      </c>
      <c r="VHY18" s="231">
        <f t="shared" si="236"/>
        <v>0</v>
      </c>
      <c r="VHZ18" s="231">
        <f t="shared" si="236"/>
        <v>0</v>
      </c>
      <c r="VIA18" s="231">
        <f t="shared" si="236"/>
        <v>0</v>
      </c>
      <c r="VIB18" s="231">
        <f t="shared" ref="VIB18:VKM18" si="237">SUM(VIB10:VIB17)</f>
        <v>0</v>
      </c>
      <c r="VIC18" s="231">
        <f t="shared" si="237"/>
        <v>0</v>
      </c>
      <c r="VID18" s="231">
        <f t="shared" si="237"/>
        <v>0</v>
      </c>
      <c r="VIE18" s="231">
        <f t="shared" si="237"/>
        <v>0</v>
      </c>
      <c r="VIF18" s="231">
        <f t="shared" si="237"/>
        <v>0</v>
      </c>
      <c r="VIG18" s="231">
        <f t="shared" si="237"/>
        <v>0</v>
      </c>
      <c r="VIH18" s="231">
        <f t="shared" si="237"/>
        <v>0</v>
      </c>
      <c r="VII18" s="231">
        <f t="shared" si="237"/>
        <v>0</v>
      </c>
      <c r="VIJ18" s="231">
        <f t="shared" si="237"/>
        <v>0</v>
      </c>
      <c r="VIK18" s="231">
        <f t="shared" si="237"/>
        <v>0</v>
      </c>
      <c r="VIL18" s="231">
        <f t="shared" si="237"/>
        <v>0</v>
      </c>
      <c r="VIM18" s="231">
        <f t="shared" si="237"/>
        <v>0</v>
      </c>
      <c r="VIN18" s="231">
        <f t="shared" si="237"/>
        <v>0</v>
      </c>
      <c r="VIO18" s="231">
        <f t="shared" si="237"/>
        <v>0</v>
      </c>
      <c r="VIP18" s="231">
        <f t="shared" si="237"/>
        <v>0</v>
      </c>
      <c r="VIQ18" s="231">
        <f t="shared" si="237"/>
        <v>0</v>
      </c>
      <c r="VIR18" s="231">
        <f t="shared" si="237"/>
        <v>0</v>
      </c>
      <c r="VIS18" s="231">
        <f t="shared" si="237"/>
        <v>0</v>
      </c>
      <c r="VIT18" s="231">
        <f t="shared" si="237"/>
        <v>0</v>
      </c>
      <c r="VIU18" s="231">
        <f t="shared" si="237"/>
        <v>0</v>
      </c>
      <c r="VIV18" s="231">
        <f t="shared" si="237"/>
        <v>0</v>
      </c>
      <c r="VIW18" s="231">
        <f t="shared" si="237"/>
        <v>0</v>
      </c>
      <c r="VIX18" s="231">
        <f t="shared" si="237"/>
        <v>0</v>
      </c>
      <c r="VIY18" s="231">
        <f t="shared" si="237"/>
        <v>0</v>
      </c>
      <c r="VIZ18" s="231">
        <f t="shared" si="237"/>
        <v>0</v>
      </c>
      <c r="VJA18" s="231">
        <f t="shared" si="237"/>
        <v>0</v>
      </c>
      <c r="VJB18" s="231">
        <f t="shared" si="237"/>
        <v>0</v>
      </c>
      <c r="VJC18" s="231">
        <f t="shared" si="237"/>
        <v>0</v>
      </c>
      <c r="VJD18" s="231">
        <f t="shared" si="237"/>
        <v>0</v>
      </c>
      <c r="VJE18" s="231">
        <f t="shared" si="237"/>
        <v>0</v>
      </c>
      <c r="VJF18" s="231">
        <f t="shared" si="237"/>
        <v>0</v>
      </c>
      <c r="VJG18" s="231">
        <f t="shared" si="237"/>
        <v>0</v>
      </c>
      <c r="VJH18" s="231">
        <f t="shared" si="237"/>
        <v>0</v>
      </c>
      <c r="VJI18" s="231">
        <f t="shared" si="237"/>
        <v>0</v>
      </c>
      <c r="VJJ18" s="231">
        <f t="shared" si="237"/>
        <v>0</v>
      </c>
      <c r="VJK18" s="231">
        <f t="shared" si="237"/>
        <v>0</v>
      </c>
      <c r="VJL18" s="231">
        <f t="shared" si="237"/>
        <v>0</v>
      </c>
      <c r="VJM18" s="231">
        <f t="shared" si="237"/>
        <v>0</v>
      </c>
      <c r="VJN18" s="231">
        <f t="shared" si="237"/>
        <v>0</v>
      </c>
      <c r="VJO18" s="231">
        <f t="shared" si="237"/>
        <v>0</v>
      </c>
      <c r="VJP18" s="231">
        <f t="shared" si="237"/>
        <v>0</v>
      </c>
      <c r="VJQ18" s="231">
        <f t="shared" si="237"/>
        <v>0</v>
      </c>
      <c r="VJR18" s="231">
        <f t="shared" si="237"/>
        <v>0</v>
      </c>
      <c r="VJS18" s="231">
        <f t="shared" si="237"/>
        <v>0</v>
      </c>
      <c r="VJT18" s="231">
        <f t="shared" si="237"/>
        <v>0</v>
      </c>
      <c r="VJU18" s="231">
        <f t="shared" si="237"/>
        <v>0</v>
      </c>
      <c r="VJV18" s="231">
        <f t="shared" si="237"/>
        <v>0</v>
      </c>
      <c r="VJW18" s="231">
        <f t="shared" si="237"/>
        <v>0</v>
      </c>
      <c r="VJX18" s="231">
        <f t="shared" si="237"/>
        <v>0</v>
      </c>
      <c r="VJY18" s="231">
        <f t="shared" si="237"/>
        <v>0</v>
      </c>
      <c r="VJZ18" s="231">
        <f t="shared" si="237"/>
        <v>0</v>
      </c>
      <c r="VKA18" s="231">
        <f t="shared" si="237"/>
        <v>0</v>
      </c>
      <c r="VKB18" s="231">
        <f t="shared" si="237"/>
        <v>0</v>
      </c>
      <c r="VKC18" s="231">
        <f t="shared" si="237"/>
        <v>0</v>
      </c>
      <c r="VKD18" s="231">
        <f t="shared" si="237"/>
        <v>0</v>
      </c>
      <c r="VKE18" s="231">
        <f t="shared" si="237"/>
        <v>0</v>
      </c>
      <c r="VKF18" s="231">
        <f t="shared" si="237"/>
        <v>0</v>
      </c>
      <c r="VKG18" s="231">
        <f t="shared" si="237"/>
        <v>0</v>
      </c>
      <c r="VKH18" s="231">
        <f t="shared" si="237"/>
        <v>0</v>
      </c>
      <c r="VKI18" s="231">
        <f t="shared" si="237"/>
        <v>0</v>
      </c>
      <c r="VKJ18" s="231">
        <f t="shared" si="237"/>
        <v>0</v>
      </c>
      <c r="VKK18" s="231">
        <f t="shared" si="237"/>
        <v>0</v>
      </c>
      <c r="VKL18" s="231">
        <f t="shared" si="237"/>
        <v>0</v>
      </c>
      <c r="VKM18" s="231">
        <f t="shared" si="237"/>
        <v>0</v>
      </c>
      <c r="VKN18" s="231">
        <f t="shared" ref="VKN18:VMY18" si="238">SUM(VKN10:VKN17)</f>
        <v>0</v>
      </c>
      <c r="VKO18" s="231">
        <f t="shared" si="238"/>
        <v>0</v>
      </c>
      <c r="VKP18" s="231">
        <f t="shared" si="238"/>
        <v>0</v>
      </c>
      <c r="VKQ18" s="231">
        <f t="shared" si="238"/>
        <v>0</v>
      </c>
      <c r="VKR18" s="231">
        <f t="shared" si="238"/>
        <v>0</v>
      </c>
      <c r="VKS18" s="231">
        <f t="shared" si="238"/>
        <v>0</v>
      </c>
      <c r="VKT18" s="231">
        <f t="shared" si="238"/>
        <v>0</v>
      </c>
      <c r="VKU18" s="231">
        <f t="shared" si="238"/>
        <v>0</v>
      </c>
      <c r="VKV18" s="231">
        <f t="shared" si="238"/>
        <v>0</v>
      </c>
      <c r="VKW18" s="231">
        <f t="shared" si="238"/>
        <v>0</v>
      </c>
      <c r="VKX18" s="231">
        <f t="shared" si="238"/>
        <v>0</v>
      </c>
      <c r="VKY18" s="231">
        <f t="shared" si="238"/>
        <v>0</v>
      </c>
      <c r="VKZ18" s="231">
        <f t="shared" si="238"/>
        <v>0</v>
      </c>
      <c r="VLA18" s="231">
        <f t="shared" si="238"/>
        <v>0</v>
      </c>
      <c r="VLB18" s="231">
        <f t="shared" si="238"/>
        <v>0</v>
      </c>
      <c r="VLC18" s="231">
        <f t="shared" si="238"/>
        <v>0</v>
      </c>
      <c r="VLD18" s="231">
        <f t="shared" si="238"/>
        <v>0</v>
      </c>
      <c r="VLE18" s="231">
        <f t="shared" si="238"/>
        <v>0</v>
      </c>
      <c r="VLF18" s="231">
        <f t="shared" si="238"/>
        <v>0</v>
      </c>
      <c r="VLG18" s="231">
        <f t="shared" si="238"/>
        <v>0</v>
      </c>
      <c r="VLH18" s="231">
        <f t="shared" si="238"/>
        <v>0</v>
      </c>
      <c r="VLI18" s="231">
        <f t="shared" si="238"/>
        <v>0</v>
      </c>
      <c r="VLJ18" s="231">
        <f t="shared" si="238"/>
        <v>0</v>
      </c>
      <c r="VLK18" s="231">
        <f t="shared" si="238"/>
        <v>0</v>
      </c>
      <c r="VLL18" s="231">
        <f t="shared" si="238"/>
        <v>0</v>
      </c>
      <c r="VLM18" s="231">
        <f t="shared" si="238"/>
        <v>0</v>
      </c>
      <c r="VLN18" s="231">
        <f t="shared" si="238"/>
        <v>0</v>
      </c>
      <c r="VLO18" s="231">
        <f t="shared" si="238"/>
        <v>0</v>
      </c>
      <c r="VLP18" s="231">
        <f t="shared" si="238"/>
        <v>0</v>
      </c>
      <c r="VLQ18" s="231">
        <f t="shared" si="238"/>
        <v>0</v>
      </c>
      <c r="VLR18" s="231">
        <f t="shared" si="238"/>
        <v>0</v>
      </c>
      <c r="VLS18" s="231">
        <f t="shared" si="238"/>
        <v>0</v>
      </c>
      <c r="VLT18" s="231">
        <f t="shared" si="238"/>
        <v>0</v>
      </c>
      <c r="VLU18" s="231">
        <f t="shared" si="238"/>
        <v>0</v>
      </c>
      <c r="VLV18" s="231">
        <f t="shared" si="238"/>
        <v>0</v>
      </c>
      <c r="VLW18" s="231">
        <f t="shared" si="238"/>
        <v>0</v>
      </c>
      <c r="VLX18" s="231">
        <f t="shared" si="238"/>
        <v>0</v>
      </c>
      <c r="VLY18" s="231">
        <f t="shared" si="238"/>
        <v>0</v>
      </c>
      <c r="VLZ18" s="231">
        <f t="shared" si="238"/>
        <v>0</v>
      </c>
      <c r="VMA18" s="231">
        <f t="shared" si="238"/>
        <v>0</v>
      </c>
      <c r="VMB18" s="231">
        <f t="shared" si="238"/>
        <v>0</v>
      </c>
      <c r="VMC18" s="231">
        <f t="shared" si="238"/>
        <v>0</v>
      </c>
      <c r="VMD18" s="231">
        <f t="shared" si="238"/>
        <v>0</v>
      </c>
      <c r="VME18" s="231">
        <f t="shared" si="238"/>
        <v>0</v>
      </c>
      <c r="VMF18" s="231">
        <f t="shared" si="238"/>
        <v>0</v>
      </c>
      <c r="VMG18" s="231">
        <f t="shared" si="238"/>
        <v>0</v>
      </c>
      <c r="VMH18" s="231">
        <f t="shared" si="238"/>
        <v>0</v>
      </c>
      <c r="VMI18" s="231">
        <f t="shared" si="238"/>
        <v>0</v>
      </c>
      <c r="VMJ18" s="231">
        <f t="shared" si="238"/>
        <v>0</v>
      </c>
      <c r="VMK18" s="231">
        <f t="shared" si="238"/>
        <v>0</v>
      </c>
      <c r="VML18" s="231">
        <f t="shared" si="238"/>
        <v>0</v>
      </c>
      <c r="VMM18" s="231">
        <f t="shared" si="238"/>
        <v>0</v>
      </c>
      <c r="VMN18" s="231">
        <f t="shared" si="238"/>
        <v>0</v>
      </c>
      <c r="VMO18" s="231">
        <f t="shared" si="238"/>
        <v>0</v>
      </c>
      <c r="VMP18" s="231">
        <f t="shared" si="238"/>
        <v>0</v>
      </c>
      <c r="VMQ18" s="231">
        <f t="shared" si="238"/>
        <v>0</v>
      </c>
      <c r="VMR18" s="231">
        <f t="shared" si="238"/>
        <v>0</v>
      </c>
      <c r="VMS18" s="231">
        <f t="shared" si="238"/>
        <v>0</v>
      </c>
      <c r="VMT18" s="231">
        <f t="shared" si="238"/>
        <v>0</v>
      </c>
      <c r="VMU18" s="231">
        <f t="shared" si="238"/>
        <v>0</v>
      </c>
      <c r="VMV18" s="231">
        <f t="shared" si="238"/>
        <v>0</v>
      </c>
      <c r="VMW18" s="231">
        <f t="shared" si="238"/>
        <v>0</v>
      </c>
      <c r="VMX18" s="231">
        <f t="shared" si="238"/>
        <v>0</v>
      </c>
      <c r="VMY18" s="231">
        <f t="shared" si="238"/>
        <v>0</v>
      </c>
      <c r="VMZ18" s="231">
        <f t="shared" ref="VMZ18:VPK18" si="239">SUM(VMZ10:VMZ17)</f>
        <v>0</v>
      </c>
      <c r="VNA18" s="231">
        <f t="shared" si="239"/>
        <v>0</v>
      </c>
      <c r="VNB18" s="231">
        <f t="shared" si="239"/>
        <v>0</v>
      </c>
      <c r="VNC18" s="231">
        <f t="shared" si="239"/>
        <v>0</v>
      </c>
      <c r="VND18" s="231">
        <f t="shared" si="239"/>
        <v>0</v>
      </c>
      <c r="VNE18" s="231">
        <f t="shared" si="239"/>
        <v>0</v>
      </c>
      <c r="VNF18" s="231">
        <f t="shared" si="239"/>
        <v>0</v>
      </c>
      <c r="VNG18" s="231">
        <f t="shared" si="239"/>
        <v>0</v>
      </c>
      <c r="VNH18" s="231">
        <f t="shared" si="239"/>
        <v>0</v>
      </c>
      <c r="VNI18" s="231">
        <f t="shared" si="239"/>
        <v>0</v>
      </c>
      <c r="VNJ18" s="231">
        <f t="shared" si="239"/>
        <v>0</v>
      </c>
      <c r="VNK18" s="231">
        <f t="shared" si="239"/>
        <v>0</v>
      </c>
      <c r="VNL18" s="231">
        <f t="shared" si="239"/>
        <v>0</v>
      </c>
      <c r="VNM18" s="231">
        <f t="shared" si="239"/>
        <v>0</v>
      </c>
      <c r="VNN18" s="231">
        <f t="shared" si="239"/>
        <v>0</v>
      </c>
      <c r="VNO18" s="231">
        <f t="shared" si="239"/>
        <v>0</v>
      </c>
      <c r="VNP18" s="231">
        <f t="shared" si="239"/>
        <v>0</v>
      </c>
      <c r="VNQ18" s="231">
        <f t="shared" si="239"/>
        <v>0</v>
      </c>
      <c r="VNR18" s="231">
        <f t="shared" si="239"/>
        <v>0</v>
      </c>
      <c r="VNS18" s="231">
        <f t="shared" si="239"/>
        <v>0</v>
      </c>
      <c r="VNT18" s="231">
        <f t="shared" si="239"/>
        <v>0</v>
      </c>
      <c r="VNU18" s="231">
        <f t="shared" si="239"/>
        <v>0</v>
      </c>
      <c r="VNV18" s="231">
        <f t="shared" si="239"/>
        <v>0</v>
      </c>
      <c r="VNW18" s="231">
        <f t="shared" si="239"/>
        <v>0</v>
      </c>
      <c r="VNX18" s="231">
        <f t="shared" si="239"/>
        <v>0</v>
      </c>
      <c r="VNY18" s="231">
        <f t="shared" si="239"/>
        <v>0</v>
      </c>
      <c r="VNZ18" s="231">
        <f t="shared" si="239"/>
        <v>0</v>
      </c>
      <c r="VOA18" s="231">
        <f t="shared" si="239"/>
        <v>0</v>
      </c>
      <c r="VOB18" s="231">
        <f t="shared" si="239"/>
        <v>0</v>
      </c>
      <c r="VOC18" s="231">
        <f t="shared" si="239"/>
        <v>0</v>
      </c>
      <c r="VOD18" s="231">
        <f t="shared" si="239"/>
        <v>0</v>
      </c>
      <c r="VOE18" s="231">
        <f t="shared" si="239"/>
        <v>0</v>
      </c>
      <c r="VOF18" s="231">
        <f t="shared" si="239"/>
        <v>0</v>
      </c>
      <c r="VOG18" s="231">
        <f t="shared" si="239"/>
        <v>0</v>
      </c>
      <c r="VOH18" s="231">
        <f t="shared" si="239"/>
        <v>0</v>
      </c>
      <c r="VOI18" s="231">
        <f t="shared" si="239"/>
        <v>0</v>
      </c>
      <c r="VOJ18" s="231">
        <f t="shared" si="239"/>
        <v>0</v>
      </c>
      <c r="VOK18" s="231">
        <f t="shared" si="239"/>
        <v>0</v>
      </c>
      <c r="VOL18" s="231">
        <f t="shared" si="239"/>
        <v>0</v>
      </c>
      <c r="VOM18" s="231">
        <f t="shared" si="239"/>
        <v>0</v>
      </c>
      <c r="VON18" s="231">
        <f t="shared" si="239"/>
        <v>0</v>
      </c>
      <c r="VOO18" s="231">
        <f t="shared" si="239"/>
        <v>0</v>
      </c>
      <c r="VOP18" s="231">
        <f t="shared" si="239"/>
        <v>0</v>
      </c>
      <c r="VOQ18" s="231">
        <f t="shared" si="239"/>
        <v>0</v>
      </c>
      <c r="VOR18" s="231">
        <f t="shared" si="239"/>
        <v>0</v>
      </c>
      <c r="VOS18" s="231">
        <f t="shared" si="239"/>
        <v>0</v>
      </c>
      <c r="VOT18" s="231">
        <f t="shared" si="239"/>
        <v>0</v>
      </c>
      <c r="VOU18" s="231">
        <f t="shared" si="239"/>
        <v>0</v>
      </c>
      <c r="VOV18" s="231">
        <f t="shared" si="239"/>
        <v>0</v>
      </c>
      <c r="VOW18" s="231">
        <f t="shared" si="239"/>
        <v>0</v>
      </c>
      <c r="VOX18" s="231">
        <f t="shared" si="239"/>
        <v>0</v>
      </c>
      <c r="VOY18" s="231">
        <f t="shared" si="239"/>
        <v>0</v>
      </c>
      <c r="VOZ18" s="231">
        <f t="shared" si="239"/>
        <v>0</v>
      </c>
      <c r="VPA18" s="231">
        <f t="shared" si="239"/>
        <v>0</v>
      </c>
      <c r="VPB18" s="231">
        <f t="shared" si="239"/>
        <v>0</v>
      </c>
      <c r="VPC18" s="231">
        <f t="shared" si="239"/>
        <v>0</v>
      </c>
      <c r="VPD18" s="231">
        <f t="shared" si="239"/>
        <v>0</v>
      </c>
      <c r="VPE18" s="231">
        <f t="shared" si="239"/>
        <v>0</v>
      </c>
      <c r="VPF18" s="231">
        <f t="shared" si="239"/>
        <v>0</v>
      </c>
      <c r="VPG18" s="231">
        <f t="shared" si="239"/>
        <v>0</v>
      </c>
      <c r="VPH18" s="231">
        <f t="shared" si="239"/>
        <v>0</v>
      </c>
      <c r="VPI18" s="231">
        <f t="shared" si="239"/>
        <v>0</v>
      </c>
      <c r="VPJ18" s="231">
        <f t="shared" si="239"/>
        <v>0</v>
      </c>
      <c r="VPK18" s="231">
        <f t="shared" si="239"/>
        <v>0</v>
      </c>
      <c r="VPL18" s="231">
        <f t="shared" ref="VPL18:VRW18" si="240">SUM(VPL10:VPL17)</f>
        <v>0</v>
      </c>
      <c r="VPM18" s="231">
        <f t="shared" si="240"/>
        <v>0</v>
      </c>
      <c r="VPN18" s="231">
        <f t="shared" si="240"/>
        <v>0</v>
      </c>
      <c r="VPO18" s="231">
        <f t="shared" si="240"/>
        <v>0</v>
      </c>
      <c r="VPP18" s="231">
        <f t="shared" si="240"/>
        <v>0</v>
      </c>
      <c r="VPQ18" s="231">
        <f t="shared" si="240"/>
        <v>0</v>
      </c>
      <c r="VPR18" s="231">
        <f t="shared" si="240"/>
        <v>0</v>
      </c>
      <c r="VPS18" s="231">
        <f t="shared" si="240"/>
        <v>0</v>
      </c>
      <c r="VPT18" s="231">
        <f t="shared" si="240"/>
        <v>0</v>
      </c>
      <c r="VPU18" s="231">
        <f t="shared" si="240"/>
        <v>0</v>
      </c>
      <c r="VPV18" s="231">
        <f t="shared" si="240"/>
        <v>0</v>
      </c>
      <c r="VPW18" s="231">
        <f t="shared" si="240"/>
        <v>0</v>
      </c>
      <c r="VPX18" s="231">
        <f t="shared" si="240"/>
        <v>0</v>
      </c>
      <c r="VPY18" s="231">
        <f t="shared" si="240"/>
        <v>0</v>
      </c>
      <c r="VPZ18" s="231">
        <f t="shared" si="240"/>
        <v>0</v>
      </c>
      <c r="VQA18" s="231">
        <f t="shared" si="240"/>
        <v>0</v>
      </c>
      <c r="VQB18" s="231">
        <f t="shared" si="240"/>
        <v>0</v>
      </c>
      <c r="VQC18" s="231">
        <f t="shared" si="240"/>
        <v>0</v>
      </c>
      <c r="VQD18" s="231">
        <f t="shared" si="240"/>
        <v>0</v>
      </c>
      <c r="VQE18" s="231">
        <f t="shared" si="240"/>
        <v>0</v>
      </c>
      <c r="VQF18" s="231">
        <f t="shared" si="240"/>
        <v>0</v>
      </c>
      <c r="VQG18" s="231">
        <f t="shared" si="240"/>
        <v>0</v>
      </c>
      <c r="VQH18" s="231">
        <f t="shared" si="240"/>
        <v>0</v>
      </c>
      <c r="VQI18" s="231">
        <f t="shared" si="240"/>
        <v>0</v>
      </c>
      <c r="VQJ18" s="231">
        <f t="shared" si="240"/>
        <v>0</v>
      </c>
      <c r="VQK18" s="231">
        <f t="shared" si="240"/>
        <v>0</v>
      </c>
      <c r="VQL18" s="231">
        <f t="shared" si="240"/>
        <v>0</v>
      </c>
      <c r="VQM18" s="231">
        <f t="shared" si="240"/>
        <v>0</v>
      </c>
      <c r="VQN18" s="231">
        <f t="shared" si="240"/>
        <v>0</v>
      </c>
      <c r="VQO18" s="231">
        <f t="shared" si="240"/>
        <v>0</v>
      </c>
      <c r="VQP18" s="231">
        <f t="shared" si="240"/>
        <v>0</v>
      </c>
      <c r="VQQ18" s="231">
        <f t="shared" si="240"/>
        <v>0</v>
      </c>
      <c r="VQR18" s="231">
        <f t="shared" si="240"/>
        <v>0</v>
      </c>
      <c r="VQS18" s="231">
        <f t="shared" si="240"/>
        <v>0</v>
      </c>
      <c r="VQT18" s="231">
        <f t="shared" si="240"/>
        <v>0</v>
      </c>
      <c r="VQU18" s="231">
        <f t="shared" si="240"/>
        <v>0</v>
      </c>
      <c r="VQV18" s="231">
        <f t="shared" si="240"/>
        <v>0</v>
      </c>
      <c r="VQW18" s="231">
        <f t="shared" si="240"/>
        <v>0</v>
      </c>
      <c r="VQX18" s="231">
        <f t="shared" si="240"/>
        <v>0</v>
      </c>
      <c r="VQY18" s="231">
        <f t="shared" si="240"/>
        <v>0</v>
      </c>
      <c r="VQZ18" s="231">
        <f t="shared" si="240"/>
        <v>0</v>
      </c>
      <c r="VRA18" s="231">
        <f t="shared" si="240"/>
        <v>0</v>
      </c>
      <c r="VRB18" s="231">
        <f t="shared" si="240"/>
        <v>0</v>
      </c>
      <c r="VRC18" s="231">
        <f t="shared" si="240"/>
        <v>0</v>
      </c>
      <c r="VRD18" s="231">
        <f t="shared" si="240"/>
        <v>0</v>
      </c>
      <c r="VRE18" s="231">
        <f t="shared" si="240"/>
        <v>0</v>
      </c>
      <c r="VRF18" s="231">
        <f t="shared" si="240"/>
        <v>0</v>
      </c>
      <c r="VRG18" s="231">
        <f t="shared" si="240"/>
        <v>0</v>
      </c>
      <c r="VRH18" s="231">
        <f t="shared" si="240"/>
        <v>0</v>
      </c>
      <c r="VRI18" s="231">
        <f t="shared" si="240"/>
        <v>0</v>
      </c>
      <c r="VRJ18" s="231">
        <f t="shared" si="240"/>
        <v>0</v>
      </c>
      <c r="VRK18" s="231">
        <f t="shared" si="240"/>
        <v>0</v>
      </c>
      <c r="VRL18" s="231">
        <f t="shared" si="240"/>
        <v>0</v>
      </c>
      <c r="VRM18" s="231">
        <f t="shared" si="240"/>
        <v>0</v>
      </c>
      <c r="VRN18" s="231">
        <f t="shared" si="240"/>
        <v>0</v>
      </c>
      <c r="VRO18" s="231">
        <f t="shared" si="240"/>
        <v>0</v>
      </c>
      <c r="VRP18" s="231">
        <f t="shared" si="240"/>
        <v>0</v>
      </c>
      <c r="VRQ18" s="231">
        <f t="shared" si="240"/>
        <v>0</v>
      </c>
      <c r="VRR18" s="231">
        <f t="shared" si="240"/>
        <v>0</v>
      </c>
      <c r="VRS18" s="231">
        <f t="shared" si="240"/>
        <v>0</v>
      </c>
      <c r="VRT18" s="231">
        <f t="shared" si="240"/>
        <v>0</v>
      </c>
      <c r="VRU18" s="231">
        <f t="shared" si="240"/>
        <v>0</v>
      </c>
      <c r="VRV18" s="231">
        <f t="shared" si="240"/>
        <v>0</v>
      </c>
      <c r="VRW18" s="231">
        <f t="shared" si="240"/>
        <v>0</v>
      </c>
      <c r="VRX18" s="231">
        <f t="shared" ref="VRX18:VUI18" si="241">SUM(VRX10:VRX17)</f>
        <v>0</v>
      </c>
      <c r="VRY18" s="231">
        <f t="shared" si="241"/>
        <v>0</v>
      </c>
      <c r="VRZ18" s="231">
        <f t="shared" si="241"/>
        <v>0</v>
      </c>
      <c r="VSA18" s="231">
        <f t="shared" si="241"/>
        <v>0</v>
      </c>
      <c r="VSB18" s="231">
        <f t="shared" si="241"/>
        <v>0</v>
      </c>
      <c r="VSC18" s="231">
        <f t="shared" si="241"/>
        <v>0</v>
      </c>
      <c r="VSD18" s="231">
        <f t="shared" si="241"/>
        <v>0</v>
      </c>
      <c r="VSE18" s="231">
        <f t="shared" si="241"/>
        <v>0</v>
      </c>
      <c r="VSF18" s="231">
        <f t="shared" si="241"/>
        <v>0</v>
      </c>
      <c r="VSG18" s="231">
        <f t="shared" si="241"/>
        <v>0</v>
      </c>
      <c r="VSH18" s="231">
        <f t="shared" si="241"/>
        <v>0</v>
      </c>
      <c r="VSI18" s="231">
        <f t="shared" si="241"/>
        <v>0</v>
      </c>
      <c r="VSJ18" s="231">
        <f t="shared" si="241"/>
        <v>0</v>
      </c>
      <c r="VSK18" s="231">
        <f t="shared" si="241"/>
        <v>0</v>
      </c>
      <c r="VSL18" s="231">
        <f t="shared" si="241"/>
        <v>0</v>
      </c>
      <c r="VSM18" s="231">
        <f t="shared" si="241"/>
        <v>0</v>
      </c>
      <c r="VSN18" s="231">
        <f t="shared" si="241"/>
        <v>0</v>
      </c>
      <c r="VSO18" s="231">
        <f t="shared" si="241"/>
        <v>0</v>
      </c>
      <c r="VSP18" s="231">
        <f t="shared" si="241"/>
        <v>0</v>
      </c>
      <c r="VSQ18" s="231">
        <f t="shared" si="241"/>
        <v>0</v>
      </c>
      <c r="VSR18" s="231">
        <f t="shared" si="241"/>
        <v>0</v>
      </c>
      <c r="VSS18" s="231">
        <f t="shared" si="241"/>
        <v>0</v>
      </c>
      <c r="VST18" s="231">
        <f t="shared" si="241"/>
        <v>0</v>
      </c>
      <c r="VSU18" s="231">
        <f t="shared" si="241"/>
        <v>0</v>
      </c>
      <c r="VSV18" s="231">
        <f t="shared" si="241"/>
        <v>0</v>
      </c>
      <c r="VSW18" s="231">
        <f t="shared" si="241"/>
        <v>0</v>
      </c>
      <c r="VSX18" s="231">
        <f t="shared" si="241"/>
        <v>0</v>
      </c>
      <c r="VSY18" s="231">
        <f t="shared" si="241"/>
        <v>0</v>
      </c>
      <c r="VSZ18" s="231">
        <f t="shared" si="241"/>
        <v>0</v>
      </c>
      <c r="VTA18" s="231">
        <f t="shared" si="241"/>
        <v>0</v>
      </c>
      <c r="VTB18" s="231">
        <f t="shared" si="241"/>
        <v>0</v>
      </c>
      <c r="VTC18" s="231">
        <f t="shared" si="241"/>
        <v>0</v>
      </c>
      <c r="VTD18" s="231">
        <f t="shared" si="241"/>
        <v>0</v>
      </c>
      <c r="VTE18" s="231">
        <f t="shared" si="241"/>
        <v>0</v>
      </c>
      <c r="VTF18" s="231">
        <f t="shared" si="241"/>
        <v>0</v>
      </c>
      <c r="VTG18" s="231">
        <f t="shared" si="241"/>
        <v>0</v>
      </c>
      <c r="VTH18" s="231">
        <f t="shared" si="241"/>
        <v>0</v>
      </c>
      <c r="VTI18" s="231">
        <f t="shared" si="241"/>
        <v>0</v>
      </c>
      <c r="VTJ18" s="231">
        <f t="shared" si="241"/>
        <v>0</v>
      </c>
      <c r="VTK18" s="231">
        <f t="shared" si="241"/>
        <v>0</v>
      </c>
      <c r="VTL18" s="231">
        <f t="shared" si="241"/>
        <v>0</v>
      </c>
      <c r="VTM18" s="231">
        <f t="shared" si="241"/>
        <v>0</v>
      </c>
      <c r="VTN18" s="231">
        <f t="shared" si="241"/>
        <v>0</v>
      </c>
      <c r="VTO18" s="231">
        <f t="shared" si="241"/>
        <v>0</v>
      </c>
      <c r="VTP18" s="231">
        <f t="shared" si="241"/>
        <v>0</v>
      </c>
      <c r="VTQ18" s="231">
        <f t="shared" si="241"/>
        <v>0</v>
      </c>
      <c r="VTR18" s="231">
        <f t="shared" si="241"/>
        <v>0</v>
      </c>
      <c r="VTS18" s="231">
        <f t="shared" si="241"/>
        <v>0</v>
      </c>
      <c r="VTT18" s="231">
        <f t="shared" si="241"/>
        <v>0</v>
      </c>
      <c r="VTU18" s="231">
        <f t="shared" si="241"/>
        <v>0</v>
      </c>
      <c r="VTV18" s="231">
        <f t="shared" si="241"/>
        <v>0</v>
      </c>
      <c r="VTW18" s="231">
        <f t="shared" si="241"/>
        <v>0</v>
      </c>
      <c r="VTX18" s="231">
        <f t="shared" si="241"/>
        <v>0</v>
      </c>
      <c r="VTY18" s="231">
        <f t="shared" si="241"/>
        <v>0</v>
      </c>
      <c r="VTZ18" s="231">
        <f t="shared" si="241"/>
        <v>0</v>
      </c>
      <c r="VUA18" s="231">
        <f t="shared" si="241"/>
        <v>0</v>
      </c>
      <c r="VUB18" s="231">
        <f t="shared" si="241"/>
        <v>0</v>
      </c>
      <c r="VUC18" s="231">
        <f t="shared" si="241"/>
        <v>0</v>
      </c>
      <c r="VUD18" s="231">
        <f t="shared" si="241"/>
        <v>0</v>
      </c>
      <c r="VUE18" s="231">
        <f t="shared" si="241"/>
        <v>0</v>
      </c>
      <c r="VUF18" s="231">
        <f t="shared" si="241"/>
        <v>0</v>
      </c>
      <c r="VUG18" s="231">
        <f t="shared" si="241"/>
        <v>0</v>
      </c>
      <c r="VUH18" s="231">
        <f t="shared" si="241"/>
        <v>0</v>
      </c>
      <c r="VUI18" s="231">
        <f t="shared" si="241"/>
        <v>0</v>
      </c>
      <c r="VUJ18" s="231">
        <f t="shared" ref="VUJ18:VWU18" si="242">SUM(VUJ10:VUJ17)</f>
        <v>0</v>
      </c>
      <c r="VUK18" s="231">
        <f t="shared" si="242"/>
        <v>0</v>
      </c>
      <c r="VUL18" s="231">
        <f t="shared" si="242"/>
        <v>0</v>
      </c>
      <c r="VUM18" s="231">
        <f t="shared" si="242"/>
        <v>0</v>
      </c>
      <c r="VUN18" s="231">
        <f t="shared" si="242"/>
        <v>0</v>
      </c>
      <c r="VUO18" s="231">
        <f t="shared" si="242"/>
        <v>0</v>
      </c>
      <c r="VUP18" s="231">
        <f t="shared" si="242"/>
        <v>0</v>
      </c>
      <c r="VUQ18" s="231">
        <f t="shared" si="242"/>
        <v>0</v>
      </c>
      <c r="VUR18" s="231">
        <f t="shared" si="242"/>
        <v>0</v>
      </c>
      <c r="VUS18" s="231">
        <f t="shared" si="242"/>
        <v>0</v>
      </c>
      <c r="VUT18" s="231">
        <f t="shared" si="242"/>
        <v>0</v>
      </c>
      <c r="VUU18" s="231">
        <f t="shared" si="242"/>
        <v>0</v>
      </c>
      <c r="VUV18" s="231">
        <f t="shared" si="242"/>
        <v>0</v>
      </c>
      <c r="VUW18" s="231">
        <f t="shared" si="242"/>
        <v>0</v>
      </c>
      <c r="VUX18" s="231">
        <f t="shared" si="242"/>
        <v>0</v>
      </c>
      <c r="VUY18" s="231">
        <f t="shared" si="242"/>
        <v>0</v>
      </c>
      <c r="VUZ18" s="231">
        <f t="shared" si="242"/>
        <v>0</v>
      </c>
      <c r="VVA18" s="231">
        <f t="shared" si="242"/>
        <v>0</v>
      </c>
      <c r="VVB18" s="231">
        <f t="shared" si="242"/>
        <v>0</v>
      </c>
      <c r="VVC18" s="231">
        <f t="shared" si="242"/>
        <v>0</v>
      </c>
      <c r="VVD18" s="231">
        <f t="shared" si="242"/>
        <v>0</v>
      </c>
      <c r="VVE18" s="231">
        <f t="shared" si="242"/>
        <v>0</v>
      </c>
      <c r="VVF18" s="231">
        <f t="shared" si="242"/>
        <v>0</v>
      </c>
      <c r="VVG18" s="231">
        <f t="shared" si="242"/>
        <v>0</v>
      </c>
      <c r="VVH18" s="231">
        <f t="shared" si="242"/>
        <v>0</v>
      </c>
      <c r="VVI18" s="231">
        <f t="shared" si="242"/>
        <v>0</v>
      </c>
      <c r="VVJ18" s="231">
        <f t="shared" si="242"/>
        <v>0</v>
      </c>
      <c r="VVK18" s="231">
        <f t="shared" si="242"/>
        <v>0</v>
      </c>
      <c r="VVL18" s="231">
        <f t="shared" si="242"/>
        <v>0</v>
      </c>
      <c r="VVM18" s="231">
        <f t="shared" si="242"/>
        <v>0</v>
      </c>
      <c r="VVN18" s="231">
        <f t="shared" si="242"/>
        <v>0</v>
      </c>
      <c r="VVO18" s="231">
        <f t="shared" si="242"/>
        <v>0</v>
      </c>
      <c r="VVP18" s="231">
        <f t="shared" si="242"/>
        <v>0</v>
      </c>
      <c r="VVQ18" s="231">
        <f t="shared" si="242"/>
        <v>0</v>
      </c>
      <c r="VVR18" s="231">
        <f t="shared" si="242"/>
        <v>0</v>
      </c>
      <c r="VVS18" s="231">
        <f t="shared" si="242"/>
        <v>0</v>
      </c>
      <c r="VVT18" s="231">
        <f t="shared" si="242"/>
        <v>0</v>
      </c>
      <c r="VVU18" s="231">
        <f t="shared" si="242"/>
        <v>0</v>
      </c>
      <c r="VVV18" s="231">
        <f t="shared" si="242"/>
        <v>0</v>
      </c>
      <c r="VVW18" s="231">
        <f t="shared" si="242"/>
        <v>0</v>
      </c>
      <c r="VVX18" s="231">
        <f t="shared" si="242"/>
        <v>0</v>
      </c>
      <c r="VVY18" s="231">
        <f t="shared" si="242"/>
        <v>0</v>
      </c>
      <c r="VVZ18" s="231">
        <f t="shared" si="242"/>
        <v>0</v>
      </c>
      <c r="VWA18" s="231">
        <f t="shared" si="242"/>
        <v>0</v>
      </c>
      <c r="VWB18" s="231">
        <f t="shared" si="242"/>
        <v>0</v>
      </c>
      <c r="VWC18" s="231">
        <f t="shared" si="242"/>
        <v>0</v>
      </c>
      <c r="VWD18" s="231">
        <f t="shared" si="242"/>
        <v>0</v>
      </c>
      <c r="VWE18" s="231">
        <f t="shared" si="242"/>
        <v>0</v>
      </c>
      <c r="VWF18" s="231">
        <f t="shared" si="242"/>
        <v>0</v>
      </c>
      <c r="VWG18" s="231">
        <f t="shared" si="242"/>
        <v>0</v>
      </c>
      <c r="VWH18" s="231">
        <f t="shared" si="242"/>
        <v>0</v>
      </c>
      <c r="VWI18" s="231">
        <f t="shared" si="242"/>
        <v>0</v>
      </c>
      <c r="VWJ18" s="231">
        <f t="shared" si="242"/>
        <v>0</v>
      </c>
      <c r="VWK18" s="231">
        <f t="shared" si="242"/>
        <v>0</v>
      </c>
      <c r="VWL18" s="231">
        <f t="shared" si="242"/>
        <v>0</v>
      </c>
      <c r="VWM18" s="231">
        <f t="shared" si="242"/>
        <v>0</v>
      </c>
      <c r="VWN18" s="231">
        <f t="shared" si="242"/>
        <v>0</v>
      </c>
      <c r="VWO18" s="231">
        <f t="shared" si="242"/>
        <v>0</v>
      </c>
      <c r="VWP18" s="231">
        <f t="shared" si="242"/>
        <v>0</v>
      </c>
      <c r="VWQ18" s="231">
        <f t="shared" si="242"/>
        <v>0</v>
      </c>
      <c r="VWR18" s="231">
        <f t="shared" si="242"/>
        <v>0</v>
      </c>
      <c r="VWS18" s="231">
        <f t="shared" si="242"/>
        <v>0</v>
      </c>
      <c r="VWT18" s="231">
        <f t="shared" si="242"/>
        <v>0</v>
      </c>
      <c r="VWU18" s="231">
        <f t="shared" si="242"/>
        <v>0</v>
      </c>
      <c r="VWV18" s="231">
        <f t="shared" ref="VWV18:VZG18" si="243">SUM(VWV10:VWV17)</f>
        <v>0</v>
      </c>
      <c r="VWW18" s="231">
        <f t="shared" si="243"/>
        <v>0</v>
      </c>
      <c r="VWX18" s="231">
        <f t="shared" si="243"/>
        <v>0</v>
      </c>
      <c r="VWY18" s="231">
        <f t="shared" si="243"/>
        <v>0</v>
      </c>
      <c r="VWZ18" s="231">
        <f t="shared" si="243"/>
        <v>0</v>
      </c>
      <c r="VXA18" s="231">
        <f t="shared" si="243"/>
        <v>0</v>
      </c>
      <c r="VXB18" s="231">
        <f t="shared" si="243"/>
        <v>0</v>
      </c>
      <c r="VXC18" s="231">
        <f t="shared" si="243"/>
        <v>0</v>
      </c>
      <c r="VXD18" s="231">
        <f t="shared" si="243"/>
        <v>0</v>
      </c>
      <c r="VXE18" s="231">
        <f t="shared" si="243"/>
        <v>0</v>
      </c>
      <c r="VXF18" s="231">
        <f t="shared" si="243"/>
        <v>0</v>
      </c>
      <c r="VXG18" s="231">
        <f t="shared" si="243"/>
        <v>0</v>
      </c>
      <c r="VXH18" s="231">
        <f t="shared" si="243"/>
        <v>0</v>
      </c>
      <c r="VXI18" s="231">
        <f t="shared" si="243"/>
        <v>0</v>
      </c>
      <c r="VXJ18" s="231">
        <f t="shared" si="243"/>
        <v>0</v>
      </c>
      <c r="VXK18" s="231">
        <f t="shared" si="243"/>
        <v>0</v>
      </c>
      <c r="VXL18" s="231">
        <f t="shared" si="243"/>
        <v>0</v>
      </c>
      <c r="VXM18" s="231">
        <f t="shared" si="243"/>
        <v>0</v>
      </c>
      <c r="VXN18" s="231">
        <f t="shared" si="243"/>
        <v>0</v>
      </c>
      <c r="VXO18" s="231">
        <f t="shared" si="243"/>
        <v>0</v>
      </c>
      <c r="VXP18" s="231">
        <f t="shared" si="243"/>
        <v>0</v>
      </c>
      <c r="VXQ18" s="231">
        <f t="shared" si="243"/>
        <v>0</v>
      </c>
      <c r="VXR18" s="231">
        <f t="shared" si="243"/>
        <v>0</v>
      </c>
      <c r="VXS18" s="231">
        <f t="shared" si="243"/>
        <v>0</v>
      </c>
      <c r="VXT18" s="231">
        <f t="shared" si="243"/>
        <v>0</v>
      </c>
      <c r="VXU18" s="231">
        <f t="shared" si="243"/>
        <v>0</v>
      </c>
      <c r="VXV18" s="231">
        <f t="shared" si="243"/>
        <v>0</v>
      </c>
      <c r="VXW18" s="231">
        <f t="shared" si="243"/>
        <v>0</v>
      </c>
      <c r="VXX18" s="231">
        <f t="shared" si="243"/>
        <v>0</v>
      </c>
      <c r="VXY18" s="231">
        <f t="shared" si="243"/>
        <v>0</v>
      </c>
      <c r="VXZ18" s="231">
        <f t="shared" si="243"/>
        <v>0</v>
      </c>
      <c r="VYA18" s="231">
        <f t="shared" si="243"/>
        <v>0</v>
      </c>
      <c r="VYB18" s="231">
        <f t="shared" si="243"/>
        <v>0</v>
      </c>
      <c r="VYC18" s="231">
        <f t="shared" si="243"/>
        <v>0</v>
      </c>
      <c r="VYD18" s="231">
        <f t="shared" si="243"/>
        <v>0</v>
      </c>
      <c r="VYE18" s="231">
        <f t="shared" si="243"/>
        <v>0</v>
      </c>
      <c r="VYF18" s="231">
        <f t="shared" si="243"/>
        <v>0</v>
      </c>
      <c r="VYG18" s="231">
        <f t="shared" si="243"/>
        <v>0</v>
      </c>
      <c r="VYH18" s="231">
        <f t="shared" si="243"/>
        <v>0</v>
      </c>
      <c r="VYI18" s="231">
        <f t="shared" si="243"/>
        <v>0</v>
      </c>
      <c r="VYJ18" s="231">
        <f t="shared" si="243"/>
        <v>0</v>
      </c>
      <c r="VYK18" s="231">
        <f t="shared" si="243"/>
        <v>0</v>
      </c>
      <c r="VYL18" s="231">
        <f t="shared" si="243"/>
        <v>0</v>
      </c>
      <c r="VYM18" s="231">
        <f t="shared" si="243"/>
        <v>0</v>
      </c>
      <c r="VYN18" s="231">
        <f t="shared" si="243"/>
        <v>0</v>
      </c>
      <c r="VYO18" s="231">
        <f t="shared" si="243"/>
        <v>0</v>
      </c>
      <c r="VYP18" s="231">
        <f t="shared" si="243"/>
        <v>0</v>
      </c>
      <c r="VYQ18" s="231">
        <f t="shared" si="243"/>
        <v>0</v>
      </c>
      <c r="VYR18" s="231">
        <f t="shared" si="243"/>
        <v>0</v>
      </c>
      <c r="VYS18" s="231">
        <f t="shared" si="243"/>
        <v>0</v>
      </c>
      <c r="VYT18" s="231">
        <f t="shared" si="243"/>
        <v>0</v>
      </c>
      <c r="VYU18" s="231">
        <f t="shared" si="243"/>
        <v>0</v>
      </c>
      <c r="VYV18" s="231">
        <f t="shared" si="243"/>
        <v>0</v>
      </c>
      <c r="VYW18" s="231">
        <f t="shared" si="243"/>
        <v>0</v>
      </c>
      <c r="VYX18" s="231">
        <f t="shared" si="243"/>
        <v>0</v>
      </c>
      <c r="VYY18" s="231">
        <f t="shared" si="243"/>
        <v>0</v>
      </c>
      <c r="VYZ18" s="231">
        <f t="shared" si="243"/>
        <v>0</v>
      </c>
      <c r="VZA18" s="231">
        <f t="shared" si="243"/>
        <v>0</v>
      </c>
      <c r="VZB18" s="231">
        <f t="shared" si="243"/>
        <v>0</v>
      </c>
      <c r="VZC18" s="231">
        <f t="shared" si="243"/>
        <v>0</v>
      </c>
      <c r="VZD18" s="231">
        <f t="shared" si="243"/>
        <v>0</v>
      </c>
      <c r="VZE18" s="231">
        <f t="shared" si="243"/>
        <v>0</v>
      </c>
      <c r="VZF18" s="231">
        <f t="shared" si="243"/>
        <v>0</v>
      </c>
      <c r="VZG18" s="231">
        <f t="shared" si="243"/>
        <v>0</v>
      </c>
      <c r="VZH18" s="231">
        <f t="shared" ref="VZH18:WBS18" si="244">SUM(VZH10:VZH17)</f>
        <v>0</v>
      </c>
      <c r="VZI18" s="231">
        <f t="shared" si="244"/>
        <v>0</v>
      </c>
      <c r="VZJ18" s="231">
        <f t="shared" si="244"/>
        <v>0</v>
      </c>
      <c r="VZK18" s="231">
        <f t="shared" si="244"/>
        <v>0</v>
      </c>
      <c r="VZL18" s="231">
        <f t="shared" si="244"/>
        <v>0</v>
      </c>
      <c r="VZM18" s="231">
        <f t="shared" si="244"/>
        <v>0</v>
      </c>
      <c r="VZN18" s="231">
        <f t="shared" si="244"/>
        <v>0</v>
      </c>
      <c r="VZO18" s="231">
        <f t="shared" si="244"/>
        <v>0</v>
      </c>
      <c r="VZP18" s="231">
        <f t="shared" si="244"/>
        <v>0</v>
      </c>
      <c r="VZQ18" s="231">
        <f t="shared" si="244"/>
        <v>0</v>
      </c>
      <c r="VZR18" s="231">
        <f t="shared" si="244"/>
        <v>0</v>
      </c>
      <c r="VZS18" s="231">
        <f t="shared" si="244"/>
        <v>0</v>
      </c>
      <c r="VZT18" s="231">
        <f t="shared" si="244"/>
        <v>0</v>
      </c>
      <c r="VZU18" s="231">
        <f t="shared" si="244"/>
        <v>0</v>
      </c>
      <c r="VZV18" s="231">
        <f t="shared" si="244"/>
        <v>0</v>
      </c>
      <c r="VZW18" s="231">
        <f t="shared" si="244"/>
        <v>0</v>
      </c>
      <c r="VZX18" s="231">
        <f t="shared" si="244"/>
        <v>0</v>
      </c>
      <c r="VZY18" s="231">
        <f t="shared" si="244"/>
        <v>0</v>
      </c>
      <c r="VZZ18" s="231">
        <f t="shared" si="244"/>
        <v>0</v>
      </c>
      <c r="WAA18" s="231">
        <f t="shared" si="244"/>
        <v>0</v>
      </c>
      <c r="WAB18" s="231">
        <f t="shared" si="244"/>
        <v>0</v>
      </c>
      <c r="WAC18" s="231">
        <f t="shared" si="244"/>
        <v>0</v>
      </c>
      <c r="WAD18" s="231">
        <f t="shared" si="244"/>
        <v>0</v>
      </c>
      <c r="WAE18" s="231">
        <f t="shared" si="244"/>
        <v>0</v>
      </c>
      <c r="WAF18" s="231">
        <f t="shared" si="244"/>
        <v>0</v>
      </c>
      <c r="WAG18" s="231">
        <f t="shared" si="244"/>
        <v>0</v>
      </c>
      <c r="WAH18" s="231">
        <f t="shared" si="244"/>
        <v>0</v>
      </c>
      <c r="WAI18" s="231">
        <f t="shared" si="244"/>
        <v>0</v>
      </c>
      <c r="WAJ18" s="231">
        <f t="shared" si="244"/>
        <v>0</v>
      </c>
      <c r="WAK18" s="231">
        <f t="shared" si="244"/>
        <v>0</v>
      </c>
      <c r="WAL18" s="231">
        <f t="shared" si="244"/>
        <v>0</v>
      </c>
      <c r="WAM18" s="231">
        <f t="shared" si="244"/>
        <v>0</v>
      </c>
      <c r="WAN18" s="231">
        <f t="shared" si="244"/>
        <v>0</v>
      </c>
      <c r="WAO18" s="231">
        <f t="shared" si="244"/>
        <v>0</v>
      </c>
      <c r="WAP18" s="231">
        <f t="shared" si="244"/>
        <v>0</v>
      </c>
      <c r="WAQ18" s="231">
        <f t="shared" si="244"/>
        <v>0</v>
      </c>
      <c r="WAR18" s="231">
        <f t="shared" si="244"/>
        <v>0</v>
      </c>
      <c r="WAS18" s="231">
        <f t="shared" si="244"/>
        <v>0</v>
      </c>
      <c r="WAT18" s="231">
        <f t="shared" si="244"/>
        <v>0</v>
      </c>
      <c r="WAU18" s="231">
        <f t="shared" si="244"/>
        <v>0</v>
      </c>
      <c r="WAV18" s="231">
        <f t="shared" si="244"/>
        <v>0</v>
      </c>
      <c r="WAW18" s="231">
        <f t="shared" si="244"/>
        <v>0</v>
      </c>
      <c r="WAX18" s="231">
        <f t="shared" si="244"/>
        <v>0</v>
      </c>
      <c r="WAY18" s="231">
        <f t="shared" si="244"/>
        <v>0</v>
      </c>
      <c r="WAZ18" s="231">
        <f t="shared" si="244"/>
        <v>0</v>
      </c>
      <c r="WBA18" s="231">
        <f t="shared" si="244"/>
        <v>0</v>
      </c>
      <c r="WBB18" s="231">
        <f t="shared" si="244"/>
        <v>0</v>
      </c>
      <c r="WBC18" s="231">
        <f t="shared" si="244"/>
        <v>0</v>
      </c>
      <c r="WBD18" s="231">
        <f t="shared" si="244"/>
        <v>0</v>
      </c>
      <c r="WBE18" s="231">
        <f t="shared" si="244"/>
        <v>0</v>
      </c>
      <c r="WBF18" s="231">
        <f t="shared" si="244"/>
        <v>0</v>
      </c>
      <c r="WBG18" s="231">
        <f t="shared" si="244"/>
        <v>0</v>
      </c>
      <c r="WBH18" s="231">
        <f t="shared" si="244"/>
        <v>0</v>
      </c>
      <c r="WBI18" s="231">
        <f t="shared" si="244"/>
        <v>0</v>
      </c>
      <c r="WBJ18" s="231">
        <f t="shared" si="244"/>
        <v>0</v>
      </c>
      <c r="WBK18" s="231">
        <f t="shared" si="244"/>
        <v>0</v>
      </c>
      <c r="WBL18" s="231">
        <f t="shared" si="244"/>
        <v>0</v>
      </c>
      <c r="WBM18" s="231">
        <f t="shared" si="244"/>
        <v>0</v>
      </c>
      <c r="WBN18" s="231">
        <f t="shared" si="244"/>
        <v>0</v>
      </c>
      <c r="WBO18" s="231">
        <f t="shared" si="244"/>
        <v>0</v>
      </c>
      <c r="WBP18" s="231">
        <f t="shared" si="244"/>
        <v>0</v>
      </c>
      <c r="WBQ18" s="231">
        <f t="shared" si="244"/>
        <v>0</v>
      </c>
      <c r="WBR18" s="231">
        <f t="shared" si="244"/>
        <v>0</v>
      </c>
      <c r="WBS18" s="231">
        <f t="shared" si="244"/>
        <v>0</v>
      </c>
      <c r="WBT18" s="231">
        <f t="shared" ref="WBT18:WEE18" si="245">SUM(WBT10:WBT17)</f>
        <v>0</v>
      </c>
      <c r="WBU18" s="231">
        <f t="shared" si="245"/>
        <v>0</v>
      </c>
      <c r="WBV18" s="231">
        <f t="shared" si="245"/>
        <v>0</v>
      </c>
      <c r="WBW18" s="231">
        <f t="shared" si="245"/>
        <v>0</v>
      </c>
      <c r="WBX18" s="231">
        <f t="shared" si="245"/>
        <v>0</v>
      </c>
      <c r="WBY18" s="231">
        <f t="shared" si="245"/>
        <v>0</v>
      </c>
      <c r="WBZ18" s="231">
        <f t="shared" si="245"/>
        <v>0</v>
      </c>
      <c r="WCA18" s="231">
        <f t="shared" si="245"/>
        <v>0</v>
      </c>
      <c r="WCB18" s="231">
        <f t="shared" si="245"/>
        <v>0</v>
      </c>
      <c r="WCC18" s="231">
        <f t="shared" si="245"/>
        <v>0</v>
      </c>
      <c r="WCD18" s="231">
        <f t="shared" si="245"/>
        <v>0</v>
      </c>
      <c r="WCE18" s="231">
        <f t="shared" si="245"/>
        <v>0</v>
      </c>
      <c r="WCF18" s="231">
        <f t="shared" si="245"/>
        <v>0</v>
      </c>
      <c r="WCG18" s="231">
        <f t="shared" si="245"/>
        <v>0</v>
      </c>
      <c r="WCH18" s="231">
        <f t="shared" si="245"/>
        <v>0</v>
      </c>
      <c r="WCI18" s="231">
        <f t="shared" si="245"/>
        <v>0</v>
      </c>
      <c r="WCJ18" s="231">
        <f t="shared" si="245"/>
        <v>0</v>
      </c>
      <c r="WCK18" s="231">
        <f t="shared" si="245"/>
        <v>0</v>
      </c>
      <c r="WCL18" s="231">
        <f t="shared" si="245"/>
        <v>0</v>
      </c>
      <c r="WCM18" s="231">
        <f t="shared" si="245"/>
        <v>0</v>
      </c>
      <c r="WCN18" s="231">
        <f t="shared" si="245"/>
        <v>0</v>
      </c>
      <c r="WCO18" s="231">
        <f t="shared" si="245"/>
        <v>0</v>
      </c>
      <c r="WCP18" s="231">
        <f t="shared" si="245"/>
        <v>0</v>
      </c>
      <c r="WCQ18" s="231">
        <f t="shared" si="245"/>
        <v>0</v>
      </c>
      <c r="WCR18" s="231">
        <f t="shared" si="245"/>
        <v>0</v>
      </c>
      <c r="WCS18" s="231">
        <f t="shared" si="245"/>
        <v>0</v>
      </c>
      <c r="WCT18" s="231">
        <f t="shared" si="245"/>
        <v>0</v>
      </c>
      <c r="WCU18" s="231">
        <f t="shared" si="245"/>
        <v>0</v>
      </c>
      <c r="WCV18" s="231">
        <f t="shared" si="245"/>
        <v>0</v>
      </c>
      <c r="WCW18" s="231">
        <f t="shared" si="245"/>
        <v>0</v>
      </c>
      <c r="WCX18" s="231">
        <f t="shared" si="245"/>
        <v>0</v>
      </c>
      <c r="WCY18" s="231">
        <f t="shared" si="245"/>
        <v>0</v>
      </c>
      <c r="WCZ18" s="231">
        <f t="shared" si="245"/>
        <v>0</v>
      </c>
      <c r="WDA18" s="231">
        <f t="shared" si="245"/>
        <v>0</v>
      </c>
      <c r="WDB18" s="231">
        <f t="shared" si="245"/>
        <v>0</v>
      </c>
      <c r="WDC18" s="231">
        <f t="shared" si="245"/>
        <v>0</v>
      </c>
      <c r="WDD18" s="231">
        <f t="shared" si="245"/>
        <v>0</v>
      </c>
      <c r="WDE18" s="231">
        <f t="shared" si="245"/>
        <v>0</v>
      </c>
      <c r="WDF18" s="231">
        <f t="shared" si="245"/>
        <v>0</v>
      </c>
      <c r="WDG18" s="231">
        <f t="shared" si="245"/>
        <v>0</v>
      </c>
      <c r="WDH18" s="231">
        <f t="shared" si="245"/>
        <v>0</v>
      </c>
      <c r="WDI18" s="231">
        <f t="shared" si="245"/>
        <v>0</v>
      </c>
      <c r="WDJ18" s="231">
        <f t="shared" si="245"/>
        <v>0</v>
      </c>
      <c r="WDK18" s="231">
        <f t="shared" si="245"/>
        <v>0</v>
      </c>
      <c r="WDL18" s="231">
        <f t="shared" si="245"/>
        <v>0</v>
      </c>
      <c r="WDM18" s="231">
        <f t="shared" si="245"/>
        <v>0</v>
      </c>
      <c r="WDN18" s="231">
        <f t="shared" si="245"/>
        <v>0</v>
      </c>
      <c r="WDO18" s="231">
        <f t="shared" si="245"/>
        <v>0</v>
      </c>
      <c r="WDP18" s="231">
        <f t="shared" si="245"/>
        <v>0</v>
      </c>
      <c r="WDQ18" s="231">
        <f t="shared" si="245"/>
        <v>0</v>
      </c>
      <c r="WDR18" s="231">
        <f t="shared" si="245"/>
        <v>0</v>
      </c>
      <c r="WDS18" s="231">
        <f t="shared" si="245"/>
        <v>0</v>
      </c>
      <c r="WDT18" s="231">
        <f t="shared" si="245"/>
        <v>0</v>
      </c>
      <c r="WDU18" s="231">
        <f t="shared" si="245"/>
        <v>0</v>
      </c>
      <c r="WDV18" s="231">
        <f t="shared" si="245"/>
        <v>0</v>
      </c>
      <c r="WDW18" s="231">
        <f t="shared" si="245"/>
        <v>0</v>
      </c>
      <c r="WDX18" s="231">
        <f t="shared" si="245"/>
        <v>0</v>
      </c>
      <c r="WDY18" s="231">
        <f t="shared" si="245"/>
        <v>0</v>
      </c>
      <c r="WDZ18" s="231">
        <f t="shared" si="245"/>
        <v>0</v>
      </c>
      <c r="WEA18" s="231">
        <f t="shared" si="245"/>
        <v>0</v>
      </c>
      <c r="WEB18" s="231">
        <f t="shared" si="245"/>
        <v>0</v>
      </c>
      <c r="WEC18" s="231">
        <f t="shared" si="245"/>
        <v>0</v>
      </c>
      <c r="WED18" s="231">
        <f t="shared" si="245"/>
        <v>0</v>
      </c>
      <c r="WEE18" s="231">
        <f t="shared" si="245"/>
        <v>0</v>
      </c>
      <c r="WEF18" s="231">
        <f t="shared" ref="WEF18:WGQ18" si="246">SUM(WEF10:WEF17)</f>
        <v>0</v>
      </c>
      <c r="WEG18" s="231">
        <f t="shared" si="246"/>
        <v>0</v>
      </c>
      <c r="WEH18" s="231">
        <f t="shared" si="246"/>
        <v>0</v>
      </c>
      <c r="WEI18" s="231">
        <f t="shared" si="246"/>
        <v>0</v>
      </c>
      <c r="WEJ18" s="231">
        <f t="shared" si="246"/>
        <v>0</v>
      </c>
      <c r="WEK18" s="231">
        <f t="shared" si="246"/>
        <v>0</v>
      </c>
      <c r="WEL18" s="231">
        <f t="shared" si="246"/>
        <v>0</v>
      </c>
      <c r="WEM18" s="231">
        <f t="shared" si="246"/>
        <v>0</v>
      </c>
      <c r="WEN18" s="231">
        <f t="shared" si="246"/>
        <v>0</v>
      </c>
      <c r="WEO18" s="231">
        <f t="shared" si="246"/>
        <v>0</v>
      </c>
      <c r="WEP18" s="231">
        <f t="shared" si="246"/>
        <v>0</v>
      </c>
      <c r="WEQ18" s="231">
        <f t="shared" si="246"/>
        <v>0</v>
      </c>
      <c r="WER18" s="231">
        <f t="shared" si="246"/>
        <v>0</v>
      </c>
      <c r="WES18" s="231">
        <f t="shared" si="246"/>
        <v>0</v>
      </c>
      <c r="WET18" s="231">
        <f t="shared" si="246"/>
        <v>0</v>
      </c>
      <c r="WEU18" s="231">
        <f t="shared" si="246"/>
        <v>0</v>
      </c>
      <c r="WEV18" s="231">
        <f t="shared" si="246"/>
        <v>0</v>
      </c>
      <c r="WEW18" s="231">
        <f t="shared" si="246"/>
        <v>0</v>
      </c>
      <c r="WEX18" s="231">
        <f t="shared" si="246"/>
        <v>0</v>
      </c>
      <c r="WEY18" s="231">
        <f t="shared" si="246"/>
        <v>0</v>
      </c>
      <c r="WEZ18" s="231">
        <f t="shared" si="246"/>
        <v>0</v>
      </c>
      <c r="WFA18" s="231">
        <f t="shared" si="246"/>
        <v>0</v>
      </c>
      <c r="WFB18" s="231">
        <f t="shared" si="246"/>
        <v>0</v>
      </c>
      <c r="WFC18" s="231">
        <f t="shared" si="246"/>
        <v>0</v>
      </c>
      <c r="WFD18" s="231">
        <f t="shared" si="246"/>
        <v>0</v>
      </c>
      <c r="WFE18" s="231">
        <f t="shared" si="246"/>
        <v>0</v>
      </c>
      <c r="WFF18" s="231">
        <f t="shared" si="246"/>
        <v>0</v>
      </c>
      <c r="WFG18" s="231">
        <f t="shared" si="246"/>
        <v>0</v>
      </c>
      <c r="WFH18" s="231">
        <f t="shared" si="246"/>
        <v>0</v>
      </c>
      <c r="WFI18" s="231">
        <f t="shared" si="246"/>
        <v>0</v>
      </c>
      <c r="WFJ18" s="231">
        <f t="shared" si="246"/>
        <v>0</v>
      </c>
      <c r="WFK18" s="231">
        <f t="shared" si="246"/>
        <v>0</v>
      </c>
      <c r="WFL18" s="231">
        <f t="shared" si="246"/>
        <v>0</v>
      </c>
      <c r="WFM18" s="231">
        <f t="shared" si="246"/>
        <v>0</v>
      </c>
      <c r="WFN18" s="231">
        <f t="shared" si="246"/>
        <v>0</v>
      </c>
      <c r="WFO18" s="231">
        <f t="shared" si="246"/>
        <v>0</v>
      </c>
      <c r="WFP18" s="231">
        <f t="shared" si="246"/>
        <v>0</v>
      </c>
      <c r="WFQ18" s="231">
        <f t="shared" si="246"/>
        <v>0</v>
      </c>
      <c r="WFR18" s="231">
        <f t="shared" si="246"/>
        <v>0</v>
      </c>
      <c r="WFS18" s="231">
        <f t="shared" si="246"/>
        <v>0</v>
      </c>
      <c r="WFT18" s="231">
        <f t="shared" si="246"/>
        <v>0</v>
      </c>
      <c r="WFU18" s="231">
        <f t="shared" si="246"/>
        <v>0</v>
      </c>
      <c r="WFV18" s="231">
        <f t="shared" si="246"/>
        <v>0</v>
      </c>
      <c r="WFW18" s="231">
        <f t="shared" si="246"/>
        <v>0</v>
      </c>
      <c r="WFX18" s="231">
        <f t="shared" si="246"/>
        <v>0</v>
      </c>
      <c r="WFY18" s="231">
        <f t="shared" si="246"/>
        <v>0</v>
      </c>
      <c r="WFZ18" s="231">
        <f t="shared" si="246"/>
        <v>0</v>
      </c>
      <c r="WGA18" s="231">
        <f t="shared" si="246"/>
        <v>0</v>
      </c>
      <c r="WGB18" s="231">
        <f t="shared" si="246"/>
        <v>0</v>
      </c>
      <c r="WGC18" s="231">
        <f t="shared" si="246"/>
        <v>0</v>
      </c>
      <c r="WGD18" s="231">
        <f t="shared" si="246"/>
        <v>0</v>
      </c>
      <c r="WGE18" s="231">
        <f t="shared" si="246"/>
        <v>0</v>
      </c>
      <c r="WGF18" s="231">
        <f t="shared" si="246"/>
        <v>0</v>
      </c>
      <c r="WGG18" s="231">
        <f t="shared" si="246"/>
        <v>0</v>
      </c>
      <c r="WGH18" s="231">
        <f t="shared" si="246"/>
        <v>0</v>
      </c>
      <c r="WGI18" s="231">
        <f t="shared" si="246"/>
        <v>0</v>
      </c>
      <c r="WGJ18" s="231">
        <f t="shared" si="246"/>
        <v>0</v>
      </c>
      <c r="WGK18" s="231">
        <f t="shared" si="246"/>
        <v>0</v>
      </c>
      <c r="WGL18" s="231">
        <f t="shared" si="246"/>
        <v>0</v>
      </c>
      <c r="WGM18" s="231">
        <f t="shared" si="246"/>
        <v>0</v>
      </c>
      <c r="WGN18" s="231">
        <f t="shared" si="246"/>
        <v>0</v>
      </c>
      <c r="WGO18" s="231">
        <f t="shared" si="246"/>
        <v>0</v>
      </c>
      <c r="WGP18" s="231">
        <f t="shared" si="246"/>
        <v>0</v>
      </c>
      <c r="WGQ18" s="231">
        <f t="shared" si="246"/>
        <v>0</v>
      </c>
      <c r="WGR18" s="231">
        <f t="shared" ref="WGR18:WJC18" si="247">SUM(WGR10:WGR17)</f>
        <v>0</v>
      </c>
      <c r="WGS18" s="231">
        <f t="shared" si="247"/>
        <v>0</v>
      </c>
      <c r="WGT18" s="231">
        <f t="shared" si="247"/>
        <v>0</v>
      </c>
      <c r="WGU18" s="231">
        <f t="shared" si="247"/>
        <v>0</v>
      </c>
      <c r="WGV18" s="231">
        <f t="shared" si="247"/>
        <v>0</v>
      </c>
      <c r="WGW18" s="231">
        <f t="shared" si="247"/>
        <v>0</v>
      </c>
      <c r="WGX18" s="231">
        <f t="shared" si="247"/>
        <v>0</v>
      </c>
      <c r="WGY18" s="231">
        <f t="shared" si="247"/>
        <v>0</v>
      </c>
      <c r="WGZ18" s="231">
        <f t="shared" si="247"/>
        <v>0</v>
      </c>
      <c r="WHA18" s="231">
        <f t="shared" si="247"/>
        <v>0</v>
      </c>
      <c r="WHB18" s="231">
        <f t="shared" si="247"/>
        <v>0</v>
      </c>
      <c r="WHC18" s="231">
        <f t="shared" si="247"/>
        <v>0</v>
      </c>
      <c r="WHD18" s="231">
        <f t="shared" si="247"/>
        <v>0</v>
      </c>
      <c r="WHE18" s="231">
        <f t="shared" si="247"/>
        <v>0</v>
      </c>
      <c r="WHF18" s="231">
        <f t="shared" si="247"/>
        <v>0</v>
      </c>
      <c r="WHG18" s="231">
        <f t="shared" si="247"/>
        <v>0</v>
      </c>
      <c r="WHH18" s="231">
        <f t="shared" si="247"/>
        <v>0</v>
      </c>
      <c r="WHI18" s="231">
        <f t="shared" si="247"/>
        <v>0</v>
      </c>
      <c r="WHJ18" s="231">
        <f t="shared" si="247"/>
        <v>0</v>
      </c>
      <c r="WHK18" s="231">
        <f t="shared" si="247"/>
        <v>0</v>
      </c>
      <c r="WHL18" s="231">
        <f t="shared" si="247"/>
        <v>0</v>
      </c>
      <c r="WHM18" s="231">
        <f t="shared" si="247"/>
        <v>0</v>
      </c>
      <c r="WHN18" s="231">
        <f t="shared" si="247"/>
        <v>0</v>
      </c>
      <c r="WHO18" s="231">
        <f t="shared" si="247"/>
        <v>0</v>
      </c>
      <c r="WHP18" s="231">
        <f t="shared" si="247"/>
        <v>0</v>
      </c>
      <c r="WHQ18" s="231">
        <f t="shared" si="247"/>
        <v>0</v>
      </c>
      <c r="WHR18" s="231">
        <f t="shared" si="247"/>
        <v>0</v>
      </c>
      <c r="WHS18" s="231">
        <f t="shared" si="247"/>
        <v>0</v>
      </c>
      <c r="WHT18" s="231">
        <f t="shared" si="247"/>
        <v>0</v>
      </c>
      <c r="WHU18" s="231">
        <f t="shared" si="247"/>
        <v>0</v>
      </c>
      <c r="WHV18" s="231">
        <f t="shared" si="247"/>
        <v>0</v>
      </c>
      <c r="WHW18" s="231">
        <f t="shared" si="247"/>
        <v>0</v>
      </c>
      <c r="WHX18" s="231">
        <f t="shared" si="247"/>
        <v>0</v>
      </c>
      <c r="WHY18" s="231">
        <f t="shared" si="247"/>
        <v>0</v>
      </c>
      <c r="WHZ18" s="231">
        <f t="shared" si="247"/>
        <v>0</v>
      </c>
      <c r="WIA18" s="231">
        <f t="shared" si="247"/>
        <v>0</v>
      </c>
      <c r="WIB18" s="231">
        <f t="shared" si="247"/>
        <v>0</v>
      </c>
      <c r="WIC18" s="231">
        <f t="shared" si="247"/>
        <v>0</v>
      </c>
      <c r="WID18" s="231">
        <f t="shared" si="247"/>
        <v>0</v>
      </c>
      <c r="WIE18" s="231">
        <f t="shared" si="247"/>
        <v>0</v>
      </c>
      <c r="WIF18" s="231">
        <f t="shared" si="247"/>
        <v>0</v>
      </c>
      <c r="WIG18" s="231">
        <f t="shared" si="247"/>
        <v>0</v>
      </c>
      <c r="WIH18" s="231">
        <f t="shared" si="247"/>
        <v>0</v>
      </c>
      <c r="WII18" s="231">
        <f t="shared" si="247"/>
        <v>0</v>
      </c>
      <c r="WIJ18" s="231">
        <f t="shared" si="247"/>
        <v>0</v>
      </c>
      <c r="WIK18" s="231">
        <f t="shared" si="247"/>
        <v>0</v>
      </c>
      <c r="WIL18" s="231">
        <f t="shared" si="247"/>
        <v>0</v>
      </c>
      <c r="WIM18" s="231">
        <f t="shared" si="247"/>
        <v>0</v>
      </c>
      <c r="WIN18" s="231">
        <f t="shared" si="247"/>
        <v>0</v>
      </c>
      <c r="WIO18" s="231">
        <f t="shared" si="247"/>
        <v>0</v>
      </c>
      <c r="WIP18" s="231">
        <f t="shared" si="247"/>
        <v>0</v>
      </c>
      <c r="WIQ18" s="231">
        <f t="shared" si="247"/>
        <v>0</v>
      </c>
      <c r="WIR18" s="231">
        <f t="shared" si="247"/>
        <v>0</v>
      </c>
      <c r="WIS18" s="231">
        <f t="shared" si="247"/>
        <v>0</v>
      </c>
      <c r="WIT18" s="231">
        <f t="shared" si="247"/>
        <v>0</v>
      </c>
      <c r="WIU18" s="231">
        <f t="shared" si="247"/>
        <v>0</v>
      </c>
      <c r="WIV18" s="231">
        <f t="shared" si="247"/>
        <v>0</v>
      </c>
      <c r="WIW18" s="231">
        <f t="shared" si="247"/>
        <v>0</v>
      </c>
      <c r="WIX18" s="231">
        <f t="shared" si="247"/>
        <v>0</v>
      </c>
      <c r="WIY18" s="231">
        <f t="shared" si="247"/>
        <v>0</v>
      </c>
      <c r="WIZ18" s="231">
        <f t="shared" si="247"/>
        <v>0</v>
      </c>
      <c r="WJA18" s="231">
        <f t="shared" si="247"/>
        <v>0</v>
      </c>
      <c r="WJB18" s="231">
        <f t="shared" si="247"/>
        <v>0</v>
      </c>
      <c r="WJC18" s="231">
        <f t="shared" si="247"/>
        <v>0</v>
      </c>
      <c r="WJD18" s="231">
        <f t="shared" ref="WJD18:WLO18" si="248">SUM(WJD10:WJD17)</f>
        <v>0</v>
      </c>
      <c r="WJE18" s="231">
        <f t="shared" si="248"/>
        <v>0</v>
      </c>
      <c r="WJF18" s="231">
        <f t="shared" si="248"/>
        <v>0</v>
      </c>
      <c r="WJG18" s="231">
        <f t="shared" si="248"/>
        <v>0</v>
      </c>
      <c r="WJH18" s="231">
        <f t="shared" si="248"/>
        <v>0</v>
      </c>
      <c r="WJI18" s="231">
        <f t="shared" si="248"/>
        <v>0</v>
      </c>
      <c r="WJJ18" s="231">
        <f t="shared" si="248"/>
        <v>0</v>
      </c>
      <c r="WJK18" s="231">
        <f t="shared" si="248"/>
        <v>0</v>
      </c>
      <c r="WJL18" s="231">
        <f t="shared" si="248"/>
        <v>0</v>
      </c>
      <c r="WJM18" s="231">
        <f t="shared" si="248"/>
        <v>0</v>
      </c>
      <c r="WJN18" s="231">
        <f t="shared" si="248"/>
        <v>0</v>
      </c>
      <c r="WJO18" s="231">
        <f t="shared" si="248"/>
        <v>0</v>
      </c>
      <c r="WJP18" s="231">
        <f t="shared" si="248"/>
        <v>0</v>
      </c>
      <c r="WJQ18" s="231">
        <f t="shared" si="248"/>
        <v>0</v>
      </c>
      <c r="WJR18" s="231">
        <f t="shared" si="248"/>
        <v>0</v>
      </c>
      <c r="WJS18" s="231">
        <f t="shared" si="248"/>
        <v>0</v>
      </c>
      <c r="WJT18" s="231">
        <f t="shared" si="248"/>
        <v>0</v>
      </c>
      <c r="WJU18" s="231">
        <f t="shared" si="248"/>
        <v>0</v>
      </c>
      <c r="WJV18" s="231">
        <f t="shared" si="248"/>
        <v>0</v>
      </c>
      <c r="WJW18" s="231">
        <f t="shared" si="248"/>
        <v>0</v>
      </c>
      <c r="WJX18" s="231">
        <f t="shared" si="248"/>
        <v>0</v>
      </c>
      <c r="WJY18" s="231">
        <f t="shared" si="248"/>
        <v>0</v>
      </c>
      <c r="WJZ18" s="231">
        <f t="shared" si="248"/>
        <v>0</v>
      </c>
      <c r="WKA18" s="231">
        <f t="shared" si="248"/>
        <v>0</v>
      </c>
      <c r="WKB18" s="231">
        <f t="shared" si="248"/>
        <v>0</v>
      </c>
      <c r="WKC18" s="231">
        <f t="shared" si="248"/>
        <v>0</v>
      </c>
      <c r="WKD18" s="231">
        <f t="shared" si="248"/>
        <v>0</v>
      </c>
      <c r="WKE18" s="231">
        <f t="shared" si="248"/>
        <v>0</v>
      </c>
      <c r="WKF18" s="231">
        <f t="shared" si="248"/>
        <v>0</v>
      </c>
      <c r="WKG18" s="231">
        <f t="shared" si="248"/>
        <v>0</v>
      </c>
      <c r="WKH18" s="231">
        <f t="shared" si="248"/>
        <v>0</v>
      </c>
      <c r="WKI18" s="231">
        <f t="shared" si="248"/>
        <v>0</v>
      </c>
      <c r="WKJ18" s="231">
        <f t="shared" si="248"/>
        <v>0</v>
      </c>
      <c r="WKK18" s="231">
        <f t="shared" si="248"/>
        <v>0</v>
      </c>
      <c r="WKL18" s="231">
        <f t="shared" si="248"/>
        <v>0</v>
      </c>
      <c r="WKM18" s="231">
        <f t="shared" si="248"/>
        <v>0</v>
      </c>
      <c r="WKN18" s="231">
        <f t="shared" si="248"/>
        <v>0</v>
      </c>
      <c r="WKO18" s="231">
        <f t="shared" si="248"/>
        <v>0</v>
      </c>
      <c r="WKP18" s="231">
        <f t="shared" si="248"/>
        <v>0</v>
      </c>
      <c r="WKQ18" s="231">
        <f t="shared" si="248"/>
        <v>0</v>
      </c>
      <c r="WKR18" s="231">
        <f t="shared" si="248"/>
        <v>0</v>
      </c>
      <c r="WKS18" s="231">
        <f t="shared" si="248"/>
        <v>0</v>
      </c>
      <c r="WKT18" s="231">
        <f t="shared" si="248"/>
        <v>0</v>
      </c>
      <c r="WKU18" s="231">
        <f t="shared" si="248"/>
        <v>0</v>
      </c>
      <c r="WKV18" s="231">
        <f t="shared" si="248"/>
        <v>0</v>
      </c>
      <c r="WKW18" s="231">
        <f t="shared" si="248"/>
        <v>0</v>
      </c>
      <c r="WKX18" s="231">
        <f t="shared" si="248"/>
        <v>0</v>
      </c>
      <c r="WKY18" s="231">
        <f t="shared" si="248"/>
        <v>0</v>
      </c>
      <c r="WKZ18" s="231">
        <f t="shared" si="248"/>
        <v>0</v>
      </c>
      <c r="WLA18" s="231">
        <f t="shared" si="248"/>
        <v>0</v>
      </c>
      <c r="WLB18" s="231">
        <f t="shared" si="248"/>
        <v>0</v>
      </c>
      <c r="WLC18" s="231">
        <f t="shared" si="248"/>
        <v>0</v>
      </c>
      <c r="WLD18" s="231">
        <f t="shared" si="248"/>
        <v>0</v>
      </c>
      <c r="WLE18" s="231">
        <f t="shared" si="248"/>
        <v>0</v>
      </c>
      <c r="WLF18" s="231">
        <f t="shared" si="248"/>
        <v>0</v>
      </c>
      <c r="WLG18" s="231">
        <f t="shared" si="248"/>
        <v>0</v>
      </c>
      <c r="WLH18" s="231">
        <f t="shared" si="248"/>
        <v>0</v>
      </c>
      <c r="WLI18" s="231">
        <f t="shared" si="248"/>
        <v>0</v>
      </c>
      <c r="WLJ18" s="231">
        <f t="shared" si="248"/>
        <v>0</v>
      </c>
      <c r="WLK18" s="231">
        <f t="shared" si="248"/>
        <v>0</v>
      </c>
      <c r="WLL18" s="231">
        <f t="shared" si="248"/>
        <v>0</v>
      </c>
      <c r="WLM18" s="231">
        <f t="shared" si="248"/>
        <v>0</v>
      </c>
      <c r="WLN18" s="231">
        <f t="shared" si="248"/>
        <v>0</v>
      </c>
      <c r="WLO18" s="231">
        <f t="shared" si="248"/>
        <v>0</v>
      </c>
      <c r="WLP18" s="231">
        <f t="shared" ref="WLP18:WOA18" si="249">SUM(WLP10:WLP17)</f>
        <v>0</v>
      </c>
      <c r="WLQ18" s="231">
        <f t="shared" si="249"/>
        <v>0</v>
      </c>
      <c r="WLR18" s="231">
        <f t="shared" si="249"/>
        <v>0</v>
      </c>
      <c r="WLS18" s="231">
        <f t="shared" si="249"/>
        <v>0</v>
      </c>
      <c r="WLT18" s="231">
        <f t="shared" si="249"/>
        <v>0</v>
      </c>
      <c r="WLU18" s="231">
        <f t="shared" si="249"/>
        <v>0</v>
      </c>
      <c r="WLV18" s="231">
        <f t="shared" si="249"/>
        <v>0</v>
      </c>
      <c r="WLW18" s="231">
        <f t="shared" si="249"/>
        <v>0</v>
      </c>
      <c r="WLX18" s="231">
        <f t="shared" si="249"/>
        <v>0</v>
      </c>
      <c r="WLY18" s="231">
        <f t="shared" si="249"/>
        <v>0</v>
      </c>
      <c r="WLZ18" s="231">
        <f t="shared" si="249"/>
        <v>0</v>
      </c>
      <c r="WMA18" s="231">
        <f t="shared" si="249"/>
        <v>0</v>
      </c>
      <c r="WMB18" s="231">
        <f t="shared" si="249"/>
        <v>0</v>
      </c>
      <c r="WMC18" s="231">
        <f t="shared" si="249"/>
        <v>0</v>
      </c>
      <c r="WMD18" s="231">
        <f t="shared" si="249"/>
        <v>0</v>
      </c>
      <c r="WME18" s="231">
        <f t="shared" si="249"/>
        <v>0</v>
      </c>
      <c r="WMF18" s="231">
        <f t="shared" si="249"/>
        <v>0</v>
      </c>
      <c r="WMG18" s="231">
        <f t="shared" si="249"/>
        <v>0</v>
      </c>
      <c r="WMH18" s="231">
        <f t="shared" si="249"/>
        <v>0</v>
      </c>
      <c r="WMI18" s="231">
        <f t="shared" si="249"/>
        <v>0</v>
      </c>
      <c r="WMJ18" s="231">
        <f t="shared" si="249"/>
        <v>0</v>
      </c>
      <c r="WMK18" s="231">
        <f t="shared" si="249"/>
        <v>0</v>
      </c>
      <c r="WML18" s="231">
        <f t="shared" si="249"/>
        <v>0</v>
      </c>
      <c r="WMM18" s="231">
        <f t="shared" si="249"/>
        <v>0</v>
      </c>
      <c r="WMN18" s="231">
        <f t="shared" si="249"/>
        <v>0</v>
      </c>
      <c r="WMO18" s="231">
        <f t="shared" si="249"/>
        <v>0</v>
      </c>
      <c r="WMP18" s="231">
        <f t="shared" si="249"/>
        <v>0</v>
      </c>
      <c r="WMQ18" s="231">
        <f t="shared" si="249"/>
        <v>0</v>
      </c>
      <c r="WMR18" s="231">
        <f t="shared" si="249"/>
        <v>0</v>
      </c>
      <c r="WMS18" s="231">
        <f t="shared" si="249"/>
        <v>0</v>
      </c>
      <c r="WMT18" s="231">
        <f t="shared" si="249"/>
        <v>0</v>
      </c>
      <c r="WMU18" s="231">
        <f t="shared" si="249"/>
        <v>0</v>
      </c>
      <c r="WMV18" s="231">
        <f t="shared" si="249"/>
        <v>0</v>
      </c>
      <c r="WMW18" s="231">
        <f t="shared" si="249"/>
        <v>0</v>
      </c>
      <c r="WMX18" s="231">
        <f t="shared" si="249"/>
        <v>0</v>
      </c>
      <c r="WMY18" s="231">
        <f t="shared" si="249"/>
        <v>0</v>
      </c>
      <c r="WMZ18" s="231">
        <f t="shared" si="249"/>
        <v>0</v>
      </c>
      <c r="WNA18" s="231">
        <f t="shared" si="249"/>
        <v>0</v>
      </c>
      <c r="WNB18" s="231">
        <f t="shared" si="249"/>
        <v>0</v>
      </c>
      <c r="WNC18" s="231">
        <f t="shared" si="249"/>
        <v>0</v>
      </c>
      <c r="WND18" s="231">
        <f t="shared" si="249"/>
        <v>0</v>
      </c>
      <c r="WNE18" s="231">
        <f t="shared" si="249"/>
        <v>0</v>
      </c>
      <c r="WNF18" s="231">
        <f t="shared" si="249"/>
        <v>0</v>
      </c>
      <c r="WNG18" s="231">
        <f t="shared" si="249"/>
        <v>0</v>
      </c>
      <c r="WNH18" s="231">
        <f t="shared" si="249"/>
        <v>0</v>
      </c>
      <c r="WNI18" s="231">
        <f t="shared" si="249"/>
        <v>0</v>
      </c>
      <c r="WNJ18" s="231">
        <f t="shared" si="249"/>
        <v>0</v>
      </c>
      <c r="WNK18" s="231">
        <f t="shared" si="249"/>
        <v>0</v>
      </c>
      <c r="WNL18" s="231">
        <f t="shared" si="249"/>
        <v>0</v>
      </c>
      <c r="WNM18" s="231">
        <f t="shared" si="249"/>
        <v>0</v>
      </c>
      <c r="WNN18" s="231">
        <f t="shared" si="249"/>
        <v>0</v>
      </c>
      <c r="WNO18" s="231">
        <f t="shared" si="249"/>
        <v>0</v>
      </c>
      <c r="WNP18" s="231">
        <f t="shared" si="249"/>
        <v>0</v>
      </c>
      <c r="WNQ18" s="231">
        <f t="shared" si="249"/>
        <v>0</v>
      </c>
      <c r="WNR18" s="231">
        <f t="shared" si="249"/>
        <v>0</v>
      </c>
      <c r="WNS18" s="231">
        <f t="shared" si="249"/>
        <v>0</v>
      </c>
      <c r="WNT18" s="231">
        <f t="shared" si="249"/>
        <v>0</v>
      </c>
      <c r="WNU18" s="231">
        <f t="shared" si="249"/>
        <v>0</v>
      </c>
      <c r="WNV18" s="231">
        <f t="shared" si="249"/>
        <v>0</v>
      </c>
      <c r="WNW18" s="231">
        <f t="shared" si="249"/>
        <v>0</v>
      </c>
      <c r="WNX18" s="231">
        <f t="shared" si="249"/>
        <v>0</v>
      </c>
      <c r="WNY18" s="231">
        <f t="shared" si="249"/>
        <v>0</v>
      </c>
      <c r="WNZ18" s="231">
        <f t="shared" si="249"/>
        <v>0</v>
      </c>
      <c r="WOA18" s="231">
        <f t="shared" si="249"/>
        <v>0</v>
      </c>
      <c r="WOB18" s="231">
        <f t="shared" ref="WOB18:WQM18" si="250">SUM(WOB10:WOB17)</f>
        <v>0</v>
      </c>
      <c r="WOC18" s="231">
        <f t="shared" si="250"/>
        <v>0</v>
      </c>
      <c r="WOD18" s="231">
        <f t="shared" si="250"/>
        <v>0</v>
      </c>
      <c r="WOE18" s="231">
        <f t="shared" si="250"/>
        <v>0</v>
      </c>
      <c r="WOF18" s="231">
        <f t="shared" si="250"/>
        <v>0</v>
      </c>
      <c r="WOG18" s="231">
        <f t="shared" si="250"/>
        <v>0</v>
      </c>
      <c r="WOH18" s="231">
        <f t="shared" si="250"/>
        <v>0</v>
      </c>
      <c r="WOI18" s="231">
        <f t="shared" si="250"/>
        <v>0</v>
      </c>
      <c r="WOJ18" s="231">
        <f t="shared" si="250"/>
        <v>0</v>
      </c>
      <c r="WOK18" s="231">
        <f t="shared" si="250"/>
        <v>0</v>
      </c>
      <c r="WOL18" s="231">
        <f t="shared" si="250"/>
        <v>0</v>
      </c>
      <c r="WOM18" s="231">
        <f t="shared" si="250"/>
        <v>0</v>
      </c>
      <c r="WON18" s="231">
        <f t="shared" si="250"/>
        <v>0</v>
      </c>
      <c r="WOO18" s="231">
        <f t="shared" si="250"/>
        <v>0</v>
      </c>
      <c r="WOP18" s="231">
        <f t="shared" si="250"/>
        <v>0</v>
      </c>
      <c r="WOQ18" s="231">
        <f t="shared" si="250"/>
        <v>0</v>
      </c>
      <c r="WOR18" s="231">
        <f t="shared" si="250"/>
        <v>0</v>
      </c>
      <c r="WOS18" s="231">
        <f t="shared" si="250"/>
        <v>0</v>
      </c>
      <c r="WOT18" s="231">
        <f t="shared" si="250"/>
        <v>0</v>
      </c>
      <c r="WOU18" s="231">
        <f t="shared" si="250"/>
        <v>0</v>
      </c>
      <c r="WOV18" s="231">
        <f t="shared" si="250"/>
        <v>0</v>
      </c>
      <c r="WOW18" s="231">
        <f t="shared" si="250"/>
        <v>0</v>
      </c>
      <c r="WOX18" s="231">
        <f t="shared" si="250"/>
        <v>0</v>
      </c>
      <c r="WOY18" s="231">
        <f t="shared" si="250"/>
        <v>0</v>
      </c>
      <c r="WOZ18" s="231">
        <f t="shared" si="250"/>
        <v>0</v>
      </c>
      <c r="WPA18" s="231">
        <f t="shared" si="250"/>
        <v>0</v>
      </c>
      <c r="WPB18" s="231">
        <f t="shared" si="250"/>
        <v>0</v>
      </c>
      <c r="WPC18" s="231">
        <f t="shared" si="250"/>
        <v>0</v>
      </c>
      <c r="WPD18" s="231">
        <f t="shared" si="250"/>
        <v>0</v>
      </c>
      <c r="WPE18" s="231">
        <f t="shared" si="250"/>
        <v>0</v>
      </c>
      <c r="WPF18" s="231">
        <f t="shared" si="250"/>
        <v>0</v>
      </c>
      <c r="WPG18" s="231">
        <f t="shared" si="250"/>
        <v>0</v>
      </c>
      <c r="WPH18" s="231">
        <f t="shared" si="250"/>
        <v>0</v>
      </c>
      <c r="WPI18" s="231">
        <f t="shared" si="250"/>
        <v>0</v>
      </c>
      <c r="WPJ18" s="231">
        <f t="shared" si="250"/>
        <v>0</v>
      </c>
      <c r="WPK18" s="231">
        <f t="shared" si="250"/>
        <v>0</v>
      </c>
      <c r="WPL18" s="231">
        <f t="shared" si="250"/>
        <v>0</v>
      </c>
      <c r="WPM18" s="231">
        <f t="shared" si="250"/>
        <v>0</v>
      </c>
      <c r="WPN18" s="231">
        <f t="shared" si="250"/>
        <v>0</v>
      </c>
      <c r="WPO18" s="231">
        <f t="shared" si="250"/>
        <v>0</v>
      </c>
      <c r="WPP18" s="231">
        <f t="shared" si="250"/>
        <v>0</v>
      </c>
      <c r="WPQ18" s="231">
        <f t="shared" si="250"/>
        <v>0</v>
      </c>
      <c r="WPR18" s="231">
        <f t="shared" si="250"/>
        <v>0</v>
      </c>
      <c r="WPS18" s="231">
        <f t="shared" si="250"/>
        <v>0</v>
      </c>
      <c r="WPT18" s="231">
        <f t="shared" si="250"/>
        <v>0</v>
      </c>
      <c r="WPU18" s="231">
        <f t="shared" si="250"/>
        <v>0</v>
      </c>
      <c r="WPV18" s="231">
        <f t="shared" si="250"/>
        <v>0</v>
      </c>
      <c r="WPW18" s="231">
        <f t="shared" si="250"/>
        <v>0</v>
      </c>
      <c r="WPX18" s="231">
        <f t="shared" si="250"/>
        <v>0</v>
      </c>
      <c r="WPY18" s="231">
        <f t="shared" si="250"/>
        <v>0</v>
      </c>
      <c r="WPZ18" s="231">
        <f t="shared" si="250"/>
        <v>0</v>
      </c>
      <c r="WQA18" s="231">
        <f t="shared" si="250"/>
        <v>0</v>
      </c>
      <c r="WQB18" s="231">
        <f t="shared" si="250"/>
        <v>0</v>
      </c>
      <c r="WQC18" s="231">
        <f t="shared" si="250"/>
        <v>0</v>
      </c>
      <c r="WQD18" s="231">
        <f t="shared" si="250"/>
        <v>0</v>
      </c>
      <c r="WQE18" s="231">
        <f t="shared" si="250"/>
        <v>0</v>
      </c>
      <c r="WQF18" s="231">
        <f t="shared" si="250"/>
        <v>0</v>
      </c>
      <c r="WQG18" s="231">
        <f t="shared" si="250"/>
        <v>0</v>
      </c>
      <c r="WQH18" s="231">
        <f t="shared" si="250"/>
        <v>0</v>
      </c>
      <c r="WQI18" s="231">
        <f t="shared" si="250"/>
        <v>0</v>
      </c>
      <c r="WQJ18" s="231">
        <f t="shared" si="250"/>
        <v>0</v>
      </c>
      <c r="WQK18" s="231">
        <f t="shared" si="250"/>
        <v>0</v>
      </c>
      <c r="WQL18" s="231">
        <f t="shared" si="250"/>
        <v>0</v>
      </c>
      <c r="WQM18" s="231">
        <f t="shared" si="250"/>
        <v>0</v>
      </c>
      <c r="WQN18" s="231">
        <f t="shared" ref="WQN18:WSY18" si="251">SUM(WQN10:WQN17)</f>
        <v>0</v>
      </c>
      <c r="WQO18" s="231">
        <f t="shared" si="251"/>
        <v>0</v>
      </c>
      <c r="WQP18" s="231">
        <f t="shared" si="251"/>
        <v>0</v>
      </c>
      <c r="WQQ18" s="231">
        <f t="shared" si="251"/>
        <v>0</v>
      </c>
      <c r="WQR18" s="231">
        <f t="shared" si="251"/>
        <v>0</v>
      </c>
      <c r="WQS18" s="231">
        <f t="shared" si="251"/>
        <v>0</v>
      </c>
      <c r="WQT18" s="231">
        <f t="shared" si="251"/>
        <v>0</v>
      </c>
      <c r="WQU18" s="231">
        <f t="shared" si="251"/>
        <v>0</v>
      </c>
      <c r="WQV18" s="231">
        <f t="shared" si="251"/>
        <v>0</v>
      </c>
      <c r="WQW18" s="231">
        <f t="shared" si="251"/>
        <v>0</v>
      </c>
      <c r="WQX18" s="231">
        <f t="shared" si="251"/>
        <v>0</v>
      </c>
      <c r="WQY18" s="231">
        <f t="shared" si="251"/>
        <v>0</v>
      </c>
      <c r="WQZ18" s="231">
        <f t="shared" si="251"/>
        <v>0</v>
      </c>
      <c r="WRA18" s="231">
        <f t="shared" si="251"/>
        <v>0</v>
      </c>
      <c r="WRB18" s="231">
        <f t="shared" si="251"/>
        <v>0</v>
      </c>
      <c r="WRC18" s="231">
        <f t="shared" si="251"/>
        <v>0</v>
      </c>
      <c r="WRD18" s="231">
        <f t="shared" si="251"/>
        <v>0</v>
      </c>
      <c r="WRE18" s="231">
        <f t="shared" si="251"/>
        <v>0</v>
      </c>
      <c r="WRF18" s="231">
        <f t="shared" si="251"/>
        <v>0</v>
      </c>
      <c r="WRG18" s="231">
        <f t="shared" si="251"/>
        <v>0</v>
      </c>
      <c r="WRH18" s="231">
        <f t="shared" si="251"/>
        <v>0</v>
      </c>
      <c r="WRI18" s="231">
        <f t="shared" si="251"/>
        <v>0</v>
      </c>
      <c r="WRJ18" s="231">
        <f t="shared" si="251"/>
        <v>0</v>
      </c>
      <c r="WRK18" s="231">
        <f t="shared" si="251"/>
        <v>0</v>
      </c>
      <c r="WRL18" s="231">
        <f t="shared" si="251"/>
        <v>0</v>
      </c>
      <c r="WRM18" s="231">
        <f t="shared" si="251"/>
        <v>0</v>
      </c>
      <c r="WRN18" s="231">
        <f t="shared" si="251"/>
        <v>0</v>
      </c>
      <c r="WRO18" s="231">
        <f t="shared" si="251"/>
        <v>0</v>
      </c>
      <c r="WRP18" s="231">
        <f t="shared" si="251"/>
        <v>0</v>
      </c>
      <c r="WRQ18" s="231">
        <f t="shared" si="251"/>
        <v>0</v>
      </c>
      <c r="WRR18" s="231">
        <f t="shared" si="251"/>
        <v>0</v>
      </c>
      <c r="WRS18" s="231">
        <f t="shared" si="251"/>
        <v>0</v>
      </c>
      <c r="WRT18" s="231">
        <f t="shared" si="251"/>
        <v>0</v>
      </c>
      <c r="WRU18" s="231">
        <f t="shared" si="251"/>
        <v>0</v>
      </c>
      <c r="WRV18" s="231">
        <f t="shared" si="251"/>
        <v>0</v>
      </c>
      <c r="WRW18" s="231">
        <f t="shared" si="251"/>
        <v>0</v>
      </c>
      <c r="WRX18" s="231">
        <f t="shared" si="251"/>
        <v>0</v>
      </c>
      <c r="WRY18" s="231">
        <f t="shared" si="251"/>
        <v>0</v>
      </c>
      <c r="WRZ18" s="231">
        <f t="shared" si="251"/>
        <v>0</v>
      </c>
      <c r="WSA18" s="231">
        <f t="shared" si="251"/>
        <v>0</v>
      </c>
      <c r="WSB18" s="231">
        <f t="shared" si="251"/>
        <v>0</v>
      </c>
      <c r="WSC18" s="231">
        <f t="shared" si="251"/>
        <v>0</v>
      </c>
      <c r="WSD18" s="231">
        <f t="shared" si="251"/>
        <v>0</v>
      </c>
      <c r="WSE18" s="231">
        <f t="shared" si="251"/>
        <v>0</v>
      </c>
      <c r="WSF18" s="231">
        <f t="shared" si="251"/>
        <v>0</v>
      </c>
      <c r="WSG18" s="231">
        <f t="shared" si="251"/>
        <v>0</v>
      </c>
      <c r="WSH18" s="231">
        <f t="shared" si="251"/>
        <v>0</v>
      </c>
      <c r="WSI18" s="231">
        <f t="shared" si="251"/>
        <v>0</v>
      </c>
      <c r="WSJ18" s="231">
        <f t="shared" si="251"/>
        <v>0</v>
      </c>
      <c r="WSK18" s="231">
        <f t="shared" si="251"/>
        <v>0</v>
      </c>
      <c r="WSL18" s="231">
        <f t="shared" si="251"/>
        <v>0</v>
      </c>
      <c r="WSM18" s="231">
        <f t="shared" si="251"/>
        <v>0</v>
      </c>
      <c r="WSN18" s="231">
        <f t="shared" si="251"/>
        <v>0</v>
      </c>
      <c r="WSO18" s="231">
        <f t="shared" si="251"/>
        <v>0</v>
      </c>
      <c r="WSP18" s="231">
        <f t="shared" si="251"/>
        <v>0</v>
      </c>
      <c r="WSQ18" s="231">
        <f t="shared" si="251"/>
        <v>0</v>
      </c>
      <c r="WSR18" s="231">
        <f t="shared" si="251"/>
        <v>0</v>
      </c>
      <c r="WSS18" s="231">
        <f t="shared" si="251"/>
        <v>0</v>
      </c>
      <c r="WST18" s="231">
        <f t="shared" si="251"/>
        <v>0</v>
      </c>
      <c r="WSU18" s="231">
        <f t="shared" si="251"/>
        <v>0</v>
      </c>
      <c r="WSV18" s="231">
        <f t="shared" si="251"/>
        <v>0</v>
      </c>
      <c r="WSW18" s="231">
        <f t="shared" si="251"/>
        <v>0</v>
      </c>
      <c r="WSX18" s="231">
        <f t="shared" si="251"/>
        <v>0</v>
      </c>
      <c r="WSY18" s="231">
        <f t="shared" si="251"/>
        <v>0</v>
      </c>
      <c r="WSZ18" s="231">
        <f t="shared" ref="WSZ18:WVK18" si="252">SUM(WSZ10:WSZ17)</f>
        <v>0</v>
      </c>
      <c r="WTA18" s="231">
        <f t="shared" si="252"/>
        <v>0</v>
      </c>
      <c r="WTB18" s="231">
        <f t="shared" si="252"/>
        <v>0</v>
      </c>
      <c r="WTC18" s="231">
        <f t="shared" si="252"/>
        <v>0</v>
      </c>
      <c r="WTD18" s="231">
        <f t="shared" si="252"/>
        <v>0</v>
      </c>
      <c r="WTE18" s="231">
        <f t="shared" si="252"/>
        <v>0</v>
      </c>
      <c r="WTF18" s="231">
        <f t="shared" si="252"/>
        <v>0</v>
      </c>
      <c r="WTG18" s="231">
        <f t="shared" si="252"/>
        <v>0</v>
      </c>
      <c r="WTH18" s="231">
        <f t="shared" si="252"/>
        <v>0</v>
      </c>
      <c r="WTI18" s="231">
        <f t="shared" si="252"/>
        <v>0</v>
      </c>
      <c r="WTJ18" s="231">
        <f t="shared" si="252"/>
        <v>0</v>
      </c>
      <c r="WTK18" s="231">
        <f t="shared" si="252"/>
        <v>0</v>
      </c>
      <c r="WTL18" s="231">
        <f t="shared" si="252"/>
        <v>0</v>
      </c>
      <c r="WTM18" s="231">
        <f t="shared" si="252"/>
        <v>0</v>
      </c>
      <c r="WTN18" s="231">
        <f t="shared" si="252"/>
        <v>0</v>
      </c>
      <c r="WTO18" s="231">
        <f t="shared" si="252"/>
        <v>0</v>
      </c>
      <c r="WTP18" s="231">
        <f t="shared" si="252"/>
        <v>0</v>
      </c>
      <c r="WTQ18" s="231">
        <f t="shared" si="252"/>
        <v>0</v>
      </c>
      <c r="WTR18" s="231">
        <f t="shared" si="252"/>
        <v>0</v>
      </c>
      <c r="WTS18" s="231">
        <f t="shared" si="252"/>
        <v>0</v>
      </c>
      <c r="WTT18" s="231">
        <f t="shared" si="252"/>
        <v>0</v>
      </c>
      <c r="WTU18" s="231">
        <f t="shared" si="252"/>
        <v>0</v>
      </c>
      <c r="WTV18" s="231">
        <f t="shared" si="252"/>
        <v>0</v>
      </c>
      <c r="WTW18" s="231">
        <f t="shared" si="252"/>
        <v>0</v>
      </c>
      <c r="WTX18" s="231">
        <f t="shared" si="252"/>
        <v>0</v>
      </c>
      <c r="WTY18" s="231">
        <f t="shared" si="252"/>
        <v>0</v>
      </c>
      <c r="WTZ18" s="231">
        <f t="shared" si="252"/>
        <v>0</v>
      </c>
      <c r="WUA18" s="231">
        <f t="shared" si="252"/>
        <v>0</v>
      </c>
      <c r="WUB18" s="231">
        <f t="shared" si="252"/>
        <v>0</v>
      </c>
      <c r="WUC18" s="231">
        <f t="shared" si="252"/>
        <v>0</v>
      </c>
      <c r="WUD18" s="231">
        <f t="shared" si="252"/>
        <v>0</v>
      </c>
      <c r="WUE18" s="231">
        <f t="shared" si="252"/>
        <v>0</v>
      </c>
      <c r="WUF18" s="231">
        <f t="shared" si="252"/>
        <v>0</v>
      </c>
      <c r="WUG18" s="231">
        <f t="shared" si="252"/>
        <v>0</v>
      </c>
      <c r="WUH18" s="231">
        <f t="shared" si="252"/>
        <v>0</v>
      </c>
      <c r="WUI18" s="231">
        <f t="shared" si="252"/>
        <v>0</v>
      </c>
      <c r="WUJ18" s="231">
        <f t="shared" si="252"/>
        <v>0</v>
      </c>
      <c r="WUK18" s="231">
        <f t="shared" si="252"/>
        <v>0</v>
      </c>
      <c r="WUL18" s="231">
        <f t="shared" si="252"/>
        <v>0</v>
      </c>
      <c r="WUM18" s="231">
        <f t="shared" si="252"/>
        <v>0</v>
      </c>
      <c r="WUN18" s="231">
        <f t="shared" si="252"/>
        <v>0</v>
      </c>
      <c r="WUO18" s="231">
        <f t="shared" si="252"/>
        <v>0</v>
      </c>
      <c r="WUP18" s="231">
        <f t="shared" si="252"/>
        <v>0</v>
      </c>
      <c r="WUQ18" s="231">
        <f t="shared" si="252"/>
        <v>0</v>
      </c>
      <c r="WUR18" s="231">
        <f t="shared" si="252"/>
        <v>0</v>
      </c>
      <c r="WUS18" s="231">
        <f t="shared" si="252"/>
        <v>0</v>
      </c>
      <c r="WUT18" s="231">
        <f t="shared" si="252"/>
        <v>0</v>
      </c>
      <c r="WUU18" s="231">
        <f t="shared" si="252"/>
        <v>0</v>
      </c>
      <c r="WUV18" s="231">
        <f t="shared" si="252"/>
        <v>0</v>
      </c>
      <c r="WUW18" s="231">
        <f t="shared" si="252"/>
        <v>0</v>
      </c>
      <c r="WUX18" s="231">
        <f t="shared" si="252"/>
        <v>0</v>
      </c>
      <c r="WUY18" s="231">
        <f t="shared" si="252"/>
        <v>0</v>
      </c>
      <c r="WUZ18" s="231">
        <f t="shared" si="252"/>
        <v>0</v>
      </c>
      <c r="WVA18" s="231">
        <f t="shared" si="252"/>
        <v>0</v>
      </c>
      <c r="WVB18" s="231">
        <f t="shared" si="252"/>
        <v>0</v>
      </c>
      <c r="WVC18" s="231">
        <f t="shared" si="252"/>
        <v>0</v>
      </c>
      <c r="WVD18" s="231">
        <f t="shared" si="252"/>
        <v>0</v>
      </c>
      <c r="WVE18" s="231">
        <f t="shared" si="252"/>
        <v>0</v>
      </c>
      <c r="WVF18" s="231">
        <f t="shared" si="252"/>
        <v>0</v>
      </c>
      <c r="WVG18" s="231">
        <f t="shared" si="252"/>
        <v>0</v>
      </c>
      <c r="WVH18" s="231">
        <f t="shared" si="252"/>
        <v>0</v>
      </c>
      <c r="WVI18" s="231">
        <f t="shared" si="252"/>
        <v>0</v>
      </c>
      <c r="WVJ18" s="231">
        <f t="shared" si="252"/>
        <v>0</v>
      </c>
      <c r="WVK18" s="231">
        <f t="shared" si="252"/>
        <v>0</v>
      </c>
      <c r="WVL18" s="231">
        <f t="shared" ref="WVL18:WXW18" si="253">SUM(WVL10:WVL17)</f>
        <v>0</v>
      </c>
      <c r="WVM18" s="231">
        <f t="shared" si="253"/>
        <v>0</v>
      </c>
      <c r="WVN18" s="231">
        <f t="shared" si="253"/>
        <v>0</v>
      </c>
      <c r="WVO18" s="231">
        <f t="shared" si="253"/>
        <v>0</v>
      </c>
      <c r="WVP18" s="231">
        <f t="shared" si="253"/>
        <v>0</v>
      </c>
      <c r="WVQ18" s="231">
        <f t="shared" si="253"/>
        <v>0</v>
      </c>
      <c r="WVR18" s="231">
        <f t="shared" si="253"/>
        <v>0</v>
      </c>
      <c r="WVS18" s="231">
        <f t="shared" si="253"/>
        <v>0</v>
      </c>
      <c r="WVT18" s="231">
        <f t="shared" si="253"/>
        <v>0</v>
      </c>
      <c r="WVU18" s="231">
        <f t="shared" si="253"/>
        <v>0</v>
      </c>
      <c r="WVV18" s="231">
        <f t="shared" si="253"/>
        <v>0</v>
      </c>
      <c r="WVW18" s="231">
        <f t="shared" si="253"/>
        <v>0</v>
      </c>
      <c r="WVX18" s="231">
        <f t="shared" si="253"/>
        <v>0</v>
      </c>
      <c r="WVY18" s="231">
        <f t="shared" si="253"/>
        <v>0</v>
      </c>
      <c r="WVZ18" s="231">
        <f t="shared" si="253"/>
        <v>0</v>
      </c>
      <c r="WWA18" s="231">
        <f t="shared" si="253"/>
        <v>0</v>
      </c>
      <c r="WWB18" s="231">
        <f t="shared" si="253"/>
        <v>0</v>
      </c>
      <c r="WWC18" s="231">
        <f t="shared" si="253"/>
        <v>0</v>
      </c>
      <c r="WWD18" s="231">
        <f t="shared" si="253"/>
        <v>0</v>
      </c>
      <c r="WWE18" s="231">
        <f t="shared" si="253"/>
        <v>0</v>
      </c>
      <c r="WWF18" s="231">
        <f t="shared" si="253"/>
        <v>0</v>
      </c>
      <c r="WWG18" s="231">
        <f t="shared" si="253"/>
        <v>0</v>
      </c>
      <c r="WWH18" s="231">
        <f t="shared" si="253"/>
        <v>0</v>
      </c>
      <c r="WWI18" s="231">
        <f t="shared" si="253"/>
        <v>0</v>
      </c>
      <c r="WWJ18" s="231">
        <f t="shared" si="253"/>
        <v>0</v>
      </c>
      <c r="WWK18" s="231">
        <f t="shared" si="253"/>
        <v>0</v>
      </c>
      <c r="WWL18" s="231">
        <f t="shared" si="253"/>
        <v>0</v>
      </c>
      <c r="WWM18" s="231">
        <f t="shared" si="253"/>
        <v>0</v>
      </c>
      <c r="WWN18" s="231">
        <f t="shared" si="253"/>
        <v>0</v>
      </c>
      <c r="WWO18" s="231">
        <f t="shared" si="253"/>
        <v>0</v>
      </c>
      <c r="WWP18" s="231">
        <f t="shared" si="253"/>
        <v>0</v>
      </c>
      <c r="WWQ18" s="231">
        <f t="shared" si="253"/>
        <v>0</v>
      </c>
      <c r="WWR18" s="231">
        <f t="shared" si="253"/>
        <v>0</v>
      </c>
      <c r="WWS18" s="231">
        <f t="shared" si="253"/>
        <v>0</v>
      </c>
      <c r="WWT18" s="231">
        <f t="shared" si="253"/>
        <v>0</v>
      </c>
      <c r="WWU18" s="231">
        <f t="shared" si="253"/>
        <v>0</v>
      </c>
      <c r="WWV18" s="231">
        <f t="shared" si="253"/>
        <v>0</v>
      </c>
      <c r="WWW18" s="231">
        <f t="shared" si="253"/>
        <v>0</v>
      </c>
      <c r="WWX18" s="231">
        <f t="shared" si="253"/>
        <v>0</v>
      </c>
      <c r="WWY18" s="231">
        <f t="shared" si="253"/>
        <v>0</v>
      </c>
      <c r="WWZ18" s="231">
        <f t="shared" si="253"/>
        <v>0</v>
      </c>
      <c r="WXA18" s="231">
        <f t="shared" si="253"/>
        <v>0</v>
      </c>
      <c r="WXB18" s="231">
        <f t="shared" si="253"/>
        <v>0</v>
      </c>
      <c r="WXC18" s="231">
        <f t="shared" si="253"/>
        <v>0</v>
      </c>
      <c r="WXD18" s="231">
        <f t="shared" si="253"/>
        <v>0</v>
      </c>
      <c r="WXE18" s="231">
        <f t="shared" si="253"/>
        <v>0</v>
      </c>
      <c r="WXF18" s="231">
        <f t="shared" si="253"/>
        <v>0</v>
      </c>
      <c r="WXG18" s="231">
        <f t="shared" si="253"/>
        <v>0</v>
      </c>
      <c r="WXH18" s="231">
        <f t="shared" si="253"/>
        <v>0</v>
      </c>
      <c r="WXI18" s="231">
        <f t="shared" si="253"/>
        <v>0</v>
      </c>
      <c r="WXJ18" s="231">
        <f t="shared" si="253"/>
        <v>0</v>
      </c>
      <c r="WXK18" s="231">
        <f t="shared" si="253"/>
        <v>0</v>
      </c>
      <c r="WXL18" s="231">
        <f t="shared" si="253"/>
        <v>0</v>
      </c>
      <c r="WXM18" s="231">
        <f t="shared" si="253"/>
        <v>0</v>
      </c>
      <c r="WXN18" s="231">
        <f t="shared" si="253"/>
        <v>0</v>
      </c>
      <c r="WXO18" s="231">
        <f t="shared" si="253"/>
        <v>0</v>
      </c>
      <c r="WXP18" s="231">
        <f t="shared" si="253"/>
        <v>0</v>
      </c>
      <c r="WXQ18" s="231">
        <f t="shared" si="253"/>
        <v>0</v>
      </c>
      <c r="WXR18" s="231">
        <f t="shared" si="253"/>
        <v>0</v>
      </c>
      <c r="WXS18" s="231">
        <f t="shared" si="253"/>
        <v>0</v>
      </c>
      <c r="WXT18" s="231">
        <f t="shared" si="253"/>
        <v>0</v>
      </c>
      <c r="WXU18" s="231">
        <f t="shared" si="253"/>
        <v>0</v>
      </c>
      <c r="WXV18" s="231">
        <f t="shared" si="253"/>
        <v>0</v>
      </c>
      <c r="WXW18" s="231">
        <f t="shared" si="253"/>
        <v>0</v>
      </c>
      <c r="WXX18" s="231">
        <f t="shared" ref="WXX18:XAI18" si="254">SUM(WXX10:WXX17)</f>
        <v>0</v>
      </c>
      <c r="WXY18" s="231">
        <f t="shared" si="254"/>
        <v>0</v>
      </c>
      <c r="WXZ18" s="231">
        <f t="shared" si="254"/>
        <v>0</v>
      </c>
      <c r="WYA18" s="231">
        <f t="shared" si="254"/>
        <v>0</v>
      </c>
      <c r="WYB18" s="231">
        <f t="shared" si="254"/>
        <v>0</v>
      </c>
      <c r="WYC18" s="231">
        <f t="shared" si="254"/>
        <v>0</v>
      </c>
      <c r="WYD18" s="231">
        <f t="shared" si="254"/>
        <v>0</v>
      </c>
      <c r="WYE18" s="231">
        <f t="shared" si="254"/>
        <v>0</v>
      </c>
      <c r="WYF18" s="231">
        <f t="shared" si="254"/>
        <v>0</v>
      </c>
      <c r="WYG18" s="231">
        <f t="shared" si="254"/>
        <v>0</v>
      </c>
      <c r="WYH18" s="231">
        <f t="shared" si="254"/>
        <v>0</v>
      </c>
      <c r="WYI18" s="231">
        <f t="shared" si="254"/>
        <v>0</v>
      </c>
      <c r="WYJ18" s="231">
        <f t="shared" si="254"/>
        <v>0</v>
      </c>
      <c r="WYK18" s="231">
        <f t="shared" si="254"/>
        <v>0</v>
      </c>
      <c r="WYL18" s="231">
        <f t="shared" si="254"/>
        <v>0</v>
      </c>
      <c r="WYM18" s="231">
        <f t="shared" si="254"/>
        <v>0</v>
      </c>
      <c r="WYN18" s="231">
        <f t="shared" si="254"/>
        <v>0</v>
      </c>
      <c r="WYO18" s="231">
        <f t="shared" si="254"/>
        <v>0</v>
      </c>
      <c r="WYP18" s="231">
        <f t="shared" si="254"/>
        <v>0</v>
      </c>
      <c r="WYQ18" s="231">
        <f t="shared" si="254"/>
        <v>0</v>
      </c>
      <c r="WYR18" s="231">
        <f t="shared" si="254"/>
        <v>0</v>
      </c>
      <c r="WYS18" s="231">
        <f t="shared" si="254"/>
        <v>0</v>
      </c>
      <c r="WYT18" s="231">
        <f t="shared" si="254"/>
        <v>0</v>
      </c>
      <c r="WYU18" s="231">
        <f t="shared" si="254"/>
        <v>0</v>
      </c>
      <c r="WYV18" s="231">
        <f t="shared" si="254"/>
        <v>0</v>
      </c>
      <c r="WYW18" s="231">
        <f t="shared" si="254"/>
        <v>0</v>
      </c>
      <c r="WYX18" s="231">
        <f t="shared" si="254"/>
        <v>0</v>
      </c>
      <c r="WYY18" s="231">
        <f t="shared" si="254"/>
        <v>0</v>
      </c>
      <c r="WYZ18" s="231">
        <f t="shared" si="254"/>
        <v>0</v>
      </c>
      <c r="WZA18" s="231">
        <f t="shared" si="254"/>
        <v>0</v>
      </c>
      <c r="WZB18" s="231">
        <f t="shared" si="254"/>
        <v>0</v>
      </c>
      <c r="WZC18" s="231">
        <f t="shared" si="254"/>
        <v>0</v>
      </c>
      <c r="WZD18" s="231">
        <f t="shared" si="254"/>
        <v>0</v>
      </c>
      <c r="WZE18" s="231">
        <f t="shared" si="254"/>
        <v>0</v>
      </c>
      <c r="WZF18" s="231">
        <f t="shared" si="254"/>
        <v>0</v>
      </c>
      <c r="WZG18" s="231">
        <f t="shared" si="254"/>
        <v>0</v>
      </c>
      <c r="WZH18" s="231">
        <f t="shared" si="254"/>
        <v>0</v>
      </c>
      <c r="WZI18" s="231">
        <f t="shared" si="254"/>
        <v>0</v>
      </c>
      <c r="WZJ18" s="231">
        <f t="shared" si="254"/>
        <v>0</v>
      </c>
      <c r="WZK18" s="231">
        <f t="shared" si="254"/>
        <v>0</v>
      </c>
      <c r="WZL18" s="231">
        <f t="shared" si="254"/>
        <v>0</v>
      </c>
      <c r="WZM18" s="231">
        <f t="shared" si="254"/>
        <v>0</v>
      </c>
      <c r="WZN18" s="231">
        <f t="shared" si="254"/>
        <v>0</v>
      </c>
      <c r="WZO18" s="231">
        <f t="shared" si="254"/>
        <v>0</v>
      </c>
      <c r="WZP18" s="231">
        <f t="shared" si="254"/>
        <v>0</v>
      </c>
      <c r="WZQ18" s="231">
        <f t="shared" si="254"/>
        <v>0</v>
      </c>
      <c r="WZR18" s="231">
        <f t="shared" si="254"/>
        <v>0</v>
      </c>
      <c r="WZS18" s="231">
        <f t="shared" si="254"/>
        <v>0</v>
      </c>
      <c r="WZT18" s="231">
        <f t="shared" si="254"/>
        <v>0</v>
      </c>
      <c r="WZU18" s="231">
        <f t="shared" si="254"/>
        <v>0</v>
      </c>
      <c r="WZV18" s="231">
        <f t="shared" si="254"/>
        <v>0</v>
      </c>
      <c r="WZW18" s="231">
        <f t="shared" si="254"/>
        <v>0</v>
      </c>
      <c r="WZX18" s="231">
        <f t="shared" si="254"/>
        <v>0</v>
      </c>
      <c r="WZY18" s="231">
        <f t="shared" si="254"/>
        <v>0</v>
      </c>
      <c r="WZZ18" s="231">
        <f t="shared" si="254"/>
        <v>0</v>
      </c>
      <c r="XAA18" s="231">
        <f t="shared" si="254"/>
        <v>0</v>
      </c>
      <c r="XAB18" s="231">
        <f t="shared" si="254"/>
        <v>0</v>
      </c>
      <c r="XAC18" s="231">
        <f t="shared" si="254"/>
        <v>0</v>
      </c>
      <c r="XAD18" s="231">
        <f t="shared" si="254"/>
        <v>0</v>
      </c>
      <c r="XAE18" s="231">
        <f t="shared" si="254"/>
        <v>0</v>
      </c>
      <c r="XAF18" s="231">
        <f t="shared" si="254"/>
        <v>0</v>
      </c>
      <c r="XAG18" s="231">
        <f t="shared" si="254"/>
        <v>0</v>
      </c>
      <c r="XAH18" s="231">
        <f t="shared" si="254"/>
        <v>0</v>
      </c>
      <c r="XAI18" s="231">
        <f t="shared" si="254"/>
        <v>0</v>
      </c>
      <c r="XAJ18" s="231">
        <f t="shared" ref="XAJ18:XCU18" si="255">SUM(XAJ10:XAJ17)</f>
        <v>0</v>
      </c>
      <c r="XAK18" s="231">
        <f t="shared" si="255"/>
        <v>0</v>
      </c>
      <c r="XAL18" s="231">
        <f t="shared" si="255"/>
        <v>0</v>
      </c>
      <c r="XAM18" s="231">
        <f t="shared" si="255"/>
        <v>0</v>
      </c>
      <c r="XAN18" s="231">
        <f t="shared" si="255"/>
        <v>0</v>
      </c>
      <c r="XAO18" s="231">
        <f t="shared" si="255"/>
        <v>0</v>
      </c>
      <c r="XAP18" s="231">
        <f t="shared" si="255"/>
        <v>0</v>
      </c>
      <c r="XAQ18" s="231">
        <f t="shared" si="255"/>
        <v>0</v>
      </c>
      <c r="XAR18" s="231">
        <f t="shared" si="255"/>
        <v>0</v>
      </c>
      <c r="XAS18" s="231">
        <f t="shared" si="255"/>
        <v>0</v>
      </c>
      <c r="XAT18" s="231">
        <f t="shared" si="255"/>
        <v>0</v>
      </c>
      <c r="XAU18" s="231">
        <f t="shared" si="255"/>
        <v>0</v>
      </c>
      <c r="XAV18" s="231">
        <f t="shared" si="255"/>
        <v>0</v>
      </c>
      <c r="XAW18" s="231">
        <f t="shared" si="255"/>
        <v>0</v>
      </c>
      <c r="XAX18" s="231">
        <f t="shared" si="255"/>
        <v>0</v>
      </c>
      <c r="XAY18" s="231">
        <f t="shared" si="255"/>
        <v>0</v>
      </c>
      <c r="XAZ18" s="231">
        <f t="shared" si="255"/>
        <v>0</v>
      </c>
      <c r="XBA18" s="231">
        <f t="shared" si="255"/>
        <v>0</v>
      </c>
      <c r="XBB18" s="231">
        <f t="shared" si="255"/>
        <v>0</v>
      </c>
      <c r="XBC18" s="231">
        <f t="shared" si="255"/>
        <v>0</v>
      </c>
      <c r="XBD18" s="231">
        <f t="shared" si="255"/>
        <v>0</v>
      </c>
      <c r="XBE18" s="231">
        <f t="shared" si="255"/>
        <v>0</v>
      </c>
      <c r="XBF18" s="231">
        <f t="shared" si="255"/>
        <v>0</v>
      </c>
      <c r="XBG18" s="231">
        <f t="shared" si="255"/>
        <v>0</v>
      </c>
      <c r="XBH18" s="231">
        <f t="shared" si="255"/>
        <v>0</v>
      </c>
      <c r="XBI18" s="231">
        <f t="shared" si="255"/>
        <v>0</v>
      </c>
      <c r="XBJ18" s="231">
        <f t="shared" si="255"/>
        <v>0</v>
      </c>
      <c r="XBK18" s="231">
        <f t="shared" si="255"/>
        <v>0</v>
      </c>
      <c r="XBL18" s="231">
        <f t="shared" si="255"/>
        <v>0</v>
      </c>
      <c r="XBM18" s="231">
        <f t="shared" si="255"/>
        <v>0</v>
      </c>
      <c r="XBN18" s="231">
        <f t="shared" si="255"/>
        <v>0</v>
      </c>
      <c r="XBO18" s="231">
        <f t="shared" si="255"/>
        <v>0</v>
      </c>
      <c r="XBP18" s="231">
        <f t="shared" si="255"/>
        <v>0</v>
      </c>
      <c r="XBQ18" s="231">
        <f t="shared" si="255"/>
        <v>0</v>
      </c>
      <c r="XBR18" s="231">
        <f t="shared" si="255"/>
        <v>0</v>
      </c>
      <c r="XBS18" s="231">
        <f t="shared" si="255"/>
        <v>0</v>
      </c>
      <c r="XBT18" s="231">
        <f t="shared" si="255"/>
        <v>0</v>
      </c>
      <c r="XBU18" s="231">
        <f t="shared" si="255"/>
        <v>0</v>
      </c>
      <c r="XBV18" s="231">
        <f t="shared" si="255"/>
        <v>0</v>
      </c>
      <c r="XBW18" s="231">
        <f t="shared" si="255"/>
        <v>0</v>
      </c>
      <c r="XBX18" s="231">
        <f t="shared" si="255"/>
        <v>0</v>
      </c>
      <c r="XBY18" s="231">
        <f t="shared" si="255"/>
        <v>0</v>
      </c>
      <c r="XBZ18" s="231">
        <f t="shared" si="255"/>
        <v>0</v>
      </c>
      <c r="XCA18" s="231">
        <f t="shared" si="255"/>
        <v>0</v>
      </c>
      <c r="XCB18" s="231">
        <f t="shared" si="255"/>
        <v>0</v>
      </c>
      <c r="XCC18" s="231">
        <f t="shared" si="255"/>
        <v>0</v>
      </c>
      <c r="XCD18" s="231">
        <f t="shared" si="255"/>
        <v>0</v>
      </c>
      <c r="XCE18" s="231">
        <f t="shared" si="255"/>
        <v>0</v>
      </c>
      <c r="XCF18" s="231">
        <f t="shared" si="255"/>
        <v>0</v>
      </c>
      <c r="XCG18" s="231">
        <f t="shared" si="255"/>
        <v>0</v>
      </c>
      <c r="XCH18" s="231">
        <f t="shared" si="255"/>
        <v>0</v>
      </c>
      <c r="XCI18" s="231">
        <f t="shared" si="255"/>
        <v>0</v>
      </c>
      <c r="XCJ18" s="231">
        <f t="shared" si="255"/>
        <v>0</v>
      </c>
      <c r="XCK18" s="231">
        <f t="shared" si="255"/>
        <v>0</v>
      </c>
      <c r="XCL18" s="231">
        <f t="shared" si="255"/>
        <v>0</v>
      </c>
      <c r="XCM18" s="231">
        <f t="shared" si="255"/>
        <v>0</v>
      </c>
      <c r="XCN18" s="231">
        <f t="shared" si="255"/>
        <v>0</v>
      </c>
      <c r="XCO18" s="231">
        <f t="shared" si="255"/>
        <v>0</v>
      </c>
      <c r="XCP18" s="231">
        <f t="shared" si="255"/>
        <v>0</v>
      </c>
      <c r="XCQ18" s="231">
        <f t="shared" si="255"/>
        <v>0</v>
      </c>
      <c r="XCR18" s="231">
        <f t="shared" si="255"/>
        <v>0</v>
      </c>
      <c r="XCS18" s="231">
        <f t="shared" si="255"/>
        <v>0</v>
      </c>
      <c r="XCT18" s="231">
        <f t="shared" si="255"/>
        <v>0</v>
      </c>
      <c r="XCU18" s="231">
        <f t="shared" si="255"/>
        <v>0</v>
      </c>
      <c r="XCV18" s="231">
        <f t="shared" ref="XCV18:XFA18" si="256">SUM(XCV10:XCV17)</f>
        <v>0</v>
      </c>
      <c r="XCW18" s="231">
        <f t="shared" si="256"/>
        <v>0</v>
      </c>
      <c r="XCX18" s="231">
        <f t="shared" si="256"/>
        <v>0</v>
      </c>
      <c r="XCY18" s="231">
        <f t="shared" si="256"/>
        <v>0</v>
      </c>
      <c r="XCZ18" s="231">
        <f t="shared" si="256"/>
        <v>0</v>
      </c>
      <c r="XDA18" s="231">
        <f t="shared" si="256"/>
        <v>0</v>
      </c>
      <c r="XDB18" s="231">
        <f t="shared" si="256"/>
        <v>0</v>
      </c>
      <c r="XDC18" s="231">
        <f t="shared" si="256"/>
        <v>0</v>
      </c>
      <c r="XDD18" s="231">
        <f t="shared" si="256"/>
        <v>0</v>
      </c>
      <c r="XDE18" s="231">
        <f t="shared" si="256"/>
        <v>0</v>
      </c>
      <c r="XDF18" s="231">
        <f t="shared" si="256"/>
        <v>0</v>
      </c>
      <c r="XDG18" s="231">
        <f t="shared" si="256"/>
        <v>0</v>
      </c>
      <c r="XDH18" s="231">
        <f t="shared" si="256"/>
        <v>0</v>
      </c>
      <c r="XDI18" s="231">
        <f t="shared" si="256"/>
        <v>0</v>
      </c>
      <c r="XDJ18" s="231">
        <f t="shared" si="256"/>
        <v>0</v>
      </c>
      <c r="XDK18" s="231">
        <f t="shared" si="256"/>
        <v>0</v>
      </c>
      <c r="XDL18" s="231">
        <f t="shared" si="256"/>
        <v>0</v>
      </c>
      <c r="XDM18" s="231">
        <f t="shared" si="256"/>
        <v>0</v>
      </c>
      <c r="XDN18" s="231">
        <f t="shared" si="256"/>
        <v>0</v>
      </c>
      <c r="XDO18" s="231">
        <f t="shared" si="256"/>
        <v>0</v>
      </c>
      <c r="XDP18" s="231">
        <f t="shared" si="256"/>
        <v>0</v>
      </c>
      <c r="XDQ18" s="231">
        <f t="shared" si="256"/>
        <v>0</v>
      </c>
      <c r="XDR18" s="231">
        <f t="shared" si="256"/>
        <v>0</v>
      </c>
      <c r="XDS18" s="231">
        <f t="shared" si="256"/>
        <v>0</v>
      </c>
      <c r="XDT18" s="231">
        <f t="shared" si="256"/>
        <v>0</v>
      </c>
      <c r="XDU18" s="231">
        <f t="shared" si="256"/>
        <v>0</v>
      </c>
      <c r="XDV18" s="231">
        <f t="shared" si="256"/>
        <v>0</v>
      </c>
      <c r="XDW18" s="231">
        <f t="shared" si="256"/>
        <v>0</v>
      </c>
      <c r="XDX18" s="231">
        <f t="shared" si="256"/>
        <v>0</v>
      </c>
      <c r="XDY18" s="231">
        <f t="shared" si="256"/>
        <v>0</v>
      </c>
      <c r="XDZ18" s="231">
        <f t="shared" si="256"/>
        <v>0</v>
      </c>
      <c r="XEA18" s="231">
        <f t="shared" si="256"/>
        <v>0</v>
      </c>
      <c r="XEB18" s="231">
        <f t="shared" si="256"/>
        <v>0</v>
      </c>
      <c r="XEC18" s="231">
        <f t="shared" si="256"/>
        <v>0</v>
      </c>
      <c r="XED18" s="231">
        <f t="shared" si="256"/>
        <v>0</v>
      </c>
      <c r="XEE18" s="231">
        <f t="shared" si="256"/>
        <v>0</v>
      </c>
      <c r="XEF18" s="231">
        <f t="shared" si="256"/>
        <v>0</v>
      </c>
      <c r="XEG18" s="231">
        <f t="shared" si="256"/>
        <v>0</v>
      </c>
      <c r="XEH18" s="231">
        <f t="shared" si="256"/>
        <v>0</v>
      </c>
      <c r="XEI18" s="231">
        <f t="shared" si="256"/>
        <v>0</v>
      </c>
      <c r="XEJ18" s="231">
        <f t="shared" si="256"/>
        <v>0</v>
      </c>
      <c r="XEK18" s="231">
        <f t="shared" si="256"/>
        <v>0</v>
      </c>
      <c r="XEL18" s="231">
        <f t="shared" si="256"/>
        <v>0</v>
      </c>
      <c r="XEM18" s="231">
        <f t="shared" si="256"/>
        <v>0</v>
      </c>
      <c r="XEN18" s="231">
        <f t="shared" si="256"/>
        <v>0</v>
      </c>
      <c r="XEO18" s="231">
        <f t="shared" si="256"/>
        <v>0</v>
      </c>
      <c r="XEP18" s="231">
        <f t="shared" si="256"/>
        <v>0</v>
      </c>
      <c r="XEQ18" s="231">
        <f t="shared" si="256"/>
        <v>0</v>
      </c>
      <c r="XER18" s="231">
        <f t="shared" si="256"/>
        <v>0</v>
      </c>
      <c r="XES18" s="231">
        <f t="shared" si="256"/>
        <v>0</v>
      </c>
      <c r="XET18" s="231">
        <f t="shared" si="256"/>
        <v>0</v>
      </c>
      <c r="XEU18" s="231">
        <f t="shared" si="256"/>
        <v>0</v>
      </c>
      <c r="XEV18" s="231">
        <f t="shared" si="256"/>
        <v>0</v>
      </c>
      <c r="XEW18" s="231">
        <f t="shared" si="256"/>
        <v>0</v>
      </c>
      <c r="XEX18" s="231">
        <f t="shared" si="256"/>
        <v>0</v>
      </c>
      <c r="XEY18" s="231">
        <f t="shared" si="256"/>
        <v>0</v>
      </c>
      <c r="XEZ18" s="231">
        <f t="shared" si="256"/>
        <v>0</v>
      </c>
      <c r="XFA18" s="231">
        <f t="shared" si="256"/>
        <v>0</v>
      </c>
    </row>
    <row r="19" spans="1:16381" ht="28.5" customHeight="1">
      <c r="A19" s="117">
        <v>10</v>
      </c>
      <c r="B19" s="122" t="s">
        <v>226</v>
      </c>
      <c r="C19" s="681"/>
      <c r="D19" s="681"/>
      <c r="E19" s="681"/>
      <c r="F19" s="681"/>
      <c r="G19" s="681"/>
      <c r="H19" s="681"/>
      <c r="I19" s="681"/>
      <c r="J19" s="680">
        <f>SUM(C19:I19)</f>
        <v>0</v>
      </c>
    </row>
    <row r="20" spans="1:16381" ht="15" customHeight="1">
      <c r="A20" s="117">
        <v>11</v>
      </c>
      <c r="B20" s="124" t="s">
        <v>225</v>
      </c>
      <c r="C20" s="682">
        <f>SUM(C18:C19)</f>
        <v>13072400</v>
      </c>
      <c r="D20" s="682">
        <f t="shared" ref="D20:I20" si="257">SUM(D18:D19)</f>
        <v>0</v>
      </c>
      <c r="E20" s="682">
        <f t="shared" si="257"/>
        <v>0</v>
      </c>
      <c r="F20" s="682">
        <f t="shared" si="257"/>
        <v>0</v>
      </c>
      <c r="G20" s="682">
        <f t="shared" si="257"/>
        <v>0</v>
      </c>
      <c r="H20" s="682">
        <f t="shared" si="257"/>
        <v>0</v>
      </c>
      <c r="I20" s="682">
        <f t="shared" si="257"/>
        <v>1566334681.79</v>
      </c>
      <c r="J20" s="680">
        <f>SUM(J18:J19)</f>
        <v>1579407081.7899995</v>
      </c>
    </row>
    <row r="21" spans="1:16381" ht="15" customHeight="1">
      <c r="A21" s="117">
        <v>12</v>
      </c>
      <c r="B21" s="116" t="s">
        <v>504</v>
      </c>
      <c r="C21" s="681"/>
      <c r="D21" s="681"/>
      <c r="E21" s="681"/>
      <c r="F21" s="681"/>
      <c r="G21" s="681"/>
      <c r="H21" s="681"/>
      <c r="I21" s="681">
        <f>+OUDT!E31</f>
        <v>575457773.30999982</v>
      </c>
      <c r="J21" s="680">
        <f>SUM(C21:I21)</f>
        <v>575457773.30999982</v>
      </c>
    </row>
    <row r="22" spans="1:16381" ht="15" customHeight="1">
      <c r="A22" s="117">
        <v>13</v>
      </c>
      <c r="B22" s="116" t="s">
        <v>224</v>
      </c>
      <c r="C22" s="681"/>
      <c r="D22" s="681"/>
      <c r="E22" s="681"/>
      <c r="F22" s="681"/>
      <c r="G22" s="681"/>
      <c r="H22" s="681"/>
      <c r="I22" s="681"/>
      <c r="J22" s="680">
        <f t="shared" si="0"/>
        <v>0</v>
      </c>
    </row>
    <row r="23" spans="1:16381" ht="15" customHeight="1">
      <c r="A23" s="117">
        <v>14</v>
      </c>
      <c r="B23" s="116" t="s">
        <v>505</v>
      </c>
      <c r="C23" s="681"/>
      <c r="D23" s="681"/>
      <c r="E23" s="681"/>
      <c r="F23" s="681"/>
      <c r="G23" s="681"/>
      <c r="H23" s="681"/>
      <c r="I23" s="681"/>
      <c r="J23" s="680">
        <f t="shared" si="0"/>
        <v>0</v>
      </c>
    </row>
    <row r="24" spans="1:16381" ht="15" customHeight="1">
      <c r="A24" s="117">
        <v>15</v>
      </c>
      <c r="B24" s="116" t="s">
        <v>506</v>
      </c>
      <c r="C24" s="681"/>
      <c r="D24" s="681"/>
      <c r="E24" s="681"/>
      <c r="F24" s="681"/>
      <c r="G24" s="681"/>
      <c r="H24" s="681"/>
      <c r="I24" s="681">
        <v>-653620000</v>
      </c>
      <c r="J24" s="680">
        <f>SUM(C24:I24)</f>
        <v>-653620000</v>
      </c>
    </row>
    <row r="25" spans="1:16381" ht="15" customHeight="1">
      <c r="A25" s="117">
        <v>16</v>
      </c>
      <c r="B25" s="116" t="s">
        <v>507</v>
      </c>
      <c r="C25" s="681"/>
      <c r="D25" s="681"/>
      <c r="E25" s="681"/>
      <c r="F25" s="681"/>
      <c r="G25" s="681"/>
      <c r="H25" s="681"/>
      <c r="I25" s="681"/>
      <c r="J25" s="680">
        <f t="shared" si="0"/>
        <v>0</v>
      </c>
    </row>
    <row r="26" spans="1:16381" ht="15" customHeight="1">
      <c r="A26" s="117">
        <v>17</v>
      </c>
      <c r="B26" s="124" t="s">
        <v>1785</v>
      </c>
      <c r="C26" s="682">
        <f>SUM(C20:C25)</f>
        <v>13072400</v>
      </c>
      <c r="D26" s="682">
        <f t="shared" ref="D26:H26" si="258">SUM(D20:D25)</f>
        <v>0</v>
      </c>
      <c r="E26" s="682">
        <f t="shared" si="258"/>
        <v>0</v>
      </c>
      <c r="F26" s="682">
        <f>SUM(F20:F25)</f>
        <v>0</v>
      </c>
      <c r="G26" s="682">
        <f t="shared" si="258"/>
        <v>0</v>
      </c>
      <c r="H26" s="682">
        <f t="shared" si="258"/>
        <v>0</v>
      </c>
      <c r="I26" s="682">
        <f>SUM(I20:I25)</f>
        <v>1488172455.0999999</v>
      </c>
      <c r="J26" s="682">
        <f>SUM(J20:J25)</f>
        <v>1501244855.0999994</v>
      </c>
    </row>
    <row r="27" spans="1:16381" ht="15" customHeight="1">
      <c r="A27" s="161"/>
      <c r="B27" s="233"/>
      <c r="C27" s="234"/>
      <c r="D27" s="234"/>
      <c r="E27" s="234"/>
      <c r="F27" s="234"/>
      <c r="G27" s="234"/>
      <c r="H27" s="234"/>
      <c r="I27" s="234"/>
      <c r="J27" s="584"/>
    </row>
    <row r="28" spans="1:16381" ht="15" customHeight="1">
      <c r="A28" s="161"/>
      <c r="B28" s="233"/>
      <c r="C28" s="235"/>
      <c r="D28" s="235"/>
      <c r="E28" s="235"/>
      <c r="F28" s="235"/>
      <c r="G28" s="235"/>
      <c r="H28" s="235"/>
      <c r="I28" s="235"/>
      <c r="J28" s="236"/>
    </row>
    <row r="29" spans="1:16381" ht="15" customHeight="1">
      <c r="A29" s="161"/>
      <c r="B29" s="233"/>
      <c r="C29" s="235"/>
      <c r="D29" s="235"/>
      <c r="E29" s="235"/>
      <c r="F29" s="235"/>
      <c r="G29" s="235"/>
      <c r="H29" s="235"/>
      <c r="I29" s="235"/>
      <c r="J29" s="679"/>
    </row>
    <row r="30" spans="1:16381" ht="15" customHeight="1">
      <c r="A30" s="161"/>
      <c r="B30" s="233"/>
      <c r="H30" s="235"/>
      <c r="I30" s="235"/>
      <c r="J30" s="236"/>
    </row>
    <row r="31" spans="1:16381">
      <c r="A31" s="161"/>
      <c r="B31" s="161"/>
      <c r="H31" s="161"/>
      <c r="J31" s="237"/>
    </row>
    <row r="32" spans="1:16381">
      <c r="B32" s="222"/>
      <c r="C32" s="88" t="str">
        <f>+balance!B79</f>
        <v>Захирал____________________                     /Ё.ГАНБАТ/</v>
      </c>
    </row>
    <row r="33" spans="2:10">
      <c r="B33" s="222"/>
      <c r="C33" s="88"/>
    </row>
    <row r="34" spans="2:10">
      <c r="C34" s="88" t="str">
        <f>+balance!B81</f>
        <v>Ерөнхий нягтлан бодогч________________ /Г.ЭНХГЭРЭЛ/</v>
      </c>
    </row>
    <row r="35" spans="2:10">
      <c r="C35" s="222"/>
    </row>
    <row r="36" spans="2:10"/>
    <row r="37" spans="2:10">
      <c r="B37" s="222"/>
      <c r="J37" s="238"/>
    </row>
    <row r="38" spans="2:10"/>
    <row r="39" spans="2:10" ht="12.75" hidden="1" customHeight="1">
      <c r="F39" s="239"/>
    </row>
    <row r="40" spans="2:10"/>
    <row r="41" spans="2:10"/>
    <row r="42" spans="2:10"/>
    <row r="43" spans="2:10"/>
    <row r="44" spans="2:10"/>
    <row r="45" spans="2:10"/>
    <row r="46" spans="2:10"/>
    <row r="47" spans="2:10"/>
    <row r="48" spans="2:10"/>
    <row r="49"/>
    <row r="50"/>
    <row r="51"/>
    <row r="52"/>
    <row r="53"/>
    <row r="54"/>
    <row r="55"/>
  </sheetData>
  <mergeCells count="2">
    <mergeCell ref="B6:C6"/>
    <mergeCell ref="A3:J3"/>
  </mergeCells>
  <dataValidations count="1">
    <dataValidation allowBlank="1" showInputMessage="1" showErrorMessage="1" prompt="D баганад өмнөх улирлын мөнгөн гүйлгээг оруулна уу." sqref="J8" xr:uid="{00000000-0002-0000-0300-000000000000}"/>
  </dataValidations>
  <pageMargins left="0.44" right="0.17" top="0.31496062992125984" bottom="0.23622047244094491" header="0.51181102362204722" footer="0.51181102362204722"/>
  <pageSetup scale="7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0"/>
  <dimension ref="A1:AA211"/>
  <sheetViews>
    <sheetView showZeros="0" tabSelected="1" zoomScaleNormal="100" workbookViewId="0">
      <pane xSplit="2" ySplit="9" topLeftCell="C10" activePane="bottomRight" state="frozen"/>
      <selection activeCell="C11" sqref="C11"/>
      <selection pane="topRight" activeCell="C11" sqref="C11"/>
      <selection pane="bottomLeft" activeCell="C11" sqref="C11"/>
      <selection pane="bottomRight" activeCell="D69" sqref="D69"/>
    </sheetView>
  </sheetViews>
  <sheetFormatPr defaultColWidth="9.140625" defaultRowHeight="0" customHeight="1" zeroHeight="1"/>
  <cols>
    <col min="1" max="1" width="9.140625" style="148" customWidth="1"/>
    <col min="2" max="2" width="46.42578125" style="125" customWidth="1"/>
    <col min="3" max="3" width="21.140625" style="714" customWidth="1"/>
    <col min="4" max="4" width="21.140625" style="710" customWidth="1"/>
    <col min="5" max="6" width="12" style="130" bestFit="1" customWidth="1"/>
    <col min="7" max="25" width="9.140625" style="130" customWidth="1"/>
    <col min="26" max="27" width="36" style="130" customWidth="1"/>
    <col min="28" max="16384" width="9.140625" style="130"/>
  </cols>
  <sheetData>
    <row r="1" spans="1:6" ht="12.75">
      <c r="D1" s="115"/>
    </row>
    <row r="2" spans="1:6" ht="12.75">
      <c r="A2" s="746" t="s">
        <v>508</v>
      </c>
      <c r="B2" s="746"/>
      <c r="C2" s="746"/>
      <c r="D2" s="746"/>
    </row>
    <row r="3" spans="1:6" ht="12.75">
      <c r="D3" s="115"/>
    </row>
    <row r="4" spans="1:6" ht="12.75">
      <c r="A4" s="125"/>
      <c r="B4" s="144" t="str">
        <f>+UUT!B6</f>
        <v>ЖУУЛЧИН ДЮТИ ФРИЙ ХК</v>
      </c>
      <c r="C4" s="715"/>
      <c r="D4" s="704" t="str">
        <f>UUT!J5:J5</f>
        <v>2018 оны 06 сарын 30 өдөр</v>
      </c>
    </row>
    <row r="5" spans="1:6" ht="12.75">
      <c r="B5" s="221" t="s">
        <v>501</v>
      </c>
      <c r="C5" s="716"/>
      <c r="D5" s="705"/>
    </row>
    <row r="6" spans="1:6" ht="12.75">
      <c r="D6" s="115" t="s">
        <v>201</v>
      </c>
    </row>
    <row r="7" spans="1:6" ht="12.75" customHeight="1">
      <c r="A7" s="230" t="s">
        <v>200</v>
      </c>
      <c r="B7" s="117" t="s">
        <v>502</v>
      </c>
      <c r="C7" s="706" t="str">
        <f>OUDT!D8</f>
        <v>2017 оны 12-р сарын 31</v>
      </c>
      <c r="D7" s="706" t="str">
        <f>OUDT!E8</f>
        <v>2018 оны 06 сарын 30</v>
      </c>
    </row>
    <row r="8" spans="1:6" ht="12.75">
      <c r="A8" s="230"/>
      <c r="B8" s="117"/>
      <c r="C8" s="159"/>
      <c r="D8" s="707"/>
    </row>
    <row r="9" spans="1:6" ht="15.75" customHeight="1">
      <c r="A9" s="121">
        <v>1</v>
      </c>
      <c r="B9" s="243" t="s">
        <v>509</v>
      </c>
      <c r="C9" s="708"/>
      <c r="D9" s="708"/>
    </row>
    <row r="10" spans="1:6" ht="15.75" customHeight="1">
      <c r="A10" s="117" t="s">
        <v>510</v>
      </c>
      <c r="B10" s="244" t="s">
        <v>511</v>
      </c>
      <c r="C10" s="708">
        <f>SUM(C11:C16)</f>
        <v>3951974562.7686992</v>
      </c>
      <c r="D10" s="708">
        <f>SUM(D11:D16)</f>
        <v>2489635239.5500002</v>
      </c>
      <c r="F10" s="256"/>
    </row>
    <row r="11" spans="1:6" ht="15" customHeight="1">
      <c r="A11" s="218"/>
      <c r="B11" s="245" t="s">
        <v>512</v>
      </c>
      <c r="C11" s="703">
        <v>3948161493.3171992</v>
      </c>
      <c r="D11" s="703">
        <v>2489428372.5500002</v>
      </c>
    </row>
    <row r="12" spans="1:6" ht="14.25" customHeight="1">
      <c r="A12" s="219"/>
      <c r="B12" s="245" t="s">
        <v>513</v>
      </c>
      <c r="C12" s="703"/>
      <c r="D12" s="703"/>
      <c r="E12" s="256"/>
    </row>
    <row r="13" spans="1:6" ht="17.25" customHeight="1">
      <c r="A13" s="219"/>
      <c r="B13" s="245" t="s">
        <v>514</v>
      </c>
      <c r="C13" s="703"/>
      <c r="D13" s="703"/>
    </row>
    <row r="14" spans="1:6" ht="17.25" customHeight="1">
      <c r="A14" s="219"/>
      <c r="B14" s="245" t="s">
        <v>515</v>
      </c>
      <c r="C14" s="703"/>
      <c r="D14" s="703"/>
    </row>
    <row r="15" spans="1:6" ht="17.25" customHeight="1">
      <c r="A15" s="219"/>
      <c r="B15" s="245" t="s">
        <v>516</v>
      </c>
      <c r="C15" s="708"/>
      <c r="D15" s="708"/>
    </row>
    <row r="16" spans="1:6" ht="17.25" customHeight="1">
      <c r="A16" s="220"/>
      <c r="B16" s="245" t="s">
        <v>517</v>
      </c>
      <c r="C16" s="703">
        <v>3813069.451500006</v>
      </c>
      <c r="D16" s="703">
        <f>175541+31326</f>
        <v>206867</v>
      </c>
    </row>
    <row r="17" spans="1:18" ht="17.25" customHeight="1">
      <c r="A17" s="117">
        <v>1.2</v>
      </c>
      <c r="B17" s="245" t="s">
        <v>518</v>
      </c>
      <c r="C17" s="708">
        <f>SUM(C18:C26)</f>
        <v>3550411637.1233101</v>
      </c>
      <c r="D17" s="708">
        <f>SUM(D18:D26)</f>
        <v>1946303488.0600004</v>
      </c>
      <c r="F17" s="256"/>
    </row>
    <row r="18" spans="1:18" ht="15" customHeight="1">
      <c r="A18" s="218"/>
      <c r="B18" s="245" t="s">
        <v>519</v>
      </c>
      <c r="C18" s="703">
        <v>208592757.69</v>
      </c>
      <c r="D18" s="703">
        <v>133084551.68000001</v>
      </c>
      <c r="M18" s="246"/>
      <c r="N18" s="246"/>
      <c r="O18" s="246"/>
      <c r="P18" s="246"/>
      <c r="Q18" s="246"/>
      <c r="R18" s="246"/>
    </row>
    <row r="19" spans="1:18" ht="15.75" customHeight="1">
      <c r="A19" s="219"/>
      <c r="B19" s="245" t="s">
        <v>520</v>
      </c>
      <c r="C19" s="703">
        <v>50693556.920000002</v>
      </c>
      <c r="D19" s="703">
        <v>36636655.990000002</v>
      </c>
      <c r="G19" s="246"/>
    </row>
    <row r="20" spans="1:18" ht="15" customHeight="1">
      <c r="A20" s="219"/>
      <c r="B20" s="245" t="s">
        <v>521</v>
      </c>
      <c r="C20" s="703">
        <v>3095966683.3533101</v>
      </c>
      <c r="D20" s="691">
        <v>1595288367.6400001</v>
      </c>
      <c r="E20" s="256"/>
      <c r="G20" s="246"/>
      <c r="H20" s="246"/>
      <c r="I20" s="246"/>
    </row>
    <row r="21" spans="1:18" ht="15" customHeight="1">
      <c r="A21" s="219"/>
      <c r="B21" s="245" t="s">
        <v>522</v>
      </c>
      <c r="C21" s="703">
        <v>685090.58000000007</v>
      </c>
      <c r="D21" s="703">
        <v>665062.41</v>
      </c>
    </row>
    <row r="22" spans="1:18" ht="15" customHeight="1">
      <c r="A22" s="219"/>
      <c r="B22" s="245" t="s">
        <v>523</v>
      </c>
      <c r="C22" s="703">
        <v>6124400</v>
      </c>
      <c r="D22" s="703">
        <v>29166322.899999999</v>
      </c>
      <c r="G22" s="246"/>
      <c r="H22" s="246"/>
    </row>
    <row r="23" spans="1:18" ht="14.25" customHeight="1">
      <c r="A23" s="219"/>
      <c r="B23" s="245" t="s">
        <v>524</v>
      </c>
      <c r="C23" s="703"/>
      <c r="D23" s="703">
        <v>4886968.66</v>
      </c>
      <c r="G23" s="246"/>
      <c r="H23" s="246"/>
      <c r="I23" s="246"/>
      <c r="J23" s="246"/>
    </row>
    <row r="24" spans="1:18" ht="14.25" customHeight="1">
      <c r="A24" s="219"/>
      <c r="B24" s="245" t="s">
        <v>525</v>
      </c>
      <c r="C24" s="703">
        <v>186234498.58000001</v>
      </c>
      <c r="D24" s="703">
        <v>143201848.78</v>
      </c>
      <c r="L24" s="246"/>
      <c r="M24" s="246"/>
      <c r="N24" s="246"/>
      <c r="O24" s="246"/>
    </row>
    <row r="25" spans="1:18" ht="14.25" customHeight="1">
      <c r="A25" s="219"/>
      <c r="B25" s="245" t="s">
        <v>610</v>
      </c>
      <c r="C25" s="703">
        <v>2114650</v>
      </c>
      <c r="D25" s="703">
        <v>3373710</v>
      </c>
      <c r="L25" s="246"/>
      <c r="M25" s="246"/>
      <c r="N25" s="246"/>
      <c r="O25" s="246"/>
    </row>
    <row r="26" spans="1:18" ht="15" customHeight="1">
      <c r="A26" s="220"/>
      <c r="B26" s="245" t="s">
        <v>526</v>
      </c>
      <c r="C26" s="703"/>
      <c r="D26" s="691"/>
    </row>
    <row r="27" spans="1:18" ht="15" customHeight="1">
      <c r="A27" s="121">
        <v>1.3</v>
      </c>
      <c r="B27" s="247" t="s">
        <v>527</v>
      </c>
      <c r="C27" s="708">
        <f>+C10-C17</f>
        <v>401562925.64538908</v>
      </c>
      <c r="D27" s="708">
        <f>+D10-D17</f>
        <v>543331751.48999977</v>
      </c>
      <c r="F27" s="256"/>
    </row>
    <row r="28" spans="1:18" ht="15" customHeight="1">
      <c r="A28" s="121">
        <v>2</v>
      </c>
      <c r="B28" s="247" t="s">
        <v>528</v>
      </c>
      <c r="C28" s="703"/>
      <c r="D28" s="703"/>
    </row>
    <row r="29" spans="1:18" ht="15" customHeight="1">
      <c r="A29" s="218"/>
      <c r="B29" s="245" t="s">
        <v>511</v>
      </c>
      <c r="C29" s="708">
        <f>SUM(C30:C37)</f>
        <v>202956720.7112</v>
      </c>
      <c r="D29" s="708">
        <f>SUM(D30:D37)</f>
        <v>41487874.030000001</v>
      </c>
    </row>
    <row r="30" spans="1:18" ht="15" customHeight="1">
      <c r="A30" s="219"/>
      <c r="B30" s="245" t="s">
        <v>529</v>
      </c>
      <c r="C30" s="703"/>
      <c r="D30" s="703">
        <v>2270000</v>
      </c>
    </row>
    <row r="31" spans="1:18" ht="15.75" customHeight="1">
      <c r="A31" s="219"/>
      <c r="B31" s="245" t="s">
        <v>26</v>
      </c>
      <c r="C31" s="703"/>
      <c r="D31" s="703"/>
    </row>
    <row r="32" spans="1:18" ht="15.75" customHeight="1">
      <c r="A32" s="219"/>
      <c r="B32" s="245" t="s">
        <v>530</v>
      </c>
      <c r="C32" s="703"/>
      <c r="D32" s="703"/>
    </row>
    <row r="33" spans="1:5" ht="15.75" customHeight="1">
      <c r="A33" s="219"/>
      <c r="B33" s="245" t="s">
        <v>531</v>
      </c>
      <c r="C33" s="703">
        <v>111675000</v>
      </c>
      <c r="D33" s="703"/>
    </row>
    <row r="34" spans="1:5" ht="15" customHeight="1">
      <c r="A34" s="219"/>
      <c r="B34" s="245" t="s">
        <v>532</v>
      </c>
      <c r="C34" s="703"/>
      <c r="D34" s="703"/>
    </row>
    <row r="35" spans="1:5" ht="15" customHeight="1">
      <c r="A35" s="219"/>
      <c r="B35" s="245" t="s">
        <v>533</v>
      </c>
      <c r="C35" s="703">
        <v>91281720.711199999</v>
      </c>
      <c r="D35" s="703">
        <v>39217874.030000001</v>
      </c>
    </row>
    <row r="36" spans="1:5" ht="15" customHeight="1">
      <c r="A36" s="219"/>
      <c r="B36" s="245" t="s">
        <v>534</v>
      </c>
      <c r="C36" s="703"/>
      <c r="D36" s="703"/>
    </row>
    <row r="37" spans="1:5" ht="15.75" customHeight="1">
      <c r="A37" s="220"/>
      <c r="B37" s="245" t="s">
        <v>1040</v>
      </c>
      <c r="C37" s="703"/>
      <c r="D37" s="703"/>
      <c r="E37" s="248"/>
    </row>
    <row r="38" spans="1:5" ht="15.75" customHeight="1">
      <c r="A38" s="117">
        <v>2.2000000000000002</v>
      </c>
      <c r="B38" s="245" t="s">
        <v>518</v>
      </c>
      <c r="C38" s="708">
        <f>SUM(C39:C44)</f>
        <v>509522622.73000002</v>
      </c>
      <c r="D38" s="708">
        <f>SUM(D39:D44)</f>
        <v>281723649</v>
      </c>
    </row>
    <row r="39" spans="1:5" ht="15.75" customHeight="1">
      <c r="A39" s="218"/>
      <c r="B39" s="245" t="s">
        <v>535</v>
      </c>
      <c r="C39" s="703"/>
      <c r="D39" s="703">
        <v>76750382</v>
      </c>
      <c r="E39" s="256"/>
    </row>
    <row r="40" spans="1:5" ht="16.5" customHeight="1">
      <c r="A40" s="219"/>
      <c r="B40" s="245" t="s">
        <v>536</v>
      </c>
      <c r="C40" s="703"/>
      <c r="D40" s="703">
        <v>3553259</v>
      </c>
    </row>
    <row r="41" spans="1:5" ht="16.5" customHeight="1">
      <c r="A41" s="219"/>
      <c r="B41" s="245" t="s">
        <v>537</v>
      </c>
      <c r="C41" s="703"/>
      <c r="D41" s="703"/>
    </row>
    <row r="42" spans="1:5" ht="15" customHeight="1">
      <c r="A42" s="219"/>
      <c r="B42" s="245" t="s">
        <v>538</v>
      </c>
      <c r="C42" s="703">
        <v>229522622.72999999</v>
      </c>
      <c r="D42" s="703"/>
    </row>
    <row r="43" spans="1:5" ht="15.75" customHeight="1">
      <c r="A43" s="219"/>
      <c r="B43" s="245" t="s">
        <v>539</v>
      </c>
      <c r="C43" s="703"/>
      <c r="D43" s="703"/>
    </row>
    <row r="44" spans="1:5" ht="16.5" customHeight="1">
      <c r="A44" s="220"/>
      <c r="B44" s="245" t="s">
        <v>1041</v>
      </c>
      <c r="C44" s="703">
        <v>280000000</v>
      </c>
      <c r="D44" s="703">
        <v>201420008</v>
      </c>
      <c r="E44" s="534"/>
    </row>
    <row r="45" spans="1:5" ht="16.5" customHeight="1">
      <c r="A45" s="220">
        <v>2.2999999999999998</v>
      </c>
      <c r="B45" s="247" t="s">
        <v>540</v>
      </c>
      <c r="C45" s="708">
        <f>+C29-C38</f>
        <v>-306565902.01880002</v>
      </c>
      <c r="D45" s="708">
        <f>+D29-D38</f>
        <v>-240235774.97</v>
      </c>
    </row>
    <row r="46" spans="1:5" ht="16.5" customHeight="1">
      <c r="A46" s="249">
        <v>3</v>
      </c>
      <c r="B46" s="247" t="s">
        <v>541</v>
      </c>
      <c r="C46" s="703"/>
      <c r="D46" s="703"/>
    </row>
    <row r="47" spans="1:5" ht="15" customHeight="1">
      <c r="A47" s="220">
        <v>3.1</v>
      </c>
      <c r="B47" s="245" t="s">
        <v>511</v>
      </c>
      <c r="C47" s="708">
        <v>0</v>
      </c>
      <c r="D47" s="708">
        <f>SUM(D48:D51)</f>
        <v>0</v>
      </c>
    </row>
    <row r="48" spans="1:5" ht="15" customHeight="1">
      <c r="A48" s="250"/>
      <c r="B48" s="245" t="s">
        <v>542</v>
      </c>
      <c r="C48" s="703"/>
      <c r="D48" s="703"/>
    </row>
    <row r="49" spans="1:6" ht="15.75" customHeight="1">
      <c r="A49" s="251"/>
      <c r="B49" s="245" t="s">
        <v>543</v>
      </c>
      <c r="C49" s="703"/>
      <c r="D49" s="703"/>
    </row>
    <row r="50" spans="1:6" ht="15.75" customHeight="1">
      <c r="A50" s="251"/>
      <c r="B50" s="245" t="s">
        <v>544</v>
      </c>
      <c r="C50" s="703"/>
      <c r="D50" s="703"/>
    </row>
    <row r="51" spans="1:6" ht="15.75" customHeight="1">
      <c r="A51" s="249"/>
      <c r="B51" s="245"/>
      <c r="C51" s="703"/>
      <c r="D51" s="703"/>
    </row>
    <row r="52" spans="1:6" ht="16.5" customHeight="1">
      <c r="A52" s="220">
        <v>3.2</v>
      </c>
      <c r="B52" s="245" t="s">
        <v>518</v>
      </c>
      <c r="C52" s="708">
        <f>SUM(C53:C57)</f>
        <v>256246510.93659425</v>
      </c>
      <c r="D52" s="708">
        <f>SUM(D53:D57)</f>
        <v>471589056.87</v>
      </c>
    </row>
    <row r="53" spans="1:6" ht="16.5" customHeight="1">
      <c r="A53" s="218"/>
      <c r="B53" s="245" t="s">
        <v>545</v>
      </c>
      <c r="C53" s="703"/>
      <c r="D53" s="703"/>
    </row>
    <row r="54" spans="1:6" ht="16.5" customHeight="1">
      <c r="A54" s="219"/>
      <c r="B54" s="245" t="s">
        <v>546</v>
      </c>
      <c r="C54" s="703"/>
      <c r="D54" s="703"/>
    </row>
    <row r="55" spans="1:6" ht="16.5" customHeight="1">
      <c r="A55" s="219"/>
      <c r="B55" s="245" t="s">
        <v>547</v>
      </c>
      <c r="C55" s="703"/>
      <c r="D55" s="703"/>
    </row>
    <row r="56" spans="1:6" ht="16.5" customHeight="1">
      <c r="A56" s="219"/>
      <c r="B56" s="245" t="s">
        <v>548</v>
      </c>
      <c r="C56" s="703">
        <v>256246510.93659425</v>
      </c>
      <c r="D56" s="703">
        <v>471589056.87</v>
      </c>
    </row>
    <row r="57" spans="1:6" ht="16.5" customHeight="1">
      <c r="A57" s="220"/>
      <c r="B57" s="245"/>
      <c r="C57" s="703"/>
      <c r="D57" s="703"/>
    </row>
    <row r="58" spans="1:6" ht="12.75">
      <c r="A58" s="121">
        <v>3.3</v>
      </c>
      <c r="B58" s="247" t="s">
        <v>549</v>
      </c>
      <c r="C58" s="708">
        <f>+C47-C52</f>
        <v>-256246510.93659425</v>
      </c>
      <c r="D58" s="708">
        <f>+D47-D52</f>
        <v>-471589056.87</v>
      </c>
    </row>
    <row r="59" spans="1:6" ht="12.75">
      <c r="A59" s="121">
        <v>4</v>
      </c>
      <c r="B59" s="243" t="s">
        <v>550</v>
      </c>
      <c r="C59" s="709">
        <f>+C27+C45+C58</f>
        <v>-161249487.31000519</v>
      </c>
      <c r="D59" s="709">
        <f>+D27+D45+D58</f>
        <v>-168493080.35000026</v>
      </c>
    </row>
    <row r="60" spans="1:6" ht="12.75">
      <c r="A60" s="121">
        <v>5</v>
      </c>
      <c r="B60" s="243" t="s">
        <v>551</v>
      </c>
      <c r="C60" s="708">
        <v>427184616</v>
      </c>
      <c r="D60" s="708">
        <f>+C61</f>
        <v>265935128.68999481</v>
      </c>
    </row>
    <row r="61" spans="1:6" ht="12.75">
      <c r="A61" s="121">
        <v>6</v>
      </c>
      <c r="B61" s="243" t="s">
        <v>552</v>
      </c>
      <c r="C61" s="708">
        <f>SUM(C59:C60)</f>
        <v>265935128.68999481</v>
      </c>
      <c r="D61" s="708">
        <f>SUM(D59:D60)</f>
        <v>97442048.33999455</v>
      </c>
      <c r="E61" s="252"/>
      <c r="F61" s="256"/>
    </row>
    <row r="62" spans="1:6" ht="12.75"/>
    <row r="63" spans="1:6" ht="12.75">
      <c r="D63" s="131"/>
    </row>
    <row r="64" spans="1:6" ht="12.75">
      <c r="B64" s="88" t="str">
        <f>+balance!B79</f>
        <v>Захирал____________________                     /Ё.ГАНБАТ/</v>
      </c>
      <c r="C64" s="717"/>
    </row>
    <row r="65" spans="1:4" ht="12.75">
      <c r="B65" s="88"/>
      <c r="C65" s="717"/>
    </row>
    <row r="66" spans="1:4" ht="12.75">
      <c r="B66" s="88" t="str">
        <f>+balance!B81</f>
        <v>Ерөнхий нягтлан бодогч________________ /Г.ЭНХГЭРЭЛ/</v>
      </c>
      <c r="C66" s="717"/>
    </row>
    <row r="67" spans="1:4" ht="12.75"/>
    <row r="68" spans="1:4" ht="12.75"/>
    <row r="69" spans="1:4" ht="12.75"/>
    <row r="70" spans="1:4" ht="12.75"/>
    <row r="71" spans="1:4" ht="12.75" hidden="1">
      <c r="A71" s="253"/>
      <c r="B71" s="254" t="s">
        <v>553</v>
      </c>
      <c r="C71" s="718"/>
      <c r="D71" s="711" t="s">
        <v>554</v>
      </c>
    </row>
    <row r="72" spans="1:4" ht="12.75" hidden="1">
      <c r="A72" s="253"/>
      <c r="B72" s="255" t="s">
        <v>415</v>
      </c>
      <c r="C72" s="719"/>
      <c r="D72" s="712">
        <v>959000</v>
      </c>
    </row>
    <row r="73" spans="1:4" ht="12.75" hidden="1">
      <c r="A73" s="253"/>
      <c r="B73" s="255" t="s">
        <v>555</v>
      </c>
      <c r="C73" s="719"/>
      <c r="D73" s="712">
        <v>0</v>
      </c>
    </row>
    <row r="74" spans="1:4" ht="12.75" hidden="1">
      <c r="A74" s="253"/>
      <c r="B74" s="255" t="s">
        <v>556</v>
      </c>
      <c r="C74" s="719"/>
      <c r="D74" s="712">
        <v>0</v>
      </c>
    </row>
    <row r="75" spans="1:4" ht="12.75" hidden="1">
      <c r="A75" s="253"/>
      <c r="B75" s="255" t="s">
        <v>416</v>
      </c>
      <c r="C75" s="719"/>
      <c r="D75" s="712">
        <v>0</v>
      </c>
    </row>
    <row r="76" spans="1:4" ht="12.75" hidden="1">
      <c r="A76" s="253"/>
      <c r="B76" s="255" t="s">
        <v>107</v>
      </c>
      <c r="C76" s="719"/>
      <c r="D76" s="712">
        <v>0</v>
      </c>
    </row>
    <row r="77" spans="1:4" ht="12.75" hidden="1">
      <c r="A77" s="253"/>
      <c r="B77" s="255" t="s">
        <v>418</v>
      </c>
      <c r="C77" s="719"/>
      <c r="D77" s="712">
        <v>0</v>
      </c>
    </row>
    <row r="78" spans="1:4" ht="12.75" hidden="1">
      <c r="A78" s="253"/>
      <c r="B78" s="255" t="s">
        <v>420</v>
      </c>
      <c r="C78" s="719"/>
      <c r="D78" s="712">
        <v>266000</v>
      </c>
    </row>
    <row r="79" spans="1:4" ht="12.75" hidden="1">
      <c r="A79" s="253"/>
      <c r="B79" s="255" t="s">
        <v>557</v>
      </c>
      <c r="C79" s="719"/>
      <c r="D79" s="712">
        <v>0</v>
      </c>
    </row>
    <row r="80" spans="1:4" ht="12.75" hidden="1">
      <c r="A80" s="253"/>
      <c r="B80" s="255" t="s">
        <v>421</v>
      </c>
      <c r="C80" s="719"/>
      <c r="D80" s="712">
        <v>0</v>
      </c>
    </row>
    <row r="81" spans="1:4" ht="12.75" hidden="1">
      <c r="A81" s="253"/>
      <c r="B81" s="255" t="s">
        <v>558</v>
      </c>
      <c r="C81" s="719"/>
      <c r="D81" s="712">
        <v>0</v>
      </c>
    </row>
    <row r="82" spans="1:4" ht="12.75" hidden="1">
      <c r="A82" s="253"/>
      <c r="B82" s="255">
        <v>0</v>
      </c>
      <c r="C82" s="719"/>
      <c r="D82" s="712">
        <v>0</v>
      </c>
    </row>
    <row r="83" spans="1:4" ht="12.75" hidden="1">
      <c r="A83" s="253"/>
      <c r="B83" s="255" t="s">
        <v>427</v>
      </c>
      <c r="C83" s="719"/>
      <c r="D83" s="712">
        <v>0</v>
      </c>
    </row>
    <row r="84" spans="1:4" ht="12.75" hidden="1">
      <c r="A84" s="253"/>
      <c r="B84" s="255" t="s">
        <v>559</v>
      </c>
      <c r="C84" s="719"/>
      <c r="D84" s="712">
        <v>0</v>
      </c>
    </row>
    <row r="85" spans="1:4" ht="12.75" hidden="1">
      <c r="A85" s="253"/>
      <c r="B85" s="255" t="s">
        <v>422</v>
      </c>
      <c r="C85" s="719"/>
      <c r="D85" s="712">
        <v>0</v>
      </c>
    </row>
    <row r="86" spans="1:4" ht="12.75" hidden="1">
      <c r="A86" s="253"/>
      <c r="B86" s="255" t="s">
        <v>560</v>
      </c>
      <c r="C86" s="719"/>
      <c r="D86" s="712">
        <v>0</v>
      </c>
    </row>
    <row r="87" spans="1:4" ht="12.75" hidden="1">
      <c r="A87" s="253"/>
      <c r="B87" s="255" t="s">
        <v>561</v>
      </c>
      <c r="C87" s="719"/>
      <c r="D87" s="712">
        <v>0</v>
      </c>
    </row>
    <row r="88" spans="1:4" ht="12.75" hidden="1">
      <c r="A88" s="253"/>
      <c r="B88" s="255" t="s">
        <v>562</v>
      </c>
      <c r="C88" s="719"/>
      <c r="D88" s="712">
        <v>0</v>
      </c>
    </row>
    <row r="89" spans="1:4" ht="12.75" hidden="1">
      <c r="A89" s="253"/>
      <c r="B89" s="255" t="s">
        <v>428</v>
      </c>
      <c r="C89" s="719"/>
      <c r="D89" s="712">
        <v>0</v>
      </c>
    </row>
    <row r="90" spans="1:4" ht="12.75" hidden="1">
      <c r="A90" s="253"/>
      <c r="B90" s="255" t="s">
        <v>563</v>
      </c>
      <c r="C90" s="719"/>
      <c r="D90" s="712">
        <v>0</v>
      </c>
    </row>
    <row r="91" spans="1:4" ht="12.75" hidden="1">
      <c r="A91" s="253"/>
      <c r="B91" s="255" t="s">
        <v>556</v>
      </c>
      <c r="C91" s="719"/>
      <c r="D91" s="712">
        <v>0</v>
      </c>
    </row>
    <row r="92" spans="1:4" ht="12.75" hidden="1">
      <c r="A92" s="253"/>
      <c r="B92" s="255">
        <v>0</v>
      </c>
      <c r="C92" s="719"/>
      <c r="D92" s="712">
        <v>0</v>
      </c>
    </row>
    <row r="93" spans="1:4" ht="12.75" hidden="1">
      <c r="A93" s="253"/>
      <c r="B93" s="255" t="s">
        <v>441</v>
      </c>
      <c r="C93" s="719"/>
      <c r="D93" s="712" t="e">
        <v>#VALUE!</v>
      </c>
    </row>
    <row r="94" spans="1:4" ht="12.75" hidden="1">
      <c r="A94" s="253"/>
      <c r="B94" s="255" t="s">
        <v>442</v>
      </c>
      <c r="C94" s="719"/>
      <c r="D94" s="712">
        <v>0</v>
      </c>
    </row>
    <row r="95" spans="1:4" ht="12.75" hidden="1">
      <c r="A95" s="253"/>
      <c r="B95" s="255" t="s">
        <v>564</v>
      </c>
      <c r="C95" s="719"/>
      <c r="D95" s="712">
        <v>0</v>
      </c>
    </row>
    <row r="96" spans="1:4" ht="12.75" hidden="1">
      <c r="A96" s="253"/>
      <c r="B96" s="255" t="s">
        <v>565</v>
      </c>
      <c r="C96" s="719"/>
      <c r="D96" s="712">
        <v>0</v>
      </c>
    </row>
    <row r="97" spans="1:4" ht="12.75" hidden="1">
      <c r="A97" s="253"/>
      <c r="B97" s="255" t="s">
        <v>566</v>
      </c>
      <c r="C97" s="719"/>
      <c r="D97" s="712">
        <v>0</v>
      </c>
    </row>
    <row r="98" spans="1:4" ht="12.75" hidden="1">
      <c r="A98" s="253"/>
      <c r="B98" s="255" t="s">
        <v>567</v>
      </c>
      <c r="C98" s="719"/>
      <c r="D98" s="712">
        <v>0</v>
      </c>
    </row>
    <row r="99" spans="1:4" ht="12.75" hidden="1">
      <c r="A99" s="253"/>
      <c r="B99" s="255" t="s">
        <v>568</v>
      </c>
      <c r="C99" s="719"/>
      <c r="D99" s="712">
        <v>0</v>
      </c>
    </row>
    <row r="100" spans="1:4" ht="12.75" hidden="1">
      <c r="A100" s="253"/>
      <c r="B100" s="255" t="s">
        <v>447</v>
      </c>
      <c r="C100" s="719"/>
      <c r="D100" s="712">
        <v>0</v>
      </c>
    </row>
    <row r="101" spans="1:4" ht="12.75" hidden="1">
      <c r="A101" s="253"/>
      <c r="B101" s="255" t="s">
        <v>569</v>
      </c>
      <c r="C101" s="719"/>
      <c r="D101" s="712">
        <v>0</v>
      </c>
    </row>
    <row r="102" spans="1:4" ht="12.75" hidden="1">
      <c r="A102" s="253"/>
      <c r="B102" s="255" t="s">
        <v>570</v>
      </c>
      <c r="C102" s="719"/>
      <c r="D102" s="712">
        <v>0</v>
      </c>
    </row>
    <row r="103" spans="1:4" ht="12.75" hidden="1">
      <c r="A103" s="253"/>
      <c r="B103" s="255" t="s">
        <v>571</v>
      </c>
      <c r="C103" s="719"/>
      <c r="D103" s="712">
        <v>0</v>
      </c>
    </row>
    <row r="104" spans="1:4" ht="12.75" hidden="1">
      <c r="A104" s="253"/>
      <c r="B104" s="255" t="s">
        <v>572</v>
      </c>
      <c r="C104" s="719"/>
      <c r="D104" s="712">
        <v>0</v>
      </c>
    </row>
    <row r="105" spans="1:4" ht="12.75" hidden="1">
      <c r="A105" s="253"/>
      <c r="B105" s="255" t="s">
        <v>456</v>
      </c>
      <c r="C105" s="719"/>
      <c r="D105" s="712">
        <v>0</v>
      </c>
    </row>
    <row r="106" spans="1:4" ht="12.75" hidden="1">
      <c r="A106" s="253"/>
      <c r="B106" s="255" t="s">
        <v>573</v>
      </c>
      <c r="C106" s="719"/>
      <c r="D106" s="712">
        <v>0</v>
      </c>
    </row>
    <row r="107" spans="1:4" ht="12.75" hidden="1">
      <c r="A107" s="253"/>
      <c r="B107" s="255" t="s">
        <v>574</v>
      </c>
      <c r="C107" s="719"/>
      <c r="D107" s="712">
        <v>0</v>
      </c>
    </row>
    <row r="108" spans="1:4" ht="12.75" hidden="1">
      <c r="A108" s="253"/>
      <c r="B108" s="255"/>
      <c r="C108" s="719"/>
      <c r="D108" s="712">
        <v>0</v>
      </c>
    </row>
    <row r="109" spans="1:4" ht="12.75" hidden="1">
      <c r="A109" s="253"/>
      <c r="B109" s="255" t="s">
        <v>575</v>
      </c>
      <c r="C109" s="719"/>
      <c r="D109" s="712">
        <v>0</v>
      </c>
    </row>
    <row r="110" spans="1:4" ht="12.75" hidden="1">
      <c r="A110" s="253"/>
      <c r="B110" s="255" t="s">
        <v>576</v>
      </c>
      <c r="C110" s="719"/>
      <c r="D110" s="712">
        <v>0</v>
      </c>
    </row>
    <row r="111" spans="1:4" ht="12.75" hidden="1">
      <c r="A111" s="253"/>
      <c r="B111" s="255" t="s">
        <v>231</v>
      </c>
      <c r="C111" s="719"/>
      <c r="D111" s="712">
        <v>0</v>
      </c>
    </row>
    <row r="112" spans="1:4" ht="12.75" hidden="1">
      <c r="A112" s="253"/>
      <c r="B112" s="255" t="s">
        <v>577</v>
      </c>
      <c r="C112" s="719"/>
      <c r="D112" s="712">
        <v>0</v>
      </c>
    </row>
    <row r="113" spans="1:4" ht="12.75" hidden="1">
      <c r="A113" s="253"/>
      <c r="B113" s="255" t="s">
        <v>230</v>
      </c>
      <c r="C113" s="719"/>
      <c r="D113" s="712">
        <v>0</v>
      </c>
    </row>
    <row r="114" spans="1:4" ht="12.75" hidden="1">
      <c r="A114" s="253"/>
      <c r="B114" s="255" t="s">
        <v>578</v>
      </c>
      <c r="C114" s="719"/>
      <c r="D114" s="712">
        <v>0</v>
      </c>
    </row>
    <row r="115" spans="1:4" ht="12.75" hidden="1">
      <c r="A115" s="253"/>
      <c r="B115" s="255" t="s">
        <v>469</v>
      </c>
      <c r="C115" s="719"/>
      <c r="D115" s="712">
        <v>0</v>
      </c>
    </row>
    <row r="116" spans="1:4" ht="12.75" hidden="1">
      <c r="A116" s="253"/>
      <c r="B116" s="255" t="s">
        <v>579</v>
      </c>
      <c r="C116" s="719"/>
      <c r="D116" s="712">
        <v>0</v>
      </c>
    </row>
    <row r="117" spans="1:4" ht="12.75" hidden="1">
      <c r="A117" s="253"/>
      <c r="B117" s="255" t="s">
        <v>580</v>
      </c>
      <c r="C117" s="719"/>
      <c r="D117" s="712">
        <v>0</v>
      </c>
    </row>
    <row r="118" spans="1:4" ht="12.75" hidden="1">
      <c r="A118" s="253"/>
      <c r="B118" s="255" t="s">
        <v>581</v>
      </c>
      <c r="C118" s="719"/>
      <c r="D118" s="712">
        <v>0</v>
      </c>
    </row>
    <row r="119" spans="1:4" ht="12.75" hidden="1">
      <c r="A119" s="253"/>
      <c r="B119" s="255" t="s">
        <v>582</v>
      </c>
      <c r="C119" s="719"/>
      <c r="D119" s="712">
        <v>0</v>
      </c>
    </row>
    <row r="120" spans="1:4" ht="12.75" hidden="1">
      <c r="A120" s="253"/>
      <c r="B120" s="255" t="s">
        <v>583</v>
      </c>
      <c r="C120" s="719"/>
      <c r="D120" s="712">
        <v>0</v>
      </c>
    </row>
    <row r="121" spans="1:4" ht="12.75" hidden="1">
      <c r="A121" s="253"/>
      <c r="B121" s="255" t="s">
        <v>584</v>
      </c>
      <c r="C121" s="719"/>
      <c r="D121" s="712">
        <v>0</v>
      </c>
    </row>
    <row r="122" spans="1:4" ht="12.75" hidden="1">
      <c r="A122" s="253"/>
      <c r="B122" s="255" t="s">
        <v>585</v>
      </c>
      <c r="C122" s="719"/>
      <c r="D122" s="712">
        <v>0</v>
      </c>
    </row>
    <row r="123" spans="1:4" ht="12.75" hidden="1">
      <c r="A123" s="253"/>
      <c r="B123" s="255" t="s">
        <v>586</v>
      </c>
      <c r="C123" s="719"/>
      <c r="D123" s="712">
        <v>0</v>
      </c>
    </row>
    <row r="124" spans="1:4" ht="12.75" hidden="1">
      <c r="A124" s="253"/>
      <c r="B124" s="255" t="s">
        <v>587</v>
      </c>
      <c r="C124" s="719"/>
      <c r="D124" s="712">
        <v>0</v>
      </c>
    </row>
    <row r="125" spans="1:4" ht="12.75" hidden="1">
      <c r="A125" s="253"/>
      <c r="B125" s="255" t="s">
        <v>588</v>
      </c>
      <c r="C125" s="719"/>
      <c r="D125" s="712">
        <v>3000</v>
      </c>
    </row>
    <row r="126" spans="1:4" ht="12.75" hidden="1">
      <c r="A126" s="253"/>
      <c r="B126" s="255" t="s">
        <v>589</v>
      </c>
      <c r="C126" s="719"/>
      <c r="D126" s="712">
        <v>0</v>
      </c>
    </row>
    <row r="127" spans="1:4" ht="12.75" hidden="1">
      <c r="A127" s="253"/>
      <c r="B127" s="255" t="s">
        <v>590</v>
      </c>
      <c r="C127" s="719"/>
      <c r="D127" s="712">
        <v>0</v>
      </c>
    </row>
    <row r="128" spans="1:4" ht="12.75" hidden="1">
      <c r="A128" s="253"/>
      <c r="B128" s="255" t="s">
        <v>377</v>
      </c>
      <c r="C128" s="719"/>
      <c r="D128" s="712">
        <v>0</v>
      </c>
    </row>
    <row r="129" spans="1:4" ht="12.75" hidden="1">
      <c r="A129" s="253"/>
      <c r="B129" s="255" t="s">
        <v>498</v>
      </c>
      <c r="C129" s="719"/>
      <c r="D129" s="712">
        <v>0</v>
      </c>
    </row>
    <row r="130" spans="1:4" ht="12.75" hidden="1">
      <c r="A130" s="253"/>
      <c r="B130" s="255" t="s">
        <v>591</v>
      </c>
      <c r="C130" s="719"/>
      <c r="D130" s="712">
        <v>0</v>
      </c>
    </row>
    <row r="131" spans="1:4" ht="12.75" hidden="1">
      <c r="A131" s="253"/>
      <c r="B131" s="255" t="s">
        <v>592</v>
      </c>
      <c r="C131" s="719"/>
      <c r="D131" s="712">
        <v>120000</v>
      </c>
    </row>
    <row r="132" spans="1:4" ht="12.75" hidden="1">
      <c r="A132" s="253"/>
      <c r="B132" s="255" t="s">
        <v>593</v>
      </c>
      <c r="C132" s="719"/>
      <c r="D132" s="712">
        <v>0</v>
      </c>
    </row>
    <row r="133" spans="1:4" ht="12.75" hidden="1">
      <c r="A133" s="253"/>
      <c r="B133" s="255" t="s">
        <v>499</v>
      </c>
      <c r="C133" s="719"/>
      <c r="D133" s="712">
        <v>0</v>
      </c>
    </row>
    <row r="134" spans="1:4" ht="12.75" hidden="1">
      <c r="A134" s="253"/>
      <c r="B134" s="255" t="s">
        <v>106</v>
      </c>
      <c r="C134" s="719"/>
      <c r="D134" s="712">
        <v>0</v>
      </c>
    </row>
    <row r="135" spans="1:4" ht="12.75" hidden="1">
      <c r="A135" s="253"/>
      <c r="B135" s="255" t="s">
        <v>594</v>
      </c>
      <c r="C135" s="719"/>
      <c r="D135" s="712">
        <v>0</v>
      </c>
    </row>
    <row r="136" spans="1:4" ht="12.75" hidden="1">
      <c r="A136" s="253"/>
      <c r="B136" s="255" t="s">
        <v>384</v>
      </c>
      <c r="C136" s="719"/>
      <c r="D136" s="712">
        <v>0</v>
      </c>
    </row>
    <row r="137" spans="1:4" ht="12.75" hidden="1">
      <c r="A137" s="253"/>
      <c r="B137" s="255" t="s">
        <v>361</v>
      </c>
      <c r="C137" s="719"/>
      <c r="D137" s="712">
        <v>0</v>
      </c>
    </row>
    <row r="138" spans="1:4" ht="12.75" hidden="1">
      <c r="A138" s="253"/>
      <c r="B138" s="255" t="s">
        <v>595</v>
      </c>
      <c r="C138" s="719"/>
      <c r="D138" s="712">
        <v>0</v>
      </c>
    </row>
    <row r="139" spans="1:4" ht="12.75" hidden="1">
      <c r="A139" s="253"/>
      <c r="B139" s="255" t="s">
        <v>596</v>
      </c>
      <c r="C139" s="719"/>
      <c r="D139" s="712">
        <v>0</v>
      </c>
    </row>
    <row r="140" spans="1:4" ht="12.75" hidden="1">
      <c r="A140" s="253"/>
      <c r="B140" s="255" t="s">
        <v>597</v>
      </c>
      <c r="C140" s="719"/>
      <c r="D140" s="712">
        <v>0</v>
      </c>
    </row>
    <row r="141" spans="1:4" ht="12.75" hidden="1">
      <c r="A141" s="253"/>
      <c r="B141" s="255" t="s">
        <v>598</v>
      </c>
      <c r="C141" s="719"/>
      <c r="D141" s="712">
        <v>0</v>
      </c>
    </row>
    <row r="142" spans="1:4" ht="12.75" hidden="1">
      <c r="A142" s="253"/>
      <c r="B142" s="255" t="s">
        <v>599</v>
      </c>
      <c r="C142" s="719"/>
      <c r="D142" s="712">
        <v>0</v>
      </c>
    </row>
    <row r="143" spans="1:4" ht="12.75" hidden="1">
      <c r="A143" s="253"/>
      <c r="B143" s="255" t="s">
        <v>600</v>
      </c>
      <c r="C143" s="719"/>
      <c r="D143" s="712">
        <v>0</v>
      </c>
    </row>
    <row r="144" spans="1:4" ht="12.75" hidden="1">
      <c r="A144" s="253"/>
      <c r="B144" s="255" t="s">
        <v>601</v>
      </c>
      <c r="C144" s="719"/>
      <c r="D144" s="712">
        <v>0</v>
      </c>
    </row>
    <row r="145" spans="1:4" ht="12.75" hidden="1">
      <c r="A145" s="253"/>
      <c r="B145" s="255" t="s">
        <v>602</v>
      </c>
      <c r="C145" s="719"/>
      <c r="D145" s="712">
        <v>0</v>
      </c>
    </row>
    <row r="146" spans="1:4" ht="12.75" hidden="1">
      <c r="A146" s="253"/>
      <c r="B146" s="255" t="s">
        <v>603</v>
      </c>
      <c r="C146" s="719"/>
      <c r="D146" s="712">
        <v>0</v>
      </c>
    </row>
    <row r="147" spans="1:4" ht="12.75" hidden="1">
      <c r="A147" s="253"/>
      <c r="B147" s="255" t="s">
        <v>604</v>
      </c>
      <c r="C147" s="719"/>
      <c r="D147" s="712">
        <v>0</v>
      </c>
    </row>
    <row r="148" spans="1:4" ht="12.75" hidden="1">
      <c r="A148" s="253"/>
      <c r="B148" s="255" t="s">
        <v>605</v>
      </c>
      <c r="C148" s="719"/>
      <c r="D148" s="713" t="e">
        <v>#VALUE!</v>
      </c>
    </row>
    <row r="149" spans="1:4" ht="12.75"/>
    <row r="150" spans="1:4" ht="12.75" hidden="1"/>
    <row r="151" spans="1:4" ht="12.75" hidden="1"/>
    <row r="152" spans="1:4" ht="12.75" hidden="1"/>
    <row r="153" spans="1:4" ht="12.75" hidden="1"/>
    <row r="154" spans="1:4" ht="12.75" hidden="1"/>
    <row r="155" spans="1:4" ht="12.75" hidden="1"/>
    <row r="156" spans="1:4" ht="12.75" hidden="1"/>
    <row r="157" spans="1:4" ht="12.75" hidden="1"/>
    <row r="158" spans="1:4" ht="12.75" hidden="1"/>
    <row r="159" spans="1:4" ht="12.75" hidden="1"/>
    <row r="160" spans="1:4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spans="2:27" ht="12.75"/>
    <row r="210" spans="2:27" s="148" customFormat="1" ht="12.75">
      <c r="B210" s="125"/>
      <c r="C210" s="714"/>
      <c r="D210" s="710"/>
      <c r="E210" s="130"/>
      <c r="F210" s="130"/>
      <c r="G210" s="130"/>
      <c r="H210" s="130"/>
      <c r="I210" s="130"/>
      <c r="J210" s="130"/>
      <c r="K210" s="130"/>
      <c r="L210" s="130"/>
      <c r="M210" s="130"/>
      <c r="N210" s="130"/>
      <c r="O210" s="130"/>
      <c r="P210" s="130"/>
      <c r="Q210" s="130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</row>
    <row r="211" spans="2:27" s="148" customFormat="1" ht="12.75">
      <c r="B211" s="125"/>
      <c r="C211" s="714"/>
      <c r="D211" s="710"/>
      <c r="E211" s="130"/>
      <c r="F211" s="130"/>
      <c r="G211" s="130"/>
      <c r="H211" s="130"/>
      <c r="I211" s="130"/>
      <c r="J211" s="130"/>
      <c r="K211" s="130"/>
      <c r="L211" s="130"/>
      <c r="M211" s="130"/>
      <c r="N211" s="130"/>
      <c r="O211" s="130"/>
      <c r="P211" s="130"/>
      <c r="Q211" s="130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</row>
  </sheetData>
  <mergeCells count="1">
    <mergeCell ref="A2:D2"/>
  </mergeCells>
  <dataValidations xWindow="696" yWindow="625" count="1">
    <dataValidation allowBlank="1" showInputMessage="1" showErrorMessage="1" prompt="D баганад өмнөх улирлын мөнгөн гүйлгээг оруулна уу." sqref="A52:A68 A27:A29 A1:A11 A17:A18 A38:A47 B67:C68 B1:C3 D63:D68 E61 B5:C63 D1:D61" xr:uid="{00000000-0002-0000-0400-000000000000}"/>
  </dataValidations>
  <printOptions horizontalCentered="1"/>
  <pageMargins left="0.47244094488188998" right="0.6" top="0.196850393700787" bottom="0.196850393700787" header="0.511811023622047" footer="0.511811023622047"/>
  <pageSetup paperSize="9" scale="80" orientation="portrait" horizontalDpi="300" verticalDpi="300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E59"/>
  <sheetViews>
    <sheetView zoomScaleNormal="100" workbookViewId="0">
      <selection activeCell="BF32" sqref="BF32"/>
    </sheetView>
  </sheetViews>
  <sheetFormatPr defaultRowHeight="15"/>
  <cols>
    <col min="1" max="1" width="0.140625" style="2" customWidth="1"/>
    <col min="2" max="2" width="5" style="2" customWidth="1"/>
    <col min="3" max="3" width="2.42578125" style="2" customWidth="1"/>
    <col min="4" max="4" width="2.28515625" style="2" customWidth="1"/>
    <col min="5" max="5" width="2.42578125" style="2" customWidth="1"/>
    <col min="6" max="6" width="2.140625" style="2" customWidth="1"/>
    <col min="7" max="7" width="0.140625" style="2" customWidth="1"/>
    <col min="8" max="8" width="2.28515625" style="2" customWidth="1"/>
    <col min="9" max="9" width="2.42578125" style="2" customWidth="1"/>
    <col min="10" max="10" width="0.5703125" style="2" customWidth="1"/>
    <col min="11" max="11" width="3.140625" style="2" customWidth="1"/>
    <col min="12" max="12" width="2.28515625" style="2" customWidth="1"/>
    <col min="13" max="13" width="2.42578125" style="2" customWidth="1"/>
    <col min="14" max="14" width="1.5703125" style="2" customWidth="1"/>
    <col min="15" max="15" width="0.7109375" style="2" customWidth="1"/>
    <col min="16" max="16" width="7.42578125" style="2" customWidth="1"/>
    <col min="17" max="18" width="2.28515625" style="2" customWidth="1"/>
    <col min="19" max="19" width="4.28515625" style="2" customWidth="1"/>
    <col min="20" max="20" width="3.85546875" style="2" customWidth="1"/>
    <col min="21" max="21" width="3.42578125" style="2" customWidth="1"/>
    <col min="22" max="22" width="2.42578125" style="2" customWidth="1"/>
    <col min="23" max="23" width="0.28515625" style="2" customWidth="1"/>
    <col min="24" max="24" width="1.7109375" style="2" customWidth="1"/>
    <col min="25" max="27" width="2.28515625" style="2" customWidth="1"/>
    <col min="28" max="28" width="2.42578125" style="2" customWidth="1"/>
    <col min="29" max="29" width="0.28515625" style="2" customWidth="1"/>
    <col min="30" max="30" width="1" style="2" customWidth="1"/>
    <col min="31" max="31" width="0.5703125" style="2" customWidth="1"/>
    <col min="32" max="32" width="0.140625" style="2" customWidth="1"/>
    <col min="33" max="33" width="0.28515625" style="2" customWidth="1"/>
    <col min="34" max="34" width="2" style="2" customWidth="1"/>
    <col min="35" max="35" width="0.28515625" style="2" customWidth="1"/>
    <col min="36" max="36" width="2" style="2" customWidth="1"/>
    <col min="37" max="37" width="0.42578125" style="2" customWidth="1"/>
    <col min="38" max="38" width="1.7109375" style="2" customWidth="1"/>
    <col min="39" max="39" width="0.140625" style="2" customWidth="1"/>
    <col min="40" max="40" width="0.42578125" style="2" customWidth="1"/>
    <col min="41" max="41" width="1.28515625" style="2" customWidth="1"/>
    <col min="42" max="42" width="0.7109375" style="2" customWidth="1"/>
    <col min="43" max="43" width="0.28515625" style="2" customWidth="1"/>
    <col min="44" max="44" width="2.85546875" style="2" customWidth="1"/>
    <col min="45" max="45" width="0.140625" style="2" customWidth="1"/>
    <col min="46" max="46" width="1.85546875" style="2" customWidth="1"/>
    <col min="47" max="47" width="0.85546875" style="2" customWidth="1"/>
    <col min="48" max="48" width="2.140625" style="2" customWidth="1"/>
    <col min="49" max="49" width="0.140625" style="2" customWidth="1"/>
    <col min="50" max="50" width="2" style="2" customWidth="1"/>
    <col min="51" max="51" width="0.28515625" style="2" customWidth="1"/>
    <col min="52" max="52" width="2.42578125" style="2" customWidth="1"/>
    <col min="53" max="53" width="0.85546875" style="2" customWidth="1"/>
    <col min="54" max="54" width="4.42578125" style="2" customWidth="1"/>
    <col min="55" max="55" width="0.140625" style="2" customWidth="1"/>
    <col min="56" max="56" width="15" style="2" bestFit="1" customWidth="1"/>
    <col min="57" max="256" width="9.140625" style="2"/>
    <col min="257" max="257" width="0.140625" style="2" customWidth="1"/>
    <col min="258" max="258" width="5" style="2" customWidth="1"/>
    <col min="259" max="259" width="2.42578125" style="2" customWidth="1"/>
    <col min="260" max="260" width="2.28515625" style="2" customWidth="1"/>
    <col min="261" max="261" width="2.42578125" style="2" customWidth="1"/>
    <col min="262" max="262" width="2.140625" style="2" customWidth="1"/>
    <col min="263" max="263" width="0.140625" style="2" customWidth="1"/>
    <col min="264" max="264" width="2.28515625" style="2" customWidth="1"/>
    <col min="265" max="265" width="2.42578125" style="2" customWidth="1"/>
    <col min="266" max="266" width="0.5703125" style="2" customWidth="1"/>
    <col min="267" max="267" width="1.7109375" style="2" customWidth="1"/>
    <col min="268" max="268" width="2.28515625" style="2" customWidth="1"/>
    <col min="269" max="269" width="2.42578125" style="2" customWidth="1"/>
    <col min="270" max="270" width="1.5703125" style="2" customWidth="1"/>
    <col min="271" max="271" width="0.7109375" style="2" customWidth="1"/>
    <col min="272" max="272" width="7.42578125" style="2" customWidth="1"/>
    <col min="273" max="274" width="2.28515625" style="2" customWidth="1"/>
    <col min="275" max="275" width="4.42578125" style="2" customWidth="1"/>
    <col min="276" max="276" width="6.28515625" style="2" customWidth="1"/>
    <col min="277" max="277" width="5.28515625" style="2" customWidth="1"/>
    <col min="278" max="278" width="2.42578125" style="2" customWidth="1"/>
    <col min="279" max="279" width="0.28515625" style="2" customWidth="1"/>
    <col min="280" max="280" width="4.140625" style="2" customWidth="1"/>
    <col min="281" max="283" width="2.28515625" style="2" customWidth="1"/>
    <col min="284" max="284" width="2.42578125" style="2" customWidth="1"/>
    <col min="285" max="285" width="0.28515625" style="2" customWidth="1"/>
    <col min="286" max="286" width="1" style="2" customWidth="1"/>
    <col min="287" max="287" width="0.5703125" style="2" customWidth="1"/>
    <col min="288" max="288" width="0.140625" style="2" customWidth="1"/>
    <col min="289" max="289" width="0.28515625" style="2" customWidth="1"/>
    <col min="290" max="290" width="2" style="2" customWidth="1"/>
    <col min="291" max="291" width="0.28515625" style="2" customWidth="1"/>
    <col min="292" max="292" width="2" style="2" customWidth="1"/>
    <col min="293" max="293" width="0.42578125" style="2" customWidth="1"/>
    <col min="294" max="294" width="1.7109375" style="2" customWidth="1"/>
    <col min="295" max="295" width="0.140625" style="2" customWidth="1"/>
    <col min="296" max="296" width="0.42578125" style="2" customWidth="1"/>
    <col min="297" max="297" width="1.28515625" style="2" customWidth="1"/>
    <col min="298" max="298" width="0.7109375" style="2" customWidth="1"/>
    <col min="299" max="299" width="0.28515625" style="2" customWidth="1"/>
    <col min="300" max="300" width="1.28515625" style="2" customWidth="1"/>
    <col min="301" max="302" width="0.140625" style="2" customWidth="1"/>
    <col min="303" max="303" width="0.85546875" style="2" customWidth="1"/>
    <col min="304" max="304" width="2.140625" style="2" customWidth="1"/>
    <col min="305" max="305" width="0.140625" style="2" customWidth="1"/>
    <col min="306" max="306" width="2" style="2" customWidth="1"/>
    <col min="307" max="307" width="0.28515625" style="2" customWidth="1"/>
    <col min="308" max="308" width="2.42578125" style="2" customWidth="1"/>
    <col min="309" max="309" width="0.85546875" style="2" customWidth="1"/>
    <col min="310" max="310" width="4.42578125" style="2" customWidth="1"/>
    <col min="311" max="311" width="0.140625" style="2" customWidth="1"/>
    <col min="312" max="312" width="15" style="2" bestFit="1" customWidth="1"/>
    <col min="313" max="512" width="9.140625" style="2"/>
    <col min="513" max="513" width="0.140625" style="2" customWidth="1"/>
    <col min="514" max="514" width="5" style="2" customWidth="1"/>
    <col min="515" max="515" width="2.42578125" style="2" customWidth="1"/>
    <col min="516" max="516" width="2.28515625" style="2" customWidth="1"/>
    <col min="517" max="517" width="2.42578125" style="2" customWidth="1"/>
    <col min="518" max="518" width="2.140625" style="2" customWidth="1"/>
    <col min="519" max="519" width="0.140625" style="2" customWidth="1"/>
    <col min="520" max="520" width="2.28515625" style="2" customWidth="1"/>
    <col min="521" max="521" width="2.42578125" style="2" customWidth="1"/>
    <col min="522" max="522" width="0.5703125" style="2" customWidth="1"/>
    <col min="523" max="523" width="1.7109375" style="2" customWidth="1"/>
    <col min="524" max="524" width="2.28515625" style="2" customWidth="1"/>
    <col min="525" max="525" width="2.42578125" style="2" customWidth="1"/>
    <col min="526" max="526" width="1.5703125" style="2" customWidth="1"/>
    <col min="527" max="527" width="0.7109375" style="2" customWidth="1"/>
    <col min="528" max="528" width="7.42578125" style="2" customWidth="1"/>
    <col min="529" max="530" width="2.28515625" style="2" customWidth="1"/>
    <col min="531" max="531" width="4.42578125" style="2" customWidth="1"/>
    <col min="532" max="532" width="6.28515625" style="2" customWidth="1"/>
    <col min="533" max="533" width="5.28515625" style="2" customWidth="1"/>
    <col min="534" max="534" width="2.42578125" style="2" customWidth="1"/>
    <col min="535" max="535" width="0.28515625" style="2" customWidth="1"/>
    <col min="536" max="536" width="4.140625" style="2" customWidth="1"/>
    <col min="537" max="539" width="2.28515625" style="2" customWidth="1"/>
    <col min="540" max="540" width="2.42578125" style="2" customWidth="1"/>
    <col min="541" max="541" width="0.28515625" style="2" customWidth="1"/>
    <col min="542" max="542" width="1" style="2" customWidth="1"/>
    <col min="543" max="543" width="0.5703125" style="2" customWidth="1"/>
    <col min="544" max="544" width="0.140625" style="2" customWidth="1"/>
    <col min="545" max="545" width="0.28515625" style="2" customWidth="1"/>
    <col min="546" max="546" width="2" style="2" customWidth="1"/>
    <col min="547" max="547" width="0.28515625" style="2" customWidth="1"/>
    <col min="548" max="548" width="2" style="2" customWidth="1"/>
    <col min="549" max="549" width="0.42578125" style="2" customWidth="1"/>
    <col min="550" max="550" width="1.7109375" style="2" customWidth="1"/>
    <col min="551" max="551" width="0.140625" style="2" customWidth="1"/>
    <col min="552" max="552" width="0.42578125" style="2" customWidth="1"/>
    <col min="553" max="553" width="1.28515625" style="2" customWidth="1"/>
    <col min="554" max="554" width="0.7109375" style="2" customWidth="1"/>
    <col min="555" max="555" width="0.28515625" style="2" customWidth="1"/>
    <col min="556" max="556" width="1.28515625" style="2" customWidth="1"/>
    <col min="557" max="558" width="0.140625" style="2" customWidth="1"/>
    <col min="559" max="559" width="0.85546875" style="2" customWidth="1"/>
    <col min="560" max="560" width="2.140625" style="2" customWidth="1"/>
    <col min="561" max="561" width="0.140625" style="2" customWidth="1"/>
    <col min="562" max="562" width="2" style="2" customWidth="1"/>
    <col min="563" max="563" width="0.28515625" style="2" customWidth="1"/>
    <col min="564" max="564" width="2.42578125" style="2" customWidth="1"/>
    <col min="565" max="565" width="0.85546875" style="2" customWidth="1"/>
    <col min="566" max="566" width="4.42578125" style="2" customWidth="1"/>
    <col min="567" max="567" width="0.140625" style="2" customWidth="1"/>
    <col min="568" max="568" width="15" style="2" bestFit="1" customWidth="1"/>
    <col min="569" max="768" width="9.140625" style="2"/>
    <col min="769" max="769" width="0.140625" style="2" customWidth="1"/>
    <col min="770" max="770" width="5" style="2" customWidth="1"/>
    <col min="771" max="771" width="2.42578125" style="2" customWidth="1"/>
    <col min="772" max="772" width="2.28515625" style="2" customWidth="1"/>
    <col min="773" max="773" width="2.42578125" style="2" customWidth="1"/>
    <col min="774" max="774" width="2.140625" style="2" customWidth="1"/>
    <col min="775" max="775" width="0.140625" style="2" customWidth="1"/>
    <col min="776" max="776" width="2.28515625" style="2" customWidth="1"/>
    <col min="777" max="777" width="2.42578125" style="2" customWidth="1"/>
    <col min="778" max="778" width="0.5703125" style="2" customWidth="1"/>
    <col min="779" max="779" width="1.7109375" style="2" customWidth="1"/>
    <col min="780" max="780" width="2.28515625" style="2" customWidth="1"/>
    <col min="781" max="781" width="2.42578125" style="2" customWidth="1"/>
    <col min="782" max="782" width="1.5703125" style="2" customWidth="1"/>
    <col min="783" max="783" width="0.7109375" style="2" customWidth="1"/>
    <col min="784" max="784" width="7.42578125" style="2" customWidth="1"/>
    <col min="785" max="786" width="2.28515625" style="2" customWidth="1"/>
    <col min="787" max="787" width="4.42578125" style="2" customWidth="1"/>
    <col min="788" max="788" width="6.28515625" style="2" customWidth="1"/>
    <col min="789" max="789" width="5.28515625" style="2" customWidth="1"/>
    <col min="790" max="790" width="2.42578125" style="2" customWidth="1"/>
    <col min="791" max="791" width="0.28515625" style="2" customWidth="1"/>
    <col min="792" max="792" width="4.140625" style="2" customWidth="1"/>
    <col min="793" max="795" width="2.28515625" style="2" customWidth="1"/>
    <col min="796" max="796" width="2.42578125" style="2" customWidth="1"/>
    <col min="797" max="797" width="0.28515625" style="2" customWidth="1"/>
    <col min="798" max="798" width="1" style="2" customWidth="1"/>
    <col min="799" max="799" width="0.5703125" style="2" customWidth="1"/>
    <col min="800" max="800" width="0.140625" style="2" customWidth="1"/>
    <col min="801" max="801" width="0.28515625" style="2" customWidth="1"/>
    <col min="802" max="802" width="2" style="2" customWidth="1"/>
    <col min="803" max="803" width="0.28515625" style="2" customWidth="1"/>
    <col min="804" max="804" width="2" style="2" customWidth="1"/>
    <col min="805" max="805" width="0.42578125" style="2" customWidth="1"/>
    <col min="806" max="806" width="1.7109375" style="2" customWidth="1"/>
    <col min="807" max="807" width="0.140625" style="2" customWidth="1"/>
    <col min="808" max="808" width="0.42578125" style="2" customWidth="1"/>
    <col min="809" max="809" width="1.28515625" style="2" customWidth="1"/>
    <col min="810" max="810" width="0.7109375" style="2" customWidth="1"/>
    <col min="811" max="811" width="0.28515625" style="2" customWidth="1"/>
    <col min="812" max="812" width="1.28515625" style="2" customWidth="1"/>
    <col min="813" max="814" width="0.140625" style="2" customWidth="1"/>
    <col min="815" max="815" width="0.85546875" style="2" customWidth="1"/>
    <col min="816" max="816" width="2.140625" style="2" customWidth="1"/>
    <col min="817" max="817" width="0.140625" style="2" customWidth="1"/>
    <col min="818" max="818" width="2" style="2" customWidth="1"/>
    <col min="819" max="819" width="0.28515625" style="2" customWidth="1"/>
    <col min="820" max="820" width="2.42578125" style="2" customWidth="1"/>
    <col min="821" max="821" width="0.85546875" style="2" customWidth="1"/>
    <col min="822" max="822" width="4.42578125" style="2" customWidth="1"/>
    <col min="823" max="823" width="0.140625" style="2" customWidth="1"/>
    <col min="824" max="824" width="15" style="2" bestFit="1" customWidth="1"/>
    <col min="825" max="1024" width="9.140625" style="2"/>
    <col min="1025" max="1025" width="0.140625" style="2" customWidth="1"/>
    <col min="1026" max="1026" width="5" style="2" customWidth="1"/>
    <col min="1027" max="1027" width="2.42578125" style="2" customWidth="1"/>
    <col min="1028" max="1028" width="2.28515625" style="2" customWidth="1"/>
    <col min="1029" max="1029" width="2.42578125" style="2" customWidth="1"/>
    <col min="1030" max="1030" width="2.140625" style="2" customWidth="1"/>
    <col min="1031" max="1031" width="0.140625" style="2" customWidth="1"/>
    <col min="1032" max="1032" width="2.28515625" style="2" customWidth="1"/>
    <col min="1033" max="1033" width="2.42578125" style="2" customWidth="1"/>
    <col min="1034" max="1034" width="0.5703125" style="2" customWidth="1"/>
    <col min="1035" max="1035" width="1.7109375" style="2" customWidth="1"/>
    <col min="1036" max="1036" width="2.28515625" style="2" customWidth="1"/>
    <col min="1037" max="1037" width="2.42578125" style="2" customWidth="1"/>
    <col min="1038" max="1038" width="1.5703125" style="2" customWidth="1"/>
    <col min="1039" max="1039" width="0.7109375" style="2" customWidth="1"/>
    <col min="1040" max="1040" width="7.42578125" style="2" customWidth="1"/>
    <col min="1041" max="1042" width="2.28515625" style="2" customWidth="1"/>
    <col min="1043" max="1043" width="4.42578125" style="2" customWidth="1"/>
    <col min="1044" max="1044" width="6.28515625" style="2" customWidth="1"/>
    <col min="1045" max="1045" width="5.28515625" style="2" customWidth="1"/>
    <col min="1046" max="1046" width="2.42578125" style="2" customWidth="1"/>
    <col min="1047" max="1047" width="0.28515625" style="2" customWidth="1"/>
    <col min="1048" max="1048" width="4.140625" style="2" customWidth="1"/>
    <col min="1049" max="1051" width="2.28515625" style="2" customWidth="1"/>
    <col min="1052" max="1052" width="2.42578125" style="2" customWidth="1"/>
    <col min="1053" max="1053" width="0.28515625" style="2" customWidth="1"/>
    <col min="1054" max="1054" width="1" style="2" customWidth="1"/>
    <col min="1055" max="1055" width="0.5703125" style="2" customWidth="1"/>
    <col min="1056" max="1056" width="0.140625" style="2" customWidth="1"/>
    <col min="1057" max="1057" width="0.28515625" style="2" customWidth="1"/>
    <col min="1058" max="1058" width="2" style="2" customWidth="1"/>
    <col min="1059" max="1059" width="0.28515625" style="2" customWidth="1"/>
    <col min="1060" max="1060" width="2" style="2" customWidth="1"/>
    <col min="1061" max="1061" width="0.42578125" style="2" customWidth="1"/>
    <col min="1062" max="1062" width="1.7109375" style="2" customWidth="1"/>
    <col min="1063" max="1063" width="0.140625" style="2" customWidth="1"/>
    <col min="1064" max="1064" width="0.42578125" style="2" customWidth="1"/>
    <col min="1065" max="1065" width="1.28515625" style="2" customWidth="1"/>
    <col min="1066" max="1066" width="0.7109375" style="2" customWidth="1"/>
    <col min="1067" max="1067" width="0.28515625" style="2" customWidth="1"/>
    <col min="1068" max="1068" width="1.28515625" style="2" customWidth="1"/>
    <col min="1069" max="1070" width="0.140625" style="2" customWidth="1"/>
    <col min="1071" max="1071" width="0.85546875" style="2" customWidth="1"/>
    <col min="1072" max="1072" width="2.140625" style="2" customWidth="1"/>
    <col min="1073" max="1073" width="0.140625" style="2" customWidth="1"/>
    <col min="1074" max="1074" width="2" style="2" customWidth="1"/>
    <col min="1075" max="1075" width="0.28515625" style="2" customWidth="1"/>
    <col min="1076" max="1076" width="2.42578125" style="2" customWidth="1"/>
    <col min="1077" max="1077" width="0.85546875" style="2" customWidth="1"/>
    <col min="1078" max="1078" width="4.42578125" style="2" customWidth="1"/>
    <col min="1079" max="1079" width="0.140625" style="2" customWidth="1"/>
    <col min="1080" max="1080" width="15" style="2" bestFit="1" customWidth="1"/>
    <col min="1081" max="1280" width="9.140625" style="2"/>
    <col min="1281" max="1281" width="0.140625" style="2" customWidth="1"/>
    <col min="1282" max="1282" width="5" style="2" customWidth="1"/>
    <col min="1283" max="1283" width="2.42578125" style="2" customWidth="1"/>
    <col min="1284" max="1284" width="2.28515625" style="2" customWidth="1"/>
    <col min="1285" max="1285" width="2.42578125" style="2" customWidth="1"/>
    <col min="1286" max="1286" width="2.140625" style="2" customWidth="1"/>
    <col min="1287" max="1287" width="0.140625" style="2" customWidth="1"/>
    <col min="1288" max="1288" width="2.28515625" style="2" customWidth="1"/>
    <col min="1289" max="1289" width="2.42578125" style="2" customWidth="1"/>
    <col min="1290" max="1290" width="0.5703125" style="2" customWidth="1"/>
    <col min="1291" max="1291" width="1.7109375" style="2" customWidth="1"/>
    <col min="1292" max="1292" width="2.28515625" style="2" customWidth="1"/>
    <col min="1293" max="1293" width="2.42578125" style="2" customWidth="1"/>
    <col min="1294" max="1294" width="1.5703125" style="2" customWidth="1"/>
    <col min="1295" max="1295" width="0.7109375" style="2" customWidth="1"/>
    <col min="1296" max="1296" width="7.42578125" style="2" customWidth="1"/>
    <col min="1297" max="1298" width="2.28515625" style="2" customWidth="1"/>
    <col min="1299" max="1299" width="4.42578125" style="2" customWidth="1"/>
    <col min="1300" max="1300" width="6.28515625" style="2" customWidth="1"/>
    <col min="1301" max="1301" width="5.28515625" style="2" customWidth="1"/>
    <col min="1302" max="1302" width="2.42578125" style="2" customWidth="1"/>
    <col min="1303" max="1303" width="0.28515625" style="2" customWidth="1"/>
    <col min="1304" max="1304" width="4.140625" style="2" customWidth="1"/>
    <col min="1305" max="1307" width="2.28515625" style="2" customWidth="1"/>
    <col min="1308" max="1308" width="2.42578125" style="2" customWidth="1"/>
    <col min="1309" max="1309" width="0.28515625" style="2" customWidth="1"/>
    <col min="1310" max="1310" width="1" style="2" customWidth="1"/>
    <col min="1311" max="1311" width="0.5703125" style="2" customWidth="1"/>
    <col min="1312" max="1312" width="0.140625" style="2" customWidth="1"/>
    <col min="1313" max="1313" width="0.28515625" style="2" customWidth="1"/>
    <col min="1314" max="1314" width="2" style="2" customWidth="1"/>
    <col min="1315" max="1315" width="0.28515625" style="2" customWidth="1"/>
    <col min="1316" max="1316" width="2" style="2" customWidth="1"/>
    <col min="1317" max="1317" width="0.42578125" style="2" customWidth="1"/>
    <col min="1318" max="1318" width="1.7109375" style="2" customWidth="1"/>
    <col min="1319" max="1319" width="0.140625" style="2" customWidth="1"/>
    <col min="1320" max="1320" width="0.42578125" style="2" customWidth="1"/>
    <col min="1321" max="1321" width="1.28515625" style="2" customWidth="1"/>
    <col min="1322" max="1322" width="0.7109375" style="2" customWidth="1"/>
    <col min="1323" max="1323" width="0.28515625" style="2" customWidth="1"/>
    <col min="1324" max="1324" width="1.28515625" style="2" customWidth="1"/>
    <col min="1325" max="1326" width="0.140625" style="2" customWidth="1"/>
    <col min="1327" max="1327" width="0.85546875" style="2" customWidth="1"/>
    <col min="1328" max="1328" width="2.140625" style="2" customWidth="1"/>
    <col min="1329" max="1329" width="0.140625" style="2" customWidth="1"/>
    <col min="1330" max="1330" width="2" style="2" customWidth="1"/>
    <col min="1331" max="1331" width="0.28515625" style="2" customWidth="1"/>
    <col min="1332" max="1332" width="2.42578125" style="2" customWidth="1"/>
    <col min="1333" max="1333" width="0.85546875" style="2" customWidth="1"/>
    <col min="1334" max="1334" width="4.42578125" style="2" customWidth="1"/>
    <col min="1335" max="1335" width="0.140625" style="2" customWidth="1"/>
    <col min="1336" max="1336" width="15" style="2" bestFit="1" customWidth="1"/>
    <col min="1337" max="1536" width="9.140625" style="2"/>
    <col min="1537" max="1537" width="0.140625" style="2" customWidth="1"/>
    <col min="1538" max="1538" width="5" style="2" customWidth="1"/>
    <col min="1539" max="1539" width="2.42578125" style="2" customWidth="1"/>
    <col min="1540" max="1540" width="2.28515625" style="2" customWidth="1"/>
    <col min="1541" max="1541" width="2.42578125" style="2" customWidth="1"/>
    <col min="1542" max="1542" width="2.140625" style="2" customWidth="1"/>
    <col min="1543" max="1543" width="0.140625" style="2" customWidth="1"/>
    <col min="1544" max="1544" width="2.28515625" style="2" customWidth="1"/>
    <col min="1545" max="1545" width="2.42578125" style="2" customWidth="1"/>
    <col min="1546" max="1546" width="0.5703125" style="2" customWidth="1"/>
    <col min="1547" max="1547" width="1.7109375" style="2" customWidth="1"/>
    <col min="1548" max="1548" width="2.28515625" style="2" customWidth="1"/>
    <col min="1549" max="1549" width="2.42578125" style="2" customWidth="1"/>
    <col min="1550" max="1550" width="1.5703125" style="2" customWidth="1"/>
    <col min="1551" max="1551" width="0.7109375" style="2" customWidth="1"/>
    <col min="1552" max="1552" width="7.42578125" style="2" customWidth="1"/>
    <col min="1553" max="1554" width="2.28515625" style="2" customWidth="1"/>
    <col min="1555" max="1555" width="4.42578125" style="2" customWidth="1"/>
    <col min="1556" max="1556" width="6.28515625" style="2" customWidth="1"/>
    <col min="1557" max="1557" width="5.28515625" style="2" customWidth="1"/>
    <col min="1558" max="1558" width="2.42578125" style="2" customWidth="1"/>
    <col min="1559" max="1559" width="0.28515625" style="2" customWidth="1"/>
    <col min="1560" max="1560" width="4.140625" style="2" customWidth="1"/>
    <col min="1561" max="1563" width="2.28515625" style="2" customWidth="1"/>
    <col min="1564" max="1564" width="2.42578125" style="2" customWidth="1"/>
    <col min="1565" max="1565" width="0.28515625" style="2" customWidth="1"/>
    <col min="1566" max="1566" width="1" style="2" customWidth="1"/>
    <col min="1567" max="1567" width="0.5703125" style="2" customWidth="1"/>
    <col min="1568" max="1568" width="0.140625" style="2" customWidth="1"/>
    <col min="1569" max="1569" width="0.28515625" style="2" customWidth="1"/>
    <col min="1570" max="1570" width="2" style="2" customWidth="1"/>
    <col min="1571" max="1571" width="0.28515625" style="2" customWidth="1"/>
    <col min="1572" max="1572" width="2" style="2" customWidth="1"/>
    <col min="1573" max="1573" width="0.42578125" style="2" customWidth="1"/>
    <col min="1574" max="1574" width="1.7109375" style="2" customWidth="1"/>
    <col min="1575" max="1575" width="0.140625" style="2" customWidth="1"/>
    <col min="1576" max="1576" width="0.42578125" style="2" customWidth="1"/>
    <col min="1577" max="1577" width="1.28515625" style="2" customWidth="1"/>
    <col min="1578" max="1578" width="0.7109375" style="2" customWidth="1"/>
    <col min="1579" max="1579" width="0.28515625" style="2" customWidth="1"/>
    <col min="1580" max="1580" width="1.28515625" style="2" customWidth="1"/>
    <col min="1581" max="1582" width="0.140625" style="2" customWidth="1"/>
    <col min="1583" max="1583" width="0.85546875" style="2" customWidth="1"/>
    <col min="1584" max="1584" width="2.140625" style="2" customWidth="1"/>
    <col min="1585" max="1585" width="0.140625" style="2" customWidth="1"/>
    <col min="1586" max="1586" width="2" style="2" customWidth="1"/>
    <col min="1587" max="1587" width="0.28515625" style="2" customWidth="1"/>
    <col min="1588" max="1588" width="2.42578125" style="2" customWidth="1"/>
    <col min="1589" max="1589" width="0.85546875" style="2" customWidth="1"/>
    <col min="1590" max="1590" width="4.42578125" style="2" customWidth="1"/>
    <col min="1591" max="1591" width="0.140625" style="2" customWidth="1"/>
    <col min="1592" max="1592" width="15" style="2" bestFit="1" customWidth="1"/>
    <col min="1593" max="1792" width="9.140625" style="2"/>
    <col min="1793" max="1793" width="0.140625" style="2" customWidth="1"/>
    <col min="1794" max="1794" width="5" style="2" customWidth="1"/>
    <col min="1795" max="1795" width="2.42578125" style="2" customWidth="1"/>
    <col min="1796" max="1796" width="2.28515625" style="2" customWidth="1"/>
    <col min="1797" max="1797" width="2.42578125" style="2" customWidth="1"/>
    <col min="1798" max="1798" width="2.140625" style="2" customWidth="1"/>
    <col min="1799" max="1799" width="0.140625" style="2" customWidth="1"/>
    <col min="1800" max="1800" width="2.28515625" style="2" customWidth="1"/>
    <col min="1801" max="1801" width="2.42578125" style="2" customWidth="1"/>
    <col min="1802" max="1802" width="0.5703125" style="2" customWidth="1"/>
    <col min="1803" max="1803" width="1.7109375" style="2" customWidth="1"/>
    <col min="1804" max="1804" width="2.28515625" style="2" customWidth="1"/>
    <col min="1805" max="1805" width="2.42578125" style="2" customWidth="1"/>
    <col min="1806" max="1806" width="1.5703125" style="2" customWidth="1"/>
    <col min="1807" max="1807" width="0.7109375" style="2" customWidth="1"/>
    <col min="1808" max="1808" width="7.42578125" style="2" customWidth="1"/>
    <col min="1809" max="1810" width="2.28515625" style="2" customWidth="1"/>
    <col min="1811" max="1811" width="4.42578125" style="2" customWidth="1"/>
    <col min="1812" max="1812" width="6.28515625" style="2" customWidth="1"/>
    <col min="1813" max="1813" width="5.28515625" style="2" customWidth="1"/>
    <col min="1814" max="1814" width="2.42578125" style="2" customWidth="1"/>
    <col min="1815" max="1815" width="0.28515625" style="2" customWidth="1"/>
    <col min="1816" max="1816" width="4.140625" style="2" customWidth="1"/>
    <col min="1817" max="1819" width="2.28515625" style="2" customWidth="1"/>
    <col min="1820" max="1820" width="2.42578125" style="2" customWidth="1"/>
    <col min="1821" max="1821" width="0.28515625" style="2" customWidth="1"/>
    <col min="1822" max="1822" width="1" style="2" customWidth="1"/>
    <col min="1823" max="1823" width="0.5703125" style="2" customWidth="1"/>
    <col min="1824" max="1824" width="0.140625" style="2" customWidth="1"/>
    <col min="1825" max="1825" width="0.28515625" style="2" customWidth="1"/>
    <col min="1826" max="1826" width="2" style="2" customWidth="1"/>
    <col min="1827" max="1827" width="0.28515625" style="2" customWidth="1"/>
    <col min="1828" max="1828" width="2" style="2" customWidth="1"/>
    <col min="1829" max="1829" width="0.42578125" style="2" customWidth="1"/>
    <col min="1830" max="1830" width="1.7109375" style="2" customWidth="1"/>
    <col min="1831" max="1831" width="0.140625" style="2" customWidth="1"/>
    <col min="1832" max="1832" width="0.42578125" style="2" customWidth="1"/>
    <col min="1833" max="1833" width="1.28515625" style="2" customWidth="1"/>
    <col min="1834" max="1834" width="0.7109375" style="2" customWidth="1"/>
    <col min="1835" max="1835" width="0.28515625" style="2" customWidth="1"/>
    <col min="1836" max="1836" width="1.28515625" style="2" customWidth="1"/>
    <col min="1837" max="1838" width="0.140625" style="2" customWidth="1"/>
    <col min="1839" max="1839" width="0.85546875" style="2" customWidth="1"/>
    <col min="1840" max="1840" width="2.140625" style="2" customWidth="1"/>
    <col min="1841" max="1841" width="0.140625" style="2" customWidth="1"/>
    <col min="1842" max="1842" width="2" style="2" customWidth="1"/>
    <col min="1843" max="1843" width="0.28515625" style="2" customWidth="1"/>
    <col min="1844" max="1844" width="2.42578125" style="2" customWidth="1"/>
    <col min="1845" max="1845" width="0.85546875" style="2" customWidth="1"/>
    <col min="1846" max="1846" width="4.42578125" style="2" customWidth="1"/>
    <col min="1847" max="1847" width="0.140625" style="2" customWidth="1"/>
    <col min="1848" max="1848" width="15" style="2" bestFit="1" customWidth="1"/>
    <col min="1849" max="2048" width="9.140625" style="2"/>
    <col min="2049" max="2049" width="0.140625" style="2" customWidth="1"/>
    <col min="2050" max="2050" width="5" style="2" customWidth="1"/>
    <col min="2051" max="2051" width="2.42578125" style="2" customWidth="1"/>
    <col min="2052" max="2052" width="2.28515625" style="2" customWidth="1"/>
    <col min="2053" max="2053" width="2.42578125" style="2" customWidth="1"/>
    <col min="2054" max="2054" width="2.140625" style="2" customWidth="1"/>
    <col min="2055" max="2055" width="0.140625" style="2" customWidth="1"/>
    <col min="2056" max="2056" width="2.28515625" style="2" customWidth="1"/>
    <col min="2057" max="2057" width="2.42578125" style="2" customWidth="1"/>
    <col min="2058" max="2058" width="0.5703125" style="2" customWidth="1"/>
    <col min="2059" max="2059" width="1.7109375" style="2" customWidth="1"/>
    <col min="2060" max="2060" width="2.28515625" style="2" customWidth="1"/>
    <col min="2061" max="2061" width="2.42578125" style="2" customWidth="1"/>
    <col min="2062" max="2062" width="1.5703125" style="2" customWidth="1"/>
    <col min="2063" max="2063" width="0.7109375" style="2" customWidth="1"/>
    <col min="2064" max="2064" width="7.42578125" style="2" customWidth="1"/>
    <col min="2065" max="2066" width="2.28515625" style="2" customWidth="1"/>
    <col min="2067" max="2067" width="4.42578125" style="2" customWidth="1"/>
    <col min="2068" max="2068" width="6.28515625" style="2" customWidth="1"/>
    <col min="2069" max="2069" width="5.28515625" style="2" customWidth="1"/>
    <col min="2070" max="2070" width="2.42578125" style="2" customWidth="1"/>
    <col min="2071" max="2071" width="0.28515625" style="2" customWidth="1"/>
    <col min="2072" max="2072" width="4.140625" style="2" customWidth="1"/>
    <col min="2073" max="2075" width="2.28515625" style="2" customWidth="1"/>
    <col min="2076" max="2076" width="2.42578125" style="2" customWidth="1"/>
    <col min="2077" max="2077" width="0.28515625" style="2" customWidth="1"/>
    <col min="2078" max="2078" width="1" style="2" customWidth="1"/>
    <col min="2079" max="2079" width="0.5703125" style="2" customWidth="1"/>
    <col min="2080" max="2080" width="0.140625" style="2" customWidth="1"/>
    <col min="2081" max="2081" width="0.28515625" style="2" customWidth="1"/>
    <col min="2082" max="2082" width="2" style="2" customWidth="1"/>
    <col min="2083" max="2083" width="0.28515625" style="2" customWidth="1"/>
    <col min="2084" max="2084" width="2" style="2" customWidth="1"/>
    <col min="2085" max="2085" width="0.42578125" style="2" customWidth="1"/>
    <col min="2086" max="2086" width="1.7109375" style="2" customWidth="1"/>
    <col min="2087" max="2087" width="0.140625" style="2" customWidth="1"/>
    <col min="2088" max="2088" width="0.42578125" style="2" customWidth="1"/>
    <col min="2089" max="2089" width="1.28515625" style="2" customWidth="1"/>
    <col min="2090" max="2090" width="0.7109375" style="2" customWidth="1"/>
    <col min="2091" max="2091" width="0.28515625" style="2" customWidth="1"/>
    <col min="2092" max="2092" width="1.28515625" style="2" customWidth="1"/>
    <col min="2093" max="2094" width="0.140625" style="2" customWidth="1"/>
    <col min="2095" max="2095" width="0.85546875" style="2" customWidth="1"/>
    <col min="2096" max="2096" width="2.140625" style="2" customWidth="1"/>
    <col min="2097" max="2097" width="0.140625" style="2" customWidth="1"/>
    <col min="2098" max="2098" width="2" style="2" customWidth="1"/>
    <col min="2099" max="2099" width="0.28515625" style="2" customWidth="1"/>
    <col min="2100" max="2100" width="2.42578125" style="2" customWidth="1"/>
    <col min="2101" max="2101" width="0.85546875" style="2" customWidth="1"/>
    <col min="2102" max="2102" width="4.42578125" style="2" customWidth="1"/>
    <col min="2103" max="2103" width="0.140625" style="2" customWidth="1"/>
    <col min="2104" max="2104" width="15" style="2" bestFit="1" customWidth="1"/>
    <col min="2105" max="2304" width="9.140625" style="2"/>
    <col min="2305" max="2305" width="0.140625" style="2" customWidth="1"/>
    <col min="2306" max="2306" width="5" style="2" customWidth="1"/>
    <col min="2307" max="2307" width="2.42578125" style="2" customWidth="1"/>
    <col min="2308" max="2308" width="2.28515625" style="2" customWidth="1"/>
    <col min="2309" max="2309" width="2.42578125" style="2" customWidth="1"/>
    <col min="2310" max="2310" width="2.140625" style="2" customWidth="1"/>
    <col min="2311" max="2311" width="0.140625" style="2" customWidth="1"/>
    <col min="2312" max="2312" width="2.28515625" style="2" customWidth="1"/>
    <col min="2313" max="2313" width="2.42578125" style="2" customWidth="1"/>
    <col min="2314" max="2314" width="0.5703125" style="2" customWidth="1"/>
    <col min="2315" max="2315" width="1.7109375" style="2" customWidth="1"/>
    <col min="2316" max="2316" width="2.28515625" style="2" customWidth="1"/>
    <col min="2317" max="2317" width="2.42578125" style="2" customWidth="1"/>
    <col min="2318" max="2318" width="1.5703125" style="2" customWidth="1"/>
    <col min="2319" max="2319" width="0.7109375" style="2" customWidth="1"/>
    <col min="2320" max="2320" width="7.42578125" style="2" customWidth="1"/>
    <col min="2321" max="2322" width="2.28515625" style="2" customWidth="1"/>
    <col min="2323" max="2323" width="4.42578125" style="2" customWidth="1"/>
    <col min="2324" max="2324" width="6.28515625" style="2" customWidth="1"/>
    <col min="2325" max="2325" width="5.28515625" style="2" customWidth="1"/>
    <col min="2326" max="2326" width="2.42578125" style="2" customWidth="1"/>
    <col min="2327" max="2327" width="0.28515625" style="2" customWidth="1"/>
    <col min="2328" max="2328" width="4.140625" style="2" customWidth="1"/>
    <col min="2329" max="2331" width="2.28515625" style="2" customWidth="1"/>
    <col min="2332" max="2332" width="2.42578125" style="2" customWidth="1"/>
    <col min="2333" max="2333" width="0.28515625" style="2" customWidth="1"/>
    <col min="2334" max="2334" width="1" style="2" customWidth="1"/>
    <col min="2335" max="2335" width="0.5703125" style="2" customWidth="1"/>
    <col min="2336" max="2336" width="0.140625" style="2" customWidth="1"/>
    <col min="2337" max="2337" width="0.28515625" style="2" customWidth="1"/>
    <col min="2338" max="2338" width="2" style="2" customWidth="1"/>
    <col min="2339" max="2339" width="0.28515625" style="2" customWidth="1"/>
    <col min="2340" max="2340" width="2" style="2" customWidth="1"/>
    <col min="2341" max="2341" width="0.42578125" style="2" customWidth="1"/>
    <col min="2342" max="2342" width="1.7109375" style="2" customWidth="1"/>
    <col min="2343" max="2343" width="0.140625" style="2" customWidth="1"/>
    <col min="2344" max="2344" width="0.42578125" style="2" customWidth="1"/>
    <col min="2345" max="2345" width="1.28515625" style="2" customWidth="1"/>
    <col min="2346" max="2346" width="0.7109375" style="2" customWidth="1"/>
    <col min="2347" max="2347" width="0.28515625" style="2" customWidth="1"/>
    <col min="2348" max="2348" width="1.28515625" style="2" customWidth="1"/>
    <col min="2349" max="2350" width="0.140625" style="2" customWidth="1"/>
    <col min="2351" max="2351" width="0.85546875" style="2" customWidth="1"/>
    <col min="2352" max="2352" width="2.140625" style="2" customWidth="1"/>
    <col min="2353" max="2353" width="0.140625" style="2" customWidth="1"/>
    <col min="2354" max="2354" width="2" style="2" customWidth="1"/>
    <col min="2355" max="2355" width="0.28515625" style="2" customWidth="1"/>
    <col min="2356" max="2356" width="2.42578125" style="2" customWidth="1"/>
    <col min="2357" max="2357" width="0.85546875" style="2" customWidth="1"/>
    <col min="2358" max="2358" width="4.42578125" style="2" customWidth="1"/>
    <col min="2359" max="2359" width="0.140625" style="2" customWidth="1"/>
    <col min="2360" max="2360" width="15" style="2" bestFit="1" customWidth="1"/>
    <col min="2361" max="2560" width="9.140625" style="2"/>
    <col min="2561" max="2561" width="0.140625" style="2" customWidth="1"/>
    <col min="2562" max="2562" width="5" style="2" customWidth="1"/>
    <col min="2563" max="2563" width="2.42578125" style="2" customWidth="1"/>
    <col min="2564" max="2564" width="2.28515625" style="2" customWidth="1"/>
    <col min="2565" max="2565" width="2.42578125" style="2" customWidth="1"/>
    <col min="2566" max="2566" width="2.140625" style="2" customWidth="1"/>
    <col min="2567" max="2567" width="0.140625" style="2" customWidth="1"/>
    <col min="2568" max="2568" width="2.28515625" style="2" customWidth="1"/>
    <col min="2569" max="2569" width="2.42578125" style="2" customWidth="1"/>
    <col min="2570" max="2570" width="0.5703125" style="2" customWidth="1"/>
    <col min="2571" max="2571" width="1.7109375" style="2" customWidth="1"/>
    <col min="2572" max="2572" width="2.28515625" style="2" customWidth="1"/>
    <col min="2573" max="2573" width="2.42578125" style="2" customWidth="1"/>
    <col min="2574" max="2574" width="1.5703125" style="2" customWidth="1"/>
    <col min="2575" max="2575" width="0.7109375" style="2" customWidth="1"/>
    <col min="2576" max="2576" width="7.42578125" style="2" customWidth="1"/>
    <col min="2577" max="2578" width="2.28515625" style="2" customWidth="1"/>
    <col min="2579" max="2579" width="4.42578125" style="2" customWidth="1"/>
    <col min="2580" max="2580" width="6.28515625" style="2" customWidth="1"/>
    <col min="2581" max="2581" width="5.28515625" style="2" customWidth="1"/>
    <col min="2582" max="2582" width="2.42578125" style="2" customWidth="1"/>
    <col min="2583" max="2583" width="0.28515625" style="2" customWidth="1"/>
    <col min="2584" max="2584" width="4.140625" style="2" customWidth="1"/>
    <col min="2585" max="2587" width="2.28515625" style="2" customWidth="1"/>
    <col min="2588" max="2588" width="2.42578125" style="2" customWidth="1"/>
    <col min="2589" max="2589" width="0.28515625" style="2" customWidth="1"/>
    <col min="2590" max="2590" width="1" style="2" customWidth="1"/>
    <col min="2591" max="2591" width="0.5703125" style="2" customWidth="1"/>
    <col min="2592" max="2592" width="0.140625" style="2" customWidth="1"/>
    <col min="2593" max="2593" width="0.28515625" style="2" customWidth="1"/>
    <col min="2594" max="2594" width="2" style="2" customWidth="1"/>
    <col min="2595" max="2595" width="0.28515625" style="2" customWidth="1"/>
    <col min="2596" max="2596" width="2" style="2" customWidth="1"/>
    <col min="2597" max="2597" width="0.42578125" style="2" customWidth="1"/>
    <col min="2598" max="2598" width="1.7109375" style="2" customWidth="1"/>
    <col min="2599" max="2599" width="0.140625" style="2" customWidth="1"/>
    <col min="2600" max="2600" width="0.42578125" style="2" customWidth="1"/>
    <col min="2601" max="2601" width="1.28515625" style="2" customWidth="1"/>
    <col min="2602" max="2602" width="0.7109375" style="2" customWidth="1"/>
    <col min="2603" max="2603" width="0.28515625" style="2" customWidth="1"/>
    <col min="2604" max="2604" width="1.28515625" style="2" customWidth="1"/>
    <col min="2605" max="2606" width="0.140625" style="2" customWidth="1"/>
    <col min="2607" max="2607" width="0.85546875" style="2" customWidth="1"/>
    <col min="2608" max="2608" width="2.140625" style="2" customWidth="1"/>
    <col min="2609" max="2609" width="0.140625" style="2" customWidth="1"/>
    <col min="2610" max="2610" width="2" style="2" customWidth="1"/>
    <col min="2611" max="2611" width="0.28515625" style="2" customWidth="1"/>
    <col min="2612" max="2612" width="2.42578125" style="2" customWidth="1"/>
    <col min="2613" max="2613" width="0.85546875" style="2" customWidth="1"/>
    <col min="2614" max="2614" width="4.42578125" style="2" customWidth="1"/>
    <col min="2615" max="2615" width="0.140625" style="2" customWidth="1"/>
    <col min="2616" max="2616" width="15" style="2" bestFit="1" customWidth="1"/>
    <col min="2617" max="2816" width="9.140625" style="2"/>
    <col min="2817" max="2817" width="0.140625" style="2" customWidth="1"/>
    <col min="2818" max="2818" width="5" style="2" customWidth="1"/>
    <col min="2819" max="2819" width="2.42578125" style="2" customWidth="1"/>
    <col min="2820" max="2820" width="2.28515625" style="2" customWidth="1"/>
    <col min="2821" max="2821" width="2.42578125" style="2" customWidth="1"/>
    <col min="2822" max="2822" width="2.140625" style="2" customWidth="1"/>
    <col min="2823" max="2823" width="0.140625" style="2" customWidth="1"/>
    <col min="2824" max="2824" width="2.28515625" style="2" customWidth="1"/>
    <col min="2825" max="2825" width="2.42578125" style="2" customWidth="1"/>
    <col min="2826" max="2826" width="0.5703125" style="2" customWidth="1"/>
    <col min="2827" max="2827" width="1.7109375" style="2" customWidth="1"/>
    <col min="2828" max="2828" width="2.28515625" style="2" customWidth="1"/>
    <col min="2829" max="2829" width="2.42578125" style="2" customWidth="1"/>
    <col min="2830" max="2830" width="1.5703125" style="2" customWidth="1"/>
    <col min="2831" max="2831" width="0.7109375" style="2" customWidth="1"/>
    <col min="2832" max="2832" width="7.42578125" style="2" customWidth="1"/>
    <col min="2833" max="2834" width="2.28515625" style="2" customWidth="1"/>
    <col min="2835" max="2835" width="4.42578125" style="2" customWidth="1"/>
    <col min="2836" max="2836" width="6.28515625" style="2" customWidth="1"/>
    <col min="2837" max="2837" width="5.28515625" style="2" customWidth="1"/>
    <col min="2838" max="2838" width="2.42578125" style="2" customWidth="1"/>
    <col min="2839" max="2839" width="0.28515625" style="2" customWidth="1"/>
    <col min="2840" max="2840" width="4.140625" style="2" customWidth="1"/>
    <col min="2841" max="2843" width="2.28515625" style="2" customWidth="1"/>
    <col min="2844" max="2844" width="2.42578125" style="2" customWidth="1"/>
    <col min="2845" max="2845" width="0.28515625" style="2" customWidth="1"/>
    <col min="2846" max="2846" width="1" style="2" customWidth="1"/>
    <col min="2847" max="2847" width="0.5703125" style="2" customWidth="1"/>
    <col min="2848" max="2848" width="0.140625" style="2" customWidth="1"/>
    <col min="2849" max="2849" width="0.28515625" style="2" customWidth="1"/>
    <col min="2850" max="2850" width="2" style="2" customWidth="1"/>
    <col min="2851" max="2851" width="0.28515625" style="2" customWidth="1"/>
    <col min="2852" max="2852" width="2" style="2" customWidth="1"/>
    <col min="2853" max="2853" width="0.42578125" style="2" customWidth="1"/>
    <col min="2854" max="2854" width="1.7109375" style="2" customWidth="1"/>
    <col min="2855" max="2855" width="0.140625" style="2" customWidth="1"/>
    <col min="2856" max="2856" width="0.42578125" style="2" customWidth="1"/>
    <col min="2857" max="2857" width="1.28515625" style="2" customWidth="1"/>
    <col min="2858" max="2858" width="0.7109375" style="2" customWidth="1"/>
    <col min="2859" max="2859" width="0.28515625" style="2" customWidth="1"/>
    <col min="2860" max="2860" width="1.28515625" style="2" customWidth="1"/>
    <col min="2861" max="2862" width="0.140625" style="2" customWidth="1"/>
    <col min="2863" max="2863" width="0.85546875" style="2" customWidth="1"/>
    <col min="2864" max="2864" width="2.140625" style="2" customWidth="1"/>
    <col min="2865" max="2865" width="0.140625" style="2" customWidth="1"/>
    <col min="2866" max="2866" width="2" style="2" customWidth="1"/>
    <col min="2867" max="2867" width="0.28515625" style="2" customWidth="1"/>
    <col min="2868" max="2868" width="2.42578125" style="2" customWidth="1"/>
    <col min="2869" max="2869" width="0.85546875" style="2" customWidth="1"/>
    <col min="2870" max="2870" width="4.42578125" style="2" customWidth="1"/>
    <col min="2871" max="2871" width="0.140625" style="2" customWidth="1"/>
    <col min="2872" max="2872" width="15" style="2" bestFit="1" customWidth="1"/>
    <col min="2873" max="3072" width="9.140625" style="2"/>
    <col min="3073" max="3073" width="0.140625" style="2" customWidth="1"/>
    <col min="3074" max="3074" width="5" style="2" customWidth="1"/>
    <col min="3075" max="3075" width="2.42578125" style="2" customWidth="1"/>
    <col min="3076" max="3076" width="2.28515625" style="2" customWidth="1"/>
    <col min="3077" max="3077" width="2.42578125" style="2" customWidth="1"/>
    <col min="3078" max="3078" width="2.140625" style="2" customWidth="1"/>
    <col min="3079" max="3079" width="0.140625" style="2" customWidth="1"/>
    <col min="3080" max="3080" width="2.28515625" style="2" customWidth="1"/>
    <col min="3081" max="3081" width="2.42578125" style="2" customWidth="1"/>
    <col min="3082" max="3082" width="0.5703125" style="2" customWidth="1"/>
    <col min="3083" max="3083" width="1.7109375" style="2" customWidth="1"/>
    <col min="3084" max="3084" width="2.28515625" style="2" customWidth="1"/>
    <col min="3085" max="3085" width="2.42578125" style="2" customWidth="1"/>
    <col min="3086" max="3086" width="1.5703125" style="2" customWidth="1"/>
    <col min="3087" max="3087" width="0.7109375" style="2" customWidth="1"/>
    <col min="3088" max="3088" width="7.42578125" style="2" customWidth="1"/>
    <col min="3089" max="3090" width="2.28515625" style="2" customWidth="1"/>
    <col min="3091" max="3091" width="4.42578125" style="2" customWidth="1"/>
    <col min="3092" max="3092" width="6.28515625" style="2" customWidth="1"/>
    <col min="3093" max="3093" width="5.28515625" style="2" customWidth="1"/>
    <col min="3094" max="3094" width="2.42578125" style="2" customWidth="1"/>
    <col min="3095" max="3095" width="0.28515625" style="2" customWidth="1"/>
    <col min="3096" max="3096" width="4.140625" style="2" customWidth="1"/>
    <col min="3097" max="3099" width="2.28515625" style="2" customWidth="1"/>
    <col min="3100" max="3100" width="2.42578125" style="2" customWidth="1"/>
    <col min="3101" max="3101" width="0.28515625" style="2" customWidth="1"/>
    <col min="3102" max="3102" width="1" style="2" customWidth="1"/>
    <col min="3103" max="3103" width="0.5703125" style="2" customWidth="1"/>
    <col min="3104" max="3104" width="0.140625" style="2" customWidth="1"/>
    <col min="3105" max="3105" width="0.28515625" style="2" customWidth="1"/>
    <col min="3106" max="3106" width="2" style="2" customWidth="1"/>
    <col min="3107" max="3107" width="0.28515625" style="2" customWidth="1"/>
    <col min="3108" max="3108" width="2" style="2" customWidth="1"/>
    <col min="3109" max="3109" width="0.42578125" style="2" customWidth="1"/>
    <col min="3110" max="3110" width="1.7109375" style="2" customWidth="1"/>
    <col min="3111" max="3111" width="0.140625" style="2" customWidth="1"/>
    <col min="3112" max="3112" width="0.42578125" style="2" customWidth="1"/>
    <col min="3113" max="3113" width="1.28515625" style="2" customWidth="1"/>
    <col min="3114" max="3114" width="0.7109375" style="2" customWidth="1"/>
    <col min="3115" max="3115" width="0.28515625" style="2" customWidth="1"/>
    <col min="3116" max="3116" width="1.28515625" style="2" customWidth="1"/>
    <col min="3117" max="3118" width="0.140625" style="2" customWidth="1"/>
    <col min="3119" max="3119" width="0.85546875" style="2" customWidth="1"/>
    <col min="3120" max="3120" width="2.140625" style="2" customWidth="1"/>
    <col min="3121" max="3121" width="0.140625" style="2" customWidth="1"/>
    <col min="3122" max="3122" width="2" style="2" customWidth="1"/>
    <col min="3123" max="3123" width="0.28515625" style="2" customWidth="1"/>
    <col min="3124" max="3124" width="2.42578125" style="2" customWidth="1"/>
    <col min="3125" max="3125" width="0.85546875" style="2" customWidth="1"/>
    <col min="3126" max="3126" width="4.42578125" style="2" customWidth="1"/>
    <col min="3127" max="3127" width="0.140625" style="2" customWidth="1"/>
    <col min="3128" max="3128" width="15" style="2" bestFit="1" customWidth="1"/>
    <col min="3129" max="3328" width="9.140625" style="2"/>
    <col min="3329" max="3329" width="0.140625" style="2" customWidth="1"/>
    <col min="3330" max="3330" width="5" style="2" customWidth="1"/>
    <col min="3331" max="3331" width="2.42578125" style="2" customWidth="1"/>
    <col min="3332" max="3332" width="2.28515625" style="2" customWidth="1"/>
    <col min="3333" max="3333" width="2.42578125" style="2" customWidth="1"/>
    <col min="3334" max="3334" width="2.140625" style="2" customWidth="1"/>
    <col min="3335" max="3335" width="0.140625" style="2" customWidth="1"/>
    <col min="3336" max="3336" width="2.28515625" style="2" customWidth="1"/>
    <col min="3337" max="3337" width="2.42578125" style="2" customWidth="1"/>
    <col min="3338" max="3338" width="0.5703125" style="2" customWidth="1"/>
    <col min="3339" max="3339" width="1.7109375" style="2" customWidth="1"/>
    <col min="3340" max="3340" width="2.28515625" style="2" customWidth="1"/>
    <col min="3341" max="3341" width="2.42578125" style="2" customWidth="1"/>
    <col min="3342" max="3342" width="1.5703125" style="2" customWidth="1"/>
    <col min="3343" max="3343" width="0.7109375" style="2" customWidth="1"/>
    <col min="3344" max="3344" width="7.42578125" style="2" customWidth="1"/>
    <col min="3345" max="3346" width="2.28515625" style="2" customWidth="1"/>
    <col min="3347" max="3347" width="4.42578125" style="2" customWidth="1"/>
    <col min="3348" max="3348" width="6.28515625" style="2" customWidth="1"/>
    <col min="3349" max="3349" width="5.28515625" style="2" customWidth="1"/>
    <col min="3350" max="3350" width="2.42578125" style="2" customWidth="1"/>
    <col min="3351" max="3351" width="0.28515625" style="2" customWidth="1"/>
    <col min="3352" max="3352" width="4.140625" style="2" customWidth="1"/>
    <col min="3353" max="3355" width="2.28515625" style="2" customWidth="1"/>
    <col min="3356" max="3356" width="2.42578125" style="2" customWidth="1"/>
    <col min="3357" max="3357" width="0.28515625" style="2" customWidth="1"/>
    <col min="3358" max="3358" width="1" style="2" customWidth="1"/>
    <col min="3359" max="3359" width="0.5703125" style="2" customWidth="1"/>
    <col min="3360" max="3360" width="0.140625" style="2" customWidth="1"/>
    <col min="3361" max="3361" width="0.28515625" style="2" customWidth="1"/>
    <col min="3362" max="3362" width="2" style="2" customWidth="1"/>
    <col min="3363" max="3363" width="0.28515625" style="2" customWidth="1"/>
    <col min="3364" max="3364" width="2" style="2" customWidth="1"/>
    <col min="3365" max="3365" width="0.42578125" style="2" customWidth="1"/>
    <col min="3366" max="3366" width="1.7109375" style="2" customWidth="1"/>
    <col min="3367" max="3367" width="0.140625" style="2" customWidth="1"/>
    <col min="3368" max="3368" width="0.42578125" style="2" customWidth="1"/>
    <col min="3369" max="3369" width="1.28515625" style="2" customWidth="1"/>
    <col min="3370" max="3370" width="0.7109375" style="2" customWidth="1"/>
    <col min="3371" max="3371" width="0.28515625" style="2" customWidth="1"/>
    <col min="3372" max="3372" width="1.28515625" style="2" customWidth="1"/>
    <col min="3373" max="3374" width="0.140625" style="2" customWidth="1"/>
    <col min="3375" max="3375" width="0.85546875" style="2" customWidth="1"/>
    <col min="3376" max="3376" width="2.140625" style="2" customWidth="1"/>
    <col min="3377" max="3377" width="0.140625" style="2" customWidth="1"/>
    <col min="3378" max="3378" width="2" style="2" customWidth="1"/>
    <col min="3379" max="3379" width="0.28515625" style="2" customWidth="1"/>
    <col min="3380" max="3380" width="2.42578125" style="2" customWidth="1"/>
    <col min="3381" max="3381" width="0.85546875" style="2" customWidth="1"/>
    <col min="3382" max="3382" width="4.42578125" style="2" customWidth="1"/>
    <col min="3383" max="3383" width="0.140625" style="2" customWidth="1"/>
    <col min="3384" max="3384" width="15" style="2" bestFit="1" customWidth="1"/>
    <col min="3385" max="3584" width="9.140625" style="2"/>
    <col min="3585" max="3585" width="0.140625" style="2" customWidth="1"/>
    <col min="3586" max="3586" width="5" style="2" customWidth="1"/>
    <col min="3587" max="3587" width="2.42578125" style="2" customWidth="1"/>
    <col min="3588" max="3588" width="2.28515625" style="2" customWidth="1"/>
    <col min="3589" max="3589" width="2.42578125" style="2" customWidth="1"/>
    <col min="3590" max="3590" width="2.140625" style="2" customWidth="1"/>
    <col min="3591" max="3591" width="0.140625" style="2" customWidth="1"/>
    <col min="3592" max="3592" width="2.28515625" style="2" customWidth="1"/>
    <col min="3593" max="3593" width="2.42578125" style="2" customWidth="1"/>
    <col min="3594" max="3594" width="0.5703125" style="2" customWidth="1"/>
    <col min="3595" max="3595" width="1.7109375" style="2" customWidth="1"/>
    <col min="3596" max="3596" width="2.28515625" style="2" customWidth="1"/>
    <col min="3597" max="3597" width="2.42578125" style="2" customWidth="1"/>
    <col min="3598" max="3598" width="1.5703125" style="2" customWidth="1"/>
    <col min="3599" max="3599" width="0.7109375" style="2" customWidth="1"/>
    <col min="3600" max="3600" width="7.42578125" style="2" customWidth="1"/>
    <col min="3601" max="3602" width="2.28515625" style="2" customWidth="1"/>
    <col min="3603" max="3603" width="4.42578125" style="2" customWidth="1"/>
    <col min="3604" max="3604" width="6.28515625" style="2" customWidth="1"/>
    <col min="3605" max="3605" width="5.28515625" style="2" customWidth="1"/>
    <col min="3606" max="3606" width="2.42578125" style="2" customWidth="1"/>
    <col min="3607" max="3607" width="0.28515625" style="2" customWidth="1"/>
    <col min="3608" max="3608" width="4.140625" style="2" customWidth="1"/>
    <col min="3609" max="3611" width="2.28515625" style="2" customWidth="1"/>
    <col min="3612" max="3612" width="2.42578125" style="2" customWidth="1"/>
    <col min="3613" max="3613" width="0.28515625" style="2" customWidth="1"/>
    <col min="3614" max="3614" width="1" style="2" customWidth="1"/>
    <col min="3615" max="3615" width="0.5703125" style="2" customWidth="1"/>
    <col min="3616" max="3616" width="0.140625" style="2" customWidth="1"/>
    <col min="3617" max="3617" width="0.28515625" style="2" customWidth="1"/>
    <col min="3618" max="3618" width="2" style="2" customWidth="1"/>
    <col min="3619" max="3619" width="0.28515625" style="2" customWidth="1"/>
    <col min="3620" max="3620" width="2" style="2" customWidth="1"/>
    <col min="3621" max="3621" width="0.42578125" style="2" customWidth="1"/>
    <col min="3622" max="3622" width="1.7109375" style="2" customWidth="1"/>
    <col min="3623" max="3623" width="0.140625" style="2" customWidth="1"/>
    <col min="3624" max="3624" width="0.42578125" style="2" customWidth="1"/>
    <col min="3625" max="3625" width="1.28515625" style="2" customWidth="1"/>
    <col min="3626" max="3626" width="0.7109375" style="2" customWidth="1"/>
    <col min="3627" max="3627" width="0.28515625" style="2" customWidth="1"/>
    <col min="3628" max="3628" width="1.28515625" style="2" customWidth="1"/>
    <col min="3629" max="3630" width="0.140625" style="2" customWidth="1"/>
    <col min="3631" max="3631" width="0.85546875" style="2" customWidth="1"/>
    <col min="3632" max="3632" width="2.140625" style="2" customWidth="1"/>
    <col min="3633" max="3633" width="0.140625" style="2" customWidth="1"/>
    <col min="3634" max="3634" width="2" style="2" customWidth="1"/>
    <col min="3635" max="3635" width="0.28515625" style="2" customWidth="1"/>
    <col min="3636" max="3636" width="2.42578125" style="2" customWidth="1"/>
    <col min="3637" max="3637" width="0.85546875" style="2" customWidth="1"/>
    <col min="3638" max="3638" width="4.42578125" style="2" customWidth="1"/>
    <col min="3639" max="3639" width="0.140625" style="2" customWidth="1"/>
    <col min="3640" max="3640" width="15" style="2" bestFit="1" customWidth="1"/>
    <col min="3641" max="3840" width="9.140625" style="2"/>
    <col min="3841" max="3841" width="0.140625" style="2" customWidth="1"/>
    <col min="3842" max="3842" width="5" style="2" customWidth="1"/>
    <col min="3843" max="3843" width="2.42578125" style="2" customWidth="1"/>
    <col min="3844" max="3844" width="2.28515625" style="2" customWidth="1"/>
    <col min="3845" max="3845" width="2.42578125" style="2" customWidth="1"/>
    <col min="3846" max="3846" width="2.140625" style="2" customWidth="1"/>
    <col min="3847" max="3847" width="0.140625" style="2" customWidth="1"/>
    <col min="3848" max="3848" width="2.28515625" style="2" customWidth="1"/>
    <col min="3849" max="3849" width="2.42578125" style="2" customWidth="1"/>
    <col min="3850" max="3850" width="0.5703125" style="2" customWidth="1"/>
    <col min="3851" max="3851" width="1.7109375" style="2" customWidth="1"/>
    <col min="3852" max="3852" width="2.28515625" style="2" customWidth="1"/>
    <col min="3853" max="3853" width="2.42578125" style="2" customWidth="1"/>
    <col min="3854" max="3854" width="1.5703125" style="2" customWidth="1"/>
    <col min="3855" max="3855" width="0.7109375" style="2" customWidth="1"/>
    <col min="3856" max="3856" width="7.42578125" style="2" customWidth="1"/>
    <col min="3857" max="3858" width="2.28515625" style="2" customWidth="1"/>
    <col min="3859" max="3859" width="4.42578125" style="2" customWidth="1"/>
    <col min="3860" max="3860" width="6.28515625" style="2" customWidth="1"/>
    <col min="3861" max="3861" width="5.28515625" style="2" customWidth="1"/>
    <col min="3862" max="3862" width="2.42578125" style="2" customWidth="1"/>
    <col min="3863" max="3863" width="0.28515625" style="2" customWidth="1"/>
    <col min="3864" max="3864" width="4.140625" style="2" customWidth="1"/>
    <col min="3865" max="3867" width="2.28515625" style="2" customWidth="1"/>
    <col min="3868" max="3868" width="2.42578125" style="2" customWidth="1"/>
    <col min="3869" max="3869" width="0.28515625" style="2" customWidth="1"/>
    <col min="3870" max="3870" width="1" style="2" customWidth="1"/>
    <col min="3871" max="3871" width="0.5703125" style="2" customWidth="1"/>
    <col min="3872" max="3872" width="0.140625" style="2" customWidth="1"/>
    <col min="3873" max="3873" width="0.28515625" style="2" customWidth="1"/>
    <col min="3874" max="3874" width="2" style="2" customWidth="1"/>
    <col min="3875" max="3875" width="0.28515625" style="2" customWidth="1"/>
    <col min="3876" max="3876" width="2" style="2" customWidth="1"/>
    <col min="3877" max="3877" width="0.42578125" style="2" customWidth="1"/>
    <col min="3878" max="3878" width="1.7109375" style="2" customWidth="1"/>
    <col min="3879" max="3879" width="0.140625" style="2" customWidth="1"/>
    <col min="3880" max="3880" width="0.42578125" style="2" customWidth="1"/>
    <col min="3881" max="3881" width="1.28515625" style="2" customWidth="1"/>
    <col min="3882" max="3882" width="0.7109375" style="2" customWidth="1"/>
    <col min="3883" max="3883" width="0.28515625" style="2" customWidth="1"/>
    <col min="3884" max="3884" width="1.28515625" style="2" customWidth="1"/>
    <col min="3885" max="3886" width="0.140625" style="2" customWidth="1"/>
    <col min="3887" max="3887" width="0.85546875" style="2" customWidth="1"/>
    <col min="3888" max="3888" width="2.140625" style="2" customWidth="1"/>
    <col min="3889" max="3889" width="0.140625" style="2" customWidth="1"/>
    <col min="3890" max="3890" width="2" style="2" customWidth="1"/>
    <col min="3891" max="3891" width="0.28515625" style="2" customWidth="1"/>
    <col min="3892" max="3892" width="2.42578125" style="2" customWidth="1"/>
    <col min="3893" max="3893" width="0.85546875" style="2" customWidth="1"/>
    <col min="3894" max="3894" width="4.42578125" style="2" customWidth="1"/>
    <col min="3895" max="3895" width="0.140625" style="2" customWidth="1"/>
    <col min="3896" max="3896" width="15" style="2" bestFit="1" customWidth="1"/>
    <col min="3897" max="4096" width="9.140625" style="2"/>
    <col min="4097" max="4097" width="0.140625" style="2" customWidth="1"/>
    <col min="4098" max="4098" width="5" style="2" customWidth="1"/>
    <col min="4099" max="4099" width="2.42578125" style="2" customWidth="1"/>
    <col min="4100" max="4100" width="2.28515625" style="2" customWidth="1"/>
    <col min="4101" max="4101" width="2.42578125" style="2" customWidth="1"/>
    <col min="4102" max="4102" width="2.140625" style="2" customWidth="1"/>
    <col min="4103" max="4103" width="0.140625" style="2" customWidth="1"/>
    <col min="4104" max="4104" width="2.28515625" style="2" customWidth="1"/>
    <col min="4105" max="4105" width="2.42578125" style="2" customWidth="1"/>
    <col min="4106" max="4106" width="0.5703125" style="2" customWidth="1"/>
    <col min="4107" max="4107" width="1.7109375" style="2" customWidth="1"/>
    <col min="4108" max="4108" width="2.28515625" style="2" customWidth="1"/>
    <col min="4109" max="4109" width="2.42578125" style="2" customWidth="1"/>
    <col min="4110" max="4110" width="1.5703125" style="2" customWidth="1"/>
    <col min="4111" max="4111" width="0.7109375" style="2" customWidth="1"/>
    <col min="4112" max="4112" width="7.42578125" style="2" customWidth="1"/>
    <col min="4113" max="4114" width="2.28515625" style="2" customWidth="1"/>
    <col min="4115" max="4115" width="4.42578125" style="2" customWidth="1"/>
    <col min="4116" max="4116" width="6.28515625" style="2" customWidth="1"/>
    <col min="4117" max="4117" width="5.28515625" style="2" customWidth="1"/>
    <col min="4118" max="4118" width="2.42578125" style="2" customWidth="1"/>
    <col min="4119" max="4119" width="0.28515625" style="2" customWidth="1"/>
    <col min="4120" max="4120" width="4.140625" style="2" customWidth="1"/>
    <col min="4121" max="4123" width="2.28515625" style="2" customWidth="1"/>
    <col min="4124" max="4124" width="2.42578125" style="2" customWidth="1"/>
    <col min="4125" max="4125" width="0.28515625" style="2" customWidth="1"/>
    <col min="4126" max="4126" width="1" style="2" customWidth="1"/>
    <col min="4127" max="4127" width="0.5703125" style="2" customWidth="1"/>
    <col min="4128" max="4128" width="0.140625" style="2" customWidth="1"/>
    <col min="4129" max="4129" width="0.28515625" style="2" customWidth="1"/>
    <col min="4130" max="4130" width="2" style="2" customWidth="1"/>
    <col min="4131" max="4131" width="0.28515625" style="2" customWidth="1"/>
    <col min="4132" max="4132" width="2" style="2" customWidth="1"/>
    <col min="4133" max="4133" width="0.42578125" style="2" customWidth="1"/>
    <col min="4134" max="4134" width="1.7109375" style="2" customWidth="1"/>
    <col min="4135" max="4135" width="0.140625" style="2" customWidth="1"/>
    <col min="4136" max="4136" width="0.42578125" style="2" customWidth="1"/>
    <col min="4137" max="4137" width="1.28515625" style="2" customWidth="1"/>
    <col min="4138" max="4138" width="0.7109375" style="2" customWidth="1"/>
    <col min="4139" max="4139" width="0.28515625" style="2" customWidth="1"/>
    <col min="4140" max="4140" width="1.28515625" style="2" customWidth="1"/>
    <col min="4141" max="4142" width="0.140625" style="2" customWidth="1"/>
    <col min="4143" max="4143" width="0.85546875" style="2" customWidth="1"/>
    <col min="4144" max="4144" width="2.140625" style="2" customWidth="1"/>
    <col min="4145" max="4145" width="0.140625" style="2" customWidth="1"/>
    <col min="4146" max="4146" width="2" style="2" customWidth="1"/>
    <col min="4147" max="4147" width="0.28515625" style="2" customWidth="1"/>
    <col min="4148" max="4148" width="2.42578125" style="2" customWidth="1"/>
    <col min="4149" max="4149" width="0.85546875" style="2" customWidth="1"/>
    <col min="4150" max="4150" width="4.42578125" style="2" customWidth="1"/>
    <col min="4151" max="4151" width="0.140625" style="2" customWidth="1"/>
    <col min="4152" max="4152" width="15" style="2" bestFit="1" customWidth="1"/>
    <col min="4153" max="4352" width="9.140625" style="2"/>
    <col min="4353" max="4353" width="0.140625" style="2" customWidth="1"/>
    <col min="4354" max="4354" width="5" style="2" customWidth="1"/>
    <col min="4355" max="4355" width="2.42578125" style="2" customWidth="1"/>
    <col min="4356" max="4356" width="2.28515625" style="2" customWidth="1"/>
    <col min="4357" max="4357" width="2.42578125" style="2" customWidth="1"/>
    <col min="4358" max="4358" width="2.140625" style="2" customWidth="1"/>
    <col min="4359" max="4359" width="0.140625" style="2" customWidth="1"/>
    <col min="4360" max="4360" width="2.28515625" style="2" customWidth="1"/>
    <col min="4361" max="4361" width="2.42578125" style="2" customWidth="1"/>
    <col min="4362" max="4362" width="0.5703125" style="2" customWidth="1"/>
    <col min="4363" max="4363" width="1.7109375" style="2" customWidth="1"/>
    <col min="4364" max="4364" width="2.28515625" style="2" customWidth="1"/>
    <col min="4365" max="4365" width="2.42578125" style="2" customWidth="1"/>
    <col min="4366" max="4366" width="1.5703125" style="2" customWidth="1"/>
    <col min="4367" max="4367" width="0.7109375" style="2" customWidth="1"/>
    <col min="4368" max="4368" width="7.42578125" style="2" customWidth="1"/>
    <col min="4369" max="4370" width="2.28515625" style="2" customWidth="1"/>
    <col min="4371" max="4371" width="4.42578125" style="2" customWidth="1"/>
    <col min="4372" max="4372" width="6.28515625" style="2" customWidth="1"/>
    <col min="4373" max="4373" width="5.28515625" style="2" customWidth="1"/>
    <col min="4374" max="4374" width="2.42578125" style="2" customWidth="1"/>
    <col min="4375" max="4375" width="0.28515625" style="2" customWidth="1"/>
    <col min="4376" max="4376" width="4.140625" style="2" customWidth="1"/>
    <col min="4377" max="4379" width="2.28515625" style="2" customWidth="1"/>
    <col min="4380" max="4380" width="2.42578125" style="2" customWidth="1"/>
    <col min="4381" max="4381" width="0.28515625" style="2" customWidth="1"/>
    <col min="4382" max="4382" width="1" style="2" customWidth="1"/>
    <col min="4383" max="4383" width="0.5703125" style="2" customWidth="1"/>
    <col min="4384" max="4384" width="0.140625" style="2" customWidth="1"/>
    <col min="4385" max="4385" width="0.28515625" style="2" customWidth="1"/>
    <col min="4386" max="4386" width="2" style="2" customWidth="1"/>
    <col min="4387" max="4387" width="0.28515625" style="2" customWidth="1"/>
    <col min="4388" max="4388" width="2" style="2" customWidth="1"/>
    <col min="4389" max="4389" width="0.42578125" style="2" customWidth="1"/>
    <col min="4390" max="4390" width="1.7109375" style="2" customWidth="1"/>
    <col min="4391" max="4391" width="0.140625" style="2" customWidth="1"/>
    <col min="4392" max="4392" width="0.42578125" style="2" customWidth="1"/>
    <col min="4393" max="4393" width="1.28515625" style="2" customWidth="1"/>
    <col min="4394" max="4394" width="0.7109375" style="2" customWidth="1"/>
    <col min="4395" max="4395" width="0.28515625" style="2" customWidth="1"/>
    <col min="4396" max="4396" width="1.28515625" style="2" customWidth="1"/>
    <col min="4397" max="4398" width="0.140625" style="2" customWidth="1"/>
    <col min="4399" max="4399" width="0.85546875" style="2" customWidth="1"/>
    <col min="4400" max="4400" width="2.140625" style="2" customWidth="1"/>
    <col min="4401" max="4401" width="0.140625" style="2" customWidth="1"/>
    <col min="4402" max="4402" width="2" style="2" customWidth="1"/>
    <col min="4403" max="4403" width="0.28515625" style="2" customWidth="1"/>
    <col min="4404" max="4404" width="2.42578125" style="2" customWidth="1"/>
    <col min="4405" max="4405" width="0.85546875" style="2" customWidth="1"/>
    <col min="4406" max="4406" width="4.42578125" style="2" customWidth="1"/>
    <col min="4407" max="4407" width="0.140625" style="2" customWidth="1"/>
    <col min="4408" max="4408" width="15" style="2" bestFit="1" customWidth="1"/>
    <col min="4409" max="4608" width="9.140625" style="2"/>
    <col min="4609" max="4609" width="0.140625" style="2" customWidth="1"/>
    <col min="4610" max="4610" width="5" style="2" customWidth="1"/>
    <col min="4611" max="4611" width="2.42578125" style="2" customWidth="1"/>
    <col min="4612" max="4612" width="2.28515625" style="2" customWidth="1"/>
    <col min="4613" max="4613" width="2.42578125" style="2" customWidth="1"/>
    <col min="4614" max="4614" width="2.140625" style="2" customWidth="1"/>
    <col min="4615" max="4615" width="0.140625" style="2" customWidth="1"/>
    <col min="4616" max="4616" width="2.28515625" style="2" customWidth="1"/>
    <col min="4617" max="4617" width="2.42578125" style="2" customWidth="1"/>
    <col min="4618" max="4618" width="0.5703125" style="2" customWidth="1"/>
    <col min="4619" max="4619" width="1.7109375" style="2" customWidth="1"/>
    <col min="4620" max="4620" width="2.28515625" style="2" customWidth="1"/>
    <col min="4621" max="4621" width="2.42578125" style="2" customWidth="1"/>
    <col min="4622" max="4622" width="1.5703125" style="2" customWidth="1"/>
    <col min="4623" max="4623" width="0.7109375" style="2" customWidth="1"/>
    <col min="4624" max="4624" width="7.42578125" style="2" customWidth="1"/>
    <col min="4625" max="4626" width="2.28515625" style="2" customWidth="1"/>
    <col min="4627" max="4627" width="4.42578125" style="2" customWidth="1"/>
    <col min="4628" max="4628" width="6.28515625" style="2" customWidth="1"/>
    <col min="4629" max="4629" width="5.28515625" style="2" customWidth="1"/>
    <col min="4630" max="4630" width="2.42578125" style="2" customWidth="1"/>
    <col min="4631" max="4631" width="0.28515625" style="2" customWidth="1"/>
    <col min="4632" max="4632" width="4.140625" style="2" customWidth="1"/>
    <col min="4633" max="4635" width="2.28515625" style="2" customWidth="1"/>
    <col min="4636" max="4636" width="2.42578125" style="2" customWidth="1"/>
    <col min="4637" max="4637" width="0.28515625" style="2" customWidth="1"/>
    <col min="4638" max="4638" width="1" style="2" customWidth="1"/>
    <col min="4639" max="4639" width="0.5703125" style="2" customWidth="1"/>
    <col min="4640" max="4640" width="0.140625" style="2" customWidth="1"/>
    <col min="4641" max="4641" width="0.28515625" style="2" customWidth="1"/>
    <col min="4642" max="4642" width="2" style="2" customWidth="1"/>
    <col min="4643" max="4643" width="0.28515625" style="2" customWidth="1"/>
    <col min="4644" max="4644" width="2" style="2" customWidth="1"/>
    <col min="4645" max="4645" width="0.42578125" style="2" customWidth="1"/>
    <col min="4646" max="4646" width="1.7109375" style="2" customWidth="1"/>
    <col min="4647" max="4647" width="0.140625" style="2" customWidth="1"/>
    <col min="4648" max="4648" width="0.42578125" style="2" customWidth="1"/>
    <col min="4649" max="4649" width="1.28515625" style="2" customWidth="1"/>
    <col min="4650" max="4650" width="0.7109375" style="2" customWidth="1"/>
    <col min="4651" max="4651" width="0.28515625" style="2" customWidth="1"/>
    <col min="4652" max="4652" width="1.28515625" style="2" customWidth="1"/>
    <col min="4653" max="4654" width="0.140625" style="2" customWidth="1"/>
    <col min="4655" max="4655" width="0.85546875" style="2" customWidth="1"/>
    <col min="4656" max="4656" width="2.140625" style="2" customWidth="1"/>
    <col min="4657" max="4657" width="0.140625" style="2" customWidth="1"/>
    <col min="4658" max="4658" width="2" style="2" customWidth="1"/>
    <col min="4659" max="4659" width="0.28515625" style="2" customWidth="1"/>
    <col min="4660" max="4660" width="2.42578125" style="2" customWidth="1"/>
    <col min="4661" max="4661" width="0.85546875" style="2" customWidth="1"/>
    <col min="4662" max="4662" width="4.42578125" style="2" customWidth="1"/>
    <col min="4663" max="4663" width="0.140625" style="2" customWidth="1"/>
    <col min="4664" max="4664" width="15" style="2" bestFit="1" customWidth="1"/>
    <col min="4665" max="4864" width="9.140625" style="2"/>
    <col min="4865" max="4865" width="0.140625" style="2" customWidth="1"/>
    <col min="4866" max="4866" width="5" style="2" customWidth="1"/>
    <col min="4867" max="4867" width="2.42578125" style="2" customWidth="1"/>
    <col min="4868" max="4868" width="2.28515625" style="2" customWidth="1"/>
    <col min="4869" max="4869" width="2.42578125" style="2" customWidth="1"/>
    <col min="4870" max="4870" width="2.140625" style="2" customWidth="1"/>
    <col min="4871" max="4871" width="0.140625" style="2" customWidth="1"/>
    <col min="4872" max="4872" width="2.28515625" style="2" customWidth="1"/>
    <col min="4873" max="4873" width="2.42578125" style="2" customWidth="1"/>
    <col min="4874" max="4874" width="0.5703125" style="2" customWidth="1"/>
    <col min="4875" max="4875" width="1.7109375" style="2" customWidth="1"/>
    <col min="4876" max="4876" width="2.28515625" style="2" customWidth="1"/>
    <col min="4877" max="4877" width="2.42578125" style="2" customWidth="1"/>
    <col min="4878" max="4878" width="1.5703125" style="2" customWidth="1"/>
    <col min="4879" max="4879" width="0.7109375" style="2" customWidth="1"/>
    <col min="4880" max="4880" width="7.42578125" style="2" customWidth="1"/>
    <col min="4881" max="4882" width="2.28515625" style="2" customWidth="1"/>
    <col min="4883" max="4883" width="4.42578125" style="2" customWidth="1"/>
    <col min="4884" max="4884" width="6.28515625" style="2" customWidth="1"/>
    <col min="4885" max="4885" width="5.28515625" style="2" customWidth="1"/>
    <col min="4886" max="4886" width="2.42578125" style="2" customWidth="1"/>
    <col min="4887" max="4887" width="0.28515625" style="2" customWidth="1"/>
    <col min="4888" max="4888" width="4.140625" style="2" customWidth="1"/>
    <col min="4889" max="4891" width="2.28515625" style="2" customWidth="1"/>
    <col min="4892" max="4892" width="2.42578125" style="2" customWidth="1"/>
    <col min="4893" max="4893" width="0.28515625" style="2" customWidth="1"/>
    <col min="4894" max="4894" width="1" style="2" customWidth="1"/>
    <col min="4895" max="4895" width="0.5703125" style="2" customWidth="1"/>
    <col min="4896" max="4896" width="0.140625" style="2" customWidth="1"/>
    <col min="4897" max="4897" width="0.28515625" style="2" customWidth="1"/>
    <col min="4898" max="4898" width="2" style="2" customWidth="1"/>
    <col min="4899" max="4899" width="0.28515625" style="2" customWidth="1"/>
    <col min="4900" max="4900" width="2" style="2" customWidth="1"/>
    <col min="4901" max="4901" width="0.42578125" style="2" customWidth="1"/>
    <col min="4902" max="4902" width="1.7109375" style="2" customWidth="1"/>
    <col min="4903" max="4903" width="0.140625" style="2" customWidth="1"/>
    <col min="4904" max="4904" width="0.42578125" style="2" customWidth="1"/>
    <col min="4905" max="4905" width="1.28515625" style="2" customWidth="1"/>
    <col min="4906" max="4906" width="0.7109375" style="2" customWidth="1"/>
    <col min="4907" max="4907" width="0.28515625" style="2" customWidth="1"/>
    <col min="4908" max="4908" width="1.28515625" style="2" customWidth="1"/>
    <col min="4909" max="4910" width="0.140625" style="2" customWidth="1"/>
    <col min="4911" max="4911" width="0.85546875" style="2" customWidth="1"/>
    <col min="4912" max="4912" width="2.140625" style="2" customWidth="1"/>
    <col min="4913" max="4913" width="0.140625" style="2" customWidth="1"/>
    <col min="4914" max="4914" width="2" style="2" customWidth="1"/>
    <col min="4915" max="4915" width="0.28515625" style="2" customWidth="1"/>
    <col min="4916" max="4916" width="2.42578125" style="2" customWidth="1"/>
    <col min="4917" max="4917" width="0.85546875" style="2" customWidth="1"/>
    <col min="4918" max="4918" width="4.42578125" style="2" customWidth="1"/>
    <col min="4919" max="4919" width="0.140625" style="2" customWidth="1"/>
    <col min="4920" max="4920" width="15" style="2" bestFit="1" customWidth="1"/>
    <col min="4921" max="5120" width="9.140625" style="2"/>
    <col min="5121" max="5121" width="0.140625" style="2" customWidth="1"/>
    <col min="5122" max="5122" width="5" style="2" customWidth="1"/>
    <col min="5123" max="5123" width="2.42578125" style="2" customWidth="1"/>
    <col min="5124" max="5124" width="2.28515625" style="2" customWidth="1"/>
    <col min="5125" max="5125" width="2.42578125" style="2" customWidth="1"/>
    <col min="5126" max="5126" width="2.140625" style="2" customWidth="1"/>
    <col min="5127" max="5127" width="0.140625" style="2" customWidth="1"/>
    <col min="5128" max="5128" width="2.28515625" style="2" customWidth="1"/>
    <col min="5129" max="5129" width="2.42578125" style="2" customWidth="1"/>
    <col min="5130" max="5130" width="0.5703125" style="2" customWidth="1"/>
    <col min="5131" max="5131" width="1.7109375" style="2" customWidth="1"/>
    <col min="5132" max="5132" width="2.28515625" style="2" customWidth="1"/>
    <col min="5133" max="5133" width="2.42578125" style="2" customWidth="1"/>
    <col min="5134" max="5134" width="1.5703125" style="2" customWidth="1"/>
    <col min="5135" max="5135" width="0.7109375" style="2" customWidth="1"/>
    <col min="5136" max="5136" width="7.42578125" style="2" customWidth="1"/>
    <col min="5137" max="5138" width="2.28515625" style="2" customWidth="1"/>
    <col min="5139" max="5139" width="4.42578125" style="2" customWidth="1"/>
    <col min="5140" max="5140" width="6.28515625" style="2" customWidth="1"/>
    <col min="5141" max="5141" width="5.28515625" style="2" customWidth="1"/>
    <col min="5142" max="5142" width="2.42578125" style="2" customWidth="1"/>
    <col min="5143" max="5143" width="0.28515625" style="2" customWidth="1"/>
    <col min="5144" max="5144" width="4.140625" style="2" customWidth="1"/>
    <col min="5145" max="5147" width="2.28515625" style="2" customWidth="1"/>
    <col min="5148" max="5148" width="2.42578125" style="2" customWidth="1"/>
    <col min="5149" max="5149" width="0.28515625" style="2" customWidth="1"/>
    <col min="5150" max="5150" width="1" style="2" customWidth="1"/>
    <col min="5151" max="5151" width="0.5703125" style="2" customWidth="1"/>
    <col min="5152" max="5152" width="0.140625" style="2" customWidth="1"/>
    <col min="5153" max="5153" width="0.28515625" style="2" customWidth="1"/>
    <col min="5154" max="5154" width="2" style="2" customWidth="1"/>
    <col min="5155" max="5155" width="0.28515625" style="2" customWidth="1"/>
    <col min="5156" max="5156" width="2" style="2" customWidth="1"/>
    <col min="5157" max="5157" width="0.42578125" style="2" customWidth="1"/>
    <col min="5158" max="5158" width="1.7109375" style="2" customWidth="1"/>
    <col min="5159" max="5159" width="0.140625" style="2" customWidth="1"/>
    <col min="5160" max="5160" width="0.42578125" style="2" customWidth="1"/>
    <col min="5161" max="5161" width="1.28515625" style="2" customWidth="1"/>
    <col min="5162" max="5162" width="0.7109375" style="2" customWidth="1"/>
    <col min="5163" max="5163" width="0.28515625" style="2" customWidth="1"/>
    <col min="5164" max="5164" width="1.28515625" style="2" customWidth="1"/>
    <col min="5165" max="5166" width="0.140625" style="2" customWidth="1"/>
    <col min="5167" max="5167" width="0.85546875" style="2" customWidth="1"/>
    <col min="5168" max="5168" width="2.140625" style="2" customWidth="1"/>
    <col min="5169" max="5169" width="0.140625" style="2" customWidth="1"/>
    <col min="5170" max="5170" width="2" style="2" customWidth="1"/>
    <col min="5171" max="5171" width="0.28515625" style="2" customWidth="1"/>
    <col min="5172" max="5172" width="2.42578125" style="2" customWidth="1"/>
    <col min="5173" max="5173" width="0.85546875" style="2" customWidth="1"/>
    <col min="5174" max="5174" width="4.42578125" style="2" customWidth="1"/>
    <col min="5175" max="5175" width="0.140625" style="2" customWidth="1"/>
    <col min="5176" max="5176" width="15" style="2" bestFit="1" customWidth="1"/>
    <col min="5177" max="5376" width="9.140625" style="2"/>
    <col min="5377" max="5377" width="0.140625" style="2" customWidth="1"/>
    <col min="5378" max="5378" width="5" style="2" customWidth="1"/>
    <col min="5379" max="5379" width="2.42578125" style="2" customWidth="1"/>
    <col min="5380" max="5380" width="2.28515625" style="2" customWidth="1"/>
    <col min="5381" max="5381" width="2.42578125" style="2" customWidth="1"/>
    <col min="5382" max="5382" width="2.140625" style="2" customWidth="1"/>
    <col min="5383" max="5383" width="0.140625" style="2" customWidth="1"/>
    <col min="5384" max="5384" width="2.28515625" style="2" customWidth="1"/>
    <col min="5385" max="5385" width="2.42578125" style="2" customWidth="1"/>
    <col min="5386" max="5386" width="0.5703125" style="2" customWidth="1"/>
    <col min="5387" max="5387" width="1.7109375" style="2" customWidth="1"/>
    <col min="5388" max="5388" width="2.28515625" style="2" customWidth="1"/>
    <col min="5389" max="5389" width="2.42578125" style="2" customWidth="1"/>
    <col min="5390" max="5390" width="1.5703125" style="2" customWidth="1"/>
    <col min="5391" max="5391" width="0.7109375" style="2" customWidth="1"/>
    <col min="5392" max="5392" width="7.42578125" style="2" customWidth="1"/>
    <col min="5393" max="5394" width="2.28515625" style="2" customWidth="1"/>
    <col min="5395" max="5395" width="4.42578125" style="2" customWidth="1"/>
    <col min="5396" max="5396" width="6.28515625" style="2" customWidth="1"/>
    <col min="5397" max="5397" width="5.28515625" style="2" customWidth="1"/>
    <col min="5398" max="5398" width="2.42578125" style="2" customWidth="1"/>
    <col min="5399" max="5399" width="0.28515625" style="2" customWidth="1"/>
    <col min="5400" max="5400" width="4.140625" style="2" customWidth="1"/>
    <col min="5401" max="5403" width="2.28515625" style="2" customWidth="1"/>
    <col min="5404" max="5404" width="2.42578125" style="2" customWidth="1"/>
    <col min="5405" max="5405" width="0.28515625" style="2" customWidth="1"/>
    <col min="5406" max="5406" width="1" style="2" customWidth="1"/>
    <col min="5407" max="5407" width="0.5703125" style="2" customWidth="1"/>
    <col min="5408" max="5408" width="0.140625" style="2" customWidth="1"/>
    <col min="5409" max="5409" width="0.28515625" style="2" customWidth="1"/>
    <col min="5410" max="5410" width="2" style="2" customWidth="1"/>
    <col min="5411" max="5411" width="0.28515625" style="2" customWidth="1"/>
    <col min="5412" max="5412" width="2" style="2" customWidth="1"/>
    <col min="5413" max="5413" width="0.42578125" style="2" customWidth="1"/>
    <col min="5414" max="5414" width="1.7109375" style="2" customWidth="1"/>
    <col min="5415" max="5415" width="0.140625" style="2" customWidth="1"/>
    <col min="5416" max="5416" width="0.42578125" style="2" customWidth="1"/>
    <col min="5417" max="5417" width="1.28515625" style="2" customWidth="1"/>
    <col min="5418" max="5418" width="0.7109375" style="2" customWidth="1"/>
    <col min="5419" max="5419" width="0.28515625" style="2" customWidth="1"/>
    <col min="5420" max="5420" width="1.28515625" style="2" customWidth="1"/>
    <col min="5421" max="5422" width="0.140625" style="2" customWidth="1"/>
    <col min="5423" max="5423" width="0.85546875" style="2" customWidth="1"/>
    <col min="5424" max="5424" width="2.140625" style="2" customWidth="1"/>
    <col min="5425" max="5425" width="0.140625" style="2" customWidth="1"/>
    <col min="5426" max="5426" width="2" style="2" customWidth="1"/>
    <col min="5427" max="5427" width="0.28515625" style="2" customWidth="1"/>
    <col min="5428" max="5428" width="2.42578125" style="2" customWidth="1"/>
    <col min="5429" max="5429" width="0.85546875" style="2" customWidth="1"/>
    <col min="5430" max="5430" width="4.42578125" style="2" customWidth="1"/>
    <col min="5431" max="5431" width="0.140625" style="2" customWidth="1"/>
    <col min="5432" max="5432" width="15" style="2" bestFit="1" customWidth="1"/>
    <col min="5433" max="5632" width="9.140625" style="2"/>
    <col min="5633" max="5633" width="0.140625" style="2" customWidth="1"/>
    <col min="5634" max="5634" width="5" style="2" customWidth="1"/>
    <col min="5635" max="5635" width="2.42578125" style="2" customWidth="1"/>
    <col min="5636" max="5636" width="2.28515625" style="2" customWidth="1"/>
    <col min="5637" max="5637" width="2.42578125" style="2" customWidth="1"/>
    <col min="5638" max="5638" width="2.140625" style="2" customWidth="1"/>
    <col min="5639" max="5639" width="0.140625" style="2" customWidth="1"/>
    <col min="5640" max="5640" width="2.28515625" style="2" customWidth="1"/>
    <col min="5641" max="5641" width="2.42578125" style="2" customWidth="1"/>
    <col min="5642" max="5642" width="0.5703125" style="2" customWidth="1"/>
    <col min="5643" max="5643" width="1.7109375" style="2" customWidth="1"/>
    <col min="5644" max="5644" width="2.28515625" style="2" customWidth="1"/>
    <col min="5645" max="5645" width="2.42578125" style="2" customWidth="1"/>
    <col min="5646" max="5646" width="1.5703125" style="2" customWidth="1"/>
    <col min="5647" max="5647" width="0.7109375" style="2" customWidth="1"/>
    <col min="5648" max="5648" width="7.42578125" style="2" customWidth="1"/>
    <col min="5649" max="5650" width="2.28515625" style="2" customWidth="1"/>
    <col min="5651" max="5651" width="4.42578125" style="2" customWidth="1"/>
    <col min="5652" max="5652" width="6.28515625" style="2" customWidth="1"/>
    <col min="5653" max="5653" width="5.28515625" style="2" customWidth="1"/>
    <col min="5654" max="5654" width="2.42578125" style="2" customWidth="1"/>
    <col min="5655" max="5655" width="0.28515625" style="2" customWidth="1"/>
    <col min="5656" max="5656" width="4.140625" style="2" customWidth="1"/>
    <col min="5657" max="5659" width="2.28515625" style="2" customWidth="1"/>
    <col min="5660" max="5660" width="2.42578125" style="2" customWidth="1"/>
    <col min="5661" max="5661" width="0.28515625" style="2" customWidth="1"/>
    <col min="5662" max="5662" width="1" style="2" customWidth="1"/>
    <col min="5663" max="5663" width="0.5703125" style="2" customWidth="1"/>
    <col min="5664" max="5664" width="0.140625" style="2" customWidth="1"/>
    <col min="5665" max="5665" width="0.28515625" style="2" customWidth="1"/>
    <col min="5666" max="5666" width="2" style="2" customWidth="1"/>
    <col min="5667" max="5667" width="0.28515625" style="2" customWidth="1"/>
    <col min="5668" max="5668" width="2" style="2" customWidth="1"/>
    <col min="5669" max="5669" width="0.42578125" style="2" customWidth="1"/>
    <col min="5670" max="5670" width="1.7109375" style="2" customWidth="1"/>
    <col min="5671" max="5671" width="0.140625" style="2" customWidth="1"/>
    <col min="5672" max="5672" width="0.42578125" style="2" customWidth="1"/>
    <col min="5673" max="5673" width="1.28515625" style="2" customWidth="1"/>
    <col min="5674" max="5674" width="0.7109375" style="2" customWidth="1"/>
    <col min="5675" max="5675" width="0.28515625" style="2" customWidth="1"/>
    <col min="5676" max="5676" width="1.28515625" style="2" customWidth="1"/>
    <col min="5677" max="5678" width="0.140625" style="2" customWidth="1"/>
    <col min="5679" max="5679" width="0.85546875" style="2" customWidth="1"/>
    <col min="5680" max="5680" width="2.140625" style="2" customWidth="1"/>
    <col min="5681" max="5681" width="0.140625" style="2" customWidth="1"/>
    <col min="5682" max="5682" width="2" style="2" customWidth="1"/>
    <col min="5683" max="5683" width="0.28515625" style="2" customWidth="1"/>
    <col min="5684" max="5684" width="2.42578125" style="2" customWidth="1"/>
    <col min="5685" max="5685" width="0.85546875" style="2" customWidth="1"/>
    <col min="5686" max="5686" width="4.42578125" style="2" customWidth="1"/>
    <col min="5687" max="5687" width="0.140625" style="2" customWidth="1"/>
    <col min="5688" max="5688" width="15" style="2" bestFit="1" customWidth="1"/>
    <col min="5689" max="5888" width="9.140625" style="2"/>
    <col min="5889" max="5889" width="0.140625" style="2" customWidth="1"/>
    <col min="5890" max="5890" width="5" style="2" customWidth="1"/>
    <col min="5891" max="5891" width="2.42578125" style="2" customWidth="1"/>
    <col min="5892" max="5892" width="2.28515625" style="2" customWidth="1"/>
    <col min="5893" max="5893" width="2.42578125" style="2" customWidth="1"/>
    <col min="5894" max="5894" width="2.140625" style="2" customWidth="1"/>
    <col min="5895" max="5895" width="0.140625" style="2" customWidth="1"/>
    <col min="5896" max="5896" width="2.28515625" style="2" customWidth="1"/>
    <col min="5897" max="5897" width="2.42578125" style="2" customWidth="1"/>
    <col min="5898" max="5898" width="0.5703125" style="2" customWidth="1"/>
    <col min="5899" max="5899" width="1.7109375" style="2" customWidth="1"/>
    <col min="5900" max="5900" width="2.28515625" style="2" customWidth="1"/>
    <col min="5901" max="5901" width="2.42578125" style="2" customWidth="1"/>
    <col min="5902" max="5902" width="1.5703125" style="2" customWidth="1"/>
    <col min="5903" max="5903" width="0.7109375" style="2" customWidth="1"/>
    <col min="5904" max="5904" width="7.42578125" style="2" customWidth="1"/>
    <col min="5905" max="5906" width="2.28515625" style="2" customWidth="1"/>
    <col min="5907" max="5907" width="4.42578125" style="2" customWidth="1"/>
    <col min="5908" max="5908" width="6.28515625" style="2" customWidth="1"/>
    <col min="5909" max="5909" width="5.28515625" style="2" customWidth="1"/>
    <col min="5910" max="5910" width="2.42578125" style="2" customWidth="1"/>
    <col min="5911" max="5911" width="0.28515625" style="2" customWidth="1"/>
    <col min="5912" max="5912" width="4.140625" style="2" customWidth="1"/>
    <col min="5913" max="5915" width="2.28515625" style="2" customWidth="1"/>
    <col min="5916" max="5916" width="2.42578125" style="2" customWidth="1"/>
    <col min="5917" max="5917" width="0.28515625" style="2" customWidth="1"/>
    <col min="5918" max="5918" width="1" style="2" customWidth="1"/>
    <col min="5919" max="5919" width="0.5703125" style="2" customWidth="1"/>
    <col min="5920" max="5920" width="0.140625" style="2" customWidth="1"/>
    <col min="5921" max="5921" width="0.28515625" style="2" customWidth="1"/>
    <col min="5922" max="5922" width="2" style="2" customWidth="1"/>
    <col min="5923" max="5923" width="0.28515625" style="2" customWidth="1"/>
    <col min="5924" max="5924" width="2" style="2" customWidth="1"/>
    <col min="5925" max="5925" width="0.42578125" style="2" customWidth="1"/>
    <col min="5926" max="5926" width="1.7109375" style="2" customWidth="1"/>
    <col min="5927" max="5927" width="0.140625" style="2" customWidth="1"/>
    <col min="5928" max="5928" width="0.42578125" style="2" customWidth="1"/>
    <col min="5929" max="5929" width="1.28515625" style="2" customWidth="1"/>
    <col min="5930" max="5930" width="0.7109375" style="2" customWidth="1"/>
    <col min="5931" max="5931" width="0.28515625" style="2" customWidth="1"/>
    <col min="5932" max="5932" width="1.28515625" style="2" customWidth="1"/>
    <col min="5933" max="5934" width="0.140625" style="2" customWidth="1"/>
    <col min="5935" max="5935" width="0.85546875" style="2" customWidth="1"/>
    <col min="5936" max="5936" width="2.140625" style="2" customWidth="1"/>
    <col min="5937" max="5937" width="0.140625" style="2" customWidth="1"/>
    <col min="5938" max="5938" width="2" style="2" customWidth="1"/>
    <col min="5939" max="5939" width="0.28515625" style="2" customWidth="1"/>
    <col min="5940" max="5940" width="2.42578125" style="2" customWidth="1"/>
    <col min="5941" max="5941" width="0.85546875" style="2" customWidth="1"/>
    <col min="5942" max="5942" width="4.42578125" style="2" customWidth="1"/>
    <col min="5943" max="5943" width="0.140625" style="2" customWidth="1"/>
    <col min="5944" max="5944" width="15" style="2" bestFit="1" customWidth="1"/>
    <col min="5945" max="6144" width="9.140625" style="2"/>
    <col min="6145" max="6145" width="0.140625" style="2" customWidth="1"/>
    <col min="6146" max="6146" width="5" style="2" customWidth="1"/>
    <col min="6147" max="6147" width="2.42578125" style="2" customWidth="1"/>
    <col min="6148" max="6148" width="2.28515625" style="2" customWidth="1"/>
    <col min="6149" max="6149" width="2.42578125" style="2" customWidth="1"/>
    <col min="6150" max="6150" width="2.140625" style="2" customWidth="1"/>
    <col min="6151" max="6151" width="0.140625" style="2" customWidth="1"/>
    <col min="6152" max="6152" width="2.28515625" style="2" customWidth="1"/>
    <col min="6153" max="6153" width="2.42578125" style="2" customWidth="1"/>
    <col min="6154" max="6154" width="0.5703125" style="2" customWidth="1"/>
    <col min="6155" max="6155" width="1.7109375" style="2" customWidth="1"/>
    <col min="6156" max="6156" width="2.28515625" style="2" customWidth="1"/>
    <col min="6157" max="6157" width="2.42578125" style="2" customWidth="1"/>
    <col min="6158" max="6158" width="1.5703125" style="2" customWidth="1"/>
    <col min="6159" max="6159" width="0.7109375" style="2" customWidth="1"/>
    <col min="6160" max="6160" width="7.42578125" style="2" customWidth="1"/>
    <col min="6161" max="6162" width="2.28515625" style="2" customWidth="1"/>
    <col min="6163" max="6163" width="4.42578125" style="2" customWidth="1"/>
    <col min="6164" max="6164" width="6.28515625" style="2" customWidth="1"/>
    <col min="6165" max="6165" width="5.28515625" style="2" customWidth="1"/>
    <col min="6166" max="6166" width="2.42578125" style="2" customWidth="1"/>
    <col min="6167" max="6167" width="0.28515625" style="2" customWidth="1"/>
    <col min="6168" max="6168" width="4.140625" style="2" customWidth="1"/>
    <col min="6169" max="6171" width="2.28515625" style="2" customWidth="1"/>
    <col min="6172" max="6172" width="2.42578125" style="2" customWidth="1"/>
    <col min="6173" max="6173" width="0.28515625" style="2" customWidth="1"/>
    <col min="6174" max="6174" width="1" style="2" customWidth="1"/>
    <col min="6175" max="6175" width="0.5703125" style="2" customWidth="1"/>
    <col min="6176" max="6176" width="0.140625" style="2" customWidth="1"/>
    <col min="6177" max="6177" width="0.28515625" style="2" customWidth="1"/>
    <col min="6178" max="6178" width="2" style="2" customWidth="1"/>
    <col min="6179" max="6179" width="0.28515625" style="2" customWidth="1"/>
    <col min="6180" max="6180" width="2" style="2" customWidth="1"/>
    <col min="6181" max="6181" width="0.42578125" style="2" customWidth="1"/>
    <col min="6182" max="6182" width="1.7109375" style="2" customWidth="1"/>
    <col min="6183" max="6183" width="0.140625" style="2" customWidth="1"/>
    <col min="6184" max="6184" width="0.42578125" style="2" customWidth="1"/>
    <col min="6185" max="6185" width="1.28515625" style="2" customWidth="1"/>
    <col min="6186" max="6186" width="0.7109375" style="2" customWidth="1"/>
    <col min="6187" max="6187" width="0.28515625" style="2" customWidth="1"/>
    <col min="6188" max="6188" width="1.28515625" style="2" customWidth="1"/>
    <col min="6189" max="6190" width="0.140625" style="2" customWidth="1"/>
    <col min="6191" max="6191" width="0.85546875" style="2" customWidth="1"/>
    <col min="6192" max="6192" width="2.140625" style="2" customWidth="1"/>
    <col min="6193" max="6193" width="0.140625" style="2" customWidth="1"/>
    <col min="6194" max="6194" width="2" style="2" customWidth="1"/>
    <col min="6195" max="6195" width="0.28515625" style="2" customWidth="1"/>
    <col min="6196" max="6196" width="2.42578125" style="2" customWidth="1"/>
    <col min="6197" max="6197" width="0.85546875" style="2" customWidth="1"/>
    <col min="6198" max="6198" width="4.42578125" style="2" customWidth="1"/>
    <col min="6199" max="6199" width="0.140625" style="2" customWidth="1"/>
    <col min="6200" max="6200" width="15" style="2" bestFit="1" customWidth="1"/>
    <col min="6201" max="6400" width="9.140625" style="2"/>
    <col min="6401" max="6401" width="0.140625" style="2" customWidth="1"/>
    <col min="6402" max="6402" width="5" style="2" customWidth="1"/>
    <col min="6403" max="6403" width="2.42578125" style="2" customWidth="1"/>
    <col min="6404" max="6404" width="2.28515625" style="2" customWidth="1"/>
    <col min="6405" max="6405" width="2.42578125" style="2" customWidth="1"/>
    <col min="6406" max="6406" width="2.140625" style="2" customWidth="1"/>
    <col min="6407" max="6407" width="0.140625" style="2" customWidth="1"/>
    <col min="6408" max="6408" width="2.28515625" style="2" customWidth="1"/>
    <col min="6409" max="6409" width="2.42578125" style="2" customWidth="1"/>
    <col min="6410" max="6410" width="0.5703125" style="2" customWidth="1"/>
    <col min="6411" max="6411" width="1.7109375" style="2" customWidth="1"/>
    <col min="6412" max="6412" width="2.28515625" style="2" customWidth="1"/>
    <col min="6413" max="6413" width="2.42578125" style="2" customWidth="1"/>
    <col min="6414" max="6414" width="1.5703125" style="2" customWidth="1"/>
    <col min="6415" max="6415" width="0.7109375" style="2" customWidth="1"/>
    <col min="6416" max="6416" width="7.42578125" style="2" customWidth="1"/>
    <col min="6417" max="6418" width="2.28515625" style="2" customWidth="1"/>
    <col min="6419" max="6419" width="4.42578125" style="2" customWidth="1"/>
    <col min="6420" max="6420" width="6.28515625" style="2" customWidth="1"/>
    <col min="6421" max="6421" width="5.28515625" style="2" customWidth="1"/>
    <col min="6422" max="6422" width="2.42578125" style="2" customWidth="1"/>
    <col min="6423" max="6423" width="0.28515625" style="2" customWidth="1"/>
    <col min="6424" max="6424" width="4.140625" style="2" customWidth="1"/>
    <col min="6425" max="6427" width="2.28515625" style="2" customWidth="1"/>
    <col min="6428" max="6428" width="2.42578125" style="2" customWidth="1"/>
    <col min="6429" max="6429" width="0.28515625" style="2" customWidth="1"/>
    <col min="6430" max="6430" width="1" style="2" customWidth="1"/>
    <col min="6431" max="6431" width="0.5703125" style="2" customWidth="1"/>
    <col min="6432" max="6432" width="0.140625" style="2" customWidth="1"/>
    <col min="6433" max="6433" width="0.28515625" style="2" customWidth="1"/>
    <col min="6434" max="6434" width="2" style="2" customWidth="1"/>
    <col min="6435" max="6435" width="0.28515625" style="2" customWidth="1"/>
    <col min="6436" max="6436" width="2" style="2" customWidth="1"/>
    <col min="6437" max="6437" width="0.42578125" style="2" customWidth="1"/>
    <col min="6438" max="6438" width="1.7109375" style="2" customWidth="1"/>
    <col min="6439" max="6439" width="0.140625" style="2" customWidth="1"/>
    <col min="6440" max="6440" width="0.42578125" style="2" customWidth="1"/>
    <col min="6441" max="6441" width="1.28515625" style="2" customWidth="1"/>
    <col min="6442" max="6442" width="0.7109375" style="2" customWidth="1"/>
    <col min="6443" max="6443" width="0.28515625" style="2" customWidth="1"/>
    <col min="6444" max="6444" width="1.28515625" style="2" customWidth="1"/>
    <col min="6445" max="6446" width="0.140625" style="2" customWidth="1"/>
    <col min="6447" max="6447" width="0.85546875" style="2" customWidth="1"/>
    <col min="6448" max="6448" width="2.140625" style="2" customWidth="1"/>
    <col min="6449" max="6449" width="0.140625" style="2" customWidth="1"/>
    <col min="6450" max="6450" width="2" style="2" customWidth="1"/>
    <col min="6451" max="6451" width="0.28515625" style="2" customWidth="1"/>
    <col min="6452" max="6452" width="2.42578125" style="2" customWidth="1"/>
    <col min="6453" max="6453" width="0.85546875" style="2" customWidth="1"/>
    <col min="6454" max="6454" width="4.42578125" style="2" customWidth="1"/>
    <col min="6455" max="6455" width="0.140625" style="2" customWidth="1"/>
    <col min="6456" max="6456" width="15" style="2" bestFit="1" customWidth="1"/>
    <col min="6457" max="6656" width="9.140625" style="2"/>
    <col min="6657" max="6657" width="0.140625" style="2" customWidth="1"/>
    <col min="6658" max="6658" width="5" style="2" customWidth="1"/>
    <col min="6659" max="6659" width="2.42578125" style="2" customWidth="1"/>
    <col min="6660" max="6660" width="2.28515625" style="2" customWidth="1"/>
    <col min="6661" max="6661" width="2.42578125" style="2" customWidth="1"/>
    <col min="6662" max="6662" width="2.140625" style="2" customWidth="1"/>
    <col min="6663" max="6663" width="0.140625" style="2" customWidth="1"/>
    <col min="6664" max="6664" width="2.28515625" style="2" customWidth="1"/>
    <col min="6665" max="6665" width="2.42578125" style="2" customWidth="1"/>
    <col min="6666" max="6666" width="0.5703125" style="2" customWidth="1"/>
    <col min="6667" max="6667" width="1.7109375" style="2" customWidth="1"/>
    <col min="6668" max="6668" width="2.28515625" style="2" customWidth="1"/>
    <col min="6669" max="6669" width="2.42578125" style="2" customWidth="1"/>
    <col min="6670" max="6670" width="1.5703125" style="2" customWidth="1"/>
    <col min="6671" max="6671" width="0.7109375" style="2" customWidth="1"/>
    <col min="6672" max="6672" width="7.42578125" style="2" customWidth="1"/>
    <col min="6673" max="6674" width="2.28515625" style="2" customWidth="1"/>
    <col min="6675" max="6675" width="4.42578125" style="2" customWidth="1"/>
    <col min="6676" max="6676" width="6.28515625" style="2" customWidth="1"/>
    <col min="6677" max="6677" width="5.28515625" style="2" customWidth="1"/>
    <col min="6678" max="6678" width="2.42578125" style="2" customWidth="1"/>
    <col min="6679" max="6679" width="0.28515625" style="2" customWidth="1"/>
    <col min="6680" max="6680" width="4.140625" style="2" customWidth="1"/>
    <col min="6681" max="6683" width="2.28515625" style="2" customWidth="1"/>
    <col min="6684" max="6684" width="2.42578125" style="2" customWidth="1"/>
    <col min="6685" max="6685" width="0.28515625" style="2" customWidth="1"/>
    <col min="6686" max="6686" width="1" style="2" customWidth="1"/>
    <col min="6687" max="6687" width="0.5703125" style="2" customWidth="1"/>
    <col min="6688" max="6688" width="0.140625" style="2" customWidth="1"/>
    <col min="6689" max="6689" width="0.28515625" style="2" customWidth="1"/>
    <col min="6690" max="6690" width="2" style="2" customWidth="1"/>
    <col min="6691" max="6691" width="0.28515625" style="2" customWidth="1"/>
    <col min="6692" max="6692" width="2" style="2" customWidth="1"/>
    <col min="6693" max="6693" width="0.42578125" style="2" customWidth="1"/>
    <col min="6694" max="6694" width="1.7109375" style="2" customWidth="1"/>
    <col min="6695" max="6695" width="0.140625" style="2" customWidth="1"/>
    <col min="6696" max="6696" width="0.42578125" style="2" customWidth="1"/>
    <col min="6697" max="6697" width="1.28515625" style="2" customWidth="1"/>
    <col min="6698" max="6698" width="0.7109375" style="2" customWidth="1"/>
    <col min="6699" max="6699" width="0.28515625" style="2" customWidth="1"/>
    <col min="6700" max="6700" width="1.28515625" style="2" customWidth="1"/>
    <col min="6701" max="6702" width="0.140625" style="2" customWidth="1"/>
    <col min="6703" max="6703" width="0.85546875" style="2" customWidth="1"/>
    <col min="6704" max="6704" width="2.140625" style="2" customWidth="1"/>
    <col min="6705" max="6705" width="0.140625" style="2" customWidth="1"/>
    <col min="6706" max="6706" width="2" style="2" customWidth="1"/>
    <col min="6707" max="6707" width="0.28515625" style="2" customWidth="1"/>
    <col min="6708" max="6708" width="2.42578125" style="2" customWidth="1"/>
    <col min="6709" max="6709" width="0.85546875" style="2" customWidth="1"/>
    <col min="6710" max="6710" width="4.42578125" style="2" customWidth="1"/>
    <col min="6711" max="6711" width="0.140625" style="2" customWidth="1"/>
    <col min="6712" max="6712" width="15" style="2" bestFit="1" customWidth="1"/>
    <col min="6713" max="6912" width="9.140625" style="2"/>
    <col min="6913" max="6913" width="0.140625" style="2" customWidth="1"/>
    <col min="6914" max="6914" width="5" style="2" customWidth="1"/>
    <col min="6915" max="6915" width="2.42578125" style="2" customWidth="1"/>
    <col min="6916" max="6916" width="2.28515625" style="2" customWidth="1"/>
    <col min="6917" max="6917" width="2.42578125" style="2" customWidth="1"/>
    <col min="6918" max="6918" width="2.140625" style="2" customWidth="1"/>
    <col min="6919" max="6919" width="0.140625" style="2" customWidth="1"/>
    <col min="6920" max="6920" width="2.28515625" style="2" customWidth="1"/>
    <col min="6921" max="6921" width="2.42578125" style="2" customWidth="1"/>
    <col min="6922" max="6922" width="0.5703125" style="2" customWidth="1"/>
    <col min="6923" max="6923" width="1.7109375" style="2" customWidth="1"/>
    <col min="6924" max="6924" width="2.28515625" style="2" customWidth="1"/>
    <col min="6925" max="6925" width="2.42578125" style="2" customWidth="1"/>
    <col min="6926" max="6926" width="1.5703125" style="2" customWidth="1"/>
    <col min="6927" max="6927" width="0.7109375" style="2" customWidth="1"/>
    <col min="6928" max="6928" width="7.42578125" style="2" customWidth="1"/>
    <col min="6929" max="6930" width="2.28515625" style="2" customWidth="1"/>
    <col min="6931" max="6931" width="4.42578125" style="2" customWidth="1"/>
    <col min="6932" max="6932" width="6.28515625" style="2" customWidth="1"/>
    <col min="6933" max="6933" width="5.28515625" style="2" customWidth="1"/>
    <col min="6934" max="6934" width="2.42578125" style="2" customWidth="1"/>
    <col min="6935" max="6935" width="0.28515625" style="2" customWidth="1"/>
    <col min="6936" max="6936" width="4.140625" style="2" customWidth="1"/>
    <col min="6937" max="6939" width="2.28515625" style="2" customWidth="1"/>
    <col min="6940" max="6940" width="2.42578125" style="2" customWidth="1"/>
    <col min="6941" max="6941" width="0.28515625" style="2" customWidth="1"/>
    <col min="6942" max="6942" width="1" style="2" customWidth="1"/>
    <col min="6943" max="6943" width="0.5703125" style="2" customWidth="1"/>
    <col min="6944" max="6944" width="0.140625" style="2" customWidth="1"/>
    <col min="6945" max="6945" width="0.28515625" style="2" customWidth="1"/>
    <col min="6946" max="6946" width="2" style="2" customWidth="1"/>
    <col min="6947" max="6947" width="0.28515625" style="2" customWidth="1"/>
    <col min="6948" max="6948" width="2" style="2" customWidth="1"/>
    <col min="6949" max="6949" width="0.42578125" style="2" customWidth="1"/>
    <col min="6950" max="6950" width="1.7109375" style="2" customWidth="1"/>
    <col min="6951" max="6951" width="0.140625" style="2" customWidth="1"/>
    <col min="6952" max="6952" width="0.42578125" style="2" customWidth="1"/>
    <col min="6953" max="6953" width="1.28515625" style="2" customWidth="1"/>
    <col min="6954" max="6954" width="0.7109375" style="2" customWidth="1"/>
    <col min="6955" max="6955" width="0.28515625" style="2" customWidth="1"/>
    <col min="6956" max="6956" width="1.28515625" style="2" customWidth="1"/>
    <col min="6957" max="6958" width="0.140625" style="2" customWidth="1"/>
    <col min="6959" max="6959" width="0.85546875" style="2" customWidth="1"/>
    <col min="6960" max="6960" width="2.140625" style="2" customWidth="1"/>
    <col min="6961" max="6961" width="0.140625" style="2" customWidth="1"/>
    <col min="6962" max="6962" width="2" style="2" customWidth="1"/>
    <col min="6963" max="6963" width="0.28515625" style="2" customWidth="1"/>
    <col min="6964" max="6964" width="2.42578125" style="2" customWidth="1"/>
    <col min="6965" max="6965" width="0.85546875" style="2" customWidth="1"/>
    <col min="6966" max="6966" width="4.42578125" style="2" customWidth="1"/>
    <col min="6967" max="6967" width="0.140625" style="2" customWidth="1"/>
    <col min="6968" max="6968" width="15" style="2" bestFit="1" customWidth="1"/>
    <col min="6969" max="7168" width="9.140625" style="2"/>
    <col min="7169" max="7169" width="0.140625" style="2" customWidth="1"/>
    <col min="7170" max="7170" width="5" style="2" customWidth="1"/>
    <col min="7171" max="7171" width="2.42578125" style="2" customWidth="1"/>
    <col min="7172" max="7172" width="2.28515625" style="2" customWidth="1"/>
    <col min="7173" max="7173" width="2.42578125" style="2" customWidth="1"/>
    <col min="7174" max="7174" width="2.140625" style="2" customWidth="1"/>
    <col min="7175" max="7175" width="0.140625" style="2" customWidth="1"/>
    <col min="7176" max="7176" width="2.28515625" style="2" customWidth="1"/>
    <col min="7177" max="7177" width="2.42578125" style="2" customWidth="1"/>
    <col min="7178" max="7178" width="0.5703125" style="2" customWidth="1"/>
    <col min="7179" max="7179" width="1.7109375" style="2" customWidth="1"/>
    <col min="7180" max="7180" width="2.28515625" style="2" customWidth="1"/>
    <col min="7181" max="7181" width="2.42578125" style="2" customWidth="1"/>
    <col min="7182" max="7182" width="1.5703125" style="2" customWidth="1"/>
    <col min="7183" max="7183" width="0.7109375" style="2" customWidth="1"/>
    <col min="7184" max="7184" width="7.42578125" style="2" customWidth="1"/>
    <col min="7185" max="7186" width="2.28515625" style="2" customWidth="1"/>
    <col min="7187" max="7187" width="4.42578125" style="2" customWidth="1"/>
    <col min="7188" max="7188" width="6.28515625" style="2" customWidth="1"/>
    <col min="7189" max="7189" width="5.28515625" style="2" customWidth="1"/>
    <col min="7190" max="7190" width="2.42578125" style="2" customWidth="1"/>
    <col min="7191" max="7191" width="0.28515625" style="2" customWidth="1"/>
    <col min="7192" max="7192" width="4.140625" style="2" customWidth="1"/>
    <col min="7193" max="7195" width="2.28515625" style="2" customWidth="1"/>
    <col min="7196" max="7196" width="2.42578125" style="2" customWidth="1"/>
    <col min="7197" max="7197" width="0.28515625" style="2" customWidth="1"/>
    <col min="7198" max="7198" width="1" style="2" customWidth="1"/>
    <col min="7199" max="7199" width="0.5703125" style="2" customWidth="1"/>
    <col min="7200" max="7200" width="0.140625" style="2" customWidth="1"/>
    <col min="7201" max="7201" width="0.28515625" style="2" customWidth="1"/>
    <col min="7202" max="7202" width="2" style="2" customWidth="1"/>
    <col min="7203" max="7203" width="0.28515625" style="2" customWidth="1"/>
    <col min="7204" max="7204" width="2" style="2" customWidth="1"/>
    <col min="7205" max="7205" width="0.42578125" style="2" customWidth="1"/>
    <col min="7206" max="7206" width="1.7109375" style="2" customWidth="1"/>
    <col min="7207" max="7207" width="0.140625" style="2" customWidth="1"/>
    <col min="7208" max="7208" width="0.42578125" style="2" customWidth="1"/>
    <col min="7209" max="7209" width="1.28515625" style="2" customWidth="1"/>
    <col min="7210" max="7210" width="0.7109375" style="2" customWidth="1"/>
    <col min="7211" max="7211" width="0.28515625" style="2" customWidth="1"/>
    <col min="7212" max="7212" width="1.28515625" style="2" customWidth="1"/>
    <col min="7213" max="7214" width="0.140625" style="2" customWidth="1"/>
    <col min="7215" max="7215" width="0.85546875" style="2" customWidth="1"/>
    <col min="7216" max="7216" width="2.140625" style="2" customWidth="1"/>
    <col min="7217" max="7217" width="0.140625" style="2" customWidth="1"/>
    <col min="7218" max="7218" width="2" style="2" customWidth="1"/>
    <col min="7219" max="7219" width="0.28515625" style="2" customWidth="1"/>
    <col min="7220" max="7220" width="2.42578125" style="2" customWidth="1"/>
    <col min="7221" max="7221" width="0.85546875" style="2" customWidth="1"/>
    <col min="7222" max="7222" width="4.42578125" style="2" customWidth="1"/>
    <col min="7223" max="7223" width="0.140625" style="2" customWidth="1"/>
    <col min="7224" max="7224" width="15" style="2" bestFit="1" customWidth="1"/>
    <col min="7225" max="7424" width="9.140625" style="2"/>
    <col min="7425" max="7425" width="0.140625" style="2" customWidth="1"/>
    <col min="7426" max="7426" width="5" style="2" customWidth="1"/>
    <col min="7427" max="7427" width="2.42578125" style="2" customWidth="1"/>
    <col min="7428" max="7428" width="2.28515625" style="2" customWidth="1"/>
    <col min="7429" max="7429" width="2.42578125" style="2" customWidth="1"/>
    <col min="7430" max="7430" width="2.140625" style="2" customWidth="1"/>
    <col min="7431" max="7431" width="0.140625" style="2" customWidth="1"/>
    <col min="7432" max="7432" width="2.28515625" style="2" customWidth="1"/>
    <col min="7433" max="7433" width="2.42578125" style="2" customWidth="1"/>
    <col min="7434" max="7434" width="0.5703125" style="2" customWidth="1"/>
    <col min="7435" max="7435" width="1.7109375" style="2" customWidth="1"/>
    <col min="7436" max="7436" width="2.28515625" style="2" customWidth="1"/>
    <col min="7437" max="7437" width="2.42578125" style="2" customWidth="1"/>
    <col min="7438" max="7438" width="1.5703125" style="2" customWidth="1"/>
    <col min="7439" max="7439" width="0.7109375" style="2" customWidth="1"/>
    <col min="7440" max="7440" width="7.42578125" style="2" customWidth="1"/>
    <col min="7441" max="7442" width="2.28515625" style="2" customWidth="1"/>
    <col min="7443" max="7443" width="4.42578125" style="2" customWidth="1"/>
    <col min="7444" max="7444" width="6.28515625" style="2" customWidth="1"/>
    <col min="7445" max="7445" width="5.28515625" style="2" customWidth="1"/>
    <col min="7446" max="7446" width="2.42578125" style="2" customWidth="1"/>
    <col min="7447" max="7447" width="0.28515625" style="2" customWidth="1"/>
    <col min="7448" max="7448" width="4.140625" style="2" customWidth="1"/>
    <col min="7449" max="7451" width="2.28515625" style="2" customWidth="1"/>
    <col min="7452" max="7452" width="2.42578125" style="2" customWidth="1"/>
    <col min="7453" max="7453" width="0.28515625" style="2" customWidth="1"/>
    <col min="7454" max="7454" width="1" style="2" customWidth="1"/>
    <col min="7455" max="7455" width="0.5703125" style="2" customWidth="1"/>
    <col min="7456" max="7456" width="0.140625" style="2" customWidth="1"/>
    <col min="7457" max="7457" width="0.28515625" style="2" customWidth="1"/>
    <col min="7458" max="7458" width="2" style="2" customWidth="1"/>
    <col min="7459" max="7459" width="0.28515625" style="2" customWidth="1"/>
    <col min="7460" max="7460" width="2" style="2" customWidth="1"/>
    <col min="7461" max="7461" width="0.42578125" style="2" customWidth="1"/>
    <col min="7462" max="7462" width="1.7109375" style="2" customWidth="1"/>
    <col min="7463" max="7463" width="0.140625" style="2" customWidth="1"/>
    <col min="7464" max="7464" width="0.42578125" style="2" customWidth="1"/>
    <col min="7465" max="7465" width="1.28515625" style="2" customWidth="1"/>
    <col min="7466" max="7466" width="0.7109375" style="2" customWidth="1"/>
    <col min="7467" max="7467" width="0.28515625" style="2" customWidth="1"/>
    <col min="7468" max="7468" width="1.28515625" style="2" customWidth="1"/>
    <col min="7469" max="7470" width="0.140625" style="2" customWidth="1"/>
    <col min="7471" max="7471" width="0.85546875" style="2" customWidth="1"/>
    <col min="7472" max="7472" width="2.140625" style="2" customWidth="1"/>
    <col min="7473" max="7473" width="0.140625" style="2" customWidth="1"/>
    <col min="7474" max="7474" width="2" style="2" customWidth="1"/>
    <col min="7475" max="7475" width="0.28515625" style="2" customWidth="1"/>
    <col min="7476" max="7476" width="2.42578125" style="2" customWidth="1"/>
    <col min="7477" max="7477" width="0.85546875" style="2" customWidth="1"/>
    <col min="7478" max="7478" width="4.42578125" style="2" customWidth="1"/>
    <col min="7479" max="7479" width="0.140625" style="2" customWidth="1"/>
    <col min="7480" max="7480" width="15" style="2" bestFit="1" customWidth="1"/>
    <col min="7481" max="7680" width="9.140625" style="2"/>
    <col min="7681" max="7681" width="0.140625" style="2" customWidth="1"/>
    <col min="7682" max="7682" width="5" style="2" customWidth="1"/>
    <col min="7683" max="7683" width="2.42578125" style="2" customWidth="1"/>
    <col min="7684" max="7684" width="2.28515625" style="2" customWidth="1"/>
    <col min="7685" max="7685" width="2.42578125" style="2" customWidth="1"/>
    <col min="7686" max="7686" width="2.140625" style="2" customWidth="1"/>
    <col min="7687" max="7687" width="0.140625" style="2" customWidth="1"/>
    <col min="7688" max="7688" width="2.28515625" style="2" customWidth="1"/>
    <col min="7689" max="7689" width="2.42578125" style="2" customWidth="1"/>
    <col min="7690" max="7690" width="0.5703125" style="2" customWidth="1"/>
    <col min="7691" max="7691" width="1.7109375" style="2" customWidth="1"/>
    <col min="7692" max="7692" width="2.28515625" style="2" customWidth="1"/>
    <col min="7693" max="7693" width="2.42578125" style="2" customWidth="1"/>
    <col min="7694" max="7694" width="1.5703125" style="2" customWidth="1"/>
    <col min="7695" max="7695" width="0.7109375" style="2" customWidth="1"/>
    <col min="7696" max="7696" width="7.42578125" style="2" customWidth="1"/>
    <col min="7697" max="7698" width="2.28515625" style="2" customWidth="1"/>
    <col min="7699" max="7699" width="4.42578125" style="2" customWidth="1"/>
    <col min="7700" max="7700" width="6.28515625" style="2" customWidth="1"/>
    <col min="7701" max="7701" width="5.28515625" style="2" customWidth="1"/>
    <col min="7702" max="7702" width="2.42578125" style="2" customWidth="1"/>
    <col min="7703" max="7703" width="0.28515625" style="2" customWidth="1"/>
    <col min="7704" max="7704" width="4.140625" style="2" customWidth="1"/>
    <col min="7705" max="7707" width="2.28515625" style="2" customWidth="1"/>
    <col min="7708" max="7708" width="2.42578125" style="2" customWidth="1"/>
    <col min="7709" max="7709" width="0.28515625" style="2" customWidth="1"/>
    <col min="7710" max="7710" width="1" style="2" customWidth="1"/>
    <col min="7711" max="7711" width="0.5703125" style="2" customWidth="1"/>
    <col min="7712" max="7712" width="0.140625" style="2" customWidth="1"/>
    <col min="7713" max="7713" width="0.28515625" style="2" customWidth="1"/>
    <col min="7714" max="7714" width="2" style="2" customWidth="1"/>
    <col min="7715" max="7715" width="0.28515625" style="2" customWidth="1"/>
    <col min="7716" max="7716" width="2" style="2" customWidth="1"/>
    <col min="7717" max="7717" width="0.42578125" style="2" customWidth="1"/>
    <col min="7718" max="7718" width="1.7109375" style="2" customWidth="1"/>
    <col min="7719" max="7719" width="0.140625" style="2" customWidth="1"/>
    <col min="7720" max="7720" width="0.42578125" style="2" customWidth="1"/>
    <col min="7721" max="7721" width="1.28515625" style="2" customWidth="1"/>
    <col min="7722" max="7722" width="0.7109375" style="2" customWidth="1"/>
    <col min="7723" max="7723" width="0.28515625" style="2" customWidth="1"/>
    <col min="7724" max="7724" width="1.28515625" style="2" customWidth="1"/>
    <col min="7725" max="7726" width="0.140625" style="2" customWidth="1"/>
    <col min="7727" max="7727" width="0.85546875" style="2" customWidth="1"/>
    <col min="7728" max="7728" width="2.140625" style="2" customWidth="1"/>
    <col min="7729" max="7729" width="0.140625" style="2" customWidth="1"/>
    <col min="7730" max="7730" width="2" style="2" customWidth="1"/>
    <col min="7731" max="7731" width="0.28515625" style="2" customWidth="1"/>
    <col min="7732" max="7732" width="2.42578125" style="2" customWidth="1"/>
    <col min="7733" max="7733" width="0.85546875" style="2" customWidth="1"/>
    <col min="7734" max="7734" width="4.42578125" style="2" customWidth="1"/>
    <col min="7735" max="7735" width="0.140625" style="2" customWidth="1"/>
    <col min="7736" max="7736" width="15" style="2" bestFit="1" customWidth="1"/>
    <col min="7737" max="7936" width="9.140625" style="2"/>
    <col min="7937" max="7937" width="0.140625" style="2" customWidth="1"/>
    <col min="7938" max="7938" width="5" style="2" customWidth="1"/>
    <col min="7939" max="7939" width="2.42578125" style="2" customWidth="1"/>
    <col min="7940" max="7940" width="2.28515625" style="2" customWidth="1"/>
    <col min="7941" max="7941" width="2.42578125" style="2" customWidth="1"/>
    <col min="7942" max="7942" width="2.140625" style="2" customWidth="1"/>
    <col min="7943" max="7943" width="0.140625" style="2" customWidth="1"/>
    <col min="7944" max="7944" width="2.28515625" style="2" customWidth="1"/>
    <col min="7945" max="7945" width="2.42578125" style="2" customWidth="1"/>
    <col min="7946" max="7946" width="0.5703125" style="2" customWidth="1"/>
    <col min="7947" max="7947" width="1.7109375" style="2" customWidth="1"/>
    <col min="7948" max="7948" width="2.28515625" style="2" customWidth="1"/>
    <col min="7949" max="7949" width="2.42578125" style="2" customWidth="1"/>
    <col min="7950" max="7950" width="1.5703125" style="2" customWidth="1"/>
    <col min="7951" max="7951" width="0.7109375" style="2" customWidth="1"/>
    <col min="7952" max="7952" width="7.42578125" style="2" customWidth="1"/>
    <col min="7953" max="7954" width="2.28515625" style="2" customWidth="1"/>
    <col min="7955" max="7955" width="4.42578125" style="2" customWidth="1"/>
    <col min="7956" max="7956" width="6.28515625" style="2" customWidth="1"/>
    <col min="7957" max="7957" width="5.28515625" style="2" customWidth="1"/>
    <col min="7958" max="7958" width="2.42578125" style="2" customWidth="1"/>
    <col min="7959" max="7959" width="0.28515625" style="2" customWidth="1"/>
    <col min="7960" max="7960" width="4.140625" style="2" customWidth="1"/>
    <col min="7961" max="7963" width="2.28515625" style="2" customWidth="1"/>
    <col min="7964" max="7964" width="2.42578125" style="2" customWidth="1"/>
    <col min="7965" max="7965" width="0.28515625" style="2" customWidth="1"/>
    <col min="7966" max="7966" width="1" style="2" customWidth="1"/>
    <col min="7967" max="7967" width="0.5703125" style="2" customWidth="1"/>
    <col min="7968" max="7968" width="0.140625" style="2" customWidth="1"/>
    <col min="7969" max="7969" width="0.28515625" style="2" customWidth="1"/>
    <col min="7970" max="7970" width="2" style="2" customWidth="1"/>
    <col min="7971" max="7971" width="0.28515625" style="2" customWidth="1"/>
    <col min="7972" max="7972" width="2" style="2" customWidth="1"/>
    <col min="7973" max="7973" width="0.42578125" style="2" customWidth="1"/>
    <col min="7974" max="7974" width="1.7109375" style="2" customWidth="1"/>
    <col min="7975" max="7975" width="0.140625" style="2" customWidth="1"/>
    <col min="7976" max="7976" width="0.42578125" style="2" customWidth="1"/>
    <col min="7977" max="7977" width="1.28515625" style="2" customWidth="1"/>
    <col min="7978" max="7978" width="0.7109375" style="2" customWidth="1"/>
    <col min="7979" max="7979" width="0.28515625" style="2" customWidth="1"/>
    <col min="7980" max="7980" width="1.28515625" style="2" customWidth="1"/>
    <col min="7981" max="7982" width="0.140625" style="2" customWidth="1"/>
    <col min="7983" max="7983" width="0.85546875" style="2" customWidth="1"/>
    <col min="7984" max="7984" width="2.140625" style="2" customWidth="1"/>
    <col min="7985" max="7985" width="0.140625" style="2" customWidth="1"/>
    <col min="7986" max="7986" width="2" style="2" customWidth="1"/>
    <col min="7987" max="7987" width="0.28515625" style="2" customWidth="1"/>
    <col min="7988" max="7988" width="2.42578125" style="2" customWidth="1"/>
    <col min="7989" max="7989" width="0.85546875" style="2" customWidth="1"/>
    <col min="7990" max="7990" width="4.42578125" style="2" customWidth="1"/>
    <col min="7991" max="7991" width="0.140625" style="2" customWidth="1"/>
    <col min="7992" max="7992" width="15" style="2" bestFit="1" customWidth="1"/>
    <col min="7993" max="8192" width="9.140625" style="2"/>
    <col min="8193" max="8193" width="0.140625" style="2" customWidth="1"/>
    <col min="8194" max="8194" width="5" style="2" customWidth="1"/>
    <col min="8195" max="8195" width="2.42578125" style="2" customWidth="1"/>
    <col min="8196" max="8196" width="2.28515625" style="2" customWidth="1"/>
    <col min="8197" max="8197" width="2.42578125" style="2" customWidth="1"/>
    <col min="8198" max="8198" width="2.140625" style="2" customWidth="1"/>
    <col min="8199" max="8199" width="0.140625" style="2" customWidth="1"/>
    <col min="8200" max="8200" width="2.28515625" style="2" customWidth="1"/>
    <col min="8201" max="8201" width="2.42578125" style="2" customWidth="1"/>
    <col min="8202" max="8202" width="0.5703125" style="2" customWidth="1"/>
    <col min="8203" max="8203" width="1.7109375" style="2" customWidth="1"/>
    <col min="8204" max="8204" width="2.28515625" style="2" customWidth="1"/>
    <col min="8205" max="8205" width="2.42578125" style="2" customWidth="1"/>
    <col min="8206" max="8206" width="1.5703125" style="2" customWidth="1"/>
    <col min="8207" max="8207" width="0.7109375" style="2" customWidth="1"/>
    <col min="8208" max="8208" width="7.42578125" style="2" customWidth="1"/>
    <col min="8209" max="8210" width="2.28515625" style="2" customWidth="1"/>
    <col min="8211" max="8211" width="4.42578125" style="2" customWidth="1"/>
    <col min="8212" max="8212" width="6.28515625" style="2" customWidth="1"/>
    <col min="8213" max="8213" width="5.28515625" style="2" customWidth="1"/>
    <col min="8214" max="8214" width="2.42578125" style="2" customWidth="1"/>
    <col min="8215" max="8215" width="0.28515625" style="2" customWidth="1"/>
    <col min="8216" max="8216" width="4.140625" style="2" customWidth="1"/>
    <col min="8217" max="8219" width="2.28515625" style="2" customWidth="1"/>
    <col min="8220" max="8220" width="2.42578125" style="2" customWidth="1"/>
    <col min="8221" max="8221" width="0.28515625" style="2" customWidth="1"/>
    <col min="8222" max="8222" width="1" style="2" customWidth="1"/>
    <col min="8223" max="8223" width="0.5703125" style="2" customWidth="1"/>
    <col min="8224" max="8224" width="0.140625" style="2" customWidth="1"/>
    <col min="8225" max="8225" width="0.28515625" style="2" customWidth="1"/>
    <col min="8226" max="8226" width="2" style="2" customWidth="1"/>
    <col min="8227" max="8227" width="0.28515625" style="2" customWidth="1"/>
    <col min="8228" max="8228" width="2" style="2" customWidth="1"/>
    <col min="8229" max="8229" width="0.42578125" style="2" customWidth="1"/>
    <col min="8230" max="8230" width="1.7109375" style="2" customWidth="1"/>
    <col min="8231" max="8231" width="0.140625" style="2" customWidth="1"/>
    <col min="8232" max="8232" width="0.42578125" style="2" customWidth="1"/>
    <col min="8233" max="8233" width="1.28515625" style="2" customWidth="1"/>
    <col min="8234" max="8234" width="0.7109375" style="2" customWidth="1"/>
    <col min="8235" max="8235" width="0.28515625" style="2" customWidth="1"/>
    <col min="8236" max="8236" width="1.28515625" style="2" customWidth="1"/>
    <col min="8237" max="8238" width="0.140625" style="2" customWidth="1"/>
    <col min="8239" max="8239" width="0.85546875" style="2" customWidth="1"/>
    <col min="8240" max="8240" width="2.140625" style="2" customWidth="1"/>
    <col min="8241" max="8241" width="0.140625" style="2" customWidth="1"/>
    <col min="8242" max="8242" width="2" style="2" customWidth="1"/>
    <col min="8243" max="8243" width="0.28515625" style="2" customWidth="1"/>
    <col min="8244" max="8244" width="2.42578125" style="2" customWidth="1"/>
    <col min="8245" max="8245" width="0.85546875" style="2" customWidth="1"/>
    <col min="8246" max="8246" width="4.42578125" style="2" customWidth="1"/>
    <col min="8247" max="8247" width="0.140625" style="2" customWidth="1"/>
    <col min="8248" max="8248" width="15" style="2" bestFit="1" customWidth="1"/>
    <col min="8249" max="8448" width="9.140625" style="2"/>
    <col min="8449" max="8449" width="0.140625" style="2" customWidth="1"/>
    <col min="8450" max="8450" width="5" style="2" customWidth="1"/>
    <col min="8451" max="8451" width="2.42578125" style="2" customWidth="1"/>
    <col min="8452" max="8452" width="2.28515625" style="2" customWidth="1"/>
    <col min="8453" max="8453" width="2.42578125" style="2" customWidth="1"/>
    <col min="8454" max="8454" width="2.140625" style="2" customWidth="1"/>
    <col min="8455" max="8455" width="0.140625" style="2" customWidth="1"/>
    <col min="8456" max="8456" width="2.28515625" style="2" customWidth="1"/>
    <col min="8457" max="8457" width="2.42578125" style="2" customWidth="1"/>
    <col min="8458" max="8458" width="0.5703125" style="2" customWidth="1"/>
    <col min="8459" max="8459" width="1.7109375" style="2" customWidth="1"/>
    <col min="8460" max="8460" width="2.28515625" style="2" customWidth="1"/>
    <col min="8461" max="8461" width="2.42578125" style="2" customWidth="1"/>
    <col min="8462" max="8462" width="1.5703125" style="2" customWidth="1"/>
    <col min="8463" max="8463" width="0.7109375" style="2" customWidth="1"/>
    <col min="8464" max="8464" width="7.42578125" style="2" customWidth="1"/>
    <col min="8465" max="8466" width="2.28515625" style="2" customWidth="1"/>
    <col min="8467" max="8467" width="4.42578125" style="2" customWidth="1"/>
    <col min="8468" max="8468" width="6.28515625" style="2" customWidth="1"/>
    <col min="8469" max="8469" width="5.28515625" style="2" customWidth="1"/>
    <col min="8470" max="8470" width="2.42578125" style="2" customWidth="1"/>
    <col min="8471" max="8471" width="0.28515625" style="2" customWidth="1"/>
    <col min="8472" max="8472" width="4.140625" style="2" customWidth="1"/>
    <col min="8473" max="8475" width="2.28515625" style="2" customWidth="1"/>
    <col min="8476" max="8476" width="2.42578125" style="2" customWidth="1"/>
    <col min="8477" max="8477" width="0.28515625" style="2" customWidth="1"/>
    <col min="8478" max="8478" width="1" style="2" customWidth="1"/>
    <col min="8479" max="8479" width="0.5703125" style="2" customWidth="1"/>
    <col min="8480" max="8480" width="0.140625" style="2" customWidth="1"/>
    <col min="8481" max="8481" width="0.28515625" style="2" customWidth="1"/>
    <col min="8482" max="8482" width="2" style="2" customWidth="1"/>
    <col min="8483" max="8483" width="0.28515625" style="2" customWidth="1"/>
    <col min="8484" max="8484" width="2" style="2" customWidth="1"/>
    <col min="8485" max="8485" width="0.42578125" style="2" customWidth="1"/>
    <col min="8486" max="8486" width="1.7109375" style="2" customWidth="1"/>
    <col min="8487" max="8487" width="0.140625" style="2" customWidth="1"/>
    <col min="8488" max="8488" width="0.42578125" style="2" customWidth="1"/>
    <col min="8489" max="8489" width="1.28515625" style="2" customWidth="1"/>
    <col min="8490" max="8490" width="0.7109375" style="2" customWidth="1"/>
    <col min="8491" max="8491" width="0.28515625" style="2" customWidth="1"/>
    <col min="8492" max="8492" width="1.28515625" style="2" customWidth="1"/>
    <col min="8493" max="8494" width="0.140625" style="2" customWidth="1"/>
    <col min="8495" max="8495" width="0.85546875" style="2" customWidth="1"/>
    <col min="8496" max="8496" width="2.140625" style="2" customWidth="1"/>
    <col min="8497" max="8497" width="0.140625" style="2" customWidth="1"/>
    <col min="8498" max="8498" width="2" style="2" customWidth="1"/>
    <col min="8499" max="8499" width="0.28515625" style="2" customWidth="1"/>
    <col min="8500" max="8500" width="2.42578125" style="2" customWidth="1"/>
    <col min="8501" max="8501" width="0.85546875" style="2" customWidth="1"/>
    <col min="8502" max="8502" width="4.42578125" style="2" customWidth="1"/>
    <col min="8503" max="8503" width="0.140625" style="2" customWidth="1"/>
    <col min="8504" max="8504" width="15" style="2" bestFit="1" customWidth="1"/>
    <col min="8505" max="8704" width="9.140625" style="2"/>
    <col min="8705" max="8705" width="0.140625" style="2" customWidth="1"/>
    <col min="8706" max="8706" width="5" style="2" customWidth="1"/>
    <col min="8707" max="8707" width="2.42578125" style="2" customWidth="1"/>
    <col min="8708" max="8708" width="2.28515625" style="2" customWidth="1"/>
    <col min="8709" max="8709" width="2.42578125" style="2" customWidth="1"/>
    <col min="8710" max="8710" width="2.140625" style="2" customWidth="1"/>
    <col min="8711" max="8711" width="0.140625" style="2" customWidth="1"/>
    <col min="8712" max="8712" width="2.28515625" style="2" customWidth="1"/>
    <col min="8713" max="8713" width="2.42578125" style="2" customWidth="1"/>
    <col min="8714" max="8714" width="0.5703125" style="2" customWidth="1"/>
    <col min="8715" max="8715" width="1.7109375" style="2" customWidth="1"/>
    <col min="8716" max="8716" width="2.28515625" style="2" customWidth="1"/>
    <col min="8717" max="8717" width="2.42578125" style="2" customWidth="1"/>
    <col min="8718" max="8718" width="1.5703125" style="2" customWidth="1"/>
    <col min="8719" max="8719" width="0.7109375" style="2" customWidth="1"/>
    <col min="8720" max="8720" width="7.42578125" style="2" customWidth="1"/>
    <col min="8721" max="8722" width="2.28515625" style="2" customWidth="1"/>
    <col min="8723" max="8723" width="4.42578125" style="2" customWidth="1"/>
    <col min="8724" max="8724" width="6.28515625" style="2" customWidth="1"/>
    <col min="8725" max="8725" width="5.28515625" style="2" customWidth="1"/>
    <col min="8726" max="8726" width="2.42578125" style="2" customWidth="1"/>
    <col min="8727" max="8727" width="0.28515625" style="2" customWidth="1"/>
    <col min="8728" max="8728" width="4.140625" style="2" customWidth="1"/>
    <col min="8729" max="8731" width="2.28515625" style="2" customWidth="1"/>
    <col min="8732" max="8732" width="2.42578125" style="2" customWidth="1"/>
    <col min="8733" max="8733" width="0.28515625" style="2" customWidth="1"/>
    <col min="8734" max="8734" width="1" style="2" customWidth="1"/>
    <col min="8735" max="8735" width="0.5703125" style="2" customWidth="1"/>
    <col min="8736" max="8736" width="0.140625" style="2" customWidth="1"/>
    <col min="8737" max="8737" width="0.28515625" style="2" customWidth="1"/>
    <col min="8738" max="8738" width="2" style="2" customWidth="1"/>
    <col min="8739" max="8739" width="0.28515625" style="2" customWidth="1"/>
    <col min="8740" max="8740" width="2" style="2" customWidth="1"/>
    <col min="8741" max="8741" width="0.42578125" style="2" customWidth="1"/>
    <col min="8742" max="8742" width="1.7109375" style="2" customWidth="1"/>
    <col min="8743" max="8743" width="0.140625" style="2" customWidth="1"/>
    <col min="8744" max="8744" width="0.42578125" style="2" customWidth="1"/>
    <col min="8745" max="8745" width="1.28515625" style="2" customWidth="1"/>
    <col min="8746" max="8746" width="0.7109375" style="2" customWidth="1"/>
    <col min="8747" max="8747" width="0.28515625" style="2" customWidth="1"/>
    <col min="8748" max="8748" width="1.28515625" style="2" customWidth="1"/>
    <col min="8749" max="8750" width="0.140625" style="2" customWidth="1"/>
    <col min="8751" max="8751" width="0.85546875" style="2" customWidth="1"/>
    <col min="8752" max="8752" width="2.140625" style="2" customWidth="1"/>
    <col min="8753" max="8753" width="0.140625" style="2" customWidth="1"/>
    <col min="8754" max="8754" width="2" style="2" customWidth="1"/>
    <col min="8755" max="8755" width="0.28515625" style="2" customWidth="1"/>
    <col min="8756" max="8756" width="2.42578125" style="2" customWidth="1"/>
    <col min="8757" max="8757" width="0.85546875" style="2" customWidth="1"/>
    <col min="8758" max="8758" width="4.42578125" style="2" customWidth="1"/>
    <col min="8759" max="8759" width="0.140625" style="2" customWidth="1"/>
    <col min="8760" max="8760" width="15" style="2" bestFit="1" customWidth="1"/>
    <col min="8761" max="8960" width="9.140625" style="2"/>
    <col min="8961" max="8961" width="0.140625" style="2" customWidth="1"/>
    <col min="8962" max="8962" width="5" style="2" customWidth="1"/>
    <col min="8963" max="8963" width="2.42578125" style="2" customWidth="1"/>
    <col min="8964" max="8964" width="2.28515625" style="2" customWidth="1"/>
    <col min="8965" max="8965" width="2.42578125" style="2" customWidth="1"/>
    <col min="8966" max="8966" width="2.140625" style="2" customWidth="1"/>
    <col min="8967" max="8967" width="0.140625" style="2" customWidth="1"/>
    <col min="8968" max="8968" width="2.28515625" style="2" customWidth="1"/>
    <col min="8969" max="8969" width="2.42578125" style="2" customWidth="1"/>
    <col min="8970" max="8970" width="0.5703125" style="2" customWidth="1"/>
    <col min="8971" max="8971" width="1.7109375" style="2" customWidth="1"/>
    <col min="8972" max="8972" width="2.28515625" style="2" customWidth="1"/>
    <col min="8973" max="8973" width="2.42578125" style="2" customWidth="1"/>
    <col min="8974" max="8974" width="1.5703125" style="2" customWidth="1"/>
    <col min="8975" max="8975" width="0.7109375" style="2" customWidth="1"/>
    <col min="8976" max="8976" width="7.42578125" style="2" customWidth="1"/>
    <col min="8977" max="8978" width="2.28515625" style="2" customWidth="1"/>
    <col min="8979" max="8979" width="4.42578125" style="2" customWidth="1"/>
    <col min="8980" max="8980" width="6.28515625" style="2" customWidth="1"/>
    <col min="8981" max="8981" width="5.28515625" style="2" customWidth="1"/>
    <col min="8982" max="8982" width="2.42578125" style="2" customWidth="1"/>
    <col min="8983" max="8983" width="0.28515625" style="2" customWidth="1"/>
    <col min="8984" max="8984" width="4.140625" style="2" customWidth="1"/>
    <col min="8985" max="8987" width="2.28515625" style="2" customWidth="1"/>
    <col min="8988" max="8988" width="2.42578125" style="2" customWidth="1"/>
    <col min="8989" max="8989" width="0.28515625" style="2" customWidth="1"/>
    <col min="8990" max="8990" width="1" style="2" customWidth="1"/>
    <col min="8991" max="8991" width="0.5703125" style="2" customWidth="1"/>
    <col min="8992" max="8992" width="0.140625" style="2" customWidth="1"/>
    <col min="8993" max="8993" width="0.28515625" style="2" customWidth="1"/>
    <col min="8994" max="8994" width="2" style="2" customWidth="1"/>
    <col min="8995" max="8995" width="0.28515625" style="2" customWidth="1"/>
    <col min="8996" max="8996" width="2" style="2" customWidth="1"/>
    <col min="8997" max="8997" width="0.42578125" style="2" customWidth="1"/>
    <col min="8998" max="8998" width="1.7109375" style="2" customWidth="1"/>
    <col min="8999" max="8999" width="0.140625" style="2" customWidth="1"/>
    <col min="9000" max="9000" width="0.42578125" style="2" customWidth="1"/>
    <col min="9001" max="9001" width="1.28515625" style="2" customWidth="1"/>
    <col min="9002" max="9002" width="0.7109375" style="2" customWidth="1"/>
    <col min="9003" max="9003" width="0.28515625" style="2" customWidth="1"/>
    <col min="9004" max="9004" width="1.28515625" style="2" customWidth="1"/>
    <col min="9005" max="9006" width="0.140625" style="2" customWidth="1"/>
    <col min="9007" max="9007" width="0.85546875" style="2" customWidth="1"/>
    <col min="9008" max="9008" width="2.140625" style="2" customWidth="1"/>
    <col min="9009" max="9009" width="0.140625" style="2" customWidth="1"/>
    <col min="9010" max="9010" width="2" style="2" customWidth="1"/>
    <col min="9011" max="9011" width="0.28515625" style="2" customWidth="1"/>
    <col min="9012" max="9012" width="2.42578125" style="2" customWidth="1"/>
    <col min="9013" max="9013" width="0.85546875" style="2" customWidth="1"/>
    <col min="9014" max="9014" width="4.42578125" style="2" customWidth="1"/>
    <col min="9015" max="9015" width="0.140625" style="2" customWidth="1"/>
    <col min="9016" max="9016" width="15" style="2" bestFit="1" customWidth="1"/>
    <col min="9017" max="9216" width="9.140625" style="2"/>
    <col min="9217" max="9217" width="0.140625" style="2" customWidth="1"/>
    <col min="9218" max="9218" width="5" style="2" customWidth="1"/>
    <col min="9219" max="9219" width="2.42578125" style="2" customWidth="1"/>
    <col min="9220" max="9220" width="2.28515625" style="2" customWidth="1"/>
    <col min="9221" max="9221" width="2.42578125" style="2" customWidth="1"/>
    <col min="9222" max="9222" width="2.140625" style="2" customWidth="1"/>
    <col min="9223" max="9223" width="0.140625" style="2" customWidth="1"/>
    <col min="9224" max="9224" width="2.28515625" style="2" customWidth="1"/>
    <col min="9225" max="9225" width="2.42578125" style="2" customWidth="1"/>
    <col min="9226" max="9226" width="0.5703125" style="2" customWidth="1"/>
    <col min="9227" max="9227" width="1.7109375" style="2" customWidth="1"/>
    <col min="9228" max="9228" width="2.28515625" style="2" customWidth="1"/>
    <col min="9229" max="9229" width="2.42578125" style="2" customWidth="1"/>
    <col min="9230" max="9230" width="1.5703125" style="2" customWidth="1"/>
    <col min="9231" max="9231" width="0.7109375" style="2" customWidth="1"/>
    <col min="9232" max="9232" width="7.42578125" style="2" customWidth="1"/>
    <col min="9233" max="9234" width="2.28515625" style="2" customWidth="1"/>
    <col min="9235" max="9235" width="4.42578125" style="2" customWidth="1"/>
    <col min="9236" max="9236" width="6.28515625" style="2" customWidth="1"/>
    <col min="9237" max="9237" width="5.28515625" style="2" customWidth="1"/>
    <col min="9238" max="9238" width="2.42578125" style="2" customWidth="1"/>
    <col min="9239" max="9239" width="0.28515625" style="2" customWidth="1"/>
    <col min="9240" max="9240" width="4.140625" style="2" customWidth="1"/>
    <col min="9241" max="9243" width="2.28515625" style="2" customWidth="1"/>
    <col min="9244" max="9244" width="2.42578125" style="2" customWidth="1"/>
    <col min="9245" max="9245" width="0.28515625" style="2" customWidth="1"/>
    <col min="9246" max="9246" width="1" style="2" customWidth="1"/>
    <col min="9247" max="9247" width="0.5703125" style="2" customWidth="1"/>
    <col min="9248" max="9248" width="0.140625" style="2" customWidth="1"/>
    <col min="9249" max="9249" width="0.28515625" style="2" customWidth="1"/>
    <col min="9250" max="9250" width="2" style="2" customWidth="1"/>
    <col min="9251" max="9251" width="0.28515625" style="2" customWidth="1"/>
    <col min="9252" max="9252" width="2" style="2" customWidth="1"/>
    <col min="9253" max="9253" width="0.42578125" style="2" customWidth="1"/>
    <col min="9254" max="9254" width="1.7109375" style="2" customWidth="1"/>
    <col min="9255" max="9255" width="0.140625" style="2" customWidth="1"/>
    <col min="9256" max="9256" width="0.42578125" style="2" customWidth="1"/>
    <col min="9257" max="9257" width="1.28515625" style="2" customWidth="1"/>
    <col min="9258" max="9258" width="0.7109375" style="2" customWidth="1"/>
    <col min="9259" max="9259" width="0.28515625" style="2" customWidth="1"/>
    <col min="9260" max="9260" width="1.28515625" style="2" customWidth="1"/>
    <col min="9261" max="9262" width="0.140625" style="2" customWidth="1"/>
    <col min="9263" max="9263" width="0.85546875" style="2" customWidth="1"/>
    <col min="9264" max="9264" width="2.140625" style="2" customWidth="1"/>
    <col min="9265" max="9265" width="0.140625" style="2" customWidth="1"/>
    <col min="9266" max="9266" width="2" style="2" customWidth="1"/>
    <col min="9267" max="9267" width="0.28515625" style="2" customWidth="1"/>
    <col min="9268" max="9268" width="2.42578125" style="2" customWidth="1"/>
    <col min="9269" max="9269" width="0.85546875" style="2" customWidth="1"/>
    <col min="9270" max="9270" width="4.42578125" style="2" customWidth="1"/>
    <col min="9271" max="9271" width="0.140625" style="2" customWidth="1"/>
    <col min="9272" max="9272" width="15" style="2" bestFit="1" customWidth="1"/>
    <col min="9273" max="9472" width="9.140625" style="2"/>
    <col min="9473" max="9473" width="0.140625" style="2" customWidth="1"/>
    <col min="9474" max="9474" width="5" style="2" customWidth="1"/>
    <col min="9475" max="9475" width="2.42578125" style="2" customWidth="1"/>
    <col min="9476" max="9476" width="2.28515625" style="2" customWidth="1"/>
    <col min="9477" max="9477" width="2.42578125" style="2" customWidth="1"/>
    <col min="9478" max="9478" width="2.140625" style="2" customWidth="1"/>
    <col min="9479" max="9479" width="0.140625" style="2" customWidth="1"/>
    <col min="9480" max="9480" width="2.28515625" style="2" customWidth="1"/>
    <col min="9481" max="9481" width="2.42578125" style="2" customWidth="1"/>
    <col min="9482" max="9482" width="0.5703125" style="2" customWidth="1"/>
    <col min="9483" max="9483" width="1.7109375" style="2" customWidth="1"/>
    <col min="9484" max="9484" width="2.28515625" style="2" customWidth="1"/>
    <col min="9485" max="9485" width="2.42578125" style="2" customWidth="1"/>
    <col min="9486" max="9486" width="1.5703125" style="2" customWidth="1"/>
    <col min="9487" max="9487" width="0.7109375" style="2" customWidth="1"/>
    <col min="9488" max="9488" width="7.42578125" style="2" customWidth="1"/>
    <col min="9489" max="9490" width="2.28515625" style="2" customWidth="1"/>
    <col min="9491" max="9491" width="4.42578125" style="2" customWidth="1"/>
    <col min="9492" max="9492" width="6.28515625" style="2" customWidth="1"/>
    <col min="9493" max="9493" width="5.28515625" style="2" customWidth="1"/>
    <col min="9494" max="9494" width="2.42578125" style="2" customWidth="1"/>
    <col min="9495" max="9495" width="0.28515625" style="2" customWidth="1"/>
    <col min="9496" max="9496" width="4.140625" style="2" customWidth="1"/>
    <col min="9497" max="9499" width="2.28515625" style="2" customWidth="1"/>
    <col min="9500" max="9500" width="2.42578125" style="2" customWidth="1"/>
    <col min="9501" max="9501" width="0.28515625" style="2" customWidth="1"/>
    <col min="9502" max="9502" width="1" style="2" customWidth="1"/>
    <col min="9503" max="9503" width="0.5703125" style="2" customWidth="1"/>
    <col min="9504" max="9504" width="0.140625" style="2" customWidth="1"/>
    <col min="9505" max="9505" width="0.28515625" style="2" customWidth="1"/>
    <col min="9506" max="9506" width="2" style="2" customWidth="1"/>
    <col min="9507" max="9507" width="0.28515625" style="2" customWidth="1"/>
    <col min="9508" max="9508" width="2" style="2" customWidth="1"/>
    <col min="9509" max="9509" width="0.42578125" style="2" customWidth="1"/>
    <col min="9510" max="9510" width="1.7109375" style="2" customWidth="1"/>
    <col min="9511" max="9511" width="0.140625" style="2" customWidth="1"/>
    <col min="9512" max="9512" width="0.42578125" style="2" customWidth="1"/>
    <col min="9513" max="9513" width="1.28515625" style="2" customWidth="1"/>
    <col min="9514" max="9514" width="0.7109375" style="2" customWidth="1"/>
    <col min="9515" max="9515" width="0.28515625" style="2" customWidth="1"/>
    <col min="9516" max="9516" width="1.28515625" style="2" customWidth="1"/>
    <col min="9517" max="9518" width="0.140625" style="2" customWidth="1"/>
    <col min="9519" max="9519" width="0.85546875" style="2" customWidth="1"/>
    <col min="9520" max="9520" width="2.140625" style="2" customWidth="1"/>
    <col min="9521" max="9521" width="0.140625" style="2" customWidth="1"/>
    <col min="9522" max="9522" width="2" style="2" customWidth="1"/>
    <col min="9523" max="9523" width="0.28515625" style="2" customWidth="1"/>
    <col min="9524" max="9524" width="2.42578125" style="2" customWidth="1"/>
    <col min="9525" max="9525" width="0.85546875" style="2" customWidth="1"/>
    <col min="9526" max="9526" width="4.42578125" style="2" customWidth="1"/>
    <col min="9527" max="9527" width="0.140625" style="2" customWidth="1"/>
    <col min="9528" max="9528" width="15" style="2" bestFit="1" customWidth="1"/>
    <col min="9529" max="9728" width="9.140625" style="2"/>
    <col min="9729" max="9729" width="0.140625" style="2" customWidth="1"/>
    <col min="9730" max="9730" width="5" style="2" customWidth="1"/>
    <col min="9731" max="9731" width="2.42578125" style="2" customWidth="1"/>
    <col min="9732" max="9732" width="2.28515625" style="2" customWidth="1"/>
    <col min="9733" max="9733" width="2.42578125" style="2" customWidth="1"/>
    <col min="9734" max="9734" width="2.140625" style="2" customWidth="1"/>
    <col min="9735" max="9735" width="0.140625" style="2" customWidth="1"/>
    <col min="9736" max="9736" width="2.28515625" style="2" customWidth="1"/>
    <col min="9737" max="9737" width="2.42578125" style="2" customWidth="1"/>
    <col min="9738" max="9738" width="0.5703125" style="2" customWidth="1"/>
    <col min="9739" max="9739" width="1.7109375" style="2" customWidth="1"/>
    <col min="9740" max="9740" width="2.28515625" style="2" customWidth="1"/>
    <col min="9741" max="9741" width="2.42578125" style="2" customWidth="1"/>
    <col min="9742" max="9742" width="1.5703125" style="2" customWidth="1"/>
    <col min="9743" max="9743" width="0.7109375" style="2" customWidth="1"/>
    <col min="9744" max="9744" width="7.42578125" style="2" customWidth="1"/>
    <col min="9745" max="9746" width="2.28515625" style="2" customWidth="1"/>
    <col min="9747" max="9747" width="4.42578125" style="2" customWidth="1"/>
    <col min="9748" max="9748" width="6.28515625" style="2" customWidth="1"/>
    <col min="9749" max="9749" width="5.28515625" style="2" customWidth="1"/>
    <col min="9750" max="9750" width="2.42578125" style="2" customWidth="1"/>
    <col min="9751" max="9751" width="0.28515625" style="2" customWidth="1"/>
    <col min="9752" max="9752" width="4.140625" style="2" customWidth="1"/>
    <col min="9753" max="9755" width="2.28515625" style="2" customWidth="1"/>
    <col min="9756" max="9756" width="2.42578125" style="2" customWidth="1"/>
    <col min="9757" max="9757" width="0.28515625" style="2" customWidth="1"/>
    <col min="9758" max="9758" width="1" style="2" customWidth="1"/>
    <col min="9759" max="9759" width="0.5703125" style="2" customWidth="1"/>
    <col min="9760" max="9760" width="0.140625" style="2" customWidth="1"/>
    <col min="9761" max="9761" width="0.28515625" style="2" customWidth="1"/>
    <col min="9762" max="9762" width="2" style="2" customWidth="1"/>
    <col min="9763" max="9763" width="0.28515625" style="2" customWidth="1"/>
    <col min="9764" max="9764" width="2" style="2" customWidth="1"/>
    <col min="9765" max="9765" width="0.42578125" style="2" customWidth="1"/>
    <col min="9766" max="9766" width="1.7109375" style="2" customWidth="1"/>
    <col min="9767" max="9767" width="0.140625" style="2" customWidth="1"/>
    <col min="9768" max="9768" width="0.42578125" style="2" customWidth="1"/>
    <col min="9769" max="9769" width="1.28515625" style="2" customWidth="1"/>
    <col min="9770" max="9770" width="0.7109375" style="2" customWidth="1"/>
    <col min="9771" max="9771" width="0.28515625" style="2" customWidth="1"/>
    <col min="9772" max="9772" width="1.28515625" style="2" customWidth="1"/>
    <col min="9773" max="9774" width="0.140625" style="2" customWidth="1"/>
    <col min="9775" max="9775" width="0.85546875" style="2" customWidth="1"/>
    <col min="9776" max="9776" width="2.140625" style="2" customWidth="1"/>
    <col min="9777" max="9777" width="0.140625" style="2" customWidth="1"/>
    <col min="9778" max="9778" width="2" style="2" customWidth="1"/>
    <col min="9779" max="9779" width="0.28515625" style="2" customWidth="1"/>
    <col min="9780" max="9780" width="2.42578125" style="2" customWidth="1"/>
    <col min="9781" max="9781" width="0.85546875" style="2" customWidth="1"/>
    <col min="9782" max="9782" width="4.42578125" style="2" customWidth="1"/>
    <col min="9783" max="9783" width="0.140625" style="2" customWidth="1"/>
    <col min="9784" max="9784" width="15" style="2" bestFit="1" customWidth="1"/>
    <col min="9785" max="9984" width="9.140625" style="2"/>
    <col min="9985" max="9985" width="0.140625" style="2" customWidth="1"/>
    <col min="9986" max="9986" width="5" style="2" customWidth="1"/>
    <col min="9987" max="9987" width="2.42578125" style="2" customWidth="1"/>
    <col min="9988" max="9988" width="2.28515625" style="2" customWidth="1"/>
    <col min="9989" max="9989" width="2.42578125" style="2" customWidth="1"/>
    <col min="9990" max="9990" width="2.140625" style="2" customWidth="1"/>
    <col min="9991" max="9991" width="0.140625" style="2" customWidth="1"/>
    <col min="9992" max="9992" width="2.28515625" style="2" customWidth="1"/>
    <col min="9993" max="9993" width="2.42578125" style="2" customWidth="1"/>
    <col min="9994" max="9994" width="0.5703125" style="2" customWidth="1"/>
    <col min="9995" max="9995" width="1.7109375" style="2" customWidth="1"/>
    <col min="9996" max="9996" width="2.28515625" style="2" customWidth="1"/>
    <col min="9997" max="9997" width="2.42578125" style="2" customWidth="1"/>
    <col min="9998" max="9998" width="1.5703125" style="2" customWidth="1"/>
    <col min="9999" max="9999" width="0.7109375" style="2" customWidth="1"/>
    <col min="10000" max="10000" width="7.42578125" style="2" customWidth="1"/>
    <col min="10001" max="10002" width="2.28515625" style="2" customWidth="1"/>
    <col min="10003" max="10003" width="4.42578125" style="2" customWidth="1"/>
    <col min="10004" max="10004" width="6.28515625" style="2" customWidth="1"/>
    <col min="10005" max="10005" width="5.28515625" style="2" customWidth="1"/>
    <col min="10006" max="10006" width="2.42578125" style="2" customWidth="1"/>
    <col min="10007" max="10007" width="0.28515625" style="2" customWidth="1"/>
    <col min="10008" max="10008" width="4.140625" style="2" customWidth="1"/>
    <col min="10009" max="10011" width="2.28515625" style="2" customWidth="1"/>
    <col min="10012" max="10012" width="2.42578125" style="2" customWidth="1"/>
    <col min="10013" max="10013" width="0.28515625" style="2" customWidth="1"/>
    <col min="10014" max="10014" width="1" style="2" customWidth="1"/>
    <col min="10015" max="10015" width="0.5703125" style="2" customWidth="1"/>
    <col min="10016" max="10016" width="0.140625" style="2" customWidth="1"/>
    <col min="10017" max="10017" width="0.28515625" style="2" customWidth="1"/>
    <col min="10018" max="10018" width="2" style="2" customWidth="1"/>
    <col min="10019" max="10019" width="0.28515625" style="2" customWidth="1"/>
    <col min="10020" max="10020" width="2" style="2" customWidth="1"/>
    <col min="10021" max="10021" width="0.42578125" style="2" customWidth="1"/>
    <col min="10022" max="10022" width="1.7109375" style="2" customWidth="1"/>
    <col min="10023" max="10023" width="0.140625" style="2" customWidth="1"/>
    <col min="10024" max="10024" width="0.42578125" style="2" customWidth="1"/>
    <col min="10025" max="10025" width="1.28515625" style="2" customWidth="1"/>
    <col min="10026" max="10026" width="0.7109375" style="2" customWidth="1"/>
    <col min="10027" max="10027" width="0.28515625" style="2" customWidth="1"/>
    <col min="10028" max="10028" width="1.28515625" style="2" customWidth="1"/>
    <col min="10029" max="10030" width="0.140625" style="2" customWidth="1"/>
    <col min="10031" max="10031" width="0.85546875" style="2" customWidth="1"/>
    <col min="10032" max="10032" width="2.140625" style="2" customWidth="1"/>
    <col min="10033" max="10033" width="0.140625" style="2" customWidth="1"/>
    <col min="10034" max="10034" width="2" style="2" customWidth="1"/>
    <col min="10035" max="10035" width="0.28515625" style="2" customWidth="1"/>
    <col min="10036" max="10036" width="2.42578125" style="2" customWidth="1"/>
    <col min="10037" max="10037" width="0.85546875" style="2" customWidth="1"/>
    <col min="10038" max="10038" width="4.42578125" style="2" customWidth="1"/>
    <col min="10039" max="10039" width="0.140625" style="2" customWidth="1"/>
    <col min="10040" max="10040" width="15" style="2" bestFit="1" customWidth="1"/>
    <col min="10041" max="10240" width="9.140625" style="2"/>
    <col min="10241" max="10241" width="0.140625" style="2" customWidth="1"/>
    <col min="10242" max="10242" width="5" style="2" customWidth="1"/>
    <col min="10243" max="10243" width="2.42578125" style="2" customWidth="1"/>
    <col min="10244" max="10244" width="2.28515625" style="2" customWidth="1"/>
    <col min="10245" max="10245" width="2.42578125" style="2" customWidth="1"/>
    <col min="10246" max="10246" width="2.140625" style="2" customWidth="1"/>
    <col min="10247" max="10247" width="0.140625" style="2" customWidth="1"/>
    <col min="10248" max="10248" width="2.28515625" style="2" customWidth="1"/>
    <col min="10249" max="10249" width="2.42578125" style="2" customWidth="1"/>
    <col min="10250" max="10250" width="0.5703125" style="2" customWidth="1"/>
    <col min="10251" max="10251" width="1.7109375" style="2" customWidth="1"/>
    <col min="10252" max="10252" width="2.28515625" style="2" customWidth="1"/>
    <col min="10253" max="10253" width="2.42578125" style="2" customWidth="1"/>
    <col min="10254" max="10254" width="1.5703125" style="2" customWidth="1"/>
    <col min="10255" max="10255" width="0.7109375" style="2" customWidth="1"/>
    <col min="10256" max="10256" width="7.42578125" style="2" customWidth="1"/>
    <col min="10257" max="10258" width="2.28515625" style="2" customWidth="1"/>
    <col min="10259" max="10259" width="4.42578125" style="2" customWidth="1"/>
    <col min="10260" max="10260" width="6.28515625" style="2" customWidth="1"/>
    <col min="10261" max="10261" width="5.28515625" style="2" customWidth="1"/>
    <col min="10262" max="10262" width="2.42578125" style="2" customWidth="1"/>
    <col min="10263" max="10263" width="0.28515625" style="2" customWidth="1"/>
    <col min="10264" max="10264" width="4.140625" style="2" customWidth="1"/>
    <col min="10265" max="10267" width="2.28515625" style="2" customWidth="1"/>
    <col min="10268" max="10268" width="2.42578125" style="2" customWidth="1"/>
    <col min="10269" max="10269" width="0.28515625" style="2" customWidth="1"/>
    <col min="10270" max="10270" width="1" style="2" customWidth="1"/>
    <col min="10271" max="10271" width="0.5703125" style="2" customWidth="1"/>
    <col min="10272" max="10272" width="0.140625" style="2" customWidth="1"/>
    <col min="10273" max="10273" width="0.28515625" style="2" customWidth="1"/>
    <col min="10274" max="10274" width="2" style="2" customWidth="1"/>
    <col min="10275" max="10275" width="0.28515625" style="2" customWidth="1"/>
    <col min="10276" max="10276" width="2" style="2" customWidth="1"/>
    <col min="10277" max="10277" width="0.42578125" style="2" customWidth="1"/>
    <col min="10278" max="10278" width="1.7109375" style="2" customWidth="1"/>
    <col min="10279" max="10279" width="0.140625" style="2" customWidth="1"/>
    <col min="10280" max="10280" width="0.42578125" style="2" customWidth="1"/>
    <col min="10281" max="10281" width="1.28515625" style="2" customWidth="1"/>
    <col min="10282" max="10282" width="0.7109375" style="2" customWidth="1"/>
    <col min="10283" max="10283" width="0.28515625" style="2" customWidth="1"/>
    <col min="10284" max="10284" width="1.28515625" style="2" customWidth="1"/>
    <col min="10285" max="10286" width="0.140625" style="2" customWidth="1"/>
    <col min="10287" max="10287" width="0.85546875" style="2" customWidth="1"/>
    <col min="10288" max="10288" width="2.140625" style="2" customWidth="1"/>
    <col min="10289" max="10289" width="0.140625" style="2" customWidth="1"/>
    <col min="10290" max="10290" width="2" style="2" customWidth="1"/>
    <col min="10291" max="10291" width="0.28515625" style="2" customWidth="1"/>
    <col min="10292" max="10292" width="2.42578125" style="2" customWidth="1"/>
    <col min="10293" max="10293" width="0.85546875" style="2" customWidth="1"/>
    <col min="10294" max="10294" width="4.42578125" style="2" customWidth="1"/>
    <col min="10295" max="10295" width="0.140625" style="2" customWidth="1"/>
    <col min="10296" max="10296" width="15" style="2" bestFit="1" customWidth="1"/>
    <col min="10297" max="10496" width="9.140625" style="2"/>
    <col min="10497" max="10497" width="0.140625" style="2" customWidth="1"/>
    <col min="10498" max="10498" width="5" style="2" customWidth="1"/>
    <col min="10499" max="10499" width="2.42578125" style="2" customWidth="1"/>
    <col min="10500" max="10500" width="2.28515625" style="2" customWidth="1"/>
    <col min="10501" max="10501" width="2.42578125" style="2" customWidth="1"/>
    <col min="10502" max="10502" width="2.140625" style="2" customWidth="1"/>
    <col min="10503" max="10503" width="0.140625" style="2" customWidth="1"/>
    <col min="10504" max="10504" width="2.28515625" style="2" customWidth="1"/>
    <col min="10505" max="10505" width="2.42578125" style="2" customWidth="1"/>
    <col min="10506" max="10506" width="0.5703125" style="2" customWidth="1"/>
    <col min="10507" max="10507" width="1.7109375" style="2" customWidth="1"/>
    <col min="10508" max="10508" width="2.28515625" style="2" customWidth="1"/>
    <col min="10509" max="10509" width="2.42578125" style="2" customWidth="1"/>
    <col min="10510" max="10510" width="1.5703125" style="2" customWidth="1"/>
    <col min="10511" max="10511" width="0.7109375" style="2" customWidth="1"/>
    <col min="10512" max="10512" width="7.42578125" style="2" customWidth="1"/>
    <col min="10513" max="10514" width="2.28515625" style="2" customWidth="1"/>
    <col min="10515" max="10515" width="4.42578125" style="2" customWidth="1"/>
    <col min="10516" max="10516" width="6.28515625" style="2" customWidth="1"/>
    <col min="10517" max="10517" width="5.28515625" style="2" customWidth="1"/>
    <col min="10518" max="10518" width="2.42578125" style="2" customWidth="1"/>
    <col min="10519" max="10519" width="0.28515625" style="2" customWidth="1"/>
    <col min="10520" max="10520" width="4.140625" style="2" customWidth="1"/>
    <col min="10521" max="10523" width="2.28515625" style="2" customWidth="1"/>
    <col min="10524" max="10524" width="2.42578125" style="2" customWidth="1"/>
    <col min="10525" max="10525" width="0.28515625" style="2" customWidth="1"/>
    <col min="10526" max="10526" width="1" style="2" customWidth="1"/>
    <col min="10527" max="10527" width="0.5703125" style="2" customWidth="1"/>
    <col min="10528" max="10528" width="0.140625" style="2" customWidth="1"/>
    <col min="10529" max="10529" width="0.28515625" style="2" customWidth="1"/>
    <col min="10530" max="10530" width="2" style="2" customWidth="1"/>
    <col min="10531" max="10531" width="0.28515625" style="2" customWidth="1"/>
    <col min="10532" max="10532" width="2" style="2" customWidth="1"/>
    <col min="10533" max="10533" width="0.42578125" style="2" customWidth="1"/>
    <col min="10534" max="10534" width="1.7109375" style="2" customWidth="1"/>
    <col min="10535" max="10535" width="0.140625" style="2" customWidth="1"/>
    <col min="10536" max="10536" width="0.42578125" style="2" customWidth="1"/>
    <col min="10537" max="10537" width="1.28515625" style="2" customWidth="1"/>
    <col min="10538" max="10538" width="0.7109375" style="2" customWidth="1"/>
    <col min="10539" max="10539" width="0.28515625" style="2" customWidth="1"/>
    <col min="10540" max="10540" width="1.28515625" style="2" customWidth="1"/>
    <col min="10541" max="10542" width="0.140625" style="2" customWidth="1"/>
    <col min="10543" max="10543" width="0.85546875" style="2" customWidth="1"/>
    <col min="10544" max="10544" width="2.140625" style="2" customWidth="1"/>
    <col min="10545" max="10545" width="0.140625" style="2" customWidth="1"/>
    <col min="10546" max="10546" width="2" style="2" customWidth="1"/>
    <col min="10547" max="10547" width="0.28515625" style="2" customWidth="1"/>
    <col min="10548" max="10548" width="2.42578125" style="2" customWidth="1"/>
    <col min="10549" max="10549" width="0.85546875" style="2" customWidth="1"/>
    <col min="10550" max="10550" width="4.42578125" style="2" customWidth="1"/>
    <col min="10551" max="10551" width="0.140625" style="2" customWidth="1"/>
    <col min="10552" max="10552" width="15" style="2" bestFit="1" customWidth="1"/>
    <col min="10553" max="10752" width="9.140625" style="2"/>
    <col min="10753" max="10753" width="0.140625" style="2" customWidth="1"/>
    <col min="10754" max="10754" width="5" style="2" customWidth="1"/>
    <col min="10755" max="10755" width="2.42578125" style="2" customWidth="1"/>
    <col min="10756" max="10756" width="2.28515625" style="2" customWidth="1"/>
    <col min="10757" max="10757" width="2.42578125" style="2" customWidth="1"/>
    <col min="10758" max="10758" width="2.140625" style="2" customWidth="1"/>
    <col min="10759" max="10759" width="0.140625" style="2" customWidth="1"/>
    <col min="10760" max="10760" width="2.28515625" style="2" customWidth="1"/>
    <col min="10761" max="10761" width="2.42578125" style="2" customWidth="1"/>
    <col min="10762" max="10762" width="0.5703125" style="2" customWidth="1"/>
    <col min="10763" max="10763" width="1.7109375" style="2" customWidth="1"/>
    <col min="10764" max="10764" width="2.28515625" style="2" customWidth="1"/>
    <col min="10765" max="10765" width="2.42578125" style="2" customWidth="1"/>
    <col min="10766" max="10766" width="1.5703125" style="2" customWidth="1"/>
    <col min="10767" max="10767" width="0.7109375" style="2" customWidth="1"/>
    <col min="10768" max="10768" width="7.42578125" style="2" customWidth="1"/>
    <col min="10769" max="10770" width="2.28515625" style="2" customWidth="1"/>
    <col min="10771" max="10771" width="4.42578125" style="2" customWidth="1"/>
    <col min="10772" max="10772" width="6.28515625" style="2" customWidth="1"/>
    <col min="10773" max="10773" width="5.28515625" style="2" customWidth="1"/>
    <col min="10774" max="10774" width="2.42578125" style="2" customWidth="1"/>
    <col min="10775" max="10775" width="0.28515625" style="2" customWidth="1"/>
    <col min="10776" max="10776" width="4.140625" style="2" customWidth="1"/>
    <col min="10777" max="10779" width="2.28515625" style="2" customWidth="1"/>
    <col min="10780" max="10780" width="2.42578125" style="2" customWidth="1"/>
    <col min="10781" max="10781" width="0.28515625" style="2" customWidth="1"/>
    <col min="10782" max="10782" width="1" style="2" customWidth="1"/>
    <col min="10783" max="10783" width="0.5703125" style="2" customWidth="1"/>
    <col min="10784" max="10784" width="0.140625" style="2" customWidth="1"/>
    <col min="10785" max="10785" width="0.28515625" style="2" customWidth="1"/>
    <col min="10786" max="10786" width="2" style="2" customWidth="1"/>
    <col min="10787" max="10787" width="0.28515625" style="2" customWidth="1"/>
    <col min="10788" max="10788" width="2" style="2" customWidth="1"/>
    <col min="10789" max="10789" width="0.42578125" style="2" customWidth="1"/>
    <col min="10790" max="10790" width="1.7109375" style="2" customWidth="1"/>
    <col min="10791" max="10791" width="0.140625" style="2" customWidth="1"/>
    <col min="10792" max="10792" width="0.42578125" style="2" customWidth="1"/>
    <col min="10793" max="10793" width="1.28515625" style="2" customWidth="1"/>
    <col min="10794" max="10794" width="0.7109375" style="2" customWidth="1"/>
    <col min="10795" max="10795" width="0.28515625" style="2" customWidth="1"/>
    <col min="10796" max="10796" width="1.28515625" style="2" customWidth="1"/>
    <col min="10797" max="10798" width="0.140625" style="2" customWidth="1"/>
    <col min="10799" max="10799" width="0.85546875" style="2" customWidth="1"/>
    <col min="10800" max="10800" width="2.140625" style="2" customWidth="1"/>
    <col min="10801" max="10801" width="0.140625" style="2" customWidth="1"/>
    <col min="10802" max="10802" width="2" style="2" customWidth="1"/>
    <col min="10803" max="10803" width="0.28515625" style="2" customWidth="1"/>
    <col min="10804" max="10804" width="2.42578125" style="2" customWidth="1"/>
    <col min="10805" max="10805" width="0.85546875" style="2" customWidth="1"/>
    <col min="10806" max="10806" width="4.42578125" style="2" customWidth="1"/>
    <col min="10807" max="10807" width="0.140625" style="2" customWidth="1"/>
    <col min="10808" max="10808" width="15" style="2" bestFit="1" customWidth="1"/>
    <col min="10809" max="11008" width="9.140625" style="2"/>
    <col min="11009" max="11009" width="0.140625" style="2" customWidth="1"/>
    <col min="11010" max="11010" width="5" style="2" customWidth="1"/>
    <col min="11011" max="11011" width="2.42578125" style="2" customWidth="1"/>
    <col min="11012" max="11012" width="2.28515625" style="2" customWidth="1"/>
    <col min="11013" max="11013" width="2.42578125" style="2" customWidth="1"/>
    <col min="11014" max="11014" width="2.140625" style="2" customWidth="1"/>
    <col min="11015" max="11015" width="0.140625" style="2" customWidth="1"/>
    <col min="11016" max="11016" width="2.28515625" style="2" customWidth="1"/>
    <col min="11017" max="11017" width="2.42578125" style="2" customWidth="1"/>
    <col min="11018" max="11018" width="0.5703125" style="2" customWidth="1"/>
    <col min="11019" max="11019" width="1.7109375" style="2" customWidth="1"/>
    <col min="11020" max="11020" width="2.28515625" style="2" customWidth="1"/>
    <col min="11021" max="11021" width="2.42578125" style="2" customWidth="1"/>
    <col min="11022" max="11022" width="1.5703125" style="2" customWidth="1"/>
    <col min="11023" max="11023" width="0.7109375" style="2" customWidth="1"/>
    <col min="11024" max="11024" width="7.42578125" style="2" customWidth="1"/>
    <col min="11025" max="11026" width="2.28515625" style="2" customWidth="1"/>
    <col min="11027" max="11027" width="4.42578125" style="2" customWidth="1"/>
    <col min="11028" max="11028" width="6.28515625" style="2" customWidth="1"/>
    <col min="11029" max="11029" width="5.28515625" style="2" customWidth="1"/>
    <col min="11030" max="11030" width="2.42578125" style="2" customWidth="1"/>
    <col min="11031" max="11031" width="0.28515625" style="2" customWidth="1"/>
    <col min="11032" max="11032" width="4.140625" style="2" customWidth="1"/>
    <col min="11033" max="11035" width="2.28515625" style="2" customWidth="1"/>
    <col min="11036" max="11036" width="2.42578125" style="2" customWidth="1"/>
    <col min="11037" max="11037" width="0.28515625" style="2" customWidth="1"/>
    <col min="11038" max="11038" width="1" style="2" customWidth="1"/>
    <col min="11039" max="11039" width="0.5703125" style="2" customWidth="1"/>
    <col min="11040" max="11040" width="0.140625" style="2" customWidth="1"/>
    <col min="11041" max="11041" width="0.28515625" style="2" customWidth="1"/>
    <col min="11042" max="11042" width="2" style="2" customWidth="1"/>
    <col min="11043" max="11043" width="0.28515625" style="2" customWidth="1"/>
    <col min="11044" max="11044" width="2" style="2" customWidth="1"/>
    <col min="11045" max="11045" width="0.42578125" style="2" customWidth="1"/>
    <col min="11046" max="11046" width="1.7109375" style="2" customWidth="1"/>
    <col min="11047" max="11047" width="0.140625" style="2" customWidth="1"/>
    <col min="11048" max="11048" width="0.42578125" style="2" customWidth="1"/>
    <col min="11049" max="11049" width="1.28515625" style="2" customWidth="1"/>
    <col min="11050" max="11050" width="0.7109375" style="2" customWidth="1"/>
    <col min="11051" max="11051" width="0.28515625" style="2" customWidth="1"/>
    <col min="11052" max="11052" width="1.28515625" style="2" customWidth="1"/>
    <col min="11053" max="11054" width="0.140625" style="2" customWidth="1"/>
    <col min="11055" max="11055" width="0.85546875" style="2" customWidth="1"/>
    <col min="11056" max="11056" width="2.140625" style="2" customWidth="1"/>
    <col min="11057" max="11057" width="0.140625" style="2" customWidth="1"/>
    <col min="11058" max="11058" width="2" style="2" customWidth="1"/>
    <col min="11059" max="11059" width="0.28515625" style="2" customWidth="1"/>
    <col min="11060" max="11060" width="2.42578125" style="2" customWidth="1"/>
    <col min="11061" max="11061" width="0.85546875" style="2" customWidth="1"/>
    <col min="11062" max="11062" width="4.42578125" style="2" customWidth="1"/>
    <col min="11063" max="11063" width="0.140625" style="2" customWidth="1"/>
    <col min="11064" max="11064" width="15" style="2" bestFit="1" customWidth="1"/>
    <col min="11065" max="11264" width="9.140625" style="2"/>
    <col min="11265" max="11265" width="0.140625" style="2" customWidth="1"/>
    <col min="11266" max="11266" width="5" style="2" customWidth="1"/>
    <col min="11267" max="11267" width="2.42578125" style="2" customWidth="1"/>
    <col min="11268" max="11268" width="2.28515625" style="2" customWidth="1"/>
    <col min="11269" max="11269" width="2.42578125" style="2" customWidth="1"/>
    <col min="11270" max="11270" width="2.140625" style="2" customWidth="1"/>
    <col min="11271" max="11271" width="0.140625" style="2" customWidth="1"/>
    <col min="11272" max="11272" width="2.28515625" style="2" customWidth="1"/>
    <col min="11273" max="11273" width="2.42578125" style="2" customWidth="1"/>
    <col min="11274" max="11274" width="0.5703125" style="2" customWidth="1"/>
    <col min="11275" max="11275" width="1.7109375" style="2" customWidth="1"/>
    <col min="11276" max="11276" width="2.28515625" style="2" customWidth="1"/>
    <col min="11277" max="11277" width="2.42578125" style="2" customWidth="1"/>
    <col min="11278" max="11278" width="1.5703125" style="2" customWidth="1"/>
    <col min="11279" max="11279" width="0.7109375" style="2" customWidth="1"/>
    <col min="11280" max="11280" width="7.42578125" style="2" customWidth="1"/>
    <col min="11281" max="11282" width="2.28515625" style="2" customWidth="1"/>
    <col min="11283" max="11283" width="4.42578125" style="2" customWidth="1"/>
    <col min="11284" max="11284" width="6.28515625" style="2" customWidth="1"/>
    <col min="11285" max="11285" width="5.28515625" style="2" customWidth="1"/>
    <col min="11286" max="11286" width="2.42578125" style="2" customWidth="1"/>
    <col min="11287" max="11287" width="0.28515625" style="2" customWidth="1"/>
    <col min="11288" max="11288" width="4.140625" style="2" customWidth="1"/>
    <col min="11289" max="11291" width="2.28515625" style="2" customWidth="1"/>
    <col min="11292" max="11292" width="2.42578125" style="2" customWidth="1"/>
    <col min="11293" max="11293" width="0.28515625" style="2" customWidth="1"/>
    <col min="11294" max="11294" width="1" style="2" customWidth="1"/>
    <col min="11295" max="11295" width="0.5703125" style="2" customWidth="1"/>
    <col min="11296" max="11296" width="0.140625" style="2" customWidth="1"/>
    <col min="11297" max="11297" width="0.28515625" style="2" customWidth="1"/>
    <col min="11298" max="11298" width="2" style="2" customWidth="1"/>
    <col min="11299" max="11299" width="0.28515625" style="2" customWidth="1"/>
    <col min="11300" max="11300" width="2" style="2" customWidth="1"/>
    <col min="11301" max="11301" width="0.42578125" style="2" customWidth="1"/>
    <col min="11302" max="11302" width="1.7109375" style="2" customWidth="1"/>
    <col min="11303" max="11303" width="0.140625" style="2" customWidth="1"/>
    <col min="11304" max="11304" width="0.42578125" style="2" customWidth="1"/>
    <col min="11305" max="11305" width="1.28515625" style="2" customWidth="1"/>
    <col min="11306" max="11306" width="0.7109375" style="2" customWidth="1"/>
    <col min="11307" max="11307" width="0.28515625" style="2" customWidth="1"/>
    <col min="11308" max="11308" width="1.28515625" style="2" customWidth="1"/>
    <col min="11309" max="11310" width="0.140625" style="2" customWidth="1"/>
    <col min="11311" max="11311" width="0.85546875" style="2" customWidth="1"/>
    <col min="11312" max="11312" width="2.140625" style="2" customWidth="1"/>
    <col min="11313" max="11313" width="0.140625" style="2" customWidth="1"/>
    <col min="11314" max="11314" width="2" style="2" customWidth="1"/>
    <col min="11315" max="11315" width="0.28515625" style="2" customWidth="1"/>
    <col min="11316" max="11316" width="2.42578125" style="2" customWidth="1"/>
    <col min="11317" max="11317" width="0.85546875" style="2" customWidth="1"/>
    <col min="11318" max="11318" width="4.42578125" style="2" customWidth="1"/>
    <col min="11319" max="11319" width="0.140625" style="2" customWidth="1"/>
    <col min="11320" max="11320" width="15" style="2" bestFit="1" customWidth="1"/>
    <col min="11321" max="11520" width="9.140625" style="2"/>
    <col min="11521" max="11521" width="0.140625" style="2" customWidth="1"/>
    <col min="11522" max="11522" width="5" style="2" customWidth="1"/>
    <col min="11523" max="11523" width="2.42578125" style="2" customWidth="1"/>
    <col min="11524" max="11524" width="2.28515625" style="2" customWidth="1"/>
    <col min="11525" max="11525" width="2.42578125" style="2" customWidth="1"/>
    <col min="11526" max="11526" width="2.140625" style="2" customWidth="1"/>
    <col min="11527" max="11527" width="0.140625" style="2" customWidth="1"/>
    <col min="11528" max="11528" width="2.28515625" style="2" customWidth="1"/>
    <col min="11529" max="11529" width="2.42578125" style="2" customWidth="1"/>
    <col min="11530" max="11530" width="0.5703125" style="2" customWidth="1"/>
    <col min="11531" max="11531" width="1.7109375" style="2" customWidth="1"/>
    <col min="11532" max="11532" width="2.28515625" style="2" customWidth="1"/>
    <col min="11533" max="11533" width="2.42578125" style="2" customWidth="1"/>
    <col min="11534" max="11534" width="1.5703125" style="2" customWidth="1"/>
    <col min="11535" max="11535" width="0.7109375" style="2" customWidth="1"/>
    <col min="11536" max="11536" width="7.42578125" style="2" customWidth="1"/>
    <col min="11537" max="11538" width="2.28515625" style="2" customWidth="1"/>
    <col min="11539" max="11539" width="4.42578125" style="2" customWidth="1"/>
    <col min="11540" max="11540" width="6.28515625" style="2" customWidth="1"/>
    <col min="11541" max="11541" width="5.28515625" style="2" customWidth="1"/>
    <col min="11542" max="11542" width="2.42578125" style="2" customWidth="1"/>
    <col min="11543" max="11543" width="0.28515625" style="2" customWidth="1"/>
    <col min="11544" max="11544" width="4.140625" style="2" customWidth="1"/>
    <col min="11545" max="11547" width="2.28515625" style="2" customWidth="1"/>
    <col min="11548" max="11548" width="2.42578125" style="2" customWidth="1"/>
    <col min="11549" max="11549" width="0.28515625" style="2" customWidth="1"/>
    <col min="11550" max="11550" width="1" style="2" customWidth="1"/>
    <col min="11551" max="11551" width="0.5703125" style="2" customWidth="1"/>
    <col min="11552" max="11552" width="0.140625" style="2" customWidth="1"/>
    <col min="11553" max="11553" width="0.28515625" style="2" customWidth="1"/>
    <col min="11554" max="11554" width="2" style="2" customWidth="1"/>
    <col min="11555" max="11555" width="0.28515625" style="2" customWidth="1"/>
    <col min="11556" max="11556" width="2" style="2" customWidth="1"/>
    <col min="11557" max="11557" width="0.42578125" style="2" customWidth="1"/>
    <col min="11558" max="11558" width="1.7109375" style="2" customWidth="1"/>
    <col min="11559" max="11559" width="0.140625" style="2" customWidth="1"/>
    <col min="11560" max="11560" width="0.42578125" style="2" customWidth="1"/>
    <col min="11561" max="11561" width="1.28515625" style="2" customWidth="1"/>
    <col min="11562" max="11562" width="0.7109375" style="2" customWidth="1"/>
    <col min="11563" max="11563" width="0.28515625" style="2" customWidth="1"/>
    <col min="11564" max="11564" width="1.28515625" style="2" customWidth="1"/>
    <col min="11565" max="11566" width="0.140625" style="2" customWidth="1"/>
    <col min="11567" max="11567" width="0.85546875" style="2" customWidth="1"/>
    <col min="11568" max="11568" width="2.140625" style="2" customWidth="1"/>
    <col min="11569" max="11569" width="0.140625" style="2" customWidth="1"/>
    <col min="11570" max="11570" width="2" style="2" customWidth="1"/>
    <col min="11571" max="11571" width="0.28515625" style="2" customWidth="1"/>
    <col min="11572" max="11572" width="2.42578125" style="2" customWidth="1"/>
    <col min="11573" max="11573" width="0.85546875" style="2" customWidth="1"/>
    <col min="11574" max="11574" width="4.42578125" style="2" customWidth="1"/>
    <col min="11575" max="11575" width="0.140625" style="2" customWidth="1"/>
    <col min="11576" max="11576" width="15" style="2" bestFit="1" customWidth="1"/>
    <col min="11577" max="11776" width="9.140625" style="2"/>
    <col min="11777" max="11777" width="0.140625" style="2" customWidth="1"/>
    <col min="11778" max="11778" width="5" style="2" customWidth="1"/>
    <col min="11779" max="11779" width="2.42578125" style="2" customWidth="1"/>
    <col min="11780" max="11780" width="2.28515625" style="2" customWidth="1"/>
    <col min="11781" max="11781" width="2.42578125" style="2" customWidth="1"/>
    <col min="11782" max="11782" width="2.140625" style="2" customWidth="1"/>
    <col min="11783" max="11783" width="0.140625" style="2" customWidth="1"/>
    <col min="11784" max="11784" width="2.28515625" style="2" customWidth="1"/>
    <col min="11785" max="11785" width="2.42578125" style="2" customWidth="1"/>
    <col min="11786" max="11786" width="0.5703125" style="2" customWidth="1"/>
    <col min="11787" max="11787" width="1.7109375" style="2" customWidth="1"/>
    <col min="11788" max="11788" width="2.28515625" style="2" customWidth="1"/>
    <col min="11789" max="11789" width="2.42578125" style="2" customWidth="1"/>
    <col min="11790" max="11790" width="1.5703125" style="2" customWidth="1"/>
    <col min="11791" max="11791" width="0.7109375" style="2" customWidth="1"/>
    <col min="11792" max="11792" width="7.42578125" style="2" customWidth="1"/>
    <col min="11793" max="11794" width="2.28515625" style="2" customWidth="1"/>
    <col min="11795" max="11795" width="4.42578125" style="2" customWidth="1"/>
    <col min="11796" max="11796" width="6.28515625" style="2" customWidth="1"/>
    <col min="11797" max="11797" width="5.28515625" style="2" customWidth="1"/>
    <col min="11798" max="11798" width="2.42578125" style="2" customWidth="1"/>
    <col min="11799" max="11799" width="0.28515625" style="2" customWidth="1"/>
    <col min="11800" max="11800" width="4.140625" style="2" customWidth="1"/>
    <col min="11801" max="11803" width="2.28515625" style="2" customWidth="1"/>
    <col min="11804" max="11804" width="2.42578125" style="2" customWidth="1"/>
    <col min="11805" max="11805" width="0.28515625" style="2" customWidth="1"/>
    <col min="11806" max="11806" width="1" style="2" customWidth="1"/>
    <col min="11807" max="11807" width="0.5703125" style="2" customWidth="1"/>
    <col min="11808" max="11808" width="0.140625" style="2" customWidth="1"/>
    <col min="11809" max="11809" width="0.28515625" style="2" customWidth="1"/>
    <col min="11810" max="11810" width="2" style="2" customWidth="1"/>
    <col min="11811" max="11811" width="0.28515625" style="2" customWidth="1"/>
    <col min="11812" max="11812" width="2" style="2" customWidth="1"/>
    <col min="11813" max="11813" width="0.42578125" style="2" customWidth="1"/>
    <col min="11814" max="11814" width="1.7109375" style="2" customWidth="1"/>
    <col min="11815" max="11815" width="0.140625" style="2" customWidth="1"/>
    <col min="11816" max="11816" width="0.42578125" style="2" customWidth="1"/>
    <col min="11817" max="11817" width="1.28515625" style="2" customWidth="1"/>
    <col min="11818" max="11818" width="0.7109375" style="2" customWidth="1"/>
    <col min="11819" max="11819" width="0.28515625" style="2" customWidth="1"/>
    <col min="11820" max="11820" width="1.28515625" style="2" customWidth="1"/>
    <col min="11821" max="11822" width="0.140625" style="2" customWidth="1"/>
    <col min="11823" max="11823" width="0.85546875" style="2" customWidth="1"/>
    <col min="11824" max="11824" width="2.140625" style="2" customWidth="1"/>
    <col min="11825" max="11825" width="0.140625" style="2" customWidth="1"/>
    <col min="11826" max="11826" width="2" style="2" customWidth="1"/>
    <col min="11827" max="11827" width="0.28515625" style="2" customWidth="1"/>
    <col min="11828" max="11828" width="2.42578125" style="2" customWidth="1"/>
    <col min="11829" max="11829" width="0.85546875" style="2" customWidth="1"/>
    <col min="11830" max="11830" width="4.42578125" style="2" customWidth="1"/>
    <col min="11831" max="11831" width="0.140625" style="2" customWidth="1"/>
    <col min="11832" max="11832" width="15" style="2" bestFit="1" customWidth="1"/>
    <col min="11833" max="12032" width="9.140625" style="2"/>
    <col min="12033" max="12033" width="0.140625" style="2" customWidth="1"/>
    <col min="12034" max="12034" width="5" style="2" customWidth="1"/>
    <col min="12035" max="12035" width="2.42578125" style="2" customWidth="1"/>
    <col min="12036" max="12036" width="2.28515625" style="2" customWidth="1"/>
    <col min="12037" max="12037" width="2.42578125" style="2" customWidth="1"/>
    <col min="12038" max="12038" width="2.140625" style="2" customWidth="1"/>
    <col min="12039" max="12039" width="0.140625" style="2" customWidth="1"/>
    <col min="12040" max="12040" width="2.28515625" style="2" customWidth="1"/>
    <col min="12041" max="12041" width="2.42578125" style="2" customWidth="1"/>
    <col min="12042" max="12042" width="0.5703125" style="2" customWidth="1"/>
    <col min="12043" max="12043" width="1.7109375" style="2" customWidth="1"/>
    <col min="12044" max="12044" width="2.28515625" style="2" customWidth="1"/>
    <col min="12045" max="12045" width="2.42578125" style="2" customWidth="1"/>
    <col min="12046" max="12046" width="1.5703125" style="2" customWidth="1"/>
    <col min="12047" max="12047" width="0.7109375" style="2" customWidth="1"/>
    <col min="12048" max="12048" width="7.42578125" style="2" customWidth="1"/>
    <col min="12049" max="12050" width="2.28515625" style="2" customWidth="1"/>
    <col min="12051" max="12051" width="4.42578125" style="2" customWidth="1"/>
    <col min="12052" max="12052" width="6.28515625" style="2" customWidth="1"/>
    <col min="12053" max="12053" width="5.28515625" style="2" customWidth="1"/>
    <col min="12054" max="12054" width="2.42578125" style="2" customWidth="1"/>
    <col min="12055" max="12055" width="0.28515625" style="2" customWidth="1"/>
    <col min="12056" max="12056" width="4.140625" style="2" customWidth="1"/>
    <col min="12057" max="12059" width="2.28515625" style="2" customWidth="1"/>
    <col min="12060" max="12060" width="2.42578125" style="2" customWidth="1"/>
    <col min="12061" max="12061" width="0.28515625" style="2" customWidth="1"/>
    <col min="12062" max="12062" width="1" style="2" customWidth="1"/>
    <col min="12063" max="12063" width="0.5703125" style="2" customWidth="1"/>
    <col min="12064" max="12064" width="0.140625" style="2" customWidth="1"/>
    <col min="12065" max="12065" width="0.28515625" style="2" customWidth="1"/>
    <col min="12066" max="12066" width="2" style="2" customWidth="1"/>
    <col min="12067" max="12067" width="0.28515625" style="2" customWidth="1"/>
    <col min="12068" max="12068" width="2" style="2" customWidth="1"/>
    <col min="12069" max="12069" width="0.42578125" style="2" customWidth="1"/>
    <col min="12070" max="12070" width="1.7109375" style="2" customWidth="1"/>
    <col min="12071" max="12071" width="0.140625" style="2" customWidth="1"/>
    <col min="12072" max="12072" width="0.42578125" style="2" customWidth="1"/>
    <col min="12073" max="12073" width="1.28515625" style="2" customWidth="1"/>
    <col min="12074" max="12074" width="0.7109375" style="2" customWidth="1"/>
    <col min="12075" max="12075" width="0.28515625" style="2" customWidth="1"/>
    <col min="12076" max="12076" width="1.28515625" style="2" customWidth="1"/>
    <col min="12077" max="12078" width="0.140625" style="2" customWidth="1"/>
    <col min="12079" max="12079" width="0.85546875" style="2" customWidth="1"/>
    <col min="12080" max="12080" width="2.140625" style="2" customWidth="1"/>
    <col min="12081" max="12081" width="0.140625" style="2" customWidth="1"/>
    <col min="12082" max="12082" width="2" style="2" customWidth="1"/>
    <col min="12083" max="12083" width="0.28515625" style="2" customWidth="1"/>
    <col min="12084" max="12084" width="2.42578125" style="2" customWidth="1"/>
    <col min="12085" max="12085" width="0.85546875" style="2" customWidth="1"/>
    <col min="12086" max="12086" width="4.42578125" style="2" customWidth="1"/>
    <col min="12087" max="12087" width="0.140625" style="2" customWidth="1"/>
    <col min="12088" max="12088" width="15" style="2" bestFit="1" customWidth="1"/>
    <col min="12089" max="12288" width="9.140625" style="2"/>
    <col min="12289" max="12289" width="0.140625" style="2" customWidth="1"/>
    <col min="12290" max="12290" width="5" style="2" customWidth="1"/>
    <col min="12291" max="12291" width="2.42578125" style="2" customWidth="1"/>
    <col min="12292" max="12292" width="2.28515625" style="2" customWidth="1"/>
    <col min="12293" max="12293" width="2.42578125" style="2" customWidth="1"/>
    <col min="12294" max="12294" width="2.140625" style="2" customWidth="1"/>
    <col min="12295" max="12295" width="0.140625" style="2" customWidth="1"/>
    <col min="12296" max="12296" width="2.28515625" style="2" customWidth="1"/>
    <col min="12297" max="12297" width="2.42578125" style="2" customWidth="1"/>
    <col min="12298" max="12298" width="0.5703125" style="2" customWidth="1"/>
    <col min="12299" max="12299" width="1.7109375" style="2" customWidth="1"/>
    <col min="12300" max="12300" width="2.28515625" style="2" customWidth="1"/>
    <col min="12301" max="12301" width="2.42578125" style="2" customWidth="1"/>
    <col min="12302" max="12302" width="1.5703125" style="2" customWidth="1"/>
    <col min="12303" max="12303" width="0.7109375" style="2" customWidth="1"/>
    <col min="12304" max="12304" width="7.42578125" style="2" customWidth="1"/>
    <col min="12305" max="12306" width="2.28515625" style="2" customWidth="1"/>
    <col min="12307" max="12307" width="4.42578125" style="2" customWidth="1"/>
    <col min="12308" max="12308" width="6.28515625" style="2" customWidth="1"/>
    <col min="12309" max="12309" width="5.28515625" style="2" customWidth="1"/>
    <col min="12310" max="12310" width="2.42578125" style="2" customWidth="1"/>
    <col min="12311" max="12311" width="0.28515625" style="2" customWidth="1"/>
    <col min="12312" max="12312" width="4.140625" style="2" customWidth="1"/>
    <col min="12313" max="12315" width="2.28515625" style="2" customWidth="1"/>
    <col min="12316" max="12316" width="2.42578125" style="2" customWidth="1"/>
    <col min="12317" max="12317" width="0.28515625" style="2" customWidth="1"/>
    <col min="12318" max="12318" width="1" style="2" customWidth="1"/>
    <col min="12319" max="12319" width="0.5703125" style="2" customWidth="1"/>
    <col min="12320" max="12320" width="0.140625" style="2" customWidth="1"/>
    <col min="12321" max="12321" width="0.28515625" style="2" customWidth="1"/>
    <col min="12322" max="12322" width="2" style="2" customWidth="1"/>
    <col min="12323" max="12323" width="0.28515625" style="2" customWidth="1"/>
    <col min="12324" max="12324" width="2" style="2" customWidth="1"/>
    <col min="12325" max="12325" width="0.42578125" style="2" customWidth="1"/>
    <col min="12326" max="12326" width="1.7109375" style="2" customWidth="1"/>
    <col min="12327" max="12327" width="0.140625" style="2" customWidth="1"/>
    <col min="12328" max="12328" width="0.42578125" style="2" customWidth="1"/>
    <col min="12329" max="12329" width="1.28515625" style="2" customWidth="1"/>
    <col min="12330" max="12330" width="0.7109375" style="2" customWidth="1"/>
    <col min="12331" max="12331" width="0.28515625" style="2" customWidth="1"/>
    <col min="12332" max="12332" width="1.28515625" style="2" customWidth="1"/>
    <col min="12333" max="12334" width="0.140625" style="2" customWidth="1"/>
    <col min="12335" max="12335" width="0.85546875" style="2" customWidth="1"/>
    <col min="12336" max="12336" width="2.140625" style="2" customWidth="1"/>
    <col min="12337" max="12337" width="0.140625" style="2" customWidth="1"/>
    <col min="12338" max="12338" width="2" style="2" customWidth="1"/>
    <col min="12339" max="12339" width="0.28515625" style="2" customWidth="1"/>
    <col min="12340" max="12340" width="2.42578125" style="2" customWidth="1"/>
    <col min="12341" max="12341" width="0.85546875" style="2" customWidth="1"/>
    <col min="12342" max="12342" width="4.42578125" style="2" customWidth="1"/>
    <col min="12343" max="12343" width="0.140625" style="2" customWidth="1"/>
    <col min="12344" max="12344" width="15" style="2" bestFit="1" customWidth="1"/>
    <col min="12345" max="12544" width="9.140625" style="2"/>
    <col min="12545" max="12545" width="0.140625" style="2" customWidth="1"/>
    <col min="12546" max="12546" width="5" style="2" customWidth="1"/>
    <col min="12547" max="12547" width="2.42578125" style="2" customWidth="1"/>
    <col min="12548" max="12548" width="2.28515625" style="2" customWidth="1"/>
    <col min="12549" max="12549" width="2.42578125" style="2" customWidth="1"/>
    <col min="12550" max="12550" width="2.140625" style="2" customWidth="1"/>
    <col min="12551" max="12551" width="0.140625" style="2" customWidth="1"/>
    <col min="12552" max="12552" width="2.28515625" style="2" customWidth="1"/>
    <col min="12553" max="12553" width="2.42578125" style="2" customWidth="1"/>
    <col min="12554" max="12554" width="0.5703125" style="2" customWidth="1"/>
    <col min="12555" max="12555" width="1.7109375" style="2" customWidth="1"/>
    <col min="12556" max="12556" width="2.28515625" style="2" customWidth="1"/>
    <col min="12557" max="12557" width="2.42578125" style="2" customWidth="1"/>
    <col min="12558" max="12558" width="1.5703125" style="2" customWidth="1"/>
    <col min="12559" max="12559" width="0.7109375" style="2" customWidth="1"/>
    <col min="12560" max="12560" width="7.42578125" style="2" customWidth="1"/>
    <col min="12561" max="12562" width="2.28515625" style="2" customWidth="1"/>
    <col min="12563" max="12563" width="4.42578125" style="2" customWidth="1"/>
    <col min="12564" max="12564" width="6.28515625" style="2" customWidth="1"/>
    <col min="12565" max="12565" width="5.28515625" style="2" customWidth="1"/>
    <col min="12566" max="12566" width="2.42578125" style="2" customWidth="1"/>
    <col min="12567" max="12567" width="0.28515625" style="2" customWidth="1"/>
    <col min="12568" max="12568" width="4.140625" style="2" customWidth="1"/>
    <col min="12569" max="12571" width="2.28515625" style="2" customWidth="1"/>
    <col min="12572" max="12572" width="2.42578125" style="2" customWidth="1"/>
    <col min="12573" max="12573" width="0.28515625" style="2" customWidth="1"/>
    <col min="12574" max="12574" width="1" style="2" customWidth="1"/>
    <col min="12575" max="12575" width="0.5703125" style="2" customWidth="1"/>
    <col min="12576" max="12576" width="0.140625" style="2" customWidth="1"/>
    <col min="12577" max="12577" width="0.28515625" style="2" customWidth="1"/>
    <col min="12578" max="12578" width="2" style="2" customWidth="1"/>
    <col min="12579" max="12579" width="0.28515625" style="2" customWidth="1"/>
    <col min="12580" max="12580" width="2" style="2" customWidth="1"/>
    <col min="12581" max="12581" width="0.42578125" style="2" customWidth="1"/>
    <col min="12582" max="12582" width="1.7109375" style="2" customWidth="1"/>
    <col min="12583" max="12583" width="0.140625" style="2" customWidth="1"/>
    <col min="12584" max="12584" width="0.42578125" style="2" customWidth="1"/>
    <col min="12585" max="12585" width="1.28515625" style="2" customWidth="1"/>
    <col min="12586" max="12586" width="0.7109375" style="2" customWidth="1"/>
    <col min="12587" max="12587" width="0.28515625" style="2" customWidth="1"/>
    <col min="12588" max="12588" width="1.28515625" style="2" customWidth="1"/>
    <col min="12589" max="12590" width="0.140625" style="2" customWidth="1"/>
    <col min="12591" max="12591" width="0.85546875" style="2" customWidth="1"/>
    <col min="12592" max="12592" width="2.140625" style="2" customWidth="1"/>
    <col min="12593" max="12593" width="0.140625" style="2" customWidth="1"/>
    <col min="12594" max="12594" width="2" style="2" customWidth="1"/>
    <col min="12595" max="12595" width="0.28515625" style="2" customWidth="1"/>
    <col min="12596" max="12596" width="2.42578125" style="2" customWidth="1"/>
    <col min="12597" max="12597" width="0.85546875" style="2" customWidth="1"/>
    <col min="12598" max="12598" width="4.42578125" style="2" customWidth="1"/>
    <col min="12599" max="12599" width="0.140625" style="2" customWidth="1"/>
    <col min="12600" max="12600" width="15" style="2" bestFit="1" customWidth="1"/>
    <col min="12601" max="12800" width="9.140625" style="2"/>
    <col min="12801" max="12801" width="0.140625" style="2" customWidth="1"/>
    <col min="12802" max="12802" width="5" style="2" customWidth="1"/>
    <col min="12803" max="12803" width="2.42578125" style="2" customWidth="1"/>
    <col min="12804" max="12804" width="2.28515625" style="2" customWidth="1"/>
    <col min="12805" max="12805" width="2.42578125" style="2" customWidth="1"/>
    <col min="12806" max="12806" width="2.140625" style="2" customWidth="1"/>
    <col min="12807" max="12807" width="0.140625" style="2" customWidth="1"/>
    <col min="12808" max="12808" width="2.28515625" style="2" customWidth="1"/>
    <col min="12809" max="12809" width="2.42578125" style="2" customWidth="1"/>
    <col min="12810" max="12810" width="0.5703125" style="2" customWidth="1"/>
    <col min="12811" max="12811" width="1.7109375" style="2" customWidth="1"/>
    <col min="12812" max="12812" width="2.28515625" style="2" customWidth="1"/>
    <col min="12813" max="12813" width="2.42578125" style="2" customWidth="1"/>
    <col min="12814" max="12814" width="1.5703125" style="2" customWidth="1"/>
    <col min="12815" max="12815" width="0.7109375" style="2" customWidth="1"/>
    <col min="12816" max="12816" width="7.42578125" style="2" customWidth="1"/>
    <col min="12817" max="12818" width="2.28515625" style="2" customWidth="1"/>
    <col min="12819" max="12819" width="4.42578125" style="2" customWidth="1"/>
    <col min="12820" max="12820" width="6.28515625" style="2" customWidth="1"/>
    <col min="12821" max="12821" width="5.28515625" style="2" customWidth="1"/>
    <col min="12822" max="12822" width="2.42578125" style="2" customWidth="1"/>
    <col min="12823" max="12823" width="0.28515625" style="2" customWidth="1"/>
    <col min="12824" max="12824" width="4.140625" style="2" customWidth="1"/>
    <col min="12825" max="12827" width="2.28515625" style="2" customWidth="1"/>
    <col min="12828" max="12828" width="2.42578125" style="2" customWidth="1"/>
    <col min="12829" max="12829" width="0.28515625" style="2" customWidth="1"/>
    <col min="12830" max="12830" width="1" style="2" customWidth="1"/>
    <col min="12831" max="12831" width="0.5703125" style="2" customWidth="1"/>
    <col min="12832" max="12832" width="0.140625" style="2" customWidth="1"/>
    <col min="12833" max="12833" width="0.28515625" style="2" customWidth="1"/>
    <col min="12834" max="12834" width="2" style="2" customWidth="1"/>
    <col min="12835" max="12835" width="0.28515625" style="2" customWidth="1"/>
    <col min="12836" max="12836" width="2" style="2" customWidth="1"/>
    <col min="12837" max="12837" width="0.42578125" style="2" customWidth="1"/>
    <col min="12838" max="12838" width="1.7109375" style="2" customWidth="1"/>
    <col min="12839" max="12839" width="0.140625" style="2" customWidth="1"/>
    <col min="12840" max="12840" width="0.42578125" style="2" customWidth="1"/>
    <col min="12841" max="12841" width="1.28515625" style="2" customWidth="1"/>
    <col min="12842" max="12842" width="0.7109375" style="2" customWidth="1"/>
    <col min="12843" max="12843" width="0.28515625" style="2" customWidth="1"/>
    <col min="12844" max="12844" width="1.28515625" style="2" customWidth="1"/>
    <col min="12845" max="12846" width="0.140625" style="2" customWidth="1"/>
    <col min="12847" max="12847" width="0.85546875" style="2" customWidth="1"/>
    <col min="12848" max="12848" width="2.140625" style="2" customWidth="1"/>
    <col min="12849" max="12849" width="0.140625" style="2" customWidth="1"/>
    <col min="12850" max="12850" width="2" style="2" customWidth="1"/>
    <col min="12851" max="12851" width="0.28515625" style="2" customWidth="1"/>
    <col min="12852" max="12852" width="2.42578125" style="2" customWidth="1"/>
    <col min="12853" max="12853" width="0.85546875" style="2" customWidth="1"/>
    <col min="12854" max="12854" width="4.42578125" style="2" customWidth="1"/>
    <col min="12855" max="12855" width="0.140625" style="2" customWidth="1"/>
    <col min="12856" max="12856" width="15" style="2" bestFit="1" customWidth="1"/>
    <col min="12857" max="13056" width="9.140625" style="2"/>
    <col min="13057" max="13057" width="0.140625" style="2" customWidth="1"/>
    <col min="13058" max="13058" width="5" style="2" customWidth="1"/>
    <col min="13059" max="13059" width="2.42578125" style="2" customWidth="1"/>
    <col min="13060" max="13060" width="2.28515625" style="2" customWidth="1"/>
    <col min="13061" max="13061" width="2.42578125" style="2" customWidth="1"/>
    <col min="13062" max="13062" width="2.140625" style="2" customWidth="1"/>
    <col min="13063" max="13063" width="0.140625" style="2" customWidth="1"/>
    <col min="13064" max="13064" width="2.28515625" style="2" customWidth="1"/>
    <col min="13065" max="13065" width="2.42578125" style="2" customWidth="1"/>
    <col min="13066" max="13066" width="0.5703125" style="2" customWidth="1"/>
    <col min="13067" max="13067" width="1.7109375" style="2" customWidth="1"/>
    <col min="13068" max="13068" width="2.28515625" style="2" customWidth="1"/>
    <col min="13069" max="13069" width="2.42578125" style="2" customWidth="1"/>
    <col min="13070" max="13070" width="1.5703125" style="2" customWidth="1"/>
    <col min="13071" max="13071" width="0.7109375" style="2" customWidth="1"/>
    <col min="13072" max="13072" width="7.42578125" style="2" customWidth="1"/>
    <col min="13073" max="13074" width="2.28515625" style="2" customWidth="1"/>
    <col min="13075" max="13075" width="4.42578125" style="2" customWidth="1"/>
    <col min="13076" max="13076" width="6.28515625" style="2" customWidth="1"/>
    <col min="13077" max="13077" width="5.28515625" style="2" customWidth="1"/>
    <col min="13078" max="13078" width="2.42578125" style="2" customWidth="1"/>
    <col min="13079" max="13079" width="0.28515625" style="2" customWidth="1"/>
    <col min="13080" max="13080" width="4.140625" style="2" customWidth="1"/>
    <col min="13081" max="13083" width="2.28515625" style="2" customWidth="1"/>
    <col min="13084" max="13084" width="2.42578125" style="2" customWidth="1"/>
    <col min="13085" max="13085" width="0.28515625" style="2" customWidth="1"/>
    <col min="13086" max="13086" width="1" style="2" customWidth="1"/>
    <col min="13087" max="13087" width="0.5703125" style="2" customWidth="1"/>
    <col min="13088" max="13088" width="0.140625" style="2" customWidth="1"/>
    <col min="13089" max="13089" width="0.28515625" style="2" customWidth="1"/>
    <col min="13090" max="13090" width="2" style="2" customWidth="1"/>
    <col min="13091" max="13091" width="0.28515625" style="2" customWidth="1"/>
    <col min="13092" max="13092" width="2" style="2" customWidth="1"/>
    <col min="13093" max="13093" width="0.42578125" style="2" customWidth="1"/>
    <col min="13094" max="13094" width="1.7109375" style="2" customWidth="1"/>
    <col min="13095" max="13095" width="0.140625" style="2" customWidth="1"/>
    <col min="13096" max="13096" width="0.42578125" style="2" customWidth="1"/>
    <col min="13097" max="13097" width="1.28515625" style="2" customWidth="1"/>
    <col min="13098" max="13098" width="0.7109375" style="2" customWidth="1"/>
    <col min="13099" max="13099" width="0.28515625" style="2" customWidth="1"/>
    <col min="13100" max="13100" width="1.28515625" style="2" customWidth="1"/>
    <col min="13101" max="13102" width="0.140625" style="2" customWidth="1"/>
    <col min="13103" max="13103" width="0.85546875" style="2" customWidth="1"/>
    <col min="13104" max="13104" width="2.140625" style="2" customWidth="1"/>
    <col min="13105" max="13105" width="0.140625" style="2" customWidth="1"/>
    <col min="13106" max="13106" width="2" style="2" customWidth="1"/>
    <col min="13107" max="13107" width="0.28515625" style="2" customWidth="1"/>
    <col min="13108" max="13108" width="2.42578125" style="2" customWidth="1"/>
    <col min="13109" max="13109" width="0.85546875" style="2" customWidth="1"/>
    <col min="13110" max="13110" width="4.42578125" style="2" customWidth="1"/>
    <col min="13111" max="13111" width="0.140625" style="2" customWidth="1"/>
    <col min="13112" max="13112" width="15" style="2" bestFit="1" customWidth="1"/>
    <col min="13113" max="13312" width="9.140625" style="2"/>
    <col min="13313" max="13313" width="0.140625" style="2" customWidth="1"/>
    <col min="13314" max="13314" width="5" style="2" customWidth="1"/>
    <col min="13315" max="13315" width="2.42578125" style="2" customWidth="1"/>
    <col min="13316" max="13316" width="2.28515625" style="2" customWidth="1"/>
    <col min="13317" max="13317" width="2.42578125" style="2" customWidth="1"/>
    <col min="13318" max="13318" width="2.140625" style="2" customWidth="1"/>
    <col min="13319" max="13319" width="0.140625" style="2" customWidth="1"/>
    <col min="13320" max="13320" width="2.28515625" style="2" customWidth="1"/>
    <col min="13321" max="13321" width="2.42578125" style="2" customWidth="1"/>
    <col min="13322" max="13322" width="0.5703125" style="2" customWidth="1"/>
    <col min="13323" max="13323" width="1.7109375" style="2" customWidth="1"/>
    <col min="13324" max="13324" width="2.28515625" style="2" customWidth="1"/>
    <col min="13325" max="13325" width="2.42578125" style="2" customWidth="1"/>
    <col min="13326" max="13326" width="1.5703125" style="2" customWidth="1"/>
    <col min="13327" max="13327" width="0.7109375" style="2" customWidth="1"/>
    <col min="13328" max="13328" width="7.42578125" style="2" customWidth="1"/>
    <col min="13329" max="13330" width="2.28515625" style="2" customWidth="1"/>
    <col min="13331" max="13331" width="4.42578125" style="2" customWidth="1"/>
    <col min="13332" max="13332" width="6.28515625" style="2" customWidth="1"/>
    <col min="13333" max="13333" width="5.28515625" style="2" customWidth="1"/>
    <col min="13334" max="13334" width="2.42578125" style="2" customWidth="1"/>
    <col min="13335" max="13335" width="0.28515625" style="2" customWidth="1"/>
    <col min="13336" max="13336" width="4.140625" style="2" customWidth="1"/>
    <col min="13337" max="13339" width="2.28515625" style="2" customWidth="1"/>
    <col min="13340" max="13340" width="2.42578125" style="2" customWidth="1"/>
    <col min="13341" max="13341" width="0.28515625" style="2" customWidth="1"/>
    <col min="13342" max="13342" width="1" style="2" customWidth="1"/>
    <col min="13343" max="13343" width="0.5703125" style="2" customWidth="1"/>
    <col min="13344" max="13344" width="0.140625" style="2" customWidth="1"/>
    <col min="13345" max="13345" width="0.28515625" style="2" customWidth="1"/>
    <col min="13346" max="13346" width="2" style="2" customWidth="1"/>
    <col min="13347" max="13347" width="0.28515625" style="2" customWidth="1"/>
    <col min="13348" max="13348" width="2" style="2" customWidth="1"/>
    <col min="13349" max="13349" width="0.42578125" style="2" customWidth="1"/>
    <col min="13350" max="13350" width="1.7109375" style="2" customWidth="1"/>
    <col min="13351" max="13351" width="0.140625" style="2" customWidth="1"/>
    <col min="13352" max="13352" width="0.42578125" style="2" customWidth="1"/>
    <col min="13353" max="13353" width="1.28515625" style="2" customWidth="1"/>
    <col min="13354" max="13354" width="0.7109375" style="2" customWidth="1"/>
    <col min="13355" max="13355" width="0.28515625" style="2" customWidth="1"/>
    <col min="13356" max="13356" width="1.28515625" style="2" customWidth="1"/>
    <col min="13357" max="13358" width="0.140625" style="2" customWidth="1"/>
    <col min="13359" max="13359" width="0.85546875" style="2" customWidth="1"/>
    <col min="13360" max="13360" width="2.140625" style="2" customWidth="1"/>
    <col min="13361" max="13361" width="0.140625" style="2" customWidth="1"/>
    <col min="13362" max="13362" width="2" style="2" customWidth="1"/>
    <col min="13363" max="13363" width="0.28515625" style="2" customWidth="1"/>
    <col min="13364" max="13364" width="2.42578125" style="2" customWidth="1"/>
    <col min="13365" max="13365" width="0.85546875" style="2" customWidth="1"/>
    <col min="13366" max="13366" width="4.42578125" style="2" customWidth="1"/>
    <col min="13367" max="13367" width="0.140625" style="2" customWidth="1"/>
    <col min="13368" max="13368" width="15" style="2" bestFit="1" customWidth="1"/>
    <col min="13369" max="13568" width="9.140625" style="2"/>
    <col min="13569" max="13569" width="0.140625" style="2" customWidth="1"/>
    <col min="13570" max="13570" width="5" style="2" customWidth="1"/>
    <col min="13571" max="13571" width="2.42578125" style="2" customWidth="1"/>
    <col min="13572" max="13572" width="2.28515625" style="2" customWidth="1"/>
    <col min="13573" max="13573" width="2.42578125" style="2" customWidth="1"/>
    <col min="13574" max="13574" width="2.140625" style="2" customWidth="1"/>
    <col min="13575" max="13575" width="0.140625" style="2" customWidth="1"/>
    <col min="13576" max="13576" width="2.28515625" style="2" customWidth="1"/>
    <col min="13577" max="13577" width="2.42578125" style="2" customWidth="1"/>
    <col min="13578" max="13578" width="0.5703125" style="2" customWidth="1"/>
    <col min="13579" max="13579" width="1.7109375" style="2" customWidth="1"/>
    <col min="13580" max="13580" width="2.28515625" style="2" customWidth="1"/>
    <col min="13581" max="13581" width="2.42578125" style="2" customWidth="1"/>
    <col min="13582" max="13582" width="1.5703125" style="2" customWidth="1"/>
    <col min="13583" max="13583" width="0.7109375" style="2" customWidth="1"/>
    <col min="13584" max="13584" width="7.42578125" style="2" customWidth="1"/>
    <col min="13585" max="13586" width="2.28515625" style="2" customWidth="1"/>
    <col min="13587" max="13587" width="4.42578125" style="2" customWidth="1"/>
    <col min="13588" max="13588" width="6.28515625" style="2" customWidth="1"/>
    <col min="13589" max="13589" width="5.28515625" style="2" customWidth="1"/>
    <col min="13590" max="13590" width="2.42578125" style="2" customWidth="1"/>
    <col min="13591" max="13591" width="0.28515625" style="2" customWidth="1"/>
    <col min="13592" max="13592" width="4.140625" style="2" customWidth="1"/>
    <col min="13593" max="13595" width="2.28515625" style="2" customWidth="1"/>
    <col min="13596" max="13596" width="2.42578125" style="2" customWidth="1"/>
    <col min="13597" max="13597" width="0.28515625" style="2" customWidth="1"/>
    <col min="13598" max="13598" width="1" style="2" customWidth="1"/>
    <col min="13599" max="13599" width="0.5703125" style="2" customWidth="1"/>
    <col min="13600" max="13600" width="0.140625" style="2" customWidth="1"/>
    <col min="13601" max="13601" width="0.28515625" style="2" customWidth="1"/>
    <col min="13602" max="13602" width="2" style="2" customWidth="1"/>
    <col min="13603" max="13603" width="0.28515625" style="2" customWidth="1"/>
    <col min="13604" max="13604" width="2" style="2" customWidth="1"/>
    <col min="13605" max="13605" width="0.42578125" style="2" customWidth="1"/>
    <col min="13606" max="13606" width="1.7109375" style="2" customWidth="1"/>
    <col min="13607" max="13607" width="0.140625" style="2" customWidth="1"/>
    <col min="13608" max="13608" width="0.42578125" style="2" customWidth="1"/>
    <col min="13609" max="13609" width="1.28515625" style="2" customWidth="1"/>
    <col min="13610" max="13610" width="0.7109375" style="2" customWidth="1"/>
    <col min="13611" max="13611" width="0.28515625" style="2" customWidth="1"/>
    <col min="13612" max="13612" width="1.28515625" style="2" customWidth="1"/>
    <col min="13613" max="13614" width="0.140625" style="2" customWidth="1"/>
    <col min="13615" max="13615" width="0.85546875" style="2" customWidth="1"/>
    <col min="13616" max="13616" width="2.140625" style="2" customWidth="1"/>
    <col min="13617" max="13617" width="0.140625" style="2" customWidth="1"/>
    <col min="13618" max="13618" width="2" style="2" customWidth="1"/>
    <col min="13619" max="13619" width="0.28515625" style="2" customWidth="1"/>
    <col min="13620" max="13620" width="2.42578125" style="2" customWidth="1"/>
    <col min="13621" max="13621" width="0.85546875" style="2" customWidth="1"/>
    <col min="13622" max="13622" width="4.42578125" style="2" customWidth="1"/>
    <col min="13623" max="13623" width="0.140625" style="2" customWidth="1"/>
    <col min="13624" max="13624" width="15" style="2" bestFit="1" customWidth="1"/>
    <col min="13625" max="13824" width="9.140625" style="2"/>
    <col min="13825" max="13825" width="0.140625" style="2" customWidth="1"/>
    <col min="13826" max="13826" width="5" style="2" customWidth="1"/>
    <col min="13827" max="13827" width="2.42578125" style="2" customWidth="1"/>
    <col min="13828" max="13828" width="2.28515625" style="2" customWidth="1"/>
    <col min="13829" max="13829" width="2.42578125" style="2" customWidth="1"/>
    <col min="13830" max="13830" width="2.140625" style="2" customWidth="1"/>
    <col min="13831" max="13831" width="0.140625" style="2" customWidth="1"/>
    <col min="13832" max="13832" width="2.28515625" style="2" customWidth="1"/>
    <col min="13833" max="13833" width="2.42578125" style="2" customWidth="1"/>
    <col min="13834" max="13834" width="0.5703125" style="2" customWidth="1"/>
    <col min="13835" max="13835" width="1.7109375" style="2" customWidth="1"/>
    <col min="13836" max="13836" width="2.28515625" style="2" customWidth="1"/>
    <col min="13837" max="13837" width="2.42578125" style="2" customWidth="1"/>
    <col min="13838" max="13838" width="1.5703125" style="2" customWidth="1"/>
    <col min="13839" max="13839" width="0.7109375" style="2" customWidth="1"/>
    <col min="13840" max="13840" width="7.42578125" style="2" customWidth="1"/>
    <col min="13841" max="13842" width="2.28515625" style="2" customWidth="1"/>
    <col min="13843" max="13843" width="4.42578125" style="2" customWidth="1"/>
    <col min="13844" max="13844" width="6.28515625" style="2" customWidth="1"/>
    <col min="13845" max="13845" width="5.28515625" style="2" customWidth="1"/>
    <col min="13846" max="13846" width="2.42578125" style="2" customWidth="1"/>
    <col min="13847" max="13847" width="0.28515625" style="2" customWidth="1"/>
    <col min="13848" max="13848" width="4.140625" style="2" customWidth="1"/>
    <col min="13849" max="13851" width="2.28515625" style="2" customWidth="1"/>
    <col min="13852" max="13852" width="2.42578125" style="2" customWidth="1"/>
    <col min="13853" max="13853" width="0.28515625" style="2" customWidth="1"/>
    <col min="13854" max="13854" width="1" style="2" customWidth="1"/>
    <col min="13855" max="13855" width="0.5703125" style="2" customWidth="1"/>
    <col min="13856" max="13856" width="0.140625" style="2" customWidth="1"/>
    <col min="13857" max="13857" width="0.28515625" style="2" customWidth="1"/>
    <col min="13858" max="13858" width="2" style="2" customWidth="1"/>
    <col min="13859" max="13859" width="0.28515625" style="2" customWidth="1"/>
    <col min="13860" max="13860" width="2" style="2" customWidth="1"/>
    <col min="13861" max="13861" width="0.42578125" style="2" customWidth="1"/>
    <col min="13862" max="13862" width="1.7109375" style="2" customWidth="1"/>
    <col min="13863" max="13863" width="0.140625" style="2" customWidth="1"/>
    <col min="13864" max="13864" width="0.42578125" style="2" customWidth="1"/>
    <col min="13865" max="13865" width="1.28515625" style="2" customWidth="1"/>
    <col min="13866" max="13866" width="0.7109375" style="2" customWidth="1"/>
    <col min="13867" max="13867" width="0.28515625" style="2" customWidth="1"/>
    <col min="13868" max="13868" width="1.28515625" style="2" customWidth="1"/>
    <col min="13869" max="13870" width="0.140625" style="2" customWidth="1"/>
    <col min="13871" max="13871" width="0.85546875" style="2" customWidth="1"/>
    <col min="13872" max="13872" width="2.140625" style="2" customWidth="1"/>
    <col min="13873" max="13873" width="0.140625" style="2" customWidth="1"/>
    <col min="13874" max="13874" width="2" style="2" customWidth="1"/>
    <col min="13875" max="13875" width="0.28515625" style="2" customWidth="1"/>
    <col min="13876" max="13876" width="2.42578125" style="2" customWidth="1"/>
    <col min="13877" max="13877" width="0.85546875" style="2" customWidth="1"/>
    <col min="13878" max="13878" width="4.42578125" style="2" customWidth="1"/>
    <col min="13879" max="13879" width="0.140625" style="2" customWidth="1"/>
    <col min="13880" max="13880" width="15" style="2" bestFit="1" customWidth="1"/>
    <col min="13881" max="14080" width="9.140625" style="2"/>
    <col min="14081" max="14081" width="0.140625" style="2" customWidth="1"/>
    <col min="14082" max="14082" width="5" style="2" customWidth="1"/>
    <col min="14083" max="14083" width="2.42578125" style="2" customWidth="1"/>
    <col min="14084" max="14084" width="2.28515625" style="2" customWidth="1"/>
    <col min="14085" max="14085" width="2.42578125" style="2" customWidth="1"/>
    <col min="14086" max="14086" width="2.140625" style="2" customWidth="1"/>
    <col min="14087" max="14087" width="0.140625" style="2" customWidth="1"/>
    <col min="14088" max="14088" width="2.28515625" style="2" customWidth="1"/>
    <col min="14089" max="14089" width="2.42578125" style="2" customWidth="1"/>
    <col min="14090" max="14090" width="0.5703125" style="2" customWidth="1"/>
    <col min="14091" max="14091" width="1.7109375" style="2" customWidth="1"/>
    <col min="14092" max="14092" width="2.28515625" style="2" customWidth="1"/>
    <col min="14093" max="14093" width="2.42578125" style="2" customWidth="1"/>
    <col min="14094" max="14094" width="1.5703125" style="2" customWidth="1"/>
    <col min="14095" max="14095" width="0.7109375" style="2" customWidth="1"/>
    <col min="14096" max="14096" width="7.42578125" style="2" customWidth="1"/>
    <col min="14097" max="14098" width="2.28515625" style="2" customWidth="1"/>
    <col min="14099" max="14099" width="4.42578125" style="2" customWidth="1"/>
    <col min="14100" max="14100" width="6.28515625" style="2" customWidth="1"/>
    <col min="14101" max="14101" width="5.28515625" style="2" customWidth="1"/>
    <col min="14102" max="14102" width="2.42578125" style="2" customWidth="1"/>
    <col min="14103" max="14103" width="0.28515625" style="2" customWidth="1"/>
    <col min="14104" max="14104" width="4.140625" style="2" customWidth="1"/>
    <col min="14105" max="14107" width="2.28515625" style="2" customWidth="1"/>
    <col min="14108" max="14108" width="2.42578125" style="2" customWidth="1"/>
    <col min="14109" max="14109" width="0.28515625" style="2" customWidth="1"/>
    <col min="14110" max="14110" width="1" style="2" customWidth="1"/>
    <col min="14111" max="14111" width="0.5703125" style="2" customWidth="1"/>
    <col min="14112" max="14112" width="0.140625" style="2" customWidth="1"/>
    <col min="14113" max="14113" width="0.28515625" style="2" customWidth="1"/>
    <col min="14114" max="14114" width="2" style="2" customWidth="1"/>
    <col min="14115" max="14115" width="0.28515625" style="2" customWidth="1"/>
    <col min="14116" max="14116" width="2" style="2" customWidth="1"/>
    <col min="14117" max="14117" width="0.42578125" style="2" customWidth="1"/>
    <col min="14118" max="14118" width="1.7109375" style="2" customWidth="1"/>
    <col min="14119" max="14119" width="0.140625" style="2" customWidth="1"/>
    <col min="14120" max="14120" width="0.42578125" style="2" customWidth="1"/>
    <col min="14121" max="14121" width="1.28515625" style="2" customWidth="1"/>
    <col min="14122" max="14122" width="0.7109375" style="2" customWidth="1"/>
    <col min="14123" max="14123" width="0.28515625" style="2" customWidth="1"/>
    <col min="14124" max="14124" width="1.28515625" style="2" customWidth="1"/>
    <col min="14125" max="14126" width="0.140625" style="2" customWidth="1"/>
    <col min="14127" max="14127" width="0.85546875" style="2" customWidth="1"/>
    <col min="14128" max="14128" width="2.140625" style="2" customWidth="1"/>
    <col min="14129" max="14129" width="0.140625" style="2" customWidth="1"/>
    <col min="14130" max="14130" width="2" style="2" customWidth="1"/>
    <col min="14131" max="14131" width="0.28515625" style="2" customWidth="1"/>
    <col min="14132" max="14132" width="2.42578125" style="2" customWidth="1"/>
    <col min="14133" max="14133" width="0.85546875" style="2" customWidth="1"/>
    <col min="14134" max="14134" width="4.42578125" style="2" customWidth="1"/>
    <col min="14135" max="14135" width="0.140625" style="2" customWidth="1"/>
    <col min="14136" max="14136" width="15" style="2" bestFit="1" customWidth="1"/>
    <col min="14137" max="14336" width="9.140625" style="2"/>
    <col min="14337" max="14337" width="0.140625" style="2" customWidth="1"/>
    <col min="14338" max="14338" width="5" style="2" customWidth="1"/>
    <col min="14339" max="14339" width="2.42578125" style="2" customWidth="1"/>
    <col min="14340" max="14340" width="2.28515625" style="2" customWidth="1"/>
    <col min="14341" max="14341" width="2.42578125" style="2" customWidth="1"/>
    <col min="14342" max="14342" width="2.140625" style="2" customWidth="1"/>
    <col min="14343" max="14343" width="0.140625" style="2" customWidth="1"/>
    <col min="14344" max="14344" width="2.28515625" style="2" customWidth="1"/>
    <col min="14345" max="14345" width="2.42578125" style="2" customWidth="1"/>
    <col min="14346" max="14346" width="0.5703125" style="2" customWidth="1"/>
    <col min="14347" max="14347" width="1.7109375" style="2" customWidth="1"/>
    <col min="14348" max="14348" width="2.28515625" style="2" customWidth="1"/>
    <col min="14349" max="14349" width="2.42578125" style="2" customWidth="1"/>
    <col min="14350" max="14350" width="1.5703125" style="2" customWidth="1"/>
    <col min="14351" max="14351" width="0.7109375" style="2" customWidth="1"/>
    <col min="14352" max="14352" width="7.42578125" style="2" customWidth="1"/>
    <col min="14353" max="14354" width="2.28515625" style="2" customWidth="1"/>
    <col min="14355" max="14355" width="4.42578125" style="2" customWidth="1"/>
    <col min="14356" max="14356" width="6.28515625" style="2" customWidth="1"/>
    <col min="14357" max="14357" width="5.28515625" style="2" customWidth="1"/>
    <col min="14358" max="14358" width="2.42578125" style="2" customWidth="1"/>
    <col min="14359" max="14359" width="0.28515625" style="2" customWidth="1"/>
    <col min="14360" max="14360" width="4.140625" style="2" customWidth="1"/>
    <col min="14361" max="14363" width="2.28515625" style="2" customWidth="1"/>
    <col min="14364" max="14364" width="2.42578125" style="2" customWidth="1"/>
    <col min="14365" max="14365" width="0.28515625" style="2" customWidth="1"/>
    <col min="14366" max="14366" width="1" style="2" customWidth="1"/>
    <col min="14367" max="14367" width="0.5703125" style="2" customWidth="1"/>
    <col min="14368" max="14368" width="0.140625" style="2" customWidth="1"/>
    <col min="14369" max="14369" width="0.28515625" style="2" customWidth="1"/>
    <col min="14370" max="14370" width="2" style="2" customWidth="1"/>
    <col min="14371" max="14371" width="0.28515625" style="2" customWidth="1"/>
    <col min="14372" max="14372" width="2" style="2" customWidth="1"/>
    <col min="14373" max="14373" width="0.42578125" style="2" customWidth="1"/>
    <col min="14374" max="14374" width="1.7109375" style="2" customWidth="1"/>
    <col min="14375" max="14375" width="0.140625" style="2" customWidth="1"/>
    <col min="14376" max="14376" width="0.42578125" style="2" customWidth="1"/>
    <col min="14377" max="14377" width="1.28515625" style="2" customWidth="1"/>
    <col min="14378" max="14378" width="0.7109375" style="2" customWidth="1"/>
    <col min="14379" max="14379" width="0.28515625" style="2" customWidth="1"/>
    <col min="14380" max="14380" width="1.28515625" style="2" customWidth="1"/>
    <col min="14381" max="14382" width="0.140625" style="2" customWidth="1"/>
    <col min="14383" max="14383" width="0.85546875" style="2" customWidth="1"/>
    <col min="14384" max="14384" width="2.140625" style="2" customWidth="1"/>
    <col min="14385" max="14385" width="0.140625" style="2" customWidth="1"/>
    <col min="14386" max="14386" width="2" style="2" customWidth="1"/>
    <col min="14387" max="14387" width="0.28515625" style="2" customWidth="1"/>
    <col min="14388" max="14388" width="2.42578125" style="2" customWidth="1"/>
    <col min="14389" max="14389" width="0.85546875" style="2" customWidth="1"/>
    <col min="14390" max="14390" width="4.42578125" style="2" customWidth="1"/>
    <col min="14391" max="14391" width="0.140625" style="2" customWidth="1"/>
    <col min="14392" max="14392" width="15" style="2" bestFit="1" customWidth="1"/>
    <col min="14393" max="14592" width="9.140625" style="2"/>
    <col min="14593" max="14593" width="0.140625" style="2" customWidth="1"/>
    <col min="14594" max="14594" width="5" style="2" customWidth="1"/>
    <col min="14595" max="14595" width="2.42578125" style="2" customWidth="1"/>
    <col min="14596" max="14596" width="2.28515625" style="2" customWidth="1"/>
    <col min="14597" max="14597" width="2.42578125" style="2" customWidth="1"/>
    <col min="14598" max="14598" width="2.140625" style="2" customWidth="1"/>
    <col min="14599" max="14599" width="0.140625" style="2" customWidth="1"/>
    <col min="14600" max="14600" width="2.28515625" style="2" customWidth="1"/>
    <col min="14601" max="14601" width="2.42578125" style="2" customWidth="1"/>
    <col min="14602" max="14602" width="0.5703125" style="2" customWidth="1"/>
    <col min="14603" max="14603" width="1.7109375" style="2" customWidth="1"/>
    <col min="14604" max="14604" width="2.28515625" style="2" customWidth="1"/>
    <col min="14605" max="14605" width="2.42578125" style="2" customWidth="1"/>
    <col min="14606" max="14606" width="1.5703125" style="2" customWidth="1"/>
    <col min="14607" max="14607" width="0.7109375" style="2" customWidth="1"/>
    <col min="14608" max="14608" width="7.42578125" style="2" customWidth="1"/>
    <col min="14609" max="14610" width="2.28515625" style="2" customWidth="1"/>
    <col min="14611" max="14611" width="4.42578125" style="2" customWidth="1"/>
    <col min="14612" max="14612" width="6.28515625" style="2" customWidth="1"/>
    <col min="14613" max="14613" width="5.28515625" style="2" customWidth="1"/>
    <col min="14614" max="14614" width="2.42578125" style="2" customWidth="1"/>
    <col min="14615" max="14615" width="0.28515625" style="2" customWidth="1"/>
    <col min="14616" max="14616" width="4.140625" style="2" customWidth="1"/>
    <col min="14617" max="14619" width="2.28515625" style="2" customWidth="1"/>
    <col min="14620" max="14620" width="2.42578125" style="2" customWidth="1"/>
    <col min="14621" max="14621" width="0.28515625" style="2" customWidth="1"/>
    <col min="14622" max="14622" width="1" style="2" customWidth="1"/>
    <col min="14623" max="14623" width="0.5703125" style="2" customWidth="1"/>
    <col min="14624" max="14624" width="0.140625" style="2" customWidth="1"/>
    <col min="14625" max="14625" width="0.28515625" style="2" customWidth="1"/>
    <col min="14626" max="14626" width="2" style="2" customWidth="1"/>
    <col min="14627" max="14627" width="0.28515625" style="2" customWidth="1"/>
    <col min="14628" max="14628" width="2" style="2" customWidth="1"/>
    <col min="14629" max="14629" width="0.42578125" style="2" customWidth="1"/>
    <col min="14630" max="14630" width="1.7109375" style="2" customWidth="1"/>
    <col min="14631" max="14631" width="0.140625" style="2" customWidth="1"/>
    <col min="14632" max="14632" width="0.42578125" style="2" customWidth="1"/>
    <col min="14633" max="14633" width="1.28515625" style="2" customWidth="1"/>
    <col min="14634" max="14634" width="0.7109375" style="2" customWidth="1"/>
    <col min="14635" max="14635" width="0.28515625" style="2" customWidth="1"/>
    <col min="14636" max="14636" width="1.28515625" style="2" customWidth="1"/>
    <col min="14637" max="14638" width="0.140625" style="2" customWidth="1"/>
    <col min="14639" max="14639" width="0.85546875" style="2" customWidth="1"/>
    <col min="14640" max="14640" width="2.140625" style="2" customWidth="1"/>
    <col min="14641" max="14641" width="0.140625" style="2" customWidth="1"/>
    <col min="14642" max="14642" width="2" style="2" customWidth="1"/>
    <col min="14643" max="14643" width="0.28515625" style="2" customWidth="1"/>
    <col min="14644" max="14644" width="2.42578125" style="2" customWidth="1"/>
    <col min="14645" max="14645" width="0.85546875" style="2" customWidth="1"/>
    <col min="14646" max="14646" width="4.42578125" style="2" customWidth="1"/>
    <col min="14647" max="14647" width="0.140625" style="2" customWidth="1"/>
    <col min="14648" max="14648" width="15" style="2" bestFit="1" customWidth="1"/>
    <col min="14649" max="14848" width="9.140625" style="2"/>
    <col min="14849" max="14849" width="0.140625" style="2" customWidth="1"/>
    <col min="14850" max="14850" width="5" style="2" customWidth="1"/>
    <col min="14851" max="14851" width="2.42578125" style="2" customWidth="1"/>
    <col min="14852" max="14852" width="2.28515625" style="2" customWidth="1"/>
    <col min="14853" max="14853" width="2.42578125" style="2" customWidth="1"/>
    <col min="14854" max="14854" width="2.140625" style="2" customWidth="1"/>
    <col min="14855" max="14855" width="0.140625" style="2" customWidth="1"/>
    <col min="14856" max="14856" width="2.28515625" style="2" customWidth="1"/>
    <col min="14857" max="14857" width="2.42578125" style="2" customWidth="1"/>
    <col min="14858" max="14858" width="0.5703125" style="2" customWidth="1"/>
    <col min="14859" max="14859" width="1.7109375" style="2" customWidth="1"/>
    <col min="14860" max="14860" width="2.28515625" style="2" customWidth="1"/>
    <col min="14861" max="14861" width="2.42578125" style="2" customWidth="1"/>
    <col min="14862" max="14862" width="1.5703125" style="2" customWidth="1"/>
    <col min="14863" max="14863" width="0.7109375" style="2" customWidth="1"/>
    <col min="14864" max="14864" width="7.42578125" style="2" customWidth="1"/>
    <col min="14865" max="14866" width="2.28515625" style="2" customWidth="1"/>
    <col min="14867" max="14867" width="4.42578125" style="2" customWidth="1"/>
    <col min="14868" max="14868" width="6.28515625" style="2" customWidth="1"/>
    <col min="14869" max="14869" width="5.28515625" style="2" customWidth="1"/>
    <col min="14870" max="14870" width="2.42578125" style="2" customWidth="1"/>
    <col min="14871" max="14871" width="0.28515625" style="2" customWidth="1"/>
    <col min="14872" max="14872" width="4.140625" style="2" customWidth="1"/>
    <col min="14873" max="14875" width="2.28515625" style="2" customWidth="1"/>
    <col min="14876" max="14876" width="2.42578125" style="2" customWidth="1"/>
    <col min="14877" max="14877" width="0.28515625" style="2" customWidth="1"/>
    <col min="14878" max="14878" width="1" style="2" customWidth="1"/>
    <col min="14879" max="14879" width="0.5703125" style="2" customWidth="1"/>
    <col min="14880" max="14880" width="0.140625" style="2" customWidth="1"/>
    <col min="14881" max="14881" width="0.28515625" style="2" customWidth="1"/>
    <col min="14882" max="14882" width="2" style="2" customWidth="1"/>
    <col min="14883" max="14883" width="0.28515625" style="2" customWidth="1"/>
    <col min="14884" max="14884" width="2" style="2" customWidth="1"/>
    <col min="14885" max="14885" width="0.42578125" style="2" customWidth="1"/>
    <col min="14886" max="14886" width="1.7109375" style="2" customWidth="1"/>
    <col min="14887" max="14887" width="0.140625" style="2" customWidth="1"/>
    <col min="14888" max="14888" width="0.42578125" style="2" customWidth="1"/>
    <col min="14889" max="14889" width="1.28515625" style="2" customWidth="1"/>
    <col min="14890" max="14890" width="0.7109375" style="2" customWidth="1"/>
    <col min="14891" max="14891" width="0.28515625" style="2" customWidth="1"/>
    <col min="14892" max="14892" width="1.28515625" style="2" customWidth="1"/>
    <col min="14893" max="14894" width="0.140625" style="2" customWidth="1"/>
    <col min="14895" max="14895" width="0.85546875" style="2" customWidth="1"/>
    <col min="14896" max="14896" width="2.140625" style="2" customWidth="1"/>
    <col min="14897" max="14897" width="0.140625" style="2" customWidth="1"/>
    <col min="14898" max="14898" width="2" style="2" customWidth="1"/>
    <col min="14899" max="14899" width="0.28515625" style="2" customWidth="1"/>
    <col min="14900" max="14900" width="2.42578125" style="2" customWidth="1"/>
    <col min="14901" max="14901" width="0.85546875" style="2" customWidth="1"/>
    <col min="14902" max="14902" width="4.42578125" style="2" customWidth="1"/>
    <col min="14903" max="14903" width="0.140625" style="2" customWidth="1"/>
    <col min="14904" max="14904" width="15" style="2" bestFit="1" customWidth="1"/>
    <col min="14905" max="15104" width="9.140625" style="2"/>
    <col min="15105" max="15105" width="0.140625" style="2" customWidth="1"/>
    <col min="15106" max="15106" width="5" style="2" customWidth="1"/>
    <col min="15107" max="15107" width="2.42578125" style="2" customWidth="1"/>
    <col min="15108" max="15108" width="2.28515625" style="2" customWidth="1"/>
    <col min="15109" max="15109" width="2.42578125" style="2" customWidth="1"/>
    <col min="15110" max="15110" width="2.140625" style="2" customWidth="1"/>
    <col min="15111" max="15111" width="0.140625" style="2" customWidth="1"/>
    <col min="15112" max="15112" width="2.28515625" style="2" customWidth="1"/>
    <col min="15113" max="15113" width="2.42578125" style="2" customWidth="1"/>
    <col min="15114" max="15114" width="0.5703125" style="2" customWidth="1"/>
    <col min="15115" max="15115" width="1.7109375" style="2" customWidth="1"/>
    <col min="15116" max="15116" width="2.28515625" style="2" customWidth="1"/>
    <col min="15117" max="15117" width="2.42578125" style="2" customWidth="1"/>
    <col min="15118" max="15118" width="1.5703125" style="2" customWidth="1"/>
    <col min="15119" max="15119" width="0.7109375" style="2" customWidth="1"/>
    <col min="15120" max="15120" width="7.42578125" style="2" customWidth="1"/>
    <col min="15121" max="15122" width="2.28515625" style="2" customWidth="1"/>
    <col min="15123" max="15123" width="4.42578125" style="2" customWidth="1"/>
    <col min="15124" max="15124" width="6.28515625" style="2" customWidth="1"/>
    <col min="15125" max="15125" width="5.28515625" style="2" customWidth="1"/>
    <col min="15126" max="15126" width="2.42578125" style="2" customWidth="1"/>
    <col min="15127" max="15127" width="0.28515625" style="2" customWidth="1"/>
    <col min="15128" max="15128" width="4.140625" style="2" customWidth="1"/>
    <col min="15129" max="15131" width="2.28515625" style="2" customWidth="1"/>
    <col min="15132" max="15132" width="2.42578125" style="2" customWidth="1"/>
    <col min="15133" max="15133" width="0.28515625" style="2" customWidth="1"/>
    <col min="15134" max="15134" width="1" style="2" customWidth="1"/>
    <col min="15135" max="15135" width="0.5703125" style="2" customWidth="1"/>
    <col min="15136" max="15136" width="0.140625" style="2" customWidth="1"/>
    <col min="15137" max="15137" width="0.28515625" style="2" customWidth="1"/>
    <col min="15138" max="15138" width="2" style="2" customWidth="1"/>
    <col min="15139" max="15139" width="0.28515625" style="2" customWidth="1"/>
    <col min="15140" max="15140" width="2" style="2" customWidth="1"/>
    <col min="15141" max="15141" width="0.42578125" style="2" customWidth="1"/>
    <col min="15142" max="15142" width="1.7109375" style="2" customWidth="1"/>
    <col min="15143" max="15143" width="0.140625" style="2" customWidth="1"/>
    <col min="15144" max="15144" width="0.42578125" style="2" customWidth="1"/>
    <col min="15145" max="15145" width="1.28515625" style="2" customWidth="1"/>
    <col min="15146" max="15146" width="0.7109375" style="2" customWidth="1"/>
    <col min="15147" max="15147" width="0.28515625" style="2" customWidth="1"/>
    <col min="15148" max="15148" width="1.28515625" style="2" customWidth="1"/>
    <col min="15149" max="15150" width="0.140625" style="2" customWidth="1"/>
    <col min="15151" max="15151" width="0.85546875" style="2" customWidth="1"/>
    <col min="15152" max="15152" width="2.140625" style="2" customWidth="1"/>
    <col min="15153" max="15153" width="0.140625" style="2" customWidth="1"/>
    <col min="15154" max="15154" width="2" style="2" customWidth="1"/>
    <col min="15155" max="15155" width="0.28515625" style="2" customWidth="1"/>
    <col min="15156" max="15156" width="2.42578125" style="2" customWidth="1"/>
    <col min="15157" max="15157" width="0.85546875" style="2" customWidth="1"/>
    <col min="15158" max="15158" width="4.42578125" style="2" customWidth="1"/>
    <col min="15159" max="15159" width="0.140625" style="2" customWidth="1"/>
    <col min="15160" max="15160" width="15" style="2" bestFit="1" customWidth="1"/>
    <col min="15161" max="15360" width="9.140625" style="2"/>
    <col min="15361" max="15361" width="0.140625" style="2" customWidth="1"/>
    <col min="15362" max="15362" width="5" style="2" customWidth="1"/>
    <col min="15363" max="15363" width="2.42578125" style="2" customWidth="1"/>
    <col min="15364" max="15364" width="2.28515625" style="2" customWidth="1"/>
    <col min="15365" max="15365" width="2.42578125" style="2" customWidth="1"/>
    <col min="15366" max="15366" width="2.140625" style="2" customWidth="1"/>
    <col min="15367" max="15367" width="0.140625" style="2" customWidth="1"/>
    <col min="15368" max="15368" width="2.28515625" style="2" customWidth="1"/>
    <col min="15369" max="15369" width="2.42578125" style="2" customWidth="1"/>
    <col min="15370" max="15370" width="0.5703125" style="2" customWidth="1"/>
    <col min="15371" max="15371" width="1.7109375" style="2" customWidth="1"/>
    <col min="15372" max="15372" width="2.28515625" style="2" customWidth="1"/>
    <col min="15373" max="15373" width="2.42578125" style="2" customWidth="1"/>
    <col min="15374" max="15374" width="1.5703125" style="2" customWidth="1"/>
    <col min="15375" max="15375" width="0.7109375" style="2" customWidth="1"/>
    <col min="15376" max="15376" width="7.42578125" style="2" customWidth="1"/>
    <col min="15377" max="15378" width="2.28515625" style="2" customWidth="1"/>
    <col min="15379" max="15379" width="4.42578125" style="2" customWidth="1"/>
    <col min="15380" max="15380" width="6.28515625" style="2" customWidth="1"/>
    <col min="15381" max="15381" width="5.28515625" style="2" customWidth="1"/>
    <col min="15382" max="15382" width="2.42578125" style="2" customWidth="1"/>
    <col min="15383" max="15383" width="0.28515625" style="2" customWidth="1"/>
    <col min="15384" max="15384" width="4.140625" style="2" customWidth="1"/>
    <col min="15385" max="15387" width="2.28515625" style="2" customWidth="1"/>
    <col min="15388" max="15388" width="2.42578125" style="2" customWidth="1"/>
    <col min="15389" max="15389" width="0.28515625" style="2" customWidth="1"/>
    <col min="15390" max="15390" width="1" style="2" customWidth="1"/>
    <col min="15391" max="15391" width="0.5703125" style="2" customWidth="1"/>
    <col min="15392" max="15392" width="0.140625" style="2" customWidth="1"/>
    <col min="15393" max="15393" width="0.28515625" style="2" customWidth="1"/>
    <col min="15394" max="15394" width="2" style="2" customWidth="1"/>
    <col min="15395" max="15395" width="0.28515625" style="2" customWidth="1"/>
    <col min="15396" max="15396" width="2" style="2" customWidth="1"/>
    <col min="15397" max="15397" width="0.42578125" style="2" customWidth="1"/>
    <col min="15398" max="15398" width="1.7109375" style="2" customWidth="1"/>
    <col min="15399" max="15399" width="0.140625" style="2" customWidth="1"/>
    <col min="15400" max="15400" width="0.42578125" style="2" customWidth="1"/>
    <col min="15401" max="15401" width="1.28515625" style="2" customWidth="1"/>
    <col min="15402" max="15402" width="0.7109375" style="2" customWidth="1"/>
    <col min="15403" max="15403" width="0.28515625" style="2" customWidth="1"/>
    <col min="15404" max="15404" width="1.28515625" style="2" customWidth="1"/>
    <col min="15405" max="15406" width="0.140625" style="2" customWidth="1"/>
    <col min="15407" max="15407" width="0.85546875" style="2" customWidth="1"/>
    <col min="15408" max="15408" width="2.140625" style="2" customWidth="1"/>
    <col min="15409" max="15409" width="0.140625" style="2" customWidth="1"/>
    <col min="15410" max="15410" width="2" style="2" customWidth="1"/>
    <col min="15411" max="15411" width="0.28515625" style="2" customWidth="1"/>
    <col min="15412" max="15412" width="2.42578125" style="2" customWidth="1"/>
    <col min="15413" max="15413" width="0.85546875" style="2" customWidth="1"/>
    <col min="15414" max="15414" width="4.42578125" style="2" customWidth="1"/>
    <col min="15415" max="15415" width="0.140625" style="2" customWidth="1"/>
    <col min="15416" max="15416" width="15" style="2" bestFit="1" customWidth="1"/>
    <col min="15417" max="15616" width="9.140625" style="2"/>
    <col min="15617" max="15617" width="0.140625" style="2" customWidth="1"/>
    <col min="15618" max="15618" width="5" style="2" customWidth="1"/>
    <col min="15619" max="15619" width="2.42578125" style="2" customWidth="1"/>
    <col min="15620" max="15620" width="2.28515625" style="2" customWidth="1"/>
    <col min="15621" max="15621" width="2.42578125" style="2" customWidth="1"/>
    <col min="15622" max="15622" width="2.140625" style="2" customWidth="1"/>
    <col min="15623" max="15623" width="0.140625" style="2" customWidth="1"/>
    <col min="15624" max="15624" width="2.28515625" style="2" customWidth="1"/>
    <col min="15625" max="15625" width="2.42578125" style="2" customWidth="1"/>
    <col min="15626" max="15626" width="0.5703125" style="2" customWidth="1"/>
    <col min="15627" max="15627" width="1.7109375" style="2" customWidth="1"/>
    <col min="15628" max="15628" width="2.28515625" style="2" customWidth="1"/>
    <col min="15629" max="15629" width="2.42578125" style="2" customWidth="1"/>
    <col min="15630" max="15630" width="1.5703125" style="2" customWidth="1"/>
    <col min="15631" max="15631" width="0.7109375" style="2" customWidth="1"/>
    <col min="15632" max="15632" width="7.42578125" style="2" customWidth="1"/>
    <col min="15633" max="15634" width="2.28515625" style="2" customWidth="1"/>
    <col min="15635" max="15635" width="4.42578125" style="2" customWidth="1"/>
    <col min="15636" max="15636" width="6.28515625" style="2" customWidth="1"/>
    <col min="15637" max="15637" width="5.28515625" style="2" customWidth="1"/>
    <col min="15638" max="15638" width="2.42578125" style="2" customWidth="1"/>
    <col min="15639" max="15639" width="0.28515625" style="2" customWidth="1"/>
    <col min="15640" max="15640" width="4.140625" style="2" customWidth="1"/>
    <col min="15641" max="15643" width="2.28515625" style="2" customWidth="1"/>
    <col min="15644" max="15644" width="2.42578125" style="2" customWidth="1"/>
    <col min="15645" max="15645" width="0.28515625" style="2" customWidth="1"/>
    <col min="15646" max="15646" width="1" style="2" customWidth="1"/>
    <col min="15647" max="15647" width="0.5703125" style="2" customWidth="1"/>
    <col min="15648" max="15648" width="0.140625" style="2" customWidth="1"/>
    <col min="15649" max="15649" width="0.28515625" style="2" customWidth="1"/>
    <col min="15650" max="15650" width="2" style="2" customWidth="1"/>
    <col min="15651" max="15651" width="0.28515625" style="2" customWidth="1"/>
    <col min="15652" max="15652" width="2" style="2" customWidth="1"/>
    <col min="15653" max="15653" width="0.42578125" style="2" customWidth="1"/>
    <col min="15654" max="15654" width="1.7109375" style="2" customWidth="1"/>
    <col min="15655" max="15655" width="0.140625" style="2" customWidth="1"/>
    <col min="15656" max="15656" width="0.42578125" style="2" customWidth="1"/>
    <col min="15657" max="15657" width="1.28515625" style="2" customWidth="1"/>
    <col min="15658" max="15658" width="0.7109375" style="2" customWidth="1"/>
    <col min="15659" max="15659" width="0.28515625" style="2" customWidth="1"/>
    <col min="15660" max="15660" width="1.28515625" style="2" customWidth="1"/>
    <col min="15661" max="15662" width="0.140625" style="2" customWidth="1"/>
    <col min="15663" max="15663" width="0.85546875" style="2" customWidth="1"/>
    <col min="15664" max="15664" width="2.140625" style="2" customWidth="1"/>
    <col min="15665" max="15665" width="0.140625" style="2" customWidth="1"/>
    <col min="15666" max="15666" width="2" style="2" customWidth="1"/>
    <col min="15667" max="15667" width="0.28515625" style="2" customWidth="1"/>
    <col min="15668" max="15668" width="2.42578125" style="2" customWidth="1"/>
    <col min="15669" max="15669" width="0.85546875" style="2" customWidth="1"/>
    <col min="15670" max="15670" width="4.42578125" style="2" customWidth="1"/>
    <col min="15671" max="15671" width="0.140625" style="2" customWidth="1"/>
    <col min="15672" max="15672" width="15" style="2" bestFit="1" customWidth="1"/>
    <col min="15673" max="15872" width="9.140625" style="2"/>
    <col min="15873" max="15873" width="0.140625" style="2" customWidth="1"/>
    <col min="15874" max="15874" width="5" style="2" customWidth="1"/>
    <col min="15875" max="15875" width="2.42578125" style="2" customWidth="1"/>
    <col min="15876" max="15876" width="2.28515625" style="2" customWidth="1"/>
    <col min="15877" max="15877" width="2.42578125" style="2" customWidth="1"/>
    <col min="15878" max="15878" width="2.140625" style="2" customWidth="1"/>
    <col min="15879" max="15879" width="0.140625" style="2" customWidth="1"/>
    <col min="15880" max="15880" width="2.28515625" style="2" customWidth="1"/>
    <col min="15881" max="15881" width="2.42578125" style="2" customWidth="1"/>
    <col min="15882" max="15882" width="0.5703125" style="2" customWidth="1"/>
    <col min="15883" max="15883" width="1.7109375" style="2" customWidth="1"/>
    <col min="15884" max="15884" width="2.28515625" style="2" customWidth="1"/>
    <col min="15885" max="15885" width="2.42578125" style="2" customWidth="1"/>
    <col min="15886" max="15886" width="1.5703125" style="2" customWidth="1"/>
    <col min="15887" max="15887" width="0.7109375" style="2" customWidth="1"/>
    <col min="15888" max="15888" width="7.42578125" style="2" customWidth="1"/>
    <col min="15889" max="15890" width="2.28515625" style="2" customWidth="1"/>
    <col min="15891" max="15891" width="4.42578125" style="2" customWidth="1"/>
    <col min="15892" max="15892" width="6.28515625" style="2" customWidth="1"/>
    <col min="15893" max="15893" width="5.28515625" style="2" customWidth="1"/>
    <col min="15894" max="15894" width="2.42578125" style="2" customWidth="1"/>
    <col min="15895" max="15895" width="0.28515625" style="2" customWidth="1"/>
    <col min="15896" max="15896" width="4.140625" style="2" customWidth="1"/>
    <col min="15897" max="15899" width="2.28515625" style="2" customWidth="1"/>
    <col min="15900" max="15900" width="2.42578125" style="2" customWidth="1"/>
    <col min="15901" max="15901" width="0.28515625" style="2" customWidth="1"/>
    <col min="15902" max="15902" width="1" style="2" customWidth="1"/>
    <col min="15903" max="15903" width="0.5703125" style="2" customWidth="1"/>
    <col min="15904" max="15904" width="0.140625" style="2" customWidth="1"/>
    <col min="15905" max="15905" width="0.28515625" style="2" customWidth="1"/>
    <col min="15906" max="15906" width="2" style="2" customWidth="1"/>
    <col min="15907" max="15907" width="0.28515625" style="2" customWidth="1"/>
    <col min="15908" max="15908" width="2" style="2" customWidth="1"/>
    <col min="15909" max="15909" width="0.42578125" style="2" customWidth="1"/>
    <col min="15910" max="15910" width="1.7109375" style="2" customWidth="1"/>
    <col min="15911" max="15911" width="0.140625" style="2" customWidth="1"/>
    <col min="15912" max="15912" width="0.42578125" style="2" customWidth="1"/>
    <col min="15913" max="15913" width="1.28515625" style="2" customWidth="1"/>
    <col min="15914" max="15914" width="0.7109375" style="2" customWidth="1"/>
    <col min="15915" max="15915" width="0.28515625" style="2" customWidth="1"/>
    <col min="15916" max="15916" width="1.28515625" style="2" customWidth="1"/>
    <col min="15917" max="15918" width="0.140625" style="2" customWidth="1"/>
    <col min="15919" max="15919" width="0.85546875" style="2" customWidth="1"/>
    <col min="15920" max="15920" width="2.140625" style="2" customWidth="1"/>
    <col min="15921" max="15921" width="0.140625" style="2" customWidth="1"/>
    <col min="15922" max="15922" width="2" style="2" customWidth="1"/>
    <col min="15923" max="15923" width="0.28515625" style="2" customWidth="1"/>
    <col min="15924" max="15924" width="2.42578125" style="2" customWidth="1"/>
    <col min="15925" max="15925" width="0.85546875" style="2" customWidth="1"/>
    <col min="15926" max="15926" width="4.42578125" style="2" customWidth="1"/>
    <col min="15927" max="15927" width="0.140625" style="2" customWidth="1"/>
    <col min="15928" max="15928" width="15" style="2" bestFit="1" customWidth="1"/>
    <col min="15929" max="16128" width="9.140625" style="2"/>
    <col min="16129" max="16129" width="0.140625" style="2" customWidth="1"/>
    <col min="16130" max="16130" width="5" style="2" customWidth="1"/>
    <col min="16131" max="16131" width="2.42578125" style="2" customWidth="1"/>
    <col min="16132" max="16132" width="2.28515625" style="2" customWidth="1"/>
    <col min="16133" max="16133" width="2.42578125" style="2" customWidth="1"/>
    <col min="16134" max="16134" width="2.140625" style="2" customWidth="1"/>
    <col min="16135" max="16135" width="0.140625" style="2" customWidth="1"/>
    <col min="16136" max="16136" width="2.28515625" style="2" customWidth="1"/>
    <col min="16137" max="16137" width="2.42578125" style="2" customWidth="1"/>
    <col min="16138" max="16138" width="0.5703125" style="2" customWidth="1"/>
    <col min="16139" max="16139" width="1.7109375" style="2" customWidth="1"/>
    <col min="16140" max="16140" width="2.28515625" style="2" customWidth="1"/>
    <col min="16141" max="16141" width="2.42578125" style="2" customWidth="1"/>
    <col min="16142" max="16142" width="1.5703125" style="2" customWidth="1"/>
    <col min="16143" max="16143" width="0.7109375" style="2" customWidth="1"/>
    <col min="16144" max="16144" width="7.42578125" style="2" customWidth="1"/>
    <col min="16145" max="16146" width="2.28515625" style="2" customWidth="1"/>
    <col min="16147" max="16147" width="4.42578125" style="2" customWidth="1"/>
    <col min="16148" max="16148" width="6.28515625" style="2" customWidth="1"/>
    <col min="16149" max="16149" width="5.28515625" style="2" customWidth="1"/>
    <col min="16150" max="16150" width="2.42578125" style="2" customWidth="1"/>
    <col min="16151" max="16151" width="0.28515625" style="2" customWidth="1"/>
    <col min="16152" max="16152" width="4.140625" style="2" customWidth="1"/>
    <col min="16153" max="16155" width="2.28515625" style="2" customWidth="1"/>
    <col min="16156" max="16156" width="2.42578125" style="2" customWidth="1"/>
    <col min="16157" max="16157" width="0.28515625" style="2" customWidth="1"/>
    <col min="16158" max="16158" width="1" style="2" customWidth="1"/>
    <col min="16159" max="16159" width="0.5703125" style="2" customWidth="1"/>
    <col min="16160" max="16160" width="0.140625" style="2" customWidth="1"/>
    <col min="16161" max="16161" width="0.28515625" style="2" customWidth="1"/>
    <col min="16162" max="16162" width="2" style="2" customWidth="1"/>
    <col min="16163" max="16163" width="0.28515625" style="2" customWidth="1"/>
    <col min="16164" max="16164" width="2" style="2" customWidth="1"/>
    <col min="16165" max="16165" width="0.42578125" style="2" customWidth="1"/>
    <col min="16166" max="16166" width="1.7109375" style="2" customWidth="1"/>
    <col min="16167" max="16167" width="0.140625" style="2" customWidth="1"/>
    <col min="16168" max="16168" width="0.42578125" style="2" customWidth="1"/>
    <col min="16169" max="16169" width="1.28515625" style="2" customWidth="1"/>
    <col min="16170" max="16170" width="0.7109375" style="2" customWidth="1"/>
    <col min="16171" max="16171" width="0.28515625" style="2" customWidth="1"/>
    <col min="16172" max="16172" width="1.28515625" style="2" customWidth="1"/>
    <col min="16173" max="16174" width="0.140625" style="2" customWidth="1"/>
    <col min="16175" max="16175" width="0.85546875" style="2" customWidth="1"/>
    <col min="16176" max="16176" width="2.140625" style="2" customWidth="1"/>
    <col min="16177" max="16177" width="0.140625" style="2" customWidth="1"/>
    <col min="16178" max="16178" width="2" style="2" customWidth="1"/>
    <col min="16179" max="16179" width="0.28515625" style="2" customWidth="1"/>
    <col min="16180" max="16180" width="2.42578125" style="2" customWidth="1"/>
    <col min="16181" max="16181" width="0.85546875" style="2" customWidth="1"/>
    <col min="16182" max="16182" width="4.42578125" style="2" customWidth="1"/>
    <col min="16183" max="16183" width="0.140625" style="2" customWidth="1"/>
    <col min="16184" max="16184" width="15" style="2" bestFit="1" customWidth="1"/>
    <col min="16185" max="16384" width="9.140625" style="2"/>
  </cols>
  <sheetData>
    <row r="1" spans="1:55" ht="23.4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788" t="s">
        <v>288</v>
      </c>
      <c r="Z1" s="788"/>
      <c r="AA1" s="788"/>
      <c r="AB1" s="788"/>
      <c r="AC1" s="788"/>
      <c r="AD1" s="788"/>
      <c r="AE1" s="788"/>
      <c r="AF1" s="788"/>
      <c r="AG1" s="788"/>
      <c r="AH1" s="788"/>
      <c r="AI1" s="788"/>
      <c r="AJ1" s="788"/>
      <c r="AK1" s="788"/>
      <c r="AL1" s="788"/>
      <c r="AM1" s="788"/>
      <c r="AN1" s="788"/>
      <c r="AO1" s="788"/>
      <c r="AP1" s="788"/>
      <c r="AQ1" s="788"/>
      <c r="AR1" s="788"/>
      <c r="AS1" s="788"/>
      <c r="AT1" s="788"/>
      <c r="AU1" s="788"/>
      <c r="AV1" s="788"/>
      <c r="AW1" s="788"/>
      <c r="AX1" s="788"/>
      <c r="AY1" s="788"/>
      <c r="AZ1" s="788"/>
      <c r="BA1" s="788"/>
      <c r="BB1" s="788"/>
      <c r="BC1" s="1"/>
    </row>
    <row r="2" spans="1:55" ht="12.9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1:55" ht="43.7" customHeight="1">
      <c r="A3" s="783" t="s">
        <v>287</v>
      </c>
      <c r="B3" s="783"/>
      <c r="C3" s="783"/>
      <c r="D3" s="783"/>
      <c r="E3" s="783"/>
      <c r="F3" s="783"/>
      <c r="G3" s="784" t="s">
        <v>383</v>
      </c>
      <c r="H3" s="784"/>
      <c r="I3" s="784"/>
      <c r="J3" s="784"/>
      <c r="K3" s="784"/>
      <c r="L3" s="784"/>
      <c r="M3" s="784"/>
      <c r="N3" s="784"/>
      <c r="O3" s="784"/>
      <c r="P3" s="784"/>
      <c r="Q3" s="784"/>
      <c r="R3" s="784"/>
      <c r="S3" s="784"/>
      <c r="T3" s="784"/>
      <c r="U3" s="784"/>
      <c r="V3" s="784"/>
      <c r="W3" s="784"/>
      <c r="X3" s="784"/>
      <c r="Y3" s="784"/>
      <c r="Z3" s="784"/>
      <c r="AA3" s="784"/>
      <c r="AB3" s="784"/>
      <c r="AC3" s="784"/>
      <c r="AD3" s="784"/>
      <c r="AE3" s="784"/>
      <c r="AF3" s="784"/>
      <c r="AG3" s="784"/>
      <c r="AH3" s="784"/>
      <c r="AI3" s="784"/>
      <c r="AJ3" s="784"/>
      <c r="AK3" s="784"/>
      <c r="AL3" s="784"/>
      <c r="AM3" s="783"/>
      <c r="AN3" s="783"/>
      <c r="AO3" s="783"/>
      <c r="AP3" s="783"/>
      <c r="AQ3" s="783"/>
      <c r="AR3" s="783"/>
      <c r="AS3" s="783"/>
      <c r="AT3" s="783"/>
      <c r="AU3" s="785"/>
      <c r="AV3" s="785"/>
      <c r="AW3" s="785"/>
      <c r="AX3" s="785"/>
      <c r="AY3" s="785"/>
      <c r="AZ3" s="785"/>
      <c r="BA3" s="785"/>
      <c r="BB3" s="785"/>
      <c r="BC3" s="1"/>
    </row>
    <row r="4" spans="1:55" ht="6.75" customHeight="1" thickBot="1">
      <c r="A4" s="786"/>
      <c r="B4" s="786"/>
      <c r="C4" s="786"/>
      <c r="D4" s="786"/>
      <c r="E4" s="786"/>
      <c r="F4" s="786"/>
      <c r="G4" s="786"/>
      <c r="H4" s="786"/>
      <c r="I4" s="786"/>
      <c r="J4" s="786"/>
      <c r="K4" s="786"/>
      <c r="L4" s="786"/>
      <c r="M4" s="786"/>
      <c r="N4" s="786"/>
      <c r="O4" s="786"/>
      <c r="P4" s="786"/>
      <c r="Q4" s="786"/>
      <c r="R4" s="786"/>
      <c r="S4" s="786"/>
      <c r="T4" s="786"/>
      <c r="U4" s="786"/>
      <c r="V4" s="786"/>
      <c r="W4" s="786"/>
      <c r="X4" s="786"/>
      <c r="Y4" s="786"/>
      <c r="Z4" s="786"/>
      <c r="AA4" s="786"/>
      <c r="AB4" s="786"/>
      <c r="AC4" s="786"/>
      <c r="AD4" s="786"/>
      <c r="AE4" s="786"/>
      <c r="AF4" s="786"/>
      <c r="AG4" s="786"/>
      <c r="AH4" s="786"/>
      <c r="AI4" s="786"/>
      <c r="AJ4" s="786"/>
      <c r="AK4" s="786"/>
      <c r="AL4" s="786"/>
      <c r="AM4" s="786"/>
      <c r="AN4" s="786"/>
      <c r="AO4" s="786"/>
      <c r="AP4" s="786"/>
      <c r="AQ4" s="786"/>
      <c r="AR4" s="786"/>
      <c r="AS4" s="786"/>
      <c r="AT4" s="786"/>
      <c r="AU4" s="786"/>
      <c r="AV4" s="786"/>
      <c r="AW4" s="786"/>
      <c r="AX4" s="786"/>
      <c r="AY4" s="786"/>
      <c r="AZ4" s="786"/>
      <c r="BA4" s="786"/>
      <c r="BB4" s="786"/>
      <c r="BC4" s="1"/>
    </row>
    <row r="5" spans="1:55" ht="7.5" customHeigh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ht="29.4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787" t="s">
        <v>286</v>
      </c>
      <c r="L6" s="787"/>
      <c r="M6" s="787"/>
      <c r="N6" s="787"/>
      <c r="O6" s="787"/>
      <c r="P6" s="787"/>
      <c r="Q6" s="787"/>
      <c r="R6" s="787"/>
      <c r="S6" s="787"/>
      <c r="T6" s="787"/>
      <c r="U6" s="787"/>
      <c r="V6" s="787"/>
      <c r="W6" s="787"/>
      <c r="X6" s="787"/>
      <c r="Y6" s="787"/>
      <c r="Z6" s="787"/>
      <c r="AA6" s="787"/>
      <c r="AB6" s="787"/>
      <c r="AC6" s="787"/>
      <c r="AD6" s="787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ht="6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ht="0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5"/>
      <c r="X8" s="789"/>
      <c r="Y8" s="789"/>
      <c r="Z8" s="789"/>
      <c r="AA8" s="789"/>
      <c r="AB8" s="789"/>
      <c r="AC8" s="789"/>
      <c r="AD8" s="789"/>
      <c r="AE8" s="789"/>
      <c r="AF8" s="789"/>
      <c r="AG8" s="789"/>
      <c r="AH8" s="789"/>
      <c r="AI8" s="789"/>
      <c r="AJ8" s="789"/>
      <c r="AK8" s="789"/>
      <c r="AL8" s="789"/>
      <c r="AM8" s="789"/>
      <c r="AN8" s="789"/>
      <c r="AO8" s="789"/>
      <c r="AP8" s="14"/>
      <c r="AQ8" s="789"/>
      <c r="AR8" s="789"/>
      <c r="AS8" s="789"/>
      <c r="AT8" s="789"/>
      <c r="AU8" s="789"/>
      <c r="AV8" s="789"/>
      <c r="AW8" s="789"/>
      <c r="AX8" s="789"/>
      <c r="AY8" s="789"/>
      <c r="AZ8" s="789"/>
      <c r="BA8" s="14"/>
      <c r="BB8" s="13"/>
      <c r="BC8" s="1"/>
    </row>
    <row r="9" spans="1:55" ht="4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774"/>
      <c r="X9" s="751" t="s">
        <v>285</v>
      </c>
      <c r="Y9" s="751"/>
      <c r="Z9" s="751"/>
      <c r="AA9" s="751"/>
      <c r="AB9" s="751"/>
      <c r="AC9" s="751"/>
      <c r="AD9" s="751"/>
      <c r="AE9" s="751"/>
      <c r="AF9" s="751"/>
      <c r="AG9" s="751"/>
      <c r="AH9" s="751"/>
      <c r="AI9" s="751"/>
      <c r="AJ9" s="751"/>
      <c r="AK9" s="751"/>
      <c r="AL9" s="751"/>
      <c r="AM9" s="751"/>
      <c r="AN9" s="751"/>
      <c r="AO9" s="751"/>
      <c r="AP9" s="751"/>
      <c r="AQ9" s="751"/>
      <c r="AR9" s="751"/>
      <c r="AS9" s="751"/>
      <c r="AT9" s="751"/>
      <c r="AU9" s="751"/>
      <c r="AV9" s="751"/>
      <c r="AW9" s="751"/>
      <c r="AX9" s="751"/>
      <c r="AY9" s="751"/>
      <c r="AZ9" s="751"/>
      <c r="BA9" s="751"/>
      <c r="BB9" s="773"/>
      <c r="BC9" s="1"/>
    </row>
    <row r="10" spans="1:55" ht="12.2" customHeight="1">
      <c r="A10" s="777" t="s">
        <v>284</v>
      </c>
      <c r="B10" s="777"/>
      <c r="C10" s="777"/>
      <c r="D10" s="22" t="s">
        <v>181</v>
      </c>
      <c r="E10" s="22" t="s">
        <v>611</v>
      </c>
      <c r="F10" s="790" t="s">
        <v>217</v>
      </c>
      <c r="G10" s="790"/>
      <c r="H10" s="22" t="s">
        <v>219</v>
      </c>
      <c r="I10" s="22" t="s">
        <v>218</v>
      </c>
      <c r="J10" s="790" t="s">
        <v>217</v>
      </c>
      <c r="K10" s="790"/>
      <c r="L10" s="22" t="s">
        <v>223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774"/>
      <c r="X10" s="751"/>
      <c r="Y10" s="751"/>
      <c r="Z10" s="751"/>
      <c r="AA10" s="751"/>
      <c r="AB10" s="751"/>
      <c r="AC10" s="751"/>
      <c r="AD10" s="751"/>
      <c r="AE10" s="751"/>
      <c r="AF10" s="751"/>
      <c r="AG10" s="751"/>
      <c r="AH10" s="751"/>
      <c r="AI10" s="751"/>
      <c r="AJ10" s="751"/>
      <c r="AK10" s="751"/>
      <c r="AL10" s="751"/>
      <c r="AM10" s="751"/>
      <c r="AN10" s="751"/>
      <c r="AO10" s="751"/>
      <c r="AP10" s="751"/>
      <c r="AQ10" s="751"/>
      <c r="AR10" s="751"/>
      <c r="AS10" s="751"/>
      <c r="AT10" s="751"/>
      <c r="AU10" s="751"/>
      <c r="AV10" s="751"/>
      <c r="AW10" s="751"/>
      <c r="AX10" s="751"/>
      <c r="AY10" s="751"/>
      <c r="AZ10" s="751"/>
      <c r="BA10" s="751"/>
      <c r="BB10" s="773"/>
      <c r="BC10" s="1"/>
    </row>
    <row r="11" spans="1:55" ht="2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774"/>
      <c r="X11" s="751"/>
      <c r="Y11" s="751"/>
      <c r="Z11" s="751"/>
      <c r="AA11" s="751"/>
      <c r="AB11" s="751"/>
      <c r="AC11" s="751"/>
      <c r="AD11" s="751"/>
      <c r="AE11" s="751"/>
      <c r="AF11" s="751"/>
      <c r="AG11" s="751"/>
      <c r="AH11" s="751"/>
      <c r="AI11" s="751"/>
      <c r="AJ11" s="751"/>
      <c r="AK11" s="751"/>
      <c r="AL11" s="751"/>
      <c r="AM11" s="751"/>
      <c r="AN11" s="751"/>
      <c r="AO11" s="751"/>
      <c r="AP11" s="751"/>
      <c r="AQ11" s="751"/>
      <c r="AR11" s="751"/>
      <c r="AS11" s="751"/>
      <c r="AT11" s="751"/>
      <c r="AU11" s="751"/>
      <c r="AV11" s="751"/>
      <c r="AW11" s="751"/>
      <c r="AX11" s="751"/>
      <c r="AY11" s="751"/>
      <c r="AZ11" s="751"/>
      <c r="BA11" s="751"/>
      <c r="BB11" s="773"/>
      <c r="BC11" s="1"/>
    </row>
    <row r="12" spans="1:55" ht="3.75" customHeight="1">
      <c r="A12" s="763" t="s">
        <v>283</v>
      </c>
      <c r="B12" s="763"/>
      <c r="C12" s="763"/>
      <c r="D12" s="791" t="s">
        <v>1005</v>
      </c>
      <c r="E12" s="791"/>
      <c r="F12" s="791"/>
      <c r="G12" s="791"/>
      <c r="H12" s="791"/>
      <c r="I12" s="791"/>
      <c r="J12" s="791"/>
      <c r="K12" s="791"/>
      <c r="L12" s="791"/>
      <c r="M12" s="791"/>
      <c r="N12" s="791"/>
      <c r="O12" s="791"/>
      <c r="P12" s="791"/>
      <c r="Q12" s="791"/>
      <c r="R12" s="791"/>
      <c r="S12" s="791"/>
      <c r="T12" s="791"/>
      <c r="U12" s="791"/>
      <c r="V12" s="1"/>
      <c r="W12" s="774"/>
      <c r="X12" s="751"/>
      <c r="Y12" s="751"/>
      <c r="Z12" s="751"/>
      <c r="AA12" s="751"/>
      <c r="AB12" s="751"/>
      <c r="AC12" s="751"/>
      <c r="AD12" s="751"/>
      <c r="AE12" s="751"/>
      <c r="AF12" s="751"/>
      <c r="AG12" s="751"/>
      <c r="AH12" s="751"/>
      <c r="AI12" s="751"/>
      <c r="AJ12" s="751"/>
      <c r="AK12" s="751"/>
      <c r="AL12" s="751"/>
      <c r="AM12" s="751"/>
      <c r="AN12" s="751"/>
      <c r="AO12" s="751"/>
      <c r="AP12" s="751"/>
      <c r="AQ12" s="751"/>
      <c r="AR12" s="751"/>
      <c r="AS12" s="751"/>
      <c r="AT12" s="751"/>
      <c r="AU12" s="751"/>
      <c r="AV12" s="751"/>
      <c r="AW12" s="751"/>
      <c r="AX12" s="751"/>
      <c r="AY12" s="751"/>
      <c r="AZ12" s="751"/>
      <c r="BA12" s="751"/>
      <c r="BB12" s="773"/>
      <c r="BC12" s="1"/>
    </row>
    <row r="13" spans="1:55" ht="10.5" customHeight="1">
      <c r="A13" s="763"/>
      <c r="B13" s="763"/>
      <c r="C13" s="763"/>
      <c r="D13" s="791"/>
      <c r="E13" s="791"/>
      <c r="F13" s="791"/>
      <c r="G13" s="791"/>
      <c r="H13" s="791"/>
      <c r="I13" s="791"/>
      <c r="J13" s="791"/>
      <c r="K13" s="791"/>
      <c r="L13" s="791"/>
      <c r="M13" s="791"/>
      <c r="N13" s="791"/>
      <c r="O13" s="791"/>
      <c r="P13" s="791"/>
      <c r="Q13" s="791"/>
      <c r="R13" s="791"/>
      <c r="S13" s="791"/>
      <c r="T13" s="791"/>
      <c r="U13" s="791"/>
      <c r="V13" s="1"/>
      <c r="W13" s="774"/>
      <c r="X13" s="751" t="s">
        <v>282</v>
      </c>
      <c r="Y13" s="776"/>
      <c r="Z13" s="775"/>
      <c r="AA13" s="775"/>
      <c r="AB13" s="775"/>
      <c r="AC13" s="775"/>
      <c r="AD13" s="775"/>
      <c r="AE13" s="775"/>
      <c r="AF13" s="775"/>
      <c r="AG13" s="775"/>
      <c r="AH13" s="775"/>
      <c r="AI13" s="775"/>
      <c r="AJ13" s="775"/>
      <c r="AK13" s="775"/>
      <c r="AL13" s="775"/>
      <c r="AM13" s="775"/>
      <c r="AN13" s="775"/>
      <c r="AO13" s="775"/>
      <c r="AP13" s="775"/>
      <c r="AQ13" s="775"/>
      <c r="AR13" s="775"/>
      <c r="AS13" s="775"/>
      <c r="AT13" s="775"/>
      <c r="AU13" s="775"/>
      <c r="AV13" s="775"/>
      <c r="AW13" s="775"/>
      <c r="AX13" s="775"/>
      <c r="AY13" s="775"/>
      <c r="AZ13" s="775"/>
      <c r="BA13" s="751"/>
      <c r="BB13" s="773"/>
      <c r="BC13" s="1"/>
    </row>
    <row r="14" spans="1:55" ht="2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774"/>
      <c r="X14" s="751"/>
      <c r="Y14" s="776"/>
      <c r="Z14" s="775"/>
      <c r="AA14" s="775"/>
      <c r="AB14" s="775"/>
      <c r="AC14" s="775"/>
      <c r="AD14" s="775"/>
      <c r="AE14" s="775"/>
      <c r="AF14" s="775"/>
      <c r="AG14" s="775"/>
      <c r="AH14" s="775"/>
      <c r="AI14" s="775"/>
      <c r="AJ14" s="775"/>
      <c r="AK14" s="775"/>
      <c r="AL14" s="775"/>
      <c r="AM14" s="775"/>
      <c r="AN14" s="775"/>
      <c r="AO14" s="775"/>
      <c r="AP14" s="775"/>
      <c r="AQ14" s="775"/>
      <c r="AR14" s="775"/>
      <c r="AS14" s="775"/>
      <c r="AT14" s="775"/>
      <c r="AU14" s="775"/>
      <c r="AV14" s="775"/>
      <c r="AW14" s="775"/>
      <c r="AX14" s="775"/>
      <c r="AY14" s="775"/>
      <c r="AZ14" s="775"/>
      <c r="BA14" s="751"/>
      <c r="BB14" s="773"/>
      <c r="BC14" s="1"/>
    </row>
    <row r="15" spans="1:55" ht="1.5" customHeight="1">
      <c r="A15" s="777" t="s">
        <v>281</v>
      </c>
      <c r="B15" s="777"/>
      <c r="C15" s="777"/>
      <c r="D15" s="777"/>
      <c r="E15" s="777"/>
      <c r="F15" s="777"/>
      <c r="G15" s="777"/>
      <c r="H15" s="777"/>
      <c r="I15" s="777"/>
      <c r="J15" s="778">
        <v>2</v>
      </c>
      <c r="K15" s="778"/>
      <c r="L15" s="778">
        <v>0</v>
      </c>
      <c r="M15" s="778">
        <v>1</v>
      </c>
      <c r="N15" s="778">
        <v>8</v>
      </c>
      <c r="O15" s="778"/>
      <c r="P15" s="779" t="s">
        <v>280</v>
      </c>
      <c r="Q15" s="780">
        <v>0</v>
      </c>
      <c r="R15" s="780">
        <v>1</v>
      </c>
      <c r="S15" s="1"/>
      <c r="T15" s="1"/>
      <c r="U15" s="1"/>
      <c r="V15" s="1"/>
      <c r="W15" s="774"/>
      <c r="X15" s="751"/>
      <c r="Y15" s="776"/>
      <c r="Z15" s="775"/>
      <c r="AA15" s="775"/>
      <c r="AB15" s="775"/>
      <c r="AC15" s="775"/>
      <c r="AD15" s="775"/>
      <c r="AE15" s="775"/>
      <c r="AF15" s="775"/>
      <c r="AG15" s="775"/>
      <c r="AH15" s="775"/>
      <c r="AI15" s="775"/>
      <c r="AJ15" s="775"/>
      <c r="AK15" s="775"/>
      <c r="AL15" s="775"/>
      <c r="AM15" s="775"/>
      <c r="AN15" s="775"/>
      <c r="AO15" s="775"/>
      <c r="AP15" s="775"/>
      <c r="AQ15" s="775"/>
      <c r="AR15" s="775"/>
      <c r="AS15" s="775"/>
      <c r="AT15" s="775"/>
      <c r="AU15" s="775"/>
      <c r="AV15" s="775"/>
      <c r="AW15" s="775"/>
      <c r="AX15" s="775"/>
      <c r="AY15" s="775"/>
      <c r="AZ15" s="775"/>
      <c r="BA15" s="751"/>
      <c r="BB15" s="773"/>
      <c r="BC15" s="1"/>
    </row>
    <row r="16" spans="1:55" ht="2.25" customHeight="1">
      <c r="A16" s="777"/>
      <c r="B16" s="777"/>
      <c r="C16" s="777"/>
      <c r="D16" s="777"/>
      <c r="E16" s="777"/>
      <c r="F16" s="777"/>
      <c r="G16" s="777"/>
      <c r="H16" s="777"/>
      <c r="I16" s="777"/>
      <c r="J16" s="778"/>
      <c r="K16" s="778"/>
      <c r="L16" s="778"/>
      <c r="M16" s="778"/>
      <c r="N16" s="778"/>
      <c r="O16" s="778"/>
      <c r="P16" s="779"/>
      <c r="Q16" s="780"/>
      <c r="R16" s="780"/>
      <c r="S16" s="1"/>
      <c r="T16" s="1"/>
      <c r="U16" s="1"/>
      <c r="V16" s="1"/>
      <c r="W16" s="12"/>
      <c r="X16" s="751"/>
      <c r="Y16" s="751"/>
      <c r="Z16" s="751"/>
      <c r="AA16" s="751"/>
      <c r="AB16" s="751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5"/>
      <c r="AQ16" s="751"/>
      <c r="AR16" s="751"/>
      <c r="AS16" s="751"/>
      <c r="AT16" s="751"/>
      <c r="AU16" s="751"/>
      <c r="AV16" s="751"/>
      <c r="AW16" s="751"/>
      <c r="AX16" s="751"/>
      <c r="AY16" s="751"/>
      <c r="AZ16" s="751"/>
      <c r="BA16" s="5"/>
      <c r="BB16" s="11"/>
      <c r="BC16" s="1"/>
    </row>
    <row r="17" spans="1:55" ht="7.5" customHeight="1">
      <c r="A17" s="777"/>
      <c r="B17" s="777"/>
      <c r="C17" s="777"/>
      <c r="D17" s="777"/>
      <c r="E17" s="777"/>
      <c r="F17" s="777"/>
      <c r="G17" s="777"/>
      <c r="H17" s="777"/>
      <c r="I17" s="777"/>
      <c r="J17" s="778"/>
      <c r="K17" s="778"/>
      <c r="L17" s="778"/>
      <c r="M17" s="778"/>
      <c r="N17" s="778"/>
      <c r="O17" s="778"/>
      <c r="P17" s="779"/>
      <c r="Q17" s="781"/>
      <c r="R17" s="781"/>
      <c r="S17" s="1"/>
      <c r="T17" s="1"/>
      <c r="U17" s="1"/>
      <c r="V17" s="1"/>
      <c r="W17" s="774"/>
      <c r="X17" s="751" t="s">
        <v>279</v>
      </c>
      <c r="Y17" s="751"/>
      <c r="Z17" s="751"/>
      <c r="AA17" s="751"/>
      <c r="AB17" s="751"/>
      <c r="AC17" s="751"/>
      <c r="AD17" s="751"/>
      <c r="AE17" s="751"/>
      <c r="AF17" s="776"/>
      <c r="AG17" s="776"/>
      <c r="AH17" s="776"/>
      <c r="AI17" s="775"/>
      <c r="AJ17" s="775"/>
      <c r="AK17" s="775"/>
      <c r="AL17" s="775"/>
      <c r="AM17" s="775"/>
      <c r="AN17" s="775"/>
      <c r="AO17" s="775"/>
      <c r="AP17" s="775"/>
      <c r="AQ17" s="751"/>
      <c r="AR17" s="751"/>
      <c r="AS17" s="751"/>
      <c r="AT17" s="751"/>
      <c r="AU17" s="751"/>
      <c r="AV17" s="751"/>
      <c r="AW17" s="751"/>
      <c r="AX17" s="751"/>
      <c r="AY17" s="751"/>
      <c r="AZ17" s="751"/>
      <c r="BA17" s="751"/>
      <c r="BB17" s="773"/>
      <c r="BC17" s="1"/>
    </row>
    <row r="18" spans="1:55" ht="2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774"/>
      <c r="X18" s="751"/>
      <c r="Y18" s="751"/>
      <c r="Z18" s="751"/>
      <c r="AA18" s="751"/>
      <c r="AB18" s="751"/>
      <c r="AC18" s="751"/>
      <c r="AD18" s="751"/>
      <c r="AE18" s="751"/>
      <c r="AF18" s="776"/>
      <c r="AG18" s="776"/>
      <c r="AH18" s="776"/>
      <c r="AI18" s="775"/>
      <c r="AJ18" s="775"/>
      <c r="AK18" s="775"/>
      <c r="AL18" s="775"/>
      <c r="AM18" s="775"/>
      <c r="AN18" s="775"/>
      <c r="AO18" s="775"/>
      <c r="AP18" s="775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73"/>
      <c r="BC18" s="1"/>
    </row>
    <row r="19" spans="1:55" ht="2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2"/>
      <c r="X19" s="751"/>
      <c r="Y19" s="751"/>
      <c r="Z19" s="751"/>
      <c r="AA19" s="751"/>
      <c r="AB19" s="751"/>
      <c r="AC19" s="751"/>
      <c r="AD19" s="751"/>
      <c r="AE19" s="751"/>
      <c r="AF19" s="776"/>
      <c r="AG19" s="776"/>
      <c r="AH19" s="776"/>
      <c r="AI19" s="775"/>
      <c r="AJ19" s="775"/>
      <c r="AK19" s="775"/>
      <c r="AL19" s="775"/>
      <c r="AM19" s="775"/>
      <c r="AN19" s="775"/>
      <c r="AO19" s="775"/>
      <c r="AP19" s="782" t="s">
        <v>278</v>
      </c>
      <c r="AQ19" s="782"/>
      <c r="AR19" s="782"/>
      <c r="AS19" s="782"/>
      <c r="AT19" s="782"/>
      <c r="AU19" s="782"/>
      <c r="AV19" s="782"/>
      <c r="AW19" s="782"/>
      <c r="AX19" s="782"/>
      <c r="AY19" s="782"/>
      <c r="AZ19" s="782"/>
      <c r="BA19" s="782"/>
      <c r="BB19" s="11"/>
      <c r="BC19" s="1"/>
    </row>
    <row r="20" spans="1:55" ht="1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2"/>
      <c r="X20" s="751"/>
      <c r="Y20" s="751"/>
      <c r="Z20" s="751"/>
      <c r="AA20" s="751"/>
      <c r="AB20" s="751"/>
      <c r="AC20" s="751"/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751"/>
      <c r="AP20" s="782"/>
      <c r="AQ20" s="782"/>
      <c r="AR20" s="782"/>
      <c r="AS20" s="782"/>
      <c r="AT20" s="782"/>
      <c r="AU20" s="782"/>
      <c r="AV20" s="782"/>
      <c r="AW20" s="782"/>
      <c r="AX20" s="782"/>
      <c r="AY20" s="782"/>
      <c r="AZ20" s="782"/>
      <c r="BA20" s="782"/>
      <c r="BB20" s="11"/>
      <c r="BC20" s="1"/>
    </row>
    <row r="21" spans="1:55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774"/>
      <c r="X21" s="751" t="s">
        <v>277</v>
      </c>
      <c r="Y21" s="751"/>
      <c r="Z21" s="751"/>
      <c r="AA21" s="751"/>
      <c r="AB21" s="751"/>
      <c r="AC21" s="751"/>
      <c r="AD21" s="751"/>
      <c r="AE21" s="751"/>
      <c r="AF21" s="751"/>
      <c r="AG21" s="751"/>
      <c r="AH21" s="751"/>
      <c r="AI21" s="751"/>
      <c r="AJ21" s="751"/>
      <c r="AK21" s="751"/>
      <c r="AL21" s="751"/>
      <c r="AM21" s="751"/>
      <c r="AN21" s="751"/>
      <c r="AO21" s="751"/>
      <c r="AP21" s="782"/>
      <c r="AQ21" s="782"/>
      <c r="AR21" s="782"/>
      <c r="AS21" s="782"/>
      <c r="AT21" s="782"/>
      <c r="AU21" s="782"/>
      <c r="AV21" s="782"/>
      <c r="AW21" s="782"/>
      <c r="AX21" s="782"/>
      <c r="AY21" s="782"/>
      <c r="AZ21" s="782"/>
      <c r="BA21" s="782"/>
      <c r="BB21" s="773"/>
      <c r="BC21" s="1"/>
    </row>
    <row r="22" spans="1:55" ht="8.25" customHeight="1">
      <c r="A22" s="747" t="s">
        <v>276</v>
      </c>
      <c r="B22" s="747"/>
      <c r="C22" s="747"/>
      <c r="D22" s="747"/>
      <c r="E22" s="747"/>
      <c r="F22" s="747"/>
      <c r="G22" s="747"/>
      <c r="H22" s="747"/>
      <c r="I22" s="747"/>
      <c r="J22" s="747"/>
      <c r="K22" s="747"/>
      <c r="L22" s="747"/>
      <c r="M22" s="747"/>
      <c r="N22" s="747"/>
      <c r="O22" s="747"/>
      <c r="P22" s="747"/>
      <c r="Q22" s="747"/>
      <c r="R22" s="747"/>
      <c r="S22" s="747"/>
      <c r="T22" s="747"/>
      <c r="U22" s="747"/>
      <c r="V22" s="1"/>
      <c r="W22" s="774"/>
      <c r="X22" s="751"/>
      <c r="Y22" s="751"/>
      <c r="Z22" s="751"/>
      <c r="AA22" s="751"/>
      <c r="AB22" s="751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82"/>
      <c r="AQ22" s="782"/>
      <c r="AR22" s="782"/>
      <c r="AS22" s="782"/>
      <c r="AT22" s="782"/>
      <c r="AU22" s="782"/>
      <c r="AV22" s="782"/>
      <c r="AW22" s="782"/>
      <c r="AX22" s="782"/>
      <c r="AY22" s="782"/>
      <c r="AZ22" s="782"/>
      <c r="BA22" s="782"/>
      <c r="BB22" s="773"/>
      <c r="BC22" s="1"/>
    </row>
    <row r="23" spans="1:55" ht="2.25" customHeight="1">
      <c r="A23" s="747"/>
      <c r="B23" s="747"/>
      <c r="C23" s="747"/>
      <c r="D23" s="747"/>
      <c r="E23" s="747"/>
      <c r="F23" s="747"/>
      <c r="G23" s="747"/>
      <c r="H23" s="747"/>
      <c r="I23" s="747"/>
      <c r="J23" s="747"/>
      <c r="K23" s="747"/>
      <c r="L23" s="747"/>
      <c r="M23" s="747"/>
      <c r="N23" s="747"/>
      <c r="O23" s="747"/>
      <c r="P23" s="747"/>
      <c r="Q23" s="747"/>
      <c r="R23" s="747"/>
      <c r="S23" s="747"/>
      <c r="T23" s="747"/>
      <c r="U23" s="747"/>
      <c r="V23" s="1"/>
      <c r="W23" s="12"/>
      <c r="X23" s="751"/>
      <c r="Y23" s="751"/>
      <c r="Z23" s="751"/>
      <c r="AA23" s="751"/>
      <c r="AB23" s="751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11"/>
      <c r="BC23" s="1"/>
    </row>
    <row r="24" spans="1:55" ht="0.75" customHeight="1">
      <c r="A24" s="747"/>
      <c r="B24" s="747"/>
      <c r="C24" s="747"/>
      <c r="D24" s="747"/>
      <c r="E24" s="747"/>
      <c r="F24" s="747"/>
      <c r="G24" s="747"/>
      <c r="H24" s="747"/>
      <c r="I24" s="747"/>
      <c r="J24" s="747"/>
      <c r="K24" s="747"/>
      <c r="L24" s="747"/>
      <c r="M24" s="747"/>
      <c r="N24" s="747"/>
      <c r="O24" s="747"/>
      <c r="P24" s="747"/>
      <c r="Q24" s="747"/>
      <c r="R24" s="747"/>
      <c r="S24" s="747"/>
      <c r="T24" s="747"/>
      <c r="U24" s="747"/>
      <c r="V24" s="1"/>
      <c r="W24" s="774"/>
      <c r="X24" s="751" t="s">
        <v>275</v>
      </c>
      <c r="Y24" s="751"/>
      <c r="Z24" s="751"/>
      <c r="AA24" s="751"/>
      <c r="AB24" s="751"/>
      <c r="AC24" s="751"/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751"/>
      <c r="AP24" s="751"/>
      <c r="AQ24" s="751"/>
      <c r="AR24" s="751"/>
      <c r="AS24" s="751"/>
      <c r="AT24" s="751"/>
      <c r="AU24" s="751"/>
      <c r="AV24" s="751"/>
      <c r="AW24" s="751"/>
      <c r="AX24" s="751"/>
      <c r="AY24" s="751"/>
      <c r="AZ24" s="751"/>
      <c r="BA24" s="751"/>
      <c r="BB24" s="773"/>
      <c r="BC24" s="1"/>
    </row>
    <row r="25" spans="1:55" ht="11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774"/>
      <c r="X25" s="751"/>
      <c r="Y25" s="751"/>
      <c r="Z25" s="751"/>
      <c r="AA25" s="751"/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73"/>
      <c r="BC25" s="1"/>
    </row>
    <row r="26" spans="1:55" ht="2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0"/>
      <c r="X26" s="768"/>
      <c r="Y26" s="768"/>
      <c r="Z26" s="768"/>
      <c r="AA26" s="768"/>
      <c r="AB26" s="768"/>
      <c r="AC26" s="768"/>
      <c r="AD26" s="768"/>
      <c r="AE26" s="768"/>
      <c r="AF26" s="768"/>
      <c r="AG26" s="768"/>
      <c r="AH26" s="768"/>
      <c r="AI26" s="768"/>
      <c r="AJ26" s="768"/>
      <c r="AK26" s="768"/>
      <c r="AL26" s="768"/>
      <c r="AM26" s="768"/>
      <c r="AN26" s="768"/>
      <c r="AO26" s="768"/>
      <c r="AP26" s="9"/>
      <c r="AQ26" s="768"/>
      <c r="AR26" s="768"/>
      <c r="AS26" s="768"/>
      <c r="AT26" s="768"/>
      <c r="AU26" s="768"/>
      <c r="AV26" s="768"/>
      <c r="AW26" s="768"/>
      <c r="AX26" s="768"/>
      <c r="AY26" s="768"/>
      <c r="AZ26" s="768"/>
      <c r="BA26" s="9"/>
      <c r="BB26" s="8"/>
      <c r="BC26" s="1"/>
    </row>
    <row r="27" spans="1:55" ht="3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spans="1:55" ht="16.7" customHeight="1">
      <c r="A28" s="769" t="s">
        <v>274</v>
      </c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769"/>
      <c r="O28" s="769"/>
      <c r="P28" s="769"/>
      <c r="Q28" s="769"/>
      <c r="R28" s="769"/>
      <c r="S28" s="769"/>
      <c r="T28" s="769"/>
      <c r="U28" s="769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770" t="s">
        <v>273</v>
      </c>
      <c r="AL28" s="770"/>
      <c r="AM28" s="770"/>
      <c r="AN28" s="770"/>
      <c r="AO28" s="770"/>
      <c r="AP28" s="770"/>
      <c r="AQ28" s="770"/>
      <c r="AR28" s="770"/>
      <c r="AS28" s="770"/>
      <c r="AT28" s="770"/>
      <c r="AU28" s="770"/>
      <c r="AV28" s="770"/>
      <c r="AW28" s="770"/>
      <c r="AX28" s="770"/>
      <c r="AY28" s="770"/>
      <c r="AZ28" s="770"/>
      <c r="BA28" s="770"/>
      <c r="BB28" s="770"/>
      <c r="BC28" s="1"/>
    </row>
    <row r="29" spans="1:55" ht="43.7" customHeight="1">
      <c r="A29" s="771" t="s">
        <v>9</v>
      </c>
      <c r="B29" s="771"/>
      <c r="C29" s="771"/>
      <c r="D29" s="771"/>
      <c r="E29" s="771"/>
      <c r="F29" s="771"/>
      <c r="G29" s="771"/>
      <c r="H29" s="771"/>
      <c r="I29" s="771"/>
      <c r="J29" s="771"/>
      <c r="K29" s="771"/>
      <c r="L29" s="771"/>
      <c r="M29" s="771"/>
      <c r="N29" s="771"/>
      <c r="O29" s="771"/>
      <c r="P29" s="771"/>
      <c r="Q29" s="771"/>
      <c r="R29" s="771"/>
      <c r="S29" s="771"/>
      <c r="T29" s="771"/>
      <c r="U29" s="771"/>
      <c r="V29" s="771"/>
      <c r="W29" s="771"/>
      <c r="X29" s="771"/>
      <c r="Y29" s="771"/>
      <c r="Z29" s="771"/>
      <c r="AA29" s="771"/>
      <c r="AB29" s="772" t="s">
        <v>10</v>
      </c>
      <c r="AC29" s="772"/>
      <c r="AD29" s="772"/>
      <c r="AE29" s="772"/>
      <c r="AF29" s="772" t="s">
        <v>272</v>
      </c>
      <c r="AG29" s="772"/>
      <c r="AH29" s="772"/>
      <c r="AI29" s="772"/>
      <c r="AJ29" s="772"/>
      <c r="AK29" s="772"/>
      <c r="AL29" s="772"/>
      <c r="AM29" s="772"/>
      <c r="AN29" s="772"/>
      <c r="AO29" s="772"/>
      <c r="AP29" s="772"/>
      <c r="AQ29" s="772"/>
      <c r="AR29" s="772"/>
      <c r="AS29" s="772" t="s">
        <v>58</v>
      </c>
      <c r="AT29" s="772"/>
      <c r="AU29" s="772"/>
      <c r="AV29" s="772"/>
      <c r="AW29" s="772"/>
      <c r="AX29" s="772"/>
      <c r="AY29" s="772"/>
      <c r="AZ29" s="772"/>
      <c r="BA29" s="772"/>
      <c r="BB29" s="772"/>
      <c r="BC29" s="1"/>
    </row>
    <row r="30" spans="1:55" ht="27.95" customHeight="1">
      <c r="A30" s="1"/>
      <c r="B30" s="762" t="s">
        <v>271</v>
      </c>
      <c r="C30" s="762"/>
      <c r="D30" s="762"/>
      <c r="E30" s="762"/>
      <c r="F30" s="762"/>
      <c r="G30" s="762"/>
      <c r="H30" s="762"/>
      <c r="I30" s="762"/>
      <c r="J30" s="762"/>
      <c r="K30" s="762"/>
      <c r="L30" s="762"/>
      <c r="M30" s="762"/>
      <c r="N30" s="762"/>
      <c r="O30" s="762"/>
      <c r="P30" s="762"/>
      <c r="Q30" s="762"/>
      <c r="R30" s="762"/>
      <c r="S30" s="762"/>
      <c r="T30" s="762"/>
      <c r="U30" s="762"/>
      <c r="V30" s="762"/>
      <c r="W30" s="762"/>
      <c r="X30" s="762"/>
      <c r="Y30" s="762"/>
      <c r="Z30" s="762"/>
      <c r="AA30" s="762"/>
      <c r="AB30" s="757" t="s">
        <v>199</v>
      </c>
      <c r="AC30" s="757"/>
      <c r="AD30" s="757"/>
      <c r="AE30" s="757"/>
      <c r="AF30" s="757"/>
      <c r="AG30" s="760"/>
      <c r="AH30" s="760"/>
      <c r="AI30" s="760"/>
      <c r="AJ30" s="760"/>
      <c r="AK30" s="760"/>
      <c r="AL30" s="760"/>
      <c r="AM30" s="760"/>
      <c r="AN30" s="760"/>
      <c r="AO30" s="760"/>
      <c r="AP30" s="760"/>
      <c r="AQ30" s="760"/>
      <c r="AR30" s="760"/>
      <c r="AS30" s="760"/>
      <c r="AT30" s="759"/>
      <c r="AU30" s="759"/>
      <c r="AV30" s="759"/>
      <c r="AW30" s="759"/>
      <c r="AX30" s="759"/>
      <c r="AY30" s="759"/>
      <c r="AZ30" s="759"/>
      <c r="BA30" s="759"/>
      <c r="BB30" s="759"/>
      <c r="BC30" s="759"/>
    </row>
    <row r="31" spans="1:55" ht="15.95" customHeight="1">
      <c r="A31" s="1"/>
      <c r="B31" s="756" t="s">
        <v>270</v>
      </c>
      <c r="C31" s="756"/>
      <c r="D31" s="756"/>
      <c r="E31" s="756"/>
      <c r="F31" s="756"/>
      <c r="G31" s="756"/>
      <c r="H31" s="756"/>
      <c r="I31" s="756"/>
      <c r="J31" s="756"/>
      <c r="K31" s="756"/>
      <c r="L31" s="756"/>
      <c r="M31" s="756"/>
      <c r="N31" s="756"/>
      <c r="O31" s="756"/>
      <c r="P31" s="756"/>
      <c r="Q31" s="756"/>
      <c r="R31" s="756"/>
      <c r="S31" s="756"/>
      <c r="T31" s="756"/>
      <c r="U31" s="756"/>
      <c r="V31" s="756"/>
      <c r="W31" s="756"/>
      <c r="X31" s="756"/>
      <c r="Y31" s="756"/>
      <c r="Z31" s="756"/>
      <c r="AA31" s="756"/>
      <c r="AB31" s="757" t="s">
        <v>198</v>
      </c>
      <c r="AC31" s="757"/>
      <c r="AD31" s="757"/>
      <c r="AE31" s="757"/>
      <c r="AF31" s="757"/>
      <c r="AG31" s="760"/>
      <c r="AH31" s="760"/>
      <c r="AI31" s="760"/>
      <c r="AJ31" s="760"/>
      <c r="AK31" s="760"/>
      <c r="AL31" s="760"/>
      <c r="AM31" s="760"/>
      <c r="AN31" s="760"/>
      <c r="AO31" s="760"/>
      <c r="AP31" s="760"/>
      <c r="AQ31" s="760"/>
      <c r="AR31" s="760"/>
      <c r="AS31" s="760"/>
      <c r="AT31" s="759"/>
      <c r="AU31" s="759"/>
      <c r="AV31" s="759"/>
      <c r="AW31" s="759"/>
      <c r="AX31" s="759"/>
      <c r="AY31" s="759"/>
      <c r="AZ31" s="759"/>
      <c r="BA31" s="759"/>
      <c r="BB31" s="759"/>
      <c r="BC31" s="759"/>
    </row>
    <row r="32" spans="1:55" ht="58.5" customHeight="1">
      <c r="A32" s="1"/>
      <c r="B32" s="762" t="s">
        <v>269</v>
      </c>
      <c r="C32" s="762"/>
      <c r="D32" s="762"/>
      <c r="E32" s="762"/>
      <c r="F32" s="762"/>
      <c r="G32" s="762"/>
      <c r="H32" s="762"/>
      <c r="I32" s="762"/>
      <c r="J32" s="762"/>
      <c r="K32" s="762"/>
      <c r="L32" s="762"/>
      <c r="M32" s="762"/>
      <c r="N32" s="762"/>
      <c r="O32" s="762"/>
      <c r="P32" s="762"/>
      <c r="Q32" s="762"/>
      <c r="R32" s="762"/>
      <c r="S32" s="762"/>
      <c r="T32" s="762"/>
      <c r="U32" s="762"/>
      <c r="V32" s="762"/>
      <c r="W32" s="762"/>
      <c r="X32" s="762"/>
      <c r="Y32" s="762"/>
      <c r="Z32" s="762"/>
      <c r="AA32" s="762"/>
      <c r="AB32" s="757" t="s">
        <v>181</v>
      </c>
      <c r="AC32" s="757"/>
      <c r="AD32" s="757"/>
      <c r="AE32" s="757"/>
      <c r="AF32" s="757"/>
      <c r="AG32" s="758"/>
      <c r="AH32" s="758"/>
      <c r="AI32" s="758"/>
      <c r="AJ32" s="758"/>
      <c r="AK32" s="758"/>
      <c r="AL32" s="758"/>
      <c r="AM32" s="758"/>
      <c r="AN32" s="758"/>
      <c r="AO32" s="758"/>
      <c r="AP32" s="758"/>
      <c r="AQ32" s="758"/>
      <c r="AR32" s="758"/>
      <c r="AS32" s="758"/>
      <c r="AT32" s="759"/>
      <c r="AU32" s="759"/>
      <c r="AV32" s="759"/>
      <c r="AW32" s="759"/>
      <c r="AX32" s="759"/>
      <c r="AY32" s="759"/>
      <c r="AZ32" s="759"/>
      <c r="BA32" s="759"/>
      <c r="BB32" s="759"/>
      <c r="BC32" s="759"/>
    </row>
    <row r="33" spans="1:56" ht="65.25" customHeight="1">
      <c r="A33" s="1"/>
      <c r="B33" s="756" t="s">
        <v>268</v>
      </c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  <c r="N33" s="756"/>
      <c r="O33" s="756"/>
      <c r="P33" s="756"/>
      <c r="Q33" s="756"/>
      <c r="R33" s="756"/>
      <c r="S33" s="756"/>
      <c r="T33" s="756"/>
      <c r="U33" s="756"/>
      <c r="V33" s="756"/>
      <c r="W33" s="756"/>
      <c r="X33" s="756"/>
      <c r="Y33" s="756"/>
      <c r="Z33" s="756"/>
      <c r="AA33" s="756"/>
      <c r="AB33" s="757" t="s">
        <v>180</v>
      </c>
      <c r="AC33" s="757"/>
      <c r="AD33" s="757"/>
      <c r="AE33" s="757"/>
      <c r="AF33" s="757"/>
      <c r="AG33" s="758"/>
      <c r="AH33" s="758"/>
      <c r="AI33" s="758"/>
      <c r="AJ33" s="758"/>
      <c r="AK33" s="758"/>
      <c r="AL33" s="758"/>
      <c r="AM33" s="758"/>
      <c r="AN33" s="758"/>
      <c r="AO33" s="758"/>
      <c r="AP33" s="758"/>
      <c r="AQ33" s="758"/>
      <c r="AR33" s="758"/>
      <c r="AS33" s="758"/>
      <c r="AT33" s="759"/>
      <c r="AU33" s="759"/>
      <c r="AV33" s="759"/>
      <c r="AW33" s="759"/>
      <c r="AX33" s="759"/>
      <c r="AY33" s="759"/>
      <c r="AZ33" s="759"/>
      <c r="BA33" s="759"/>
      <c r="BB33" s="759"/>
      <c r="BC33" s="759"/>
    </row>
    <row r="34" spans="1:56" ht="27.95" customHeight="1">
      <c r="A34" s="1"/>
      <c r="B34" s="762" t="s">
        <v>267</v>
      </c>
      <c r="C34" s="762"/>
      <c r="D34" s="762"/>
      <c r="E34" s="762"/>
      <c r="F34" s="762"/>
      <c r="G34" s="762"/>
      <c r="H34" s="762"/>
      <c r="I34" s="762"/>
      <c r="J34" s="762"/>
      <c r="K34" s="762"/>
      <c r="L34" s="762"/>
      <c r="M34" s="762"/>
      <c r="N34" s="762"/>
      <c r="O34" s="762"/>
      <c r="P34" s="762"/>
      <c r="Q34" s="762"/>
      <c r="R34" s="762"/>
      <c r="S34" s="762"/>
      <c r="T34" s="762"/>
      <c r="U34" s="762"/>
      <c r="V34" s="762"/>
      <c r="W34" s="762"/>
      <c r="X34" s="762"/>
      <c r="Y34" s="762"/>
      <c r="Z34" s="762"/>
      <c r="AA34" s="762"/>
      <c r="AB34" s="757" t="s">
        <v>223</v>
      </c>
      <c r="AC34" s="757"/>
      <c r="AD34" s="757"/>
      <c r="AE34" s="757"/>
      <c r="AF34" s="757"/>
      <c r="AG34" s="758"/>
      <c r="AH34" s="758"/>
      <c r="AI34" s="758"/>
      <c r="AJ34" s="758"/>
      <c r="AK34" s="758"/>
      <c r="AL34" s="758"/>
      <c r="AM34" s="758"/>
      <c r="AN34" s="758"/>
      <c r="AO34" s="758"/>
      <c r="AP34" s="758"/>
      <c r="AQ34" s="758"/>
      <c r="AR34" s="758"/>
      <c r="AS34" s="758"/>
      <c r="AT34" s="759"/>
      <c r="AU34" s="759"/>
      <c r="AV34" s="759"/>
      <c r="AW34" s="759"/>
      <c r="AX34" s="759"/>
      <c r="AY34" s="759"/>
      <c r="AZ34" s="759"/>
      <c r="BA34" s="759"/>
      <c r="BB34" s="759"/>
      <c r="BC34" s="759"/>
    </row>
    <row r="35" spans="1:56" ht="33" customHeight="1">
      <c r="A35" s="1"/>
      <c r="B35" s="756" t="s">
        <v>266</v>
      </c>
      <c r="C35" s="756"/>
      <c r="D35" s="756"/>
      <c r="E35" s="756"/>
      <c r="F35" s="756"/>
      <c r="G35" s="756"/>
      <c r="H35" s="756"/>
      <c r="I35" s="756"/>
      <c r="J35" s="756"/>
      <c r="K35" s="756"/>
      <c r="L35" s="756"/>
      <c r="M35" s="756"/>
      <c r="N35" s="756"/>
      <c r="O35" s="756"/>
      <c r="P35" s="756"/>
      <c r="Q35" s="756"/>
      <c r="R35" s="756"/>
      <c r="S35" s="756"/>
      <c r="T35" s="756"/>
      <c r="U35" s="756"/>
      <c r="V35" s="756"/>
      <c r="W35" s="756"/>
      <c r="X35" s="756"/>
      <c r="Y35" s="756"/>
      <c r="Z35" s="756"/>
      <c r="AA35" s="756"/>
      <c r="AB35" s="757" t="s">
        <v>233</v>
      </c>
      <c r="AC35" s="757"/>
      <c r="AD35" s="757"/>
      <c r="AE35" s="757"/>
      <c r="AF35" s="757"/>
      <c r="AG35" s="758"/>
      <c r="AH35" s="758"/>
      <c r="AI35" s="758"/>
      <c r="AJ35" s="758"/>
      <c r="AK35" s="758"/>
      <c r="AL35" s="758"/>
      <c r="AM35" s="758"/>
      <c r="AN35" s="758"/>
      <c r="AO35" s="758"/>
      <c r="AP35" s="758"/>
      <c r="AQ35" s="758"/>
      <c r="AR35" s="758"/>
      <c r="AS35" s="758"/>
      <c r="AT35" s="759"/>
      <c r="AU35" s="759"/>
      <c r="AV35" s="759"/>
      <c r="AW35" s="759"/>
      <c r="AX35" s="759"/>
      <c r="AY35" s="759"/>
      <c r="AZ35" s="759"/>
      <c r="BA35" s="759"/>
      <c r="BB35" s="759"/>
      <c r="BC35" s="759"/>
    </row>
    <row r="36" spans="1:56" ht="15.2" customHeight="1">
      <c r="A36" s="1"/>
      <c r="B36" s="762" t="s">
        <v>265</v>
      </c>
      <c r="C36" s="762"/>
      <c r="D36" s="762"/>
      <c r="E36" s="762"/>
      <c r="F36" s="762"/>
      <c r="G36" s="762"/>
      <c r="H36" s="762"/>
      <c r="I36" s="762"/>
      <c r="J36" s="762"/>
      <c r="K36" s="762"/>
      <c r="L36" s="762"/>
      <c r="M36" s="762"/>
      <c r="N36" s="762"/>
      <c r="O36" s="762"/>
      <c r="P36" s="762"/>
      <c r="Q36" s="762"/>
      <c r="R36" s="762"/>
      <c r="S36" s="762"/>
      <c r="T36" s="762"/>
      <c r="U36" s="762"/>
      <c r="V36" s="762"/>
      <c r="W36" s="762"/>
      <c r="X36" s="762"/>
      <c r="Y36" s="762"/>
      <c r="Z36" s="762"/>
      <c r="AA36" s="762"/>
      <c r="AB36" s="757" t="s">
        <v>222</v>
      </c>
      <c r="AC36" s="757"/>
      <c r="AD36" s="757"/>
      <c r="AE36" s="757"/>
      <c r="AF36" s="757"/>
      <c r="AG36" s="758">
        <f>+AG37</f>
        <v>22</v>
      </c>
      <c r="AH36" s="758"/>
      <c r="AI36" s="758"/>
      <c r="AJ36" s="758"/>
      <c r="AK36" s="758"/>
      <c r="AL36" s="758"/>
      <c r="AM36" s="758"/>
      <c r="AN36" s="758"/>
      <c r="AO36" s="758"/>
      <c r="AP36" s="758"/>
      <c r="AQ36" s="758"/>
      <c r="AR36" s="758"/>
      <c r="AS36" s="758"/>
      <c r="AT36" s="759">
        <f>AT37*0.1</f>
        <v>3312163.6200000006</v>
      </c>
      <c r="AU36" s="759"/>
      <c r="AV36" s="759"/>
      <c r="AW36" s="759"/>
      <c r="AX36" s="759"/>
      <c r="AY36" s="759"/>
      <c r="AZ36" s="759"/>
      <c r="BA36" s="759"/>
      <c r="BB36" s="759"/>
      <c r="BC36" s="759"/>
    </row>
    <row r="37" spans="1:56" ht="15.2" customHeight="1">
      <c r="A37" s="1"/>
      <c r="B37" s="756" t="s">
        <v>264</v>
      </c>
      <c r="C37" s="756"/>
      <c r="D37" s="756"/>
      <c r="E37" s="756"/>
      <c r="F37" s="756"/>
      <c r="G37" s="756"/>
      <c r="H37" s="756"/>
      <c r="I37" s="756"/>
      <c r="J37" s="756"/>
      <c r="K37" s="756"/>
      <c r="L37" s="756"/>
      <c r="M37" s="756"/>
      <c r="N37" s="756"/>
      <c r="O37" s="756"/>
      <c r="P37" s="756"/>
      <c r="Q37" s="756"/>
      <c r="R37" s="756"/>
      <c r="S37" s="756"/>
      <c r="T37" s="756"/>
      <c r="U37" s="756"/>
      <c r="V37" s="756"/>
      <c r="W37" s="756"/>
      <c r="X37" s="756"/>
      <c r="Y37" s="756"/>
      <c r="Z37" s="756"/>
      <c r="AA37" s="756"/>
      <c r="AB37" s="757" t="s">
        <v>263</v>
      </c>
      <c r="AC37" s="757"/>
      <c r="AD37" s="757"/>
      <c r="AE37" s="757"/>
      <c r="AF37" s="757"/>
      <c r="AG37" s="758">
        <v>22</v>
      </c>
      <c r="AH37" s="758"/>
      <c r="AI37" s="758"/>
      <c r="AJ37" s="758"/>
      <c r="AK37" s="758"/>
      <c r="AL37" s="758"/>
      <c r="AM37" s="758"/>
      <c r="AN37" s="758"/>
      <c r="AO37" s="758"/>
      <c r="AP37" s="758"/>
      <c r="AQ37" s="758"/>
      <c r="AR37" s="758"/>
      <c r="AS37" s="758"/>
      <c r="AT37" s="759">
        <f>28380132.6+4741503.6</f>
        <v>33121636.200000003</v>
      </c>
      <c r="AU37" s="759"/>
      <c r="AV37" s="759"/>
      <c r="AW37" s="759"/>
      <c r="AX37" s="759"/>
      <c r="AY37" s="759"/>
      <c r="AZ37" s="759"/>
      <c r="BA37" s="759"/>
      <c r="BB37" s="759"/>
      <c r="BC37" s="759"/>
    </row>
    <row r="38" spans="1:56" ht="15.2" customHeight="1">
      <c r="A38" s="1"/>
      <c r="B38" s="762" t="s">
        <v>262</v>
      </c>
      <c r="C38" s="762"/>
      <c r="D38" s="762"/>
      <c r="E38" s="762"/>
      <c r="F38" s="762"/>
      <c r="G38" s="762"/>
      <c r="H38" s="762"/>
      <c r="I38" s="762"/>
      <c r="J38" s="762"/>
      <c r="K38" s="762"/>
      <c r="L38" s="762"/>
      <c r="M38" s="762"/>
      <c r="N38" s="762"/>
      <c r="O38" s="762"/>
      <c r="P38" s="762"/>
      <c r="Q38" s="762"/>
      <c r="R38" s="762"/>
      <c r="S38" s="762"/>
      <c r="T38" s="762"/>
      <c r="U38" s="762"/>
      <c r="V38" s="762"/>
      <c r="W38" s="762"/>
      <c r="X38" s="762"/>
      <c r="Y38" s="762"/>
      <c r="Z38" s="762"/>
      <c r="AA38" s="762"/>
      <c r="AB38" s="757" t="s">
        <v>221</v>
      </c>
      <c r="AC38" s="757"/>
      <c r="AD38" s="757"/>
      <c r="AE38" s="757"/>
      <c r="AF38" s="757"/>
      <c r="AG38" s="758"/>
      <c r="AH38" s="758"/>
      <c r="AI38" s="758"/>
      <c r="AJ38" s="758"/>
      <c r="AK38" s="758"/>
      <c r="AL38" s="758"/>
      <c r="AM38" s="758"/>
      <c r="AN38" s="758"/>
      <c r="AO38" s="758"/>
      <c r="AP38" s="758"/>
      <c r="AQ38" s="758"/>
      <c r="AR38" s="758"/>
      <c r="AS38" s="758"/>
      <c r="AT38" s="759"/>
      <c r="AU38" s="759"/>
      <c r="AV38" s="759"/>
      <c r="AW38" s="759"/>
      <c r="AX38" s="759"/>
      <c r="AY38" s="759"/>
      <c r="AZ38" s="759"/>
      <c r="BA38" s="759"/>
      <c r="BB38" s="759"/>
      <c r="BC38" s="759"/>
    </row>
    <row r="39" spans="1:56" ht="15.95" customHeight="1">
      <c r="A39" s="1"/>
      <c r="B39" s="756" t="s">
        <v>261</v>
      </c>
      <c r="C39" s="756"/>
      <c r="D39" s="756"/>
      <c r="E39" s="756"/>
      <c r="F39" s="756"/>
      <c r="G39" s="756"/>
      <c r="H39" s="756"/>
      <c r="I39" s="756"/>
      <c r="J39" s="756"/>
      <c r="K39" s="756"/>
      <c r="L39" s="756"/>
      <c r="M39" s="756"/>
      <c r="N39" s="756"/>
      <c r="O39" s="756"/>
      <c r="P39" s="756"/>
      <c r="Q39" s="756"/>
      <c r="R39" s="756"/>
      <c r="S39" s="756"/>
      <c r="T39" s="756"/>
      <c r="U39" s="756"/>
      <c r="V39" s="756"/>
      <c r="W39" s="756"/>
      <c r="X39" s="756"/>
      <c r="Y39" s="756"/>
      <c r="Z39" s="756"/>
      <c r="AA39" s="756"/>
      <c r="AB39" s="757" t="s">
        <v>260</v>
      </c>
      <c r="AC39" s="757"/>
      <c r="AD39" s="757"/>
      <c r="AE39" s="757"/>
      <c r="AF39" s="757"/>
      <c r="AG39" s="758"/>
      <c r="AH39" s="758"/>
      <c r="AI39" s="758"/>
      <c r="AJ39" s="758"/>
      <c r="AK39" s="758"/>
      <c r="AL39" s="758"/>
      <c r="AM39" s="758"/>
      <c r="AN39" s="758"/>
      <c r="AO39" s="758"/>
      <c r="AP39" s="758"/>
      <c r="AQ39" s="758"/>
      <c r="AR39" s="758"/>
      <c r="AS39" s="758"/>
      <c r="AT39" s="759"/>
      <c r="AU39" s="759"/>
      <c r="AV39" s="759"/>
      <c r="AW39" s="759"/>
      <c r="AX39" s="759"/>
      <c r="AY39" s="759"/>
      <c r="AZ39" s="759"/>
      <c r="BA39" s="759"/>
      <c r="BB39" s="759"/>
      <c r="BC39" s="759"/>
    </row>
    <row r="40" spans="1:56" ht="15.2" customHeight="1">
      <c r="A40" s="1"/>
      <c r="B40" s="762" t="s">
        <v>259</v>
      </c>
      <c r="C40" s="762"/>
      <c r="D40" s="762"/>
      <c r="E40" s="762"/>
      <c r="F40" s="762"/>
      <c r="G40" s="762"/>
      <c r="H40" s="762"/>
      <c r="I40" s="762"/>
      <c r="J40" s="762"/>
      <c r="K40" s="762"/>
      <c r="L40" s="762"/>
      <c r="M40" s="762"/>
      <c r="N40" s="762"/>
      <c r="O40" s="762"/>
      <c r="P40" s="762"/>
      <c r="Q40" s="762"/>
      <c r="R40" s="762"/>
      <c r="S40" s="762"/>
      <c r="T40" s="762"/>
      <c r="U40" s="762"/>
      <c r="V40" s="762"/>
      <c r="W40" s="762"/>
      <c r="X40" s="762"/>
      <c r="Y40" s="762"/>
      <c r="Z40" s="762"/>
      <c r="AA40" s="762"/>
      <c r="AB40" s="757" t="s">
        <v>220</v>
      </c>
      <c r="AC40" s="757"/>
      <c r="AD40" s="757"/>
      <c r="AE40" s="757"/>
      <c r="AF40" s="757"/>
      <c r="AG40" s="758"/>
      <c r="AH40" s="758"/>
      <c r="AI40" s="758"/>
      <c r="AJ40" s="758"/>
      <c r="AK40" s="758"/>
      <c r="AL40" s="758"/>
      <c r="AM40" s="758"/>
      <c r="AN40" s="758"/>
      <c r="AO40" s="758"/>
      <c r="AP40" s="758"/>
      <c r="AQ40" s="758"/>
      <c r="AR40" s="758"/>
      <c r="AS40" s="758"/>
      <c r="AT40" s="759"/>
      <c r="AU40" s="759"/>
      <c r="AV40" s="759"/>
      <c r="AW40" s="759"/>
      <c r="AX40" s="759"/>
      <c r="AY40" s="759"/>
      <c r="AZ40" s="759"/>
      <c r="BA40" s="759"/>
      <c r="BB40" s="759"/>
      <c r="BC40" s="759"/>
    </row>
    <row r="41" spans="1:56" ht="48.75" customHeight="1">
      <c r="A41" s="1"/>
      <c r="B41" s="756" t="s">
        <v>258</v>
      </c>
      <c r="C41" s="756"/>
      <c r="D41" s="756"/>
      <c r="E41" s="756"/>
      <c r="F41" s="756"/>
      <c r="G41" s="756"/>
      <c r="H41" s="756"/>
      <c r="I41" s="756"/>
      <c r="J41" s="756"/>
      <c r="K41" s="756"/>
      <c r="L41" s="756"/>
      <c r="M41" s="756"/>
      <c r="N41" s="756"/>
      <c r="O41" s="756"/>
      <c r="P41" s="756"/>
      <c r="Q41" s="756"/>
      <c r="R41" s="756"/>
      <c r="S41" s="756"/>
      <c r="T41" s="756"/>
      <c r="U41" s="756"/>
      <c r="V41" s="756"/>
      <c r="W41" s="756"/>
      <c r="X41" s="756"/>
      <c r="Y41" s="756"/>
      <c r="Z41" s="756"/>
      <c r="AA41" s="756"/>
      <c r="AB41" s="757" t="s">
        <v>257</v>
      </c>
      <c r="AC41" s="757"/>
      <c r="AD41" s="757"/>
      <c r="AE41" s="757"/>
      <c r="AF41" s="757"/>
      <c r="AG41" s="758"/>
      <c r="AH41" s="758"/>
      <c r="AI41" s="758"/>
      <c r="AJ41" s="758"/>
      <c r="AK41" s="758"/>
      <c r="AL41" s="758"/>
      <c r="AM41" s="758"/>
      <c r="AN41" s="758"/>
      <c r="AO41" s="758"/>
      <c r="AP41" s="758"/>
      <c r="AQ41" s="758"/>
      <c r="AR41" s="758"/>
      <c r="AS41" s="758"/>
      <c r="AT41" s="759"/>
      <c r="AU41" s="759"/>
      <c r="AV41" s="759"/>
      <c r="AW41" s="759"/>
      <c r="AX41" s="759"/>
      <c r="AY41" s="759"/>
      <c r="AZ41" s="759"/>
      <c r="BA41" s="759"/>
      <c r="BB41" s="759"/>
      <c r="BC41" s="759"/>
    </row>
    <row r="42" spans="1:56" ht="31.5" customHeight="1">
      <c r="A42" s="1"/>
      <c r="B42" s="762" t="s">
        <v>256</v>
      </c>
      <c r="C42" s="762"/>
      <c r="D42" s="762"/>
      <c r="E42" s="762"/>
      <c r="F42" s="762"/>
      <c r="G42" s="762"/>
      <c r="H42" s="762"/>
      <c r="I42" s="762"/>
      <c r="J42" s="762"/>
      <c r="K42" s="762"/>
      <c r="L42" s="762"/>
      <c r="M42" s="762"/>
      <c r="N42" s="762"/>
      <c r="O42" s="762"/>
      <c r="P42" s="762"/>
      <c r="Q42" s="762"/>
      <c r="R42" s="762"/>
      <c r="S42" s="762"/>
      <c r="T42" s="762"/>
      <c r="U42" s="762"/>
      <c r="V42" s="762"/>
      <c r="W42" s="762"/>
      <c r="X42" s="762"/>
      <c r="Y42" s="762"/>
      <c r="Z42" s="762"/>
      <c r="AA42" s="762"/>
      <c r="AB42" s="757" t="s">
        <v>219</v>
      </c>
      <c r="AC42" s="757"/>
      <c r="AD42" s="757"/>
      <c r="AE42" s="757"/>
      <c r="AF42" s="757"/>
      <c r="AG42" s="758">
        <f>+AG43</f>
        <v>14</v>
      </c>
      <c r="AH42" s="758"/>
      <c r="AI42" s="758"/>
      <c r="AJ42" s="758"/>
      <c r="AK42" s="758"/>
      <c r="AL42" s="758"/>
      <c r="AM42" s="758"/>
      <c r="AN42" s="758"/>
      <c r="AO42" s="758"/>
      <c r="AP42" s="758"/>
      <c r="AQ42" s="758"/>
      <c r="AR42" s="758"/>
      <c r="AS42" s="758"/>
      <c r="AT42" s="761">
        <f>+AT43*0.1</f>
        <v>2976312.75</v>
      </c>
      <c r="AU42" s="761"/>
      <c r="AV42" s="761"/>
      <c r="AW42" s="761"/>
      <c r="AX42" s="761"/>
      <c r="AY42" s="761"/>
      <c r="AZ42" s="761"/>
      <c r="BA42" s="761"/>
      <c r="BB42" s="761"/>
      <c r="BC42" s="761"/>
    </row>
    <row r="43" spans="1:56" ht="18" customHeight="1">
      <c r="A43" s="1"/>
      <c r="B43" s="756" t="s">
        <v>255</v>
      </c>
      <c r="C43" s="756"/>
      <c r="D43" s="756"/>
      <c r="E43" s="756"/>
      <c r="F43" s="756"/>
      <c r="G43" s="756"/>
      <c r="H43" s="756"/>
      <c r="I43" s="756"/>
      <c r="J43" s="756"/>
      <c r="K43" s="756"/>
      <c r="L43" s="756"/>
      <c r="M43" s="756"/>
      <c r="N43" s="756"/>
      <c r="O43" s="756"/>
      <c r="P43" s="756"/>
      <c r="Q43" s="756"/>
      <c r="R43" s="756"/>
      <c r="S43" s="756"/>
      <c r="T43" s="756"/>
      <c r="U43" s="756"/>
      <c r="V43" s="756"/>
      <c r="W43" s="756"/>
      <c r="X43" s="756"/>
      <c r="Y43" s="756"/>
      <c r="Z43" s="756"/>
      <c r="AA43" s="756"/>
      <c r="AB43" s="757" t="s">
        <v>254</v>
      </c>
      <c r="AC43" s="757"/>
      <c r="AD43" s="757"/>
      <c r="AE43" s="757"/>
      <c r="AF43" s="757"/>
      <c r="AG43" s="758">
        <v>14</v>
      </c>
      <c r="AH43" s="758"/>
      <c r="AI43" s="758"/>
      <c r="AJ43" s="758"/>
      <c r="AK43" s="758"/>
      <c r="AL43" s="758"/>
      <c r="AM43" s="758"/>
      <c r="AN43" s="758"/>
      <c r="AO43" s="758"/>
      <c r="AP43" s="758"/>
      <c r="AQ43" s="758"/>
      <c r="AR43" s="758"/>
      <c r="AS43" s="758"/>
      <c r="AT43" s="761">
        <f>27963127.5+1800000</f>
        <v>29763127.5</v>
      </c>
      <c r="AU43" s="761"/>
      <c r="AV43" s="761"/>
      <c r="AW43" s="761"/>
      <c r="AX43" s="761"/>
      <c r="AY43" s="761"/>
      <c r="AZ43" s="761"/>
      <c r="BA43" s="761"/>
      <c r="BB43" s="761"/>
      <c r="BC43" s="761"/>
      <c r="BD43" s="7"/>
    </row>
    <row r="44" spans="1:56" ht="15.2" customHeight="1">
      <c r="A44" s="1"/>
      <c r="B44" s="762" t="s">
        <v>253</v>
      </c>
      <c r="C44" s="762"/>
      <c r="D44" s="762"/>
      <c r="E44" s="762"/>
      <c r="F44" s="762"/>
      <c r="G44" s="762"/>
      <c r="H44" s="762"/>
      <c r="I44" s="762"/>
      <c r="J44" s="762"/>
      <c r="K44" s="762"/>
      <c r="L44" s="762"/>
      <c r="M44" s="762"/>
      <c r="N44" s="762"/>
      <c r="O44" s="762"/>
      <c r="P44" s="762"/>
      <c r="Q44" s="762"/>
      <c r="R44" s="762"/>
      <c r="S44" s="762"/>
      <c r="T44" s="762"/>
      <c r="U44" s="762"/>
      <c r="V44" s="762"/>
      <c r="W44" s="762"/>
      <c r="X44" s="762"/>
      <c r="Y44" s="762"/>
      <c r="Z44" s="762"/>
      <c r="AA44" s="762"/>
      <c r="AB44" s="757" t="s">
        <v>218</v>
      </c>
      <c r="AC44" s="757"/>
      <c r="AD44" s="757"/>
      <c r="AE44" s="757"/>
      <c r="AF44" s="757"/>
      <c r="AG44" s="758">
        <f>+AG36+AG42</f>
        <v>36</v>
      </c>
      <c r="AH44" s="758"/>
      <c r="AI44" s="758"/>
      <c r="AJ44" s="758"/>
      <c r="AK44" s="758"/>
      <c r="AL44" s="758"/>
      <c r="AM44" s="758"/>
      <c r="AN44" s="758"/>
      <c r="AO44" s="758"/>
      <c r="AP44" s="758"/>
      <c r="AQ44" s="758"/>
      <c r="AR44" s="758"/>
      <c r="AS44" s="758"/>
      <c r="AT44" s="761">
        <f>+AT36+AT42</f>
        <v>6288476.370000001</v>
      </c>
      <c r="AU44" s="761"/>
      <c r="AV44" s="761"/>
      <c r="AW44" s="761"/>
      <c r="AX44" s="761"/>
      <c r="AY44" s="761"/>
      <c r="AZ44" s="761"/>
      <c r="BA44" s="761"/>
      <c r="BB44" s="761"/>
      <c r="BC44" s="761"/>
      <c r="BD44" s="7"/>
    </row>
    <row r="45" spans="1:56" ht="7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6"/>
    </row>
    <row r="46" spans="1:56" ht="12.2" customHeight="1">
      <c r="A46" s="763" t="s">
        <v>252</v>
      </c>
      <c r="B46" s="763"/>
      <c r="C46" s="763"/>
      <c r="D46" s="763"/>
      <c r="E46" s="763"/>
      <c r="F46" s="763"/>
      <c r="G46" s="763"/>
      <c r="H46" s="763"/>
      <c r="I46" s="763"/>
      <c r="J46" s="763"/>
      <c r="K46" s="763"/>
      <c r="L46" s="763"/>
      <c r="M46" s="763"/>
      <c r="N46" s="763"/>
      <c r="O46" s="763"/>
      <c r="P46" s="763"/>
      <c r="Q46" s="763"/>
      <c r="R46" s="763"/>
      <c r="S46" s="763"/>
      <c r="T46" s="763"/>
      <c r="U46" s="763"/>
      <c r="V46" s="763"/>
      <c r="W46" s="763"/>
      <c r="X46" s="763"/>
      <c r="Y46" s="763"/>
      <c r="Z46" s="763"/>
      <c r="AA46" s="763"/>
      <c r="AB46" s="763"/>
      <c r="AC46" s="763"/>
      <c r="AD46" s="763"/>
      <c r="AE46" s="763"/>
      <c r="AF46" s="764" t="s">
        <v>100</v>
      </c>
      <c r="AG46" s="764"/>
      <c r="AH46" s="764"/>
      <c r="AI46" s="764"/>
      <c r="AJ46" s="764"/>
      <c r="AK46" s="764"/>
      <c r="AL46" s="764"/>
      <c r="AM46" s="764"/>
      <c r="AN46" s="764"/>
      <c r="AO46" s="764"/>
      <c r="AP46" s="764"/>
      <c r="AQ46" s="764"/>
      <c r="AR46" s="764"/>
      <c r="AS46" s="764" t="s">
        <v>101</v>
      </c>
      <c r="AT46" s="764"/>
      <c r="AU46" s="764"/>
      <c r="AV46" s="764"/>
      <c r="AW46" s="764"/>
      <c r="AX46" s="764"/>
      <c r="AY46" s="764"/>
      <c r="AZ46" s="764"/>
      <c r="BA46" s="764"/>
      <c r="BB46" s="764"/>
      <c r="BC46" s="1"/>
    </row>
    <row r="47" spans="1:56" ht="13.7" customHeight="1">
      <c r="A47" s="765" t="s">
        <v>251</v>
      </c>
      <c r="B47" s="765"/>
      <c r="C47" s="765"/>
      <c r="D47" s="765"/>
      <c r="E47" s="765"/>
      <c r="F47" s="765"/>
      <c r="G47" s="765"/>
      <c r="H47" s="765"/>
      <c r="I47" s="765"/>
      <c r="J47" s="765"/>
      <c r="K47" s="765"/>
      <c r="L47" s="765"/>
      <c r="M47" s="765"/>
      <c r="N47" s="765"/>
      <c r="O47" s="765"/>
      <c r="P47" s="765"/>
      <c r="Q47" s="765"/>
      <c r="R47" s="765"/>
      <c r="S47" s="765"/>
      <c r="T47" s="765"/>
      <c r="U47" s="765"/>
      <c r="V47" s="765"/>
      <c r="W47" s="765"/>
      <c r="X47" s="765"/>
      <c r="Y47" s="765"/>
      <c r="Z47" s="765"/>
      <c r="AA47" s="765"/>
      <c r="AB47" s="766">
        <v>14</v>
      </c>
      <c r="AC47" s="766"/>
      <c r="AD47" s="766"/>
      <c r="AE47" s="766"/>
      <c r="AF47" s="767">
        <f>+AT44</f>
        <v>6288476.370000001</v>
      </c>
      <c r="AG47" s="767"/>
      <c r="AH47" s="767"/>
      <c r="AI47" s="767"/>
      <c r="AJ47" s="767"/>
      <c r="AK47" s="767"/>
      <c r="AL47" s="767"/>
      <c r="AM47" s="767"/>
      <c r="AN47" s="767"/>
      <c r="AO47" s="767"/>
      <c r="AP47" s="767"/>
      <c r="AQ47" s="767"/>
      <c r="AR47" s="767"/>
      <c r="AS47" s="767"/>
      <c r="AT47" s="767"/>
      <c r="AU47" s="767"/>
      <c r="AV47" s="767"/>
      <c r="AW47" s="767"/>
      <c r="AX47" s="767"/>
      <c r="AY47" s="767"/>
      <c r="AZ47" s="767"/>
      <c r="BA47" s="767"/>
      <c r="BB47" s="767"/>
      <c r="BC47" s="1"/>
    </row>
    <row r="48" spans="1:56" ht="12.2" customHeight="1">
      <c r="A48" s="752" t="s">
        <v>250</v>
      </c>
      <c r="B48" s="752"/>
      <c r="C48" s="752"/>
      <c r="D48" s="752"/>
      <c r="E48" s="752"/>
      <c r="F48" s="752"/>
      <c r="G48" s="752"/>
      <c r="H48" s="752"/>
      <c r="I48" s="752"/>
      <c r="J48" s="752"/>
      <c r="K48" s="752"/>
      <c r="L48" s="752"/>
      <c r="M48" s="752"/>
      <c r="N48" s="752"/>
      <c r="O48" s="752"/>
      <c r="P48" s="752"/>
      <c r="Q48" s="752"/>
      <c r="R48" s="752"/>
      <c r="S48" s="752"/>
      <c r="T48" s="752"/>
      <c r="U48" s="752"/>
      <c r="V48" s="752"/>
      <c r="W48" s="752"/>
      <c r="X48" s="752"/>
      <c r="Y48" s="752"/>
      <c r="Z48" s="752"/>
      <c r="AA48" s="752"/>
      <c r="AB48" s="753">
        <v>15</v>
      </c>
      <c r="AC48" s="753"/>
      <c r="AD48" s="753"/>
      <c r="AE48" s="753"/>
      <c r="AF48" s="754"/>
      <c r="AG48" s="754"/>
      <c r="AH48" s="754"/>
      <c r="AI48" s="754"/>
      <c r="AJ48" s="754"/>
      <c r="AK48" s="754"/>
      <c r="AL48" s="754"/>
      <c r="AM48" s="754"/>
      <c r="AN48" s="754"/>
      <c r="AO48" s="754"/>
      <c r="AP48" s="754"/>
      <c r="AQ48" s="754"/>
      <c r="AR48" s="754"/>
      <c r="AS48" s="755">
        <v>2618862.6</v>
      </c>
      <c r="AT48" s="755"/>
      <c r="AU48" s="755"/>
      <c r="AV48" s="755"/>
      <c r="AW48" s="755"/>
      <c r="AX48" s="755"/>
      <c r="AY48" s="755"/>
      <c r="AZ48" s="755"/>
      <c r="BA48" s="755"/>
      <c r="BB48" s="755"/>
      <c r="BC48" s="1"/>
    </row>
    <row r="49" spans="1:57" ht="12.2" customHeight="1">
      <c r="A49" s="752" t="s">
        <v>249</v>
      </c>
      <c r="B49" s="752"/>
      <c r="C49" s="752"/>
      <c r="D49" s="752"/>
      <c r="E49" s="752"/>
      <c r="F49" s="752"/>
      <c r="G49" s="752"/>
      <c r="H49" s="752"/>
      <c r="I49" s="752"/>
      <c r="J49" s="752"/>
      <c r="K49" s="752"/>
      <c r="L49" s="752"/>
      <c r="M49" s="752"/>
      <c r="N49" s="752"/>
      <c r="O49" s="752"/>
      <c r="P49" s="752"/>
      <c r="Q49" s="752"/>
      <c r="R49" s="752"/>
      <c r="S49" s="752"/>
      <c r="T49" s="752"/>
      <c r="U49" s="752"/>
      <c r="V49" s="752"/>
      <c r="W49" s="752"/>
      <c r="X49" s="752"/>
      <c r="Y49" s="752"/>
      <c r="Z49" s="752"/>
      <c r="AA49" s="752"/>
      <c r="AB49" s="753">
        <v>16</v>
      </c>
      <c r="AC49" s="753"/>
      <c r="AD49" s="753"/>
      <c r="AE49" s="753"/>
      <c r="AF49" s="754"/>
      <c r="AG49" s="754"/>
      <c r="AH49" s="754"/>
      <c r="AI49" s="754"/>
      <c r="AJ49" s="754"/>
      <c r="AK49" s="754"/>
      <c r="AL49" s="754"/>
      <c r="AM49" s="754"/>
      <c r="AN49" s="754"/>
      <c r="AO49" s="754"/>
      <c r="AP49" s="754"/>
      <c r="AQ49" s="754"/>
      <c r="AR49" s="754"/>
      <c r="AS49" s="755">
        <f>3460453.78+259226-66.12</f>
        <v>3719613.6599999997</v>
      </c>
      <c r="AT49" s="755"/>
      <c r="AU49" s="755"/>
      <c r="AV49" s="755"/>
      <c r="AW49" s="755"/>
      <c r="AX49" s="755"/>
      <c r="AY49" s="755"/>
      <c r="AZ49" s="755"/>
      <c r="BA49" s="755"/>
      <c r="BB49" s="755"/>
      <c r="BC49" s="1"/>
      <c r="BD49" s="16"/>
      <c r="BE49" s="17"/>
    </row>
    <row r="50" spans="1:57" ht="12.95" customHeight="1">
      <c r="A50" s="752" t="s">
        <v>248</v>
      </c>
      <c r="B50" s="752"/>
      <c r="C50" s="752"/>
      <c r="D50" s="752"/>
      <c r="E50" s="752"/>
      <c r="F50" s="752"/>
      <c r="G50" s="752"/>
      <c r="H50" s="752"/>
      <c r="I50" s="752"/>
      <c r="J50" s="752"/>
      <c r="K50" s="752"/>
      <c r="L50" s="752"/>
      <c r="M50" s="752"/>
      <c r="N50" s="752"/>
      <c r="O50" s="752"/>
      <c r="P50" s="752"/>
      <c r="Q50" s="752"/>
      <c r="R50" s="752"/>
      <c r="S50" s="752"/>
      <c r="T50" s="752"/>
      <c r="U50" s="752"/>
      <c r="V50" s="752"/>
      <c r="W50" s="752"/>
      <c r="X50" s="752"/>
      <c r="Y50" s="752"/>
      <c r="Z50" s="752"/>
      <c r="AA50" s="752"/>
      <c r="AB50" s="753">
        <v>17</v>
      </c>
      <c r="AC50" s="753"/>
      <c r="AD50" s="753"/>
      <c r="AE50" s="753"/>
      <c r="AF50" s="754"/>
      <c r="AG50" s="754"/>
      <c r="AH50" s="754"/>
      <c r="AI50" s="754"/>
      <c r="AJ50" s="754"/>
      <c r="AK50" s="754"/>
      <c r="AL50" s="754"/>
      <c r="AM50" s="754"/>
      <c r="AN50" s="754"/>
      <c r="AO50" s="754"/>
      <c r="AP50" s="754"/>
      <c r="AQ50" s="754"/>
      <c r="AR50" s="754"/>
      <c r="AS50" s="754">
        <f>-AF47+AS48+AS49</f>
        <v>49999.889999998733</v>
      </c>
      <c r="AT50" s="754"/>
      <c r="AU50" s="754"/>
      <c r="AV50" s="754"/>
      <c r="AW50" s="754"/>
      <c r="AX50" s="754"/>
      <c r="AY50" s="754"/>
      <c r="AZ50" s="754"/>
      <c r="BA50" s="754"/>
      <c r="BB50" s="754"/>
      <c r="BC50" s="1"/>
    </row>
    <row r="51" spans="1:57" ht="12.2" customHeight="1">
      <c r="A51" s="752" t="s">
        <v>247</v>
      </c>
      <c r="B51" s="752"/>
      <c r="C51" s="752"/>
      <c r="D51" s="752"/>
      <c r="E51" s="752"/>
      <c r="F51" s="752"/>
      <c r="G51" s="752"/>
      <c r="H51" s="752"/>
      <c r="I51" s="752"/>
      <c r="J51" s="752"/>
      <c r="K51" s="752"/>
      <c r="L51" s="752"/>
      <c r="M51" s="752"/>
      <c r="N51" s="752"/>
      <c r="O51" s="752"/>
      <c r="P51" s="752"/>
      <c r="Q51" s="752"/>
      <c r="R51" s="752"/>
      <c r="S51" s="752"/>
      <c r="T51" s="752"/>
      <c r="U51" s="752"/>
      <c r="V51" s="752"/>
      <c r="W51" s="752"/>
      <c r="X51" s="752"/>
      <c r="Y51" s="752"/>
      <c r="Z51" s="752"/>
      <c r="AA51" s="752"/>
      <c r="AB51" s="753">
        <v>18</v>
      </c>
      <c r="AC51" s="753"/>
      <c r="AD51" s="753"/>
      <c r="AE51" s="753"/>
      <c r="AF51" s="759"/>
      <c r="AG51" s="759"/>
      <c r="AH51" s="759"/>
      <c r="AI51" s="759"/>
      <c r="AJ51" s="759"/>
      <c r="AK51" s="759"/>
      <c r="AL51" s="759"/>
      <c r="AM51" s="759"/>
      <c r="AN51" s="759"/>
      <c r="AO51" s="759"/>
      <c r="AP51" s="759"/>
      <c r="AQ51" s="759"/>
      <c r="AR51" s="759"/>
      <c r="AS51" s="760"/>
      <c r="AT51" s="760"/>
      <c r="AU51" s="760"/>
      <c r="AV51" s="760"/>
      <c r="AW51" s="760"/>
      <c r="AX51" s="760"/>
      <c r="AY51" s="760"/>
      <c r="AZ51" s="760"/>
      <c r="BA51" s="760"/>
      <c r="BB51" s="760"/>
      <c r="BC51" s="1"/>
      <c r="BD51" s="16"/>
    </row>
    <row r="52" spans="1:57" ht="8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spans="1:57" ht="21.95" customHeight="1">
      <c r="A53" s="1"/>
      <c r="B53" s="1"/>
      <c r="C53" s="751" t="s">
        <v>246</v>
      </c>
      <c r="D53" s="751"/>
      <c r="E53" s="751"/>
      <c r="F53" s="751"/>
      <c r="G53" s="751"/>
      <c r="H53" s="751"/>
      <c r="I53" s="751"/>
      <c r="J53" s="751"/>
      <c r="K53" s="751"/>
      <c r="L53" s="751"/>
      <c r="M53" s="751"/>
      <c r="N53" s="751"/>
      <c r="O53" s="751"/>
      <c r="P53" s="751"/>
      <c r="Q53" s="751"/>
      <c r="R53" s="751"/>
      <c r="S53" s="751"/>
      <c r="T53" s="5"/>
      <c r="U53" s="751" t="s">
        <v>245</v>
      </c>
      <c r="V53" s="751"/>
      <c r="W53" s="751"/>
      <c r="X53" s="751"/>
      <c r="Y53" s="751"/>
      <c r="Z53" s="751"/>
      <c r="AA53" s="751"/>
      <c r="AB53" s="751"/>
      <c r="AC53" s="751"/>
      <c r="AD53" s="751"/>
      <c r="AE53" s="751"/>
      <c r="AF53" s="751"/>
      <c r="AG53" s="751"/>
      <c r="AH53" s="751"/>
      <c r="AI53" s="751"/>
      <c r="AJ53" s="751"/>
      <c r="AK53" s="751"/>
      <c r="AL53" s="751"/>
      <c r="AM53" s="751"/>
      <c r="AN53" s="751"/>
      <c r="AO53" s="751"/>
      <c r="AP53" s="751"/>
      <c r="AQ53" s="751"/>
      <c r="AR53" s="751"/>
      <c r="AS53" s="751"/>
      <c r="AT53" s="751"/>
      <c r="AU53" s="751"/>
      <c r="AV53" s="751"/>
      <c r="AW53" s="751"/>
      <c r="AX53" s="751"/>
      <c r="AY53" s="1"/>
      <c r="AZ53" s="1"/>
      <c r="BA53" s="1"/>
      <c r="BB53" s="1"/>
      <c r="BC53" s="1"/>
    </row>
    <row r="54" spans="1:57" ht="18.2" customHeight="1">
      <c r="A54" s="1"/>
      <c r="B54" s="1"/>
      <c r="C54" s="747" t="s">
        <v>244</v>
      </c>
      <c r="D54" s="747"/>
      <c r="E54" s="747"/>
      <c r="F54" s="747"/>
      <c r="G54" s="747"/>
      <c r="H54" s="747"/>
      <c r="I54" s="747"/>
      <c r="J54" s="747"/>
      <c r="K54" s="747"/>
      <c r="L54" s="747"/>
      <c r="M54" s="747"/>
      <c r="N54" s="747"/>
      <c r="O54" s="747" t="s">
        <v>241</v>
      </c>
      <c r="P54" s="747"/>
      <c r="Q54" s="747"/>
      <c r="R54" s="747"/>
      <c r="S54" s="747"/>
      <c r="T54" s="4"/>
      <c r="U54" s="747" t="s">
        <v>243</v>
      </c>
      <c r="V54" s="747"/>
      <c r="W54" s="747"/>
      <c r="X54" s="747"/>
      <c r="Y54" s="747"/>
      <c r="Z54" s="747"/>
      <c r="AA54" s="747"/>
      <c r="AB54" s="747"/>
      <c r="AC54" s="747"/>
      <c r="AD54" s="747"/>
      <c r="AE54" s="747"/>
      <c r="AF54" s="747"/>
      <c r="AG54" s="747"/>
      <c r="AH54" s="747"/>
      <c r="AI54" s="747"/>
      <c r="AJ54" s="747"/>
      <c r="AK54" s="747"/>
      <c r="AL54" s="747"/>
      <c r="AM54" s="747"/>
      <c r="AN54" s="747"/>
      <c r="AO54" s="747"/>
      <c r="AP54" s="747"/>
      <c r="AQ54" s="747"/>
      <c r="AR54" s="747"/>
      <c r="AS54" s="747"/>
      <c r="AT54" s="747"/>
      <c r="AU54" s="747"/>
      <c r="AV54" s="747"/>
      <c r="AW54" s="747"/>
      <c r="AX54" s="747"/>
      <c r="AY54" s="1"/>
      <c r="AZ54" s="1"/>
      <c r="BA54" s="1"/>
      <c r="BB54" s="1"/>
      <c r="BC54" s="1"/>
    </row>
    <row r="55" spans="1:57" ht="18.2" customHeight="1">
      <c r="A55" s="1"/>
      <c r="B55" s="1"/>
      <c r="C55" s="747" t="s">
        <v>242</v>
      </c>
      <c r="D55" s="747"/>
      <c r="E55" s="747"/>
      <c r="F55" s="747"/>
      <c r="G55" s="747"/>
      <c r="H55" s="747"/>
      <c r="I55" s="747"/>
      <c r="J55" s="747"/>
      <c r="K55" s="747"/>
      <c r="L55" s="747"/>
      <c r="M55" s="747"/>
      <c r="N55" s="747"/>
      <c r="O55" s="747" t="s">
        <v>241</v>
      </c>
      <c r="P55" s="747"/>
      <c r="Q55" s="747"/>
      <c r="R55" s="747"/>
      <c r="S55" s="747"/>
      <c r="T55" s="4"/>
      <c r="U55" s="747"/>
      <c r="V55" s="747"/>
      <c r="W55" s="747"/>
      <c r="X55" s="747"/>
      <c r="Y55" s="747"/>
      <c r="Z55" s="747"/>
      <c r="AA55" s="747"/>
      <c r="AB55" s="747"/>
      <c r="AC55" s="747"/>
      <c r="AD55" s="747"/>
      <c r="AE55" s="747"/>
      <c r="AF55" s="747"/>
      <c r="AG55" s="747"/>
      <c r="AH55" s="747"/>
      <c r="AI55" s="747"/>
      <c r="AJ55" s="747"/>
      <c r="AK55" s="747"/>
      <c r="AL55" s="747"/>
      <c r="AM55" s="747"/>
      <c r="AN55" s="747"/>
      <c r="AO55" s="747"/>
      <c r="AP55" s="747"/>
      <c r="AQ55" s="747"/>
      <c r="AR55" s="747"/>
      <c r="AS55" s="747"/>
      <c r="AT55" s="747"/>
      <c r="AU55" s="747"/>
      <c r="AV55" s="747"/>
      <c r="AW55" s="747"/>
      <c r="AX55" s="747"/>
      <c r="AY55" s="1"/>
      <c r="AZ55" s="1"/>
      <c r="BA55" s="1"/>
      <c r="BB55" s="1"/>
      <c r="BC55" s="1"/>
    </row>
    <row r="56" spans="1:57" ht="12" customHeight="1">
      <c r="A56" s="1"/>
      <c r="B56" s="1"/>
      <c r="C56" s="748" t="s">
        <v>655</v>
      </c>
      <c r="D56" s="748"/>
      <c r="E56" s="748"/>
      <c r="F56" s="748"/>
      <c r="G56" s="748"/>
      <c r="H56" s="748"/>
      <c r="I56" s="748"/>
      <c r="J56" s="748"/>
      <c r="K56" s="748"/>
      <c r="L56" s="748"/>
      <c r="M56" s="748"/>
      <c r="N56" s="748"/>
      <c r="O56" s="748"/>
      <c r="P56" s="748"/>
      <c r="Q56" s="748"/>
      <c r="R56" s="748"/>
      <c r="S56" s="748"/>
      <c r="T56" s="3"/>
      <c r="U56" s="748" t="s">
        <v>655</v>
      </c>
      <c r="V56" s="748"/>
      <c r="W56" s="748"/>
      <c r="X56" s="748"/>
      <c r="Y56" s="748"/>
      <c r="Z56" s="748"/>
      <c r="AA56" s="748"/>
      <c r="AB56" s="748"/>
      <c r="AC56" s="748"/>
      <c r="AD56" s="748"/>
      <c r="AE56" s="748"/>
      <c r="AF56" s="748"/>
      <c r="AG56" s="748"/>
      <c r="AH56" s="748"/>
      <c r="AI56" s="748"/>
      <c r="AJ56" s="748"/>
      <c r="AK56" s="748"/>
      <c r="AL56" s="748"/>
      <c r="AM56" s="748"/>
      <c r="AN56" s="748"/>
      <c r="AO56" s="748"/>
      <c r="AP56" s="748"/>
      <c r="AQ56" s="748"/>
      <c r="AR56" s="748"/>
      <c r="AS56" s="748"/>
      <c r="AT56" s="748"/>
      <c r="AU56" s="748"/>
      <c r="AV56" s="748"/>
      <c r="AW56" s="748"/>
      <c r="AX56" s="748"/>
      <c r="AY56" s="1"/>
      <c r="AZ56" s="1"/>
      <c r="BA56" s="1"/>
      <c r="BB56" s="1"/>
      <c r="BC56" s="1"/>
    </row>
    <row r="57" spans="1:57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spans="1:57" ht="2.25" hidden="1" customHeight="1">
      <c r="A58" s="749"/>
      <c r="B58" s="749"/>
      <c r="C58" s="749"/>
      <c r="D58" s="749"/>
      <c r="E58" s="749"/>
      <c r="F58" s="749"/>
      <c r="G58" s="749"/>
      <c r="H58" s="749"/>
      <c r="I58" s="749"/>
      <c r="J58" s="749"/>
      <c r="K58" s="749"/>
      <c r="L58" s="749"/>
      <c r="M58" s="749"/>
      <c r="N58" s="749"/>
      <c r="O58" s="749"/>
      <c r="P58" s="749"/>
      <c r="Q58" s="749"/>
      <c r="R58" s="749"/>
      <c r="S58" s="749"/>
      <c r="T58" s="749"/>
      <c r="U58" s="749"/>
      <c r="V58" s="749"/>
      <c r="W58" s="749"/>
      <c r="X58" s="749"/>
      <c r="Y58" s="749"/>
      <c r="Z58" s="749"/>
      <c r="AA58" s="749"/>
      <c r="AB58" s="749"/>
      <c r="AC58" s="749"/>
      <c r="AD58" s="749"/>
      <c r="AE58" s="749"/>
      <c r="AF58" s="749"/>
      <c r="AG58" s="749"/>
      <c r="AH58" s="749"/>
      <c r="AI58" s="749"/>
      <c r="AJ58" s="749"/>
      <c r="AK58" s="749"/>
      <c r="AL58" s="749"/>
      <c r="AM58" s="749"/>
      <c r="AN58" s="749"/>
      <c r="AO58" s="749"/>
      <c r="AP58" s="749"/>
      <c r="AQ58" s="749"/>
      <c r="AR58" s="749"/>
      <c r="AS58" s="749"/>
      <c r="AT58" s="749"/>
      <c r="AU58" s="749"/>
      <c r="AV58" s="749"/>
      <c r="AW58" s="749"/>
      <c r="AX58" s="749"/>
      <c r="AY58" s="749"/>
      <c r="AZ58" s="749"/>
      <c r="BA58" s="749"/>
      <c r="BB58" s="749"/>
      <c r="BC58" s="1"/>
    </row>
    <row r="59" spans="1:57" ht="22.7" customHeight="1">
      <c r="A59" s="750" t="s">
        <v>240</v>
      </c>
      <c r="B59" s="750"/>
      <c r="C59" s="750"/>
      <c r="D59" s="750"/>
      <c r="E59" s="750"/>
      <c r="F59" s="750"/>
      <c r="G59" s="750"/>
      <c r="H59" s="750"/>
      <c r="I59" s="750"/>
      <c r="J59" s="750"/>
      <c r="K59" s="750"/>
      <c r="L59" s="750"/>
      <c r="M59" s="750"/>
      <c r="N59" s="750"/>
      <c r="O59" s="750"/>
      <c r="P59" s="750"/>
      <c r="Q59" s="750"/>
      <c r="R59" s="750"/>
      <c r="S59" s="750"/>
      <c r="T59" s="750"/>
      <c r="U59" s="750"/>
      <c r="V59" s="750"/>
      <c r="W59" s="750"/>
      <c r="X59" s="750"/>
      <c r="Y59" s="750"/>
      <c r="Z59" s="750"/>
      <c r="AA59" s="750"/>
      <c r="AB59" s="750"/>
      <c r="AC59" s="750"/>
      <c r="AD59" s="750"/>
      <c r="AE59" s="750"/>
      <c r="AF59" s="750"/>
      <c r="AG59" s="750"/>
      <c r="AH59" s="750"/>
      <c r="AI59" s="750"/>
      <c r="AJ59" s="750"/>
      <c r="AK59" s="750"/>
      <c r="AL59" s="750"/>
      <c r="AM59" s="750"/>
      <c r="AN59" s="750"/>
      <c r="AO59" s="750"/>
      <c r="AP59" s="750"/>
      <c r="AQ59" s="750"/>
      <c r="AR59" s="750"/>
      <c r="AS59" s="750"/>
      <c r="AT59" s="750"/>
      <c r="AU59" s="750"/>
      <c r="AV59" s="750"/>
      <c r="AW59" s="750"/>
      <c r="AX59" s="750"/>
      <c r="AY59" s="750"/>
      <c r="AZ59" s="750"/>
      <c r="BA59" s="750"/>
      <c r="BB59" s="750"/>
      <c r="BC59" s="1"/>
    </row>
  </sheetData>
  <mergeCells count="168">
    <mergeCell ref="A3:F3"/>
    <mergeCell ref="G3:AL3"/>
    <mergeCell ref="AM3:AT3"/>
    <mergeCell ref="AU3:BB3"/>
    <mergeCell ref="A4:BB4"/>
    <mergeCell ref="K6:AD6"/>
    <mergeCell ref="Y1:BB1"/>
    <mergeCell ref="AB13:AB15"/>
    <mergeCell ref="AC13:AG15"/>
    <mergeCell ref="AH13:AI15"/>
    <mergeCell ref="AJ13:AK15"/>
    <mergeCell ref="BA9:BA12"/>
    <mergeCell ref="BB9:BB12"/>
    <mergeCell ref="X8:AC8"/>
    <mergeCell ref="AD8:AO8"/>
    <mergeCell ref="AQ8:AV8"/>
    <mergeCell ref="AW8:AZ8"/>
    <mergeCell ref="A10:C10"/>
    <mergeCell ref="F10:G10"/>
    <mergeCell ref="J10:K10"/>
    <mergeCell ref="A12:C13"/>
    <mergeCell ref="D12:U13"/>
    <mergeCell ref="W13:W15"/>
    <mergeCell ref="W9:W12"/>
    <mergeCell ref="X9:AV12"/>
    <mergeCell ref="AW9:AZ12"/>
    <mergeCell ref="R15:R17"/>
    <mergeCell ref="AL13:AN15"/>
    <mergeCell ref="AD16:AO16"/>
    <mergeCell ref="AQ16:AV16"/>
    <mergeCell ref="AW16:AZ16"/>
    <mergeCell ref="W17:W18"/>
    <mergeCell ref="X17:BA23"/>
    <mergeCell ref="BA13:BA15"/>
    <mergeCell ref="W21:W22"/>
    <mergeCell ref="AO13:AQ15"/>
    <mergeCell ref="AR13:AU15"/>
    <mergeCell ref="AV13:AW15"/>
    <mergeCell ref="BB21:BB22"/>
    <mergeCell ref="A22:U24"/>
    <mergeCell ref="W24:W25"/>
    <mergeCell ref="X24:AP25"/>
    <mergeCell ref="AQ24:AV25"/>
    <mergeCell ref="AW24:AZ25"/>
    <mergeCell ref="BA24:BA25"/>
    <mergeCell ref="BB24:BB25"/>
    <mergeCell ref="AX13:AY15"/>
    <mergeCell ref="AZ13:AZ15"/>
    <mergeCell ref="Z13:Z15"/>
    <mergeCell ref="AA13:AA15"/>
    <mergeCell ref="BB17:BB18"/>
    <mergeCell ref="X13:X15"/>
    <mergeCell ref="Y13:Y15"/>
    <mergeCell ref="X16:AC16"/>
    <mergeCell ref="BB13:BB15"/>
    <mergeCell ref="A15:I17"/>
    <mergeCell ref="J15:K17"/>
    <mergeCell ref="L15:L17"/>
    <mergeCell ref="M15:M17"/>
    <mergeCell ref="N15:O17"/>
    <mergeCell ref="P15:P17"/>
    <mergeCell ref="Q15:Q17"/>
    <mergeCell ref="B34:AA34"/>
    <mergeCell ref="AB34:AF34"/>
    <mergeCell ref="AG34:AS34"/>
    <mergeCell ref="AT34:BC34"/>
    <mergeCell ref="X26:AC26"/>
    <mergeCell ref="AD26:AO26"/>
    <mergeCell ref="AQ26:AV26"/>
    <mergeCell ref="AW26:AZ26"/>
    <mergeCell ref="A28:U28"/>
    <mergeCell ref="AK28:BB28"/>
    <mergeCell ref="A29:AA29"/>
    <mergeCell ref="AB29:AE29"/>
    <mergeCell ref="AF29:AR29"/>
    <mergeCell ref="AS29:BB29"/>
    <mergeCell ref="B30:AA30"/>
    <mergeCell ref="AB30:AF30"/>
    <mergeCell ref="AG30:AS30"/>
    <mergeCell ref="AT30:BC30"/>
    <mergeCell ref="B31:AA31"/>
    <mergeCell ref="AB31:AF31"/>
    <mergeCell ref="AG31:AS31"/>
    <mergeCell ref="AT31:BC31"/>
    <mergeCell ref="B32:AA32"/>
    <mergeCell ref="AB32:AF32"/>
    <mergeCell ref="AG32:AS32"/>
    <mergeCell ref="AT32:BC32"/>
    <mergeCell ref="B33:AA33"/>
    <mergeCell ref="AB33:AF33"/>
    <mergeCell ref="AG33:AS33"/>
    <mergeCell ref="AT33:BC33"/>
    <mergeCell ref="B42:AA42"/>
    <mergeCell ref="AB42:AF42"/>
    <mergeCell ref="AG42:AS42"/>
    <mergeCell ref="AT42:BC42"/>
    <mergeCell ref="B35:AA35"/>
    <mergeCell ref="AB35:AF35"/>
    <mergeCell ref="AG35:AS35"/>
    <mergeCell ref="AT35:BC35"/>
    <mergeCell ref="B36:AA36"/>
    <mergeCell ref="AB36:AF36"/>
    <mergeCell ref="AG36:AS36"/>
    <mergeCell ref="AT36:BC36"/>
    <mergeCell ref="B37:AA37"/>
    <mergeCell ref="AB37:AF37"/>
    <mergeCell ref="AG37:AS37"/>
    <mergeCell ref="AT37:BC37"/>
    <mergeCell ref="B38:AA38"/>
    <mergeCell ref="AB38:AF38"/>
    <mergeCell ref="AG38:AS38"/>
    <mergeCell ref="AT38:BC38"/>
    <mergeCell ref="B39:AA39"/>
    <mergeCell ref="AB39:AF39"/>
    <mergeCell ref="AG39:AS39"/>
    <mergeCell ref="AT39:BC39"/>
    <mergeCell ref="B40:AA40"/>
    <mergeCell ref="AB40:AF40"/>
    <mergeCell ref="AG40:AS40"/>
    <mergeCell ref="AT40:BC40"/>
    <mergeCell ref="B41:AA41"/>
    <mergeCell ref="AB41:AF41"/>
    <mergeCell ref="AG41:AS41"/>
    <mergeCell ref="AT41:BC41"/>
    <mergeCell ref="A51:AA51"/>
    <mergeCell ref="AB51:AE51"/>
    <mergeCell ref="AF51:AR51"/>
    <mergeCell ref="AS51:BB51"/>
    <mergeCell ref="B43:AA43"/>
    <mergeCell ref="AB43:AF43"/>
    <mergeCell ref="AG43:AS43"/>
    <mergeCell ref="AT43:BC43"/>
    <mergeCell ref="B44:AA44"/>
    <mergeCell ref="AB44:AF44"/>
    <mergeCell ref="AG44:AS44"/>
    <mergeCell ref="AT44:BC44"/>
    <mergeCell ref="A46:AA46"/>
    <mergeCell ref="AB46:AE46"/>
    <mergeCell ref="AF46:AR46"/>
    <mergeCell ref="AS46:BB46"/>
    <mergeCell ref="A47:AA47"/>
    <mergeCell ref="AB47:AE47"/>
    <mergeCell ref="AF47:AR47"/>
    <mergeCell ref="AS47:BB47"/>
    <mergeCell ref="A48:AA48"/>
    <mergeCell ref="AB48:AE48"/>
    <mergeCell ref="AF48:AR48"/>
    <mergeCell ref="AS48:BB48"/>
    <mergeCell ref="A49:AA49"/>
    <mergeCell ref="AB49:AE49"/>
    <mergeCell ref="AF49:AR49"/>
    <mergeCell ref="AS49:BB49"/>
    <mergeCell ref="A50:AA50"/>
    <mergeCell ref="AB50:AE50"/>
    <mergeCell ref="AF50:AR50"/>
    <mergeCell ref="AS50:BB50"/>
    <mergeCell ref="O55:S55"/>
    <mergeCell ref="U55:AX55"/>
    <mergeCell ref="C56:S56"/>
    <mergeCell ref="U56:AX56"/>
    <mergeCell ref="A58:BB58"/>
    <mergeCell ref="A59:BB59"/>
    <mergeCell ref="C53:S53"/>
    <mergeCell ref="U53:AX53"/>
    <mergeCell ref="C54:N54"/>
    <mergeCell ref="O54:S54"/>
    <mergeCell ref="U54:AX54"/>
    <mergeCell ref="C55:N55"/>
  </mergeCells>
  <pageMargins left="0.46" right="0.7" top="0.16" bottom="0.16" header="0.16" footer="0.16"/>
  <pageSetup paperSize="9" scale="91" orientation="portrait" horizontalDpi="300" verticalDpi="300"/>
  <colBreaks count="1" manualBreakCount="1">
    <brk id="55" max="104857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S86"/>
  <sheetViews>
    <sheetView topLeftCell="A43" workbookViewId="0">
      <selection activeCell="BS34" sqref="BS34"/>
    </sheetView>
  </sheetViews>
  <sheetFormatPr defaultRowHeight="15"/>
  <cols>
    <col min="1" max="1" width="0.140625" style="240" customWidth="1"/>
    <col min="2" max="3" width="1.140625" style="240" hidden="1" customWidth="1"/>
    <col min="4" max="4" width="3.42578125" style="240" customWidth="1"/>
    <col min="5" max="5" width="1.140625" style="240" customWidth="1"/>
    <col min="6" max="6" width="6.140625" style="240" customWidth="1"/>
    <col min="7" max="7" width="0.140625" style="240" customWidth="1"/>
    <col min="8" max="8" width="2.5703125" style="240" customWidth="1"/>
    <col min="9" max="9" width="1.5703125" style="240" customWidth="1"/>
    <col min="10" max="10" width="1.140625" style="240" customWidth="1"/>
    <col min="11" max="11" width="2.7109375" style="240" customWidth="1"/>
    <col min="12" max="12" width="1.42578125" style="240" customWidth="1"/>
    <col min="13" max="13" width="0.42578125" style="240" customWidth="1"/>
    <col min="14" max="14" width="0.85546875" style="240" customWidth="1"/>
    <col min="15" max="16" width="0.7109375" style="240" customWidth="1"/>
    <col min="17" max="17" width="1.42578125" style="240" customWidth="1"/>
    <col min="18" max="19" width="2.7109375" style="240" customWidth="1"/>
    <col min="20" max="20" width="3.42578125" style="240" customWidth="1"/>
    <col min="21" max="21" width="0.7109375" style="240" customWidth="1"/>
    <col min="22" max="22" width="6.140625" style="240" customWidth="1"/>
    <col min="23" max="23" width="0.7109375" style="240" customWidth="1"/>
    <col min="24" max="24" width="5.42578125" style="240" customWidth="1"/>
    <col min="25" max="25" width="5.28515625" style="240" customWidth="1"/>
    <col min="26" max="28" width="1.140625" style="240" customWidth="1"/>
    <col min="29" max="29" width="4.5703125" style="240" customWidth="1"/>
    <col min="30" max="30" width="0.85546875" style="240" customWidth="1"/>
    <col min="31" max="31" width="7.140625" style="240" customWidth="1"/>
    <col min="32" max="32" width="0.42578125" style="240" customWidth="1"/>
    <col min="33" max="33" width="2.7109375" style="240" customWidth="1"/>
    <col min="34" max="34" width="0.5703125" style="240" customWidth="1"/>
    <col min="35" max="35" width="0.140625" style="240" customWidth="1"/>
    <col min="36" max="36" width="2.140625" style="240" customWidth="1"/>
    <col min="37" max="37" width="0.85546875" style="240" customWidth="1"/>
    <col min="38" max="38" width="1.85546875" style="240" customWidth="1"/>
    <col min="39" max="39" width="1" style="240" customWidth="1"/>
    <col min="40" max="40" width="0.28515625" style="240" customWidth="1"/>
    <col min="41" max="42" width="1.42578125" style="240" customWidth="1"/>
    <col min="43" max="43" width="1.28515625" style="240" customWidth="1"/>
    <col min="44" max="44" width="1.42578125" style="240" customWidth="1"/>
    <col min="45" max="45" width="1.28515625" style="240" customWidth="1"/>
    <col min="46" max="46" width="0.7109375" style="240" customWidth="1"/>
    <col min="47" max="47" width="0.28515625" style="240" customWidth="1"/>
    <col min="48" max="48" width="0.42578125" style="240" customWidth="1"/>
    <col min="49" max="49" width="1.42578125" style="240" customWidth="1"/>
    <col min="50" max="50" width="1.28515625" style="240" customWidth="1"/>
    <col min="51" max="51" width="0.85546875" style="240" customWidth="1"/>
    <col min="52" max="52" width="0.140625" style="240" customWidth="1"/>
    <col min="53" max="53" width="0.42578125" style="240" customWidth="1"/>
    <col min="54" max="54" width="1.28515625" style="240" customWidth="1"/>
    <col min="55" max="55" width="0.140625" style="240" customWidth="1"/>
    <col min="56" max="56" width="1.28515625" style="240" customWidth="1"/>
    <col min="57" max="58" width="2.7109375" style="240" customWidth="1"/>
    <col min="59" max="59" width="0.140625" style="240" customWidth="1"/>
    <col min="60" max="60" width="2.7109375" style="240" customWidth="1"/>
    <col min="61" max="61" width="1.5703125" style="240" customWidth="1"/>
    <col min="62" max="62" width="2.140625" style="240" customWidth="1"/>
    <col min="63" max="63" width="15.28515625" style="516" hidden="1" customWidth="1"/>
    <col min="64" max="64" width="16.140625" style="516" hidden="1" customWidth="1"/>
    <col min="65" max="65" width="17.5703125" style="516" hidden="1" customWidth="1"/>
    <col min="66" max="67" width="15.28515625" style="516" hidden="1" customWidth="1"/>
    <col min="68" max="68" width="17" style="516" hidden="1" customWidth="1"/>
    <col min="69" max="69" width="15.28515625" style="516" hidden="1" customWidth="1"/>
    <col min="70" max="70" width="17.85546875" style="240" customWidth="1"/>
    <col min="71" max="71" width="15.28515625" style="240" customWidth="1"/>
    <col min="72" max="243" width="9.140625" style="240"/>
    <col min="244" max="246" width="1.140625" style="240" customWidth="1"/>
    <col min="247" max="247" width="2" style="240" customWidth="1"/>
    <col min="248" max="248" width="0.140625" style="240" customWidth="1"/>
    <col min="249" max="249" width="6.140625" style="240" customWidth="1"/>
    <col min="250" max="250" width="0.140625" style="240" customWidth="1"/>
    <col min="251" max="251" width="2.5703125" style="240" customWidth="1"/>
    <col min="252" max="252" width="1.5703125" style="240" customWidth="1"/>
    <col min="253" max="253" width="1.140625" style="240" customWidth="1"/>
    <col min="254" max="254" width="2.7109375" style="240" customWidth="1"/>
    <col min="255" max="255" width="1.42578125" style="240" customWidth="1"/>
    <col min="256" max="256" width="0.42578125" style="240" customWidth="1"/>
    <col min="257" max="257" width="0.85546875" style="240" customWidth="1"/>
    <col min="258" max="259" width="0.7109375" style="240" customWidth="1"/>
    <col min="260" max="260" width="1.42578125" style="240" customWidth="1"/>
    <col min="261" max="262" width="2.7109375" style="240" customWidth="1"/>
    <col min="263" max="263" width="3.42578125" style="240" customWidth="1"/>
    <col min="264" max="264" width="0.7109375" style="240" customWidth="1"/>
    <col min="265" max="265" width="6.140625" style="240" customWidth="1"/>
    <col min="266" max="266" width="0.7109375" style="240" customWidth="1"/>
    <col min="267" max="267" width="5.42578125" style="240" customWidth="1"/>
    <col min="268" max="268" width="5.28515625" style="240" customWidth="1"/>
    <col min="269" max="271" width="1.140625" style="240" customWidth="1"/>
    <col min="272" max="272" width="4.5703125" style="240" customWidth="1"/>
    <col min="273" max="273" width="0.85546875" style="240" customWidth="1"/>
    <col min="274" max="274" width="7.140625" style="240" customWidth="1"/>
    <col min="275" max="275" width="0.42578125" style="240" customWidth="1"/>
    <col min="276" max="276" width="2.7109375" style="240" customWidth="1"/>
    <col min="277" max="277" width="0.5703125" style="240" customWidth="1"/>
    <col min="278" max="278" width="0.140625" style="240" customWidth="1"/>
    <col min="279" max="279" width="2.140625" style="240" customWidth="1"/>
    <col min="280" max="280" width="0.85546875" style="240" customWidth="1"/>
    <col min="281" max="281" width="1.85546875" style="240" customWidth="1"/>
    <col min="282" max="282" width="1" style="240" customWidth="1"/>
    <col min="283" max="283" width="0.28515625" style="240" customWidth="1"/>
    <col min="284" max="285" width="1.42578125" style="240" customWidth="1"/>
    <col min="286" max="286" width="1.28515625" style="240" customWidth="1"/>
    <col min="287" max="287" width="1.42578125" style="240" customWidth="1"/>
    <col min="288" max="288" width="1.28515625" style="240" customWidth="1"/>
    <col min="289" max="289" width="0.7109375" style="240" customWidth="1"/>
    <col min="290" max="290" width="0.28515625" style="240" customWidth="1"/>
    <col min="291" max="291" width="0.42578125" style="240" customWidth="1"/>
    <col min="292" max="292" width="1.42578125" style="240" customWidth="1"/>
    <col min="293" max="293" width="1.28515625" style="240" customWidth="1"/>
    <col min="294" max="294" width="0.85546875" style="240" customWidth="1"/>
    <col min="295" max="295" width="0.140625" style="240" customWidth="1"/>
    <col min="296" max="296" width="0.42578125" style="240" customWidth="1"/>
    <col min="297" max="297" width="1.28515625" style="240" customWidth="1"/>
    <col min="298" max="298" width="0.140625" style="240" customWidth="1"/>
    <col min="299" max="299" width="1.28515625" style="240" customWidth="1"/>
    <col min="300" max="301" width="2.7109375" style="240" customWidth="1"/>
    <col min="302" max="302" width="0.140625" style="240" customWidth="1"/>
    <col min="303" max="303" width="2.7109375" style="240" customWidth="1"/>
    <col min="304" max="304" width="1.5703125" style="240" customWidth="1"/>
    <col min="305" max="305" width="2.140625" style="240" customWidth="1"/>
    <col min="306" max="307" width="0" style="240" hidden="1" customWidth="1"/>
    <col min="308" max="308" width="15" style="240" bestFit="1" customWidth="1"/>
    <col min="309" max="499" width="9.140625" style="240"/>
    <col min="500" max="502" width="1.140625" style="240" customWidth="1"/>
    <col min="503" max="503" width="2" style="240" customWidth="1"/>
    <col min="504" max="504" width="0.140625" style="240" customWidth="1"/>
    <col min="505" max="505" width="6.140625" style="240" customWidth="1"/>
    <col min="506" max="506" width="0.140625" style="240" customWidth="1"/>
    <col min="507" max="507" width="2.5703125" style="240" customWidth="1"/>
    <col min="508" max="508" width="1.5703125" style="240" customWidth="1"/>
    <col min="509" max="509" width="1.140625" style="240" customWidth="1"/>
    <col min="510" max="510" width="2.7109375" style="240" customWidth="1"/>
    <col min="511" max="511" width="1.42578125" style="240" customWidth="1"/>
    <col min="512" max="512" width="0.42578125" style="240" customWidth="1"/>
    <col min="513" max="513" width="0.85546875" style="240" customWidth="1"/>
    <col min="514" max="515" width="0.7109375" style="240" customWidth="1"/>
    <col min="516" max="516" width="1.42578125" style="240" customWidth="1"/>
    <col min="517" max="518" width="2.7109375" style="240" customWidth="1"/>
    <col min="519" max="519" width="3.42578125" style="240" customWidth="1"/>
    <col min="520" max="520" width="0.7109375" style="240" customWidth="1"/>
    <col min="521" max="521" width="6.140625" style="240" customWidth="1"/>
    <col min="522" max="522" width="0.7109375" style="240" customWidth="1"/>
    <col min="523" max="523" width="5.42578125" style="240" customWidth="1"/>
    <col min="524" max="524" width="5.28515625" style="240" customWidth="1"/>
    <col min="525" max="527" width="1.140625" style="240" customWidth="1"/>
    <col min="528" max="528" width="4.5703125" style="240" customWidth="1"/>
    <col min="529" max="529" width="0.85546875" style="240" customWidth="1"/>
    <col min="530" max="530" width="7.140625" style="240" customWidth="1"/>
    <col min="531" max="531" width="0.42578125" style="240" customWidth="1"/>
    <col min="532" max="532" width="2.7109375" style="240" customWidth="1"/>
    <col min="533" max="533" width="0.5703125" style="240" customWidth="1"/>
    <col min="534" max="534" width="0.140625" style="240" customWidth="1"/>
    <col min="535" max="535" width="2.140625" style="240" customWidth="1"/>
    <col min="536" max="536" width="0.85546875" style="240" customWidth="1"/>
    <col min="537" max="537" width="1.85546875" style="240" customWidth="1"/>
    <col min="538" max="538" width="1" style="240" customWidth="1"/>
    <col min="539" max="539" width="0.28515625" style="240" customWidth="1"/>
    <col min="540" max="541" width="1.42578125" style="240" customWidth="1"/>
    <col min="542" max="542" width="1.28515625" style="240" customWidth="1"/>
    <col min="543" max="543" width="1.42578125" style="240" customWidth="1"/>
    <col min="544" max="544" width="1.28515625" style="240" customWidth="1"/>
    <col min="545" max="545" width="0.7109375" style="240" customWidth="1"/>
    <col min="546" max="546" width="0.28515625" style="240" customWidth="1"/>
    <col min="547" max="547" width="0.42578125" style="240" customWidth="1"/>
    <col min="548" max="548" width="1.42578125" style="240" customWidth="1"/>
    <col min="549" max="549" width="1.28515625" style="240" customWidth="1"/>
    <col min="550" max="550" width="0.85546875" style="240" customWidth="1"/>
    <col min="551" max="551" width="0.140625" style="240" customWidth="1"/>
    <col min="552" max="552" width="0.42578125" style="240" customWidth="1"/>
    <col min="553" max="553" width="1.28515625" style="240" customWidth="1"/>
    <col min="554" max="554" width="0.140625" style="240" customWidth="1"/>
    <col min="555" max="555" width="1.28515625" style="240" customWidth="1"/>
    <col min="556" max="557" width="2.7109375" style="240" customWidth="1"/>
    <col min="558" max="558" width="0.140625" style="240" customWidth="1"/>
    <col min="559" max="559" width="2.7109375" style="240" customWidth="1"/>
    <col min="560" max="560" width="1.5703125" style="240" customWidth="1"/>
    <col min="561" max="561" width="2.140625" style="240" customWidth="1"/>
    <col min="562" max="563" width="0" style="240" hidden="1" customWidth="1"/>
    <col min="564" max="564" width="15" style="240" bestFit="1" customWidth="1"/>
    <col min="565" max="755" width="9.140625" style="240"/>
    <col min="756" max="758" width="1.140625" style="240" customWidth="1"/>
    <col min="759" max="759" width="2" style="240" customWidth="1"/>
    <col min="760" max="760" width="0.140625" style="240" customWidth="1"/>
    <col min="761" max="761" width="6.140625" style="240" customWidth="1"/>
    <col min="762" max="762" width="0.140625" style="240" customWidth="1"/>
    <col min="763" max="763" width="2.5703125" style="240" customWidth="1"/>
    <col min="764" max="764" width="1.5703125" style="240" customWidth="1"/>
    <col min="765" max="765" width="1.140625" style="240" customWidth="1"/>
    <col min="766" max="766" width="2.7109375" style="240" customWidth="1"/>
    <col min="767" max="767" width="1.42578125" style="240" customWidth="1"/>
    <col min="768" max="768" width="0.42578125" style="240" customWidth="1"/>
    <col min="769" max="769" width="0.85546875" style="240" customWidth="1"/>
    <col min="770" max="771" width="0.7109375" style="240" customWidth="1"/>
    <col min="772" max="772" width="1.42578125" style="240" customWidth="1"/>
    <col min="773" max="774" width="2.7109375" style="240" customWidth="1"/>
    <col min="775" max="775" width="3.42578125" style="240" customWidth="1"/>
    <col min="776" max="776" width="0.7109375" style="240" customWidth="1"/>
    <col min="777" max="777" width="6.140625" style="240" customWidth="1"/>
    <col min="778" max="778" width="0.7109375" style="240" customWidth="1"/>
    <col min="779" max="779" width="5.42578125" style="240" customWidth="1"/>
    <col min="780" max="780" width="5.28515625" style="240" customWidth="1"/>
    <col min="781" max="783" width="1.140625" style="240" customWidth="1"/>
    <col min="784" max="784" width="4.5703125" style="240" customWidth="1"/>
    <col min="785" max="785" width="0.85546875" style="240" customWidth="1"/>
    <col min="786" max="786" width="7.140625" style="240" customWidth="1"/>
    <col min="787" max="787" width="0.42578125" style="240" customWidth="1"/>
    <col min="788" max="788" width="2.7109375" style="240" customWidth="1"/>
    <col min="789" max="789" width="0.5703125" style="240" customWidth="1"/>
    <col min="790" max="790" width="0.140625" style="240" customWidth="1"/>
    <col min="791" max="791" width="2.140625" style="240" customWidth="1"/>
    <col min="792" max="792" width="0.85546875" style="240" customWidth="1"/>
    <col min="793" max="793" width="1.85546875" style="240" customWidth="1"/>
    <col min="794" max="794" width="1" style="240" customWidth="1"/>
    <col min="795" max="795" width="0.28515625" style="240" customWidth="1"/>
    <col min="796" max="797" width="1.42578125" style="240" customWidth="1"/>
    <col min="798" max="798" width="1.28515625" style="240" customWidth="1"/>
    <col min="799" max="799" width="1.42578125" style="240" customWidth="1"/>
    <col min="800" max="800" width="1.28515625" style="240" customWidth="1"/>
    <col min="801" max="801" width="0.7109375" style="240" customWidth="1"/>
    <col min="802" max="802" width="0.28515625" style="240" customWidth="1"/>
    <col min="803" max="803" width="0.42578125" style="240" customWidth="1"/>
    <col min="804" max="804" width="1.42578125" style="240" customWidth="1"/>
    <col min="805" max="805" width="1.28515625" style="240" customWidth="1"/>
    <col min="806" max="806" width="0.85546875" style="240" customWidth="1"/>
    <col min="807" max="807" width="0.140625" style="240" customWidth="1"/>
    <col min="808" max="808" width="0.42578125" style="240" customWidth="1"/>
    <col min="809" max="809" width="1.28515625" style="240" customWidth="1"/>
    <col min="810" max="810" width="0.140625" style="240" customWidth="1"/>
    <col min="811" max="811" width="1.28515625" style="240" customWidth="1"/>
    <col min="812" max="813" width="2.7109375" style="240" customWidth="1"/>
    <col min="814" max="814" width="0.140625" style="240" customWidth="1"/>
    <col min="815" max="815" width="2.7109375" style="240" customWidth="1"/>
    <col min="816" max="816" width="1.5703125" style="240" customWidth="1"/>
    <col min="817" max="817" width="2.140625" style="240" customWidth="1"/>
    <col min="818" max="819" width="0" style="240" hidden="1" customWidth="1"/>
    <col min="820" max="820" width="15" style="240" bestFit="1" customWidth="1"/>
    <col min="821" max="1011" width="9.140625" style="240"/>
    <col min="1012" max="1014" width="1.140625" style="240" customWidth="1"/>
    <col min="1015" max="1015" width="2" style="240" customWidth="1"/>
    <col min="1016" max="1016" width="0.140625" style="240" customWidth="1"/>
    <col min="1017" max="1017" width="6.140625" style="240" customWidth="1"/>
    <col min="1018" max="1018" width="0.140625" style="240" customWidth="1"/>
    <col min="1019" max="1019" width="2.5703125" style="240" customWidth="1"/>
    <col min="1020" max="1020" width="1.5703125" style="240" customWidth="1"/>
    <col min="1021" max="1021" width="1.140625" style="240" customWidth="1"/>
    <col min="1022" max="1022" width="2.7109375" style="240" customWidth="1"/>
    <col min="1023" max="1023" width="1.42578125" style="240" customWidth="1"/>
    <col min="1024" max="1024" width="0.42578125" style="240" customWidth="1"/>
    <col min="1025" max="1025" width="0.85546875" style="240" customWidth="1"/>
    <col min="1026" max="1027" width="0.7109375" style="240" customWidth="1"/>
    <col min="1028" max="1028" width="1.42578125" style="240" customWidth="1"/>
    <col min="1029" max="1030" width="2.7109375" style="240" customWidth="1"/>
    <col min="1031" max="1031" width="3.42578125" style="240" customWidth="1"/>
    <col min="1032" max="1032" width="0.7109375" style="240" customWidth="1"/>
    <col min="1033" max="1033" width="6.140625" style="240" customWidth="1"/>
    <col min="1034" max="1034" width="0.7109375" style="240" customWidth="1"/>
    <col min="1035" max="1035" width="5.42578125" style="240" customWidth="1"/>
    <col min="1036" max="1036" width="5.28515625" style="240" customWidth="1"/>
    <col min="1037" max="1039" width="1.140625" style="240" customWidth="1"/>
    <col min="1040" max="1040" width="4.5703125" style="240" customWidth="1"/>
    <col min="1041" max="1041" width="0.85546875" style="240" customWidth="1"/>
    <col min="1042" max="1042" width="7.140625" style="240" customWidth="1"/>
    <col min="1043" max="1043" width="0.42578125" style="240" customWidth="1"/>
    <col min="1044" max="1044" width="2.7109375" style="240" customWidth="1"/>
    <col min="1045" max="1045" width="0.5703125" style="240" customWidth="1"/>
    <col min="1046" max="1046" width="0.140625" style="240" customWidth="1"/>
    <col min="1047" max="1047" width="2.140625" style="240" customWidth="1"/>
    <col min="1048" max="1048" width="0.85546875" style="240" customWidth="1"/>
    <col min="1049" max="1049" width="1.85546875" style="240" customWidth="1"/>
    <col min="1050" max="1050" width="1" style="240" customWidth="1"/>
    <col min="1051" max="1051" width="0.28515625" style="240" customWidth="1"/>
    <col min="1052" max="1053" width="1.42578125" style="240" customWidth="1"/>
    <col min="1054" max="1054" width="1.28515625" style="240" customWidth="1"/>
    <col min="1055" max="1055" width="1.42578125" style="240" customWidth="1"/>
    <col min="1056" max="1056" width="1.28515625" style="240" customWidth="1"/>
    <col min="1057" max="1057" width="0.7109375" style="240" customWidth="1"/>
    <col min="1058" max="1058" width="0.28515625" style="240" customWidth="1"/>
    <col min="1059" max="1059" width="0.42578125" style="240" customWidth="1"/>
    <col min="1060" max="1060" width="1.42578125" style="240" customWidth="1"/>
    <col min="1061" max="1061" width="1.28515625" style="240" customWidth="1"/>
    <col min="1062" max="1062" width="0.85546875" style="240" customWidth="1"/>
    <col min="1063" max="1063" width="0.140625" style="240" customWidth="1"/>
    <col min="1064" max="1064" width="0.42578125" style="240" customWidth="1"/>
    <col min="1065" max="1065" width="1.28515625" style="240" customWidth="1"/>
    <col min="1066" max="1066" width="0.140625" style="240" customWidth="1"/>
    <col min="1067" max="1067" width="1.28515625" style="240" customWidth="1"/>
    <col min="1068" max="1069" width="2.7109375" style="240" customWidth="1"/>
    <col min="1070" max="1070" width="0.140625" style="240" customWidth="1"/>
    <col min="1071" max="1071" width="2.7109375" style="240" customWidth="1"/>
    <col min="1072" max="1072" width="1.5703125" style="240" customWidth="1"/>
    <col min="1073" max="1073" width="2.140625" style="240" customWidth="1"/>
    <col min="1074" max="1075" width="0" style="240" hidden="1" customWidth="1"/>
    <col min="1076" max="1076" width="15" style="240" bestFit="1" customWidth="1"/>
    <col min="1077" max="1267" width="9.140625" style="240"/>
    <col min="1268" max="1270" width="1.140625" style="240" customWidth="1"/>
    <col min="1271" max="1271" width="2" style="240" customWidth="1"/>
    <col min="1272" max="1272" width="0.140625" style="240" customWidth="1"/>
    <col min="1273" max="1273" width="6.140625" style="240" customWidth="1"/>
    <col min="1274" max="1274" width="0.140625" style="240" customWidth="1"/>
    <col min="1275" max="1275" width="2.5703125" style="240" customWidth="1"/>
    <col min="1276" max="1276" width="1.5703125" style="240" customWidth="1"/>
    <col min="1277" max="1277" width="1.140625" style="240" customWidth="1"/>
    <col min="1278" max="1278" width="2.7109375" style="240" customWidth="1"/>
    <col min="1279" max="1279" width="1.42578125" style="240" customWidth="1"/>
    <col min="1280" max="1280" width="0.42578125" style="240" customWidth="1"/>
    <col min="1281" max="1281" width="0.85546875" style="240" customWidth="1"/>
    <col min="1282" max="1283" width="0.7109375" style="240" customWidth="1"/>
    <col min="1284" max="1284" width="1.42578125" style="240" customWidth="1"/>
    <col min="1285" max="1286" width="2.7109375" style="240" customWidth="1"/>
    <col min="1287" max="1287" width="3.42578125" style="240" customWidth="1"/>
    <col min="1288" max="1288" width="0.7109375" style="240" customWidth="1"/>
    <col min="1289" max="1289" width="6.140625" style="240" customWidth="1"/>
    <col min="1290" max="1290" width="0.7109375" style="240" customWidth="1"/>
    <col min="1291" max="1291" width="5.42578125" style="240" customWidth="1"/>
    <col min="1292" max="1292" width="5.28515625" style="240" customWidth="1"/>
    <col min="1293" max="1295" width="1.140625" style="240" customWidth="1"/>
    <col min="1296" max="1296" width="4.5703125" style="240" customWidth="1"/>
    <col min="1297" max="1297" width="0.85546875" style="240" customWidth="1"/>
    <col min="1298" max="1298" width="7.140625" style="240" customWidth="1"/>
    <col min="1299" max="1299" width="0.42578125" style="240" customWidth="1"/>
    <col min="1300" max="1300" width="2.7109375" style="240" customWidth="1"/>
    <col min="1301" max="1301" width="0.5703125" style="240" customWidth="1"/>
    <col min="1302" max="1302" width="0.140625" style="240" customWidth="1"/>
    <col min="1303" max="1303" width="2.140625" style="240" customWidth="1"/>
    <col min="1304" max="1304" width="0.85546875" style="240" customWidth="1"/>
    <col min="1305" max="1305" width="1.85546875" style="240" customWidth="1"/>
    <col min="1306" max="1306" width="1" style="240" customWidth="1"/>
    <col min="1307" max="1307" width="0.28515625" style="240" customWidth="1"/>
    <col min="1308" max="1309" width="1.42578125" style="240" customWidth="1"/>
    <col min="1310" max="1310" width="1.28515625" style="240" customWidth="1"/>
    <col min="1311" max="1311" width="1.42578125" style="240" customWidth="1"/>
    <col min="1312" max="1312" width="1.28515625" style="240" customWidth="1"/>
    <col min="1313" max="1313" width="0.7109375" style="240" customWidth="1"/>
    <col min="1314" max="1314" width="0.28515625" style="240" customWidth="1"/>
    <col min="1315" max="1315" width="0.42578125" style="240" customWidth="1"/>
    <col min="1316" max="1316" width="1.42578125" style="240" customWidth="1"/>
    <col min="1317" max="1317" width="1.28515625" style="240" customWidth="1"/>
    <col min="1318" max="1318" width="0.85546875" style="240" customWidth="1"/>
    <col min="1319" max="1319" width="0.140625" style="240" customWidth="1"/>
    <col min="1320" max="1320" width="0.42578125" style="240" customWidth="1"/>
    <col min="1321" max="1321" width="1.28515625" style="240" customWidth="1"/>
    <col min="1322" max="1322" width="0.140625" style="240" customWidth="1"/>
    <col min="1323" max="1323" width="1.28515625" style="240" customWidth="1"/>
    <col min="1324" max="1325" width="2.7109375" style="240" customWidth="1"/>
    <col min="1326" max="1326" width="0.140625" style="240" customWidth="1"/>
    <col min="1327" max="1327" width="2.7109375" style="240" customWidth="1"/>
    <col min="1328" max="1328" width="1.5703125" style="240" customWidth="1"/>
    <col min="1329" max="1329" width="2.140625" style="240" customWidth="1"/>
    <col min="1330" max="1331" width="0" style="240" hidden="1" customWidth="1"/>
    <col min="1332" max="1332" width="15" style="240" bestFit="1" customWidth="1"/>
    <col min="1333" max="1523" width="9.140625" style="240"/>
    <col min="1524" max="1526" width="1.140625" style="240" customWidth="1"/>
    <col min="1527" max="1527" width="2" style="240" customWidth="1"/>
    <col min="1528" max="1528" width="0.140625" style="240" customWidth="1"/>
    <col min="1529" max="1529" width="6.140625" style="240" customWidth="1"/>
    <col min="1530" max="1530" width="0.140625" style="240" customWidth="1"/>
    <col min="1531" max="1531" width="2.5703125" style="240" customWidth="1"/>
    <col min="1532" max="1532" width="1.5703125" style="240" customWidth="1"/>
    <col min="1533" max="1533" width="1.140625" style="240" customWidth="1"/>
    <col min="1534" max="1534" width="2.7109375" style="240" customWidth="1"/>
    <col min="1535" max="1535" width="1.42578125" style="240" customWidth="1"/>
    <col min="1536" max="1536" width="0.42578125" style="240" customWidth="1"/>
    <col min="1537" max="1537" width="0.85546875" style="240" customWidth="1"/>
    <col min="1538" max="1539" width="0.7109375" style="240" customWidth="1"/>
    <col min="1540" max="1540" width="1.42578125" style="240" customWidth="1"/>
    <col min="1541" max="1542" width="2.7109375" style="240" customWidth="1"/>
    <col min="1543" max="1543" width="3.42578125" style="240" customWidth="1"/>
    <col min="1544" max="1544" width="0.7109375" style="240" customWidth="1"/>
    <col min="1545" max="1545" width="6.140625" style="240" customWidth="1"/>
    <col min="1546" max="1546" width="0.7109375" style="240" customWidth="1"/>
    <col min="1547" max="1547" width="5.42578125" style="240" customWidth="1"/>
    <col min="1548" max="1548" width="5.28515625" style="240" customWidth="1"/>
    <col min="1549" max="1551" width="1.140625" style="240" customWidth="1"/>
    <col min="1552" max="1552" width="4.5703125" style="240" customWidth="1"/>
    <col min="1553" max="1553" width="0.85546875" style="240" customWidth="1"/>
    <col min="1554" max="1554" width="7.140625" style="240" customWidth="1"/>
    <col min="1555" max="1555" width="0.42578125" style="240" customWidth="1"/>
    <col min="1556" max="1556" width="2.7109375" style="240" customWidth="1"/>
    <col min="1557" max="1557" width="0.5703125" style="240" customWidth="1"/>
    <col min="1558" max="1558" width="0.140625" style="240" customWidth="1"/>
    <col min="1559" max="1559" width="2.140625" style="240" customWidth="1"/>
    <col min="1560" max="1560" width="0.85546875" style="240" customWidth="1"/>
    <col min="1561" max="1561" width="1.85546875" style="240" customWidth="1"/>
    <col min="1562" max="1562" width="1" style="240" customWidth="1"/>
    <col min="1563" max="1563" width="0.28515625" style="240" customWidth="1"/>
    <col min="1564" max="1565" width="1.42578125" style="240" customWidth="1"/>
    <col min="1566" max="1566" width="1.28515625" style="240" customWidth="1"/>
    <col min="1567" max="1567" width="1.42578125" style="240" customWidth="1"/>
    <col min="1568" max="1568" width="1.28515625" style="240" customWidth="1"/>
    <col min="1569" max="1569" width="0.7109375" style="240" customWidth="1"/>
    <col min="1570" max="1570" width="0.28515625" style="240" customWidth="1"/>
    <col min="1571" max="1571" width="0.42578125" style="240" customWidth="1"/>
    <col min="1572" max="1572" width="1.42578125" style="240" customWidth="1"/>
    <col min="1573" max="1573" width="1.28515625" style="240" customWidth="1"/>
    <col min="1574" max="1574" width="0.85546875" style="240" customWidth="1"/>
    <col min="1575" max="1575" width="0.140625" style="240" customWidth="1"/>
    <col min="1576" max="1576" width="0.42578125" style="240" customWidth="1"/>
    <col min="1577" max="1577" width="1.28515625" style="240" customWidth="1"/>
    <col min="1578" max="1578" width="0.140625" style="240" customWidth="1"/>
    <col min="1579" max="1579" width="1.28515625" style="240" customWidth="1"/>
    <col min="1580" max="1581" width="2.7109375" style="240" customWidth="1"/>
    <col min="1582" max="1582" width="0.140625" style="240" customWidth="1"/>
    <col min="1583" max="1583" width="2.7109375" style="240" customWidth="1"/>
    <col min="1584" max="1584" width="1.5703125" style="240" customWidth="1"/>
    <col min="1585" max="1585" width="2.140625" style="240" customWidth="1"/>
    <col min="1586" max="1587" width="0" style="240" hidden="1" customWidth="1"/>
    <col min="1588" max="1588" width="15" style="240" bestFit="1" customWidth="1"/>
    <col min="1589" max="1779" width="9.140625" style="240"/>
    <col min="1780" max="1782" width="1.140625" style="240" customWidth="1"/>
    <col min="1783" max="1783" width="2" style="240" customWidth="1"/>
    <col min="1784" max="1784" width="0.140625" style="240" customWidth="1"/>
    <col min="1785" max="1785" width="6.140625" style="240" customWidth="1"/>
    <col min="1786" max="1786" width="0.140625" style="240" customWidth="1"/>
    <col min="1787" max="1787" width="2.5703125" style="240" customWidth="1"/>
    <col min="1788" max="1788" width="1.5703125" style="240" customWidth="1"/>
    <col min="1789" max="1789" width="1.140625" style="240" customWidth="1"/>
    <col min="1790" max="1790" width="2.7109375" style="240" customWidth="1"/>
    <col min="1791" max="1791" width="1.42578125" style="240" customWidth="1"/>
    <col min="1792" max="1792" width="0.42578125" style="240" customWidth="1"/>
    <col min="1793" max="1793" width="0.85546875" style="240" customWidth="1"/>
    <col min="1794" max="1795" width="0.7109375" style="240" customWidth="1"/>
    <col min="1796" max="1796" width="1.42578125" style="240" customWidth="1"/>
    <col min="1797" max="1798" width="2.7109375" style="240" customWidth="1"/>
    <col min="1799" max="1799" width="3.42578125" style="240" customWidth="1"/>
    <col min="1800" max="1800" width="0.7109375" style="240" customWidth="1"/>
    <col min="1801" max="1801" width="6.140625" style="240" customWidth="1"/>
    <col min="1802" max="1802" width="0.7109375" style="240" customWidth="1"/>
    <col min="1803" max="1803" width="5.42578125" style="240" customWidth="1"/>
    <col min="1804" max="1804" width="5.28515625" style="240" customWidth="1"/>
    <col min="1805" max="1807" width="1.140625" style="240" customWidth="1"/>
    <col min="1808" max="1808" width="4.5703125" style="240" customWidth="1"/>
    <col min="1809" max="1809" width="0.85546875" style="240" customWidth="1"/>
    <col min="1810" max="1810" width="7.140625" style="240" customWidth="1"/>
    <col min="1811" max="1811" width="0.42578125" style="240" customWidth="1"/>
    <col min="1812" max="1812" width="2.7109375" style="240" customWidth="1"/>
    <col min="1813" max="1813" width="0.5703125" style="240" customWidth="1"/>
    <col min="1814" max="1814" width="0.140625" style="240" customWidth="1"/>
    <col min="1815" max="1815" width="2.140625" style="240" customWidth="1"/>
    <col min="1816" max="1816" width="0.85546875" style="240" customWidth="1"/>
    <col min="1817" max="1817" width="1.85546875" style="240" customWidth="1"/>
    <col min="1818" max="1818" width="1" style="240" customWidth="1"/>
    <col min="1819" max="1819" width="0.28515625" style="240" customWidth="1"/>
    <col min="1820" max="1821" width="1.42578125" style="240" customWidth="1"/>
    <col min="1822" max="1822" width="1.28515625" style="240" customWidth="1"/>
    <col min="1823" max="1823" width="1.42578125" style="240" customWidth="1"/>
    <col min="1824" max="1824" width="1.28515625" style="240" customWidth="1"/>
    <col min="1825" max="1825" width="0.7109375" style="240" customWidth="1"/>
    <col min="1826" max="1826" width="0.28515625" style="240" customWidth="1"/>
    <col min="1827" max="1827" width="0.42578125" style="240" customWidth="1"/>
    <col min="1828" max="1828" width="1.42578125" style="240" customWidth="1"/>
    <col min="1829" max="1829" width="1.28515625" style="240" customWidth="1"/>
    <col min="1830" max="1830" width="0.85546875" style="240" customWidth="1"/>
    <col min="1831" max="1831" width="0.140625" style="240" customWidth="1"/>
    <col min="1832" max="1832" width="0.42578125" style="240" customWidth="1"/>
    <col min="1833" max="1833" width="1.28515625" style="240" customWidth="1"/>
    <col min="1834" max="1834" width="0.140625" style="240" customWidth="1"/>
    <col min="1835" max="1835" width="1.28515625" style="240" customWidth="1"/>
    <col min="1836" max="1837" width="2.7109375" style="240" customWidth="1"/>
    <col min="1838" max="1838" width="0.140625" style="240" customWidth="1"/>
    <col min="1839" max="1839" width="2.7109375" style="240" customWidth="1"/>
    <col min="1840" max="1840" width="1.5703125" style="240" customWidth="1"/>
    <col min="1841" max="1841" width="2.140625" style="240" customWidth="1"/>
    <col min="1842" max="1843" width="0" style="240" hidden="1" customWidth="1"/>
    <col min="1844" max="1844" width="15" style="240" bestFit="1" customWidth="1"/>
    <col min="1845" max="2035" width="9.140625" style="240"/>
    <col min="2036" max="2038" width="1.140625" style="240" customWidth="1"/>
    <col min="2039" max="2039" width="2" style="240" customWidth="1"/>
    <col min="2040" max="2040" width="0.140625" style="240" customWidth="1"/>
    <col min="2041" max="2041" width="6.140625" style="240" customWidth="1"/>
    <col min="2042" max="2042" width="0.140625" style="240" customWidth="1"/>
    <col min="2043" max="2043" width="2.5703125" style="240" customWidth="1"/>
    <col min="2044" max="2044" width="1.5703125" style="240" customWidth="1"/>
    <col min="2045" max="2045" width="1.140625" style="240" customWidth="1"/>
    <col min="2046" max="2046" width="2.7109375" style="240" customWidth="1"/>
    <col min="2047" max="2047" width="1.42578125" style="240" customWidth="1"/>
    <col min="2048" max="2048" width="0.42578125" style="240" customWidth="1"/>
    <col min="2049" max="2049" width="0.85546875" style="240" customWidth="1"/>
    <col min="2050" max="2051" width="0.7109375" style="240" customWidth="1"/>
    <col min="2052" max="2052" width="1.42578125" style="240" customWidth="1"/>
    <col min="2053" max="2054" width="2.7109375" style="240" customWidth="1"/>
    <col min="2055" max="2055" width="3.42578125" style="240" customWidth="1"/>
    <col min="2056" max="2056" width="0.7109375" style="240" customWidth="1"/>
    <col min="2057" max="2057" width="6.140625" style="240" customWidth="1"/>
    <col min="2058" max="2058" width="0.7109375" style="240" customWidth="1"/>
    <col min="2059" max="2059" width="5.42578125" style="240" customWidth="1"/>
    <col min="2060" max="2060" width="5.28515625" style="240" customWidth="1"/>
    <col min="2061" max="2063" width="1.140625" style="240" customWidth="1"/>
    <col min="2064" max="2064" width="4.5703125" style="240" customWidth="1"/>
    <col min="2065" max="2065" width="0.85546875" style="240" customWidth="1"/>
    <col min="2066" max="2066" width="7.140625" style="240" customWidth="1"/>
    <col min="2067" max="2067" width="0.42578125" style="240" customWidth="1"/>
    <col min="2068" max="2068" width="2.7109375" style="240" customWidth="1"/>
    <col min="2069" max="2069" width="0.5703125" style="240" customWidth="1"/>
    <col min="2070" max="2070" width="0.140625" style="240" customWidth="1"/>
    <col min="2071" max="2071" width="2.140625" style="240" customWidth="1"/>
    <col min="2072" max="2072" width="0.85546875" style="240" customWidth="1"/>
    <col min="2073" max="2073" width="1.85546875" style="240" customWidth="1"/>
    <col min="2074" max="2074" width="1" style="240" customWidth="1"/>
    <col min="2075" max="2075" width="0.28515625" style="240" customWidth="1"/>
    <col min="2076" max="2077" width="1.42578125" style="240" customWidth="1"/>
    <col min="2078" max="2078" width="1.28515625" style="240" customWidth="1"/>
    <col min="2079" max="2079" width="1.42578125" style="240" customWidth="1"/>
    <col min="2080" max="2080" width="1.28515625" style="240" customWidth="1"/>
    <col min="2081" max="2081" width="0.7109375" style="240" customWidth="1"/>
    <col min="2082" max="2082" width="0.28515625" style="240" customWidth="1"/>
    <col min="2083" max="2083" width="0.42578125" style="240" customWidth="1"/>
    <col min="2084" max="2084" width="1.42578125" style="240" customWidth="1"/>
    <col min="2085" max="2085" width="1.28515625" style="240" customWidth="1"/>
    <col min="2086" max="2086" width="0.85546875" style="240" customWidth="1"/>
    <col min="2087" max="2087" width="0.140625" style="240" customWidth="1"/>
    <col min="2088" max="2088" width="0.42578125" style="240" customWidth="1"/>
    <col min="2089" max="2089" width="1.28515625" style="240" customWidth="1"/>
    <col min="2090" max="2090" width="0.140625" style="240" customWidth="1"/>
    <col min="2091" max="2091" width="1.28515625" style="240" customWidth="1"/>
    <col min="2092" max="2093" width="2.7109375" style="240" customWidth="1"/>
    <col min="2094" max="2094" width="0.140625" style="240" customWidth="1"/>
    <col min="2095" max="2095" width="2.7109375" style="240" customWidth="1"/>
    <col min="2096" max="2096" width="1.5703125" style="240" customWidth="1"/>
    <col min="2097" max="2097" width="2.140625" style="240" customWidth="1"/>
    <col min="2098" max="2099" width="0" style="240" hidden="1" customWidth="1"/>
    <col min="2100" max="2100" width="15" style="240" bestFit="1" customWidth="1"/>
    <col min="2101" max="2291" width="9.140625" style="240"/>
    <col min="2292" max="2294" width="1.140625" style="240" customWidth="1"/>
    <col min="2295" max="2295" width="2" style="240" customWidth="1"/>
    <col min="2296" max="2296" width="0.140625" style="240" customWidth="1"/>
    <col min="2297" max="2297" width="6.140625" style="240" customWidth="1"/>
    <col min="2298" max="2298" width="0.140625" style="240" customWidth="1"/>
    <col min="2299" max="2299" width="2.5703125" style="240" customWidth="1"/>
    <col min="2300" max="2300" width="1.5703125" style="240" customWidth="1"/>
    <col min="2301" max="2301" width="1.140625" style="240" customWidth="1"/>
    <col min="2302" max="2302" width="2.7109375" style="240" customWidth="1"/>
    <col min="2303" max="2303" width="1.42578125" style="240" customWidth="1"/>
    <col min="2304" max="2304" width="0.42578125" style="240" customWidth="1"/>
    <col min="2305" max="2305" width="0.85546875" style="240" customWidth="1"/>
    <col min="2306" max="2307" width="0.7109375" style="240" customWidth="1"/>
    <col min="2308" max="2308" width="1.42578125" style="240" customWidth="1"/>
    <col min="2309" max="2310" width="2.7109375" style="240" customWidth="1"/>
    <col min="2311" max="2311" width="3.42578125" style="240" customWidth="1"/>
    <col min="2312" max="2312" width="0.7109375" style="240" customWidth="1"/>
    <col min="2313" max="2313" width="6.140625" style="240" customWidth="1"/>
    <col min="2314" max="2314" width="0.7109375" style="240" customWidth="1"/>
    <col min="2315" max="2315" width="5.42578125" style="240" customWidth="1"/>
    <col min="2316" max="2316" width="5.28515625" style="240" customWidth="1"/>
    <col min="2317" max="2319" width="1.140625" style="240" customWidth="1"/>
    <col min="2320" max="2320" width="4.5703125" style="240" customWidth="1"/>
    <col min="2321" max="2321" width="0.85546875" style="240" customWidth="1"/>
    <col min="2322" max="2322" width="7.140625" style="240" customWidth="1"/>
    <col min="2323" max="2323" width="0.42578125" style="240" customWidth="1"/>
    <col min="2324" max="2324" width="2.7109375" style="240" customWidth="1"/>
    <col min="2325" max="2325" width="0.5703125" style="240" customWidth="1"/>
    <col min="2326" max="2326" width="0.140625" style="240" customWidth="1"/>
    <col min="2327" max="2327" width="2.140625" style="240" customWidth="1"/>
    <col min="2328" max="2328" width="0.85546875" style="240" customWidth="1"/>
    <col min="2329" max="2329" width="1.85546875" style="240" customWidth="1"/>
    <col min="2330" max="2330" width="1" style="240" customWidth="1"/>
    <col min="2331" max="2331" width="0.28515625" style="240" customWidth="1"/>
    <col min="2332" max="2333" width="1.42578125" style="240" customWidth="1"/>
    <col min="2334" max="2334" width="1.28515625" style="240" customWidth="1"/>
    <col min="2335" max="2335" width="1.42578125" style="240" customWidth="1"/>
    <col min="2336" max="2336" width="1.28515625" style="240" customWidth="1"/>
    <col min="2337" max="2337" width="0.7109375" style="240" customWidth="1"/>
    <col min="2338" max="2338" width="0.28515625" style="240" customWidth="1"/>
    <col min="2339" max="2339" width="0.42578125" style="240" customWidth="1"/>
    <col min="2340" max="2340" width="1.42578125" style="240" customWidth="1"/>
    <col min="2341" max="2341" width="1.28515625" style="240" customWidth="1"/>
    <col min="2342" max="2342" width="0.85546875" style="240" customWidth="1"/>
    <col min="2343" max="2343" width="0.140625" style="240" customWidth="1"/>
    <col min="2344" max="2344" width="0.42578125" style="240" customWidth="1"/>
    <col min="2345" max="2345" width="1.28515625" style="240" customWidth="1"/>
    <col min="2346" max="2346" width="0.140625" style="240" customWidth="1"/>
    <col min="2347" max="2347" width="1.28515625" style="240" customWidth="1"/>
    <col min="2348" max="2349" width="2.7109375" style="240" customWidth="1"/>
    <col min="2350" max="2350" width="0.140625" style="240" customWidth="1"/>
    <col min="2351" max="2351" width="2.7109375" style="240" customWidth="1"/>
    <col min="2352" max="2352" width="1.5703125" style="240" customWidth="1"/>
    <col min="2353" max="2353" width="2.140625" style="240" customWidth="1"/>
    <col min="2354" max="2355" width="0" style="240" hidden="1" customWidth="1"/>
    <col min="2356" max="2356" width="15" style="240" bestFit="1" customWidth="1"/>
    <col min="2357" max="2547" width="9.140625" style="240"/>
    <col min="2548" max="2550" width="1.140625" style="240" customWidth="1"/>
    <col min="2551" max="2551" width="2" style="240" customWidth="1"/>
    <col min="2552" max="2552" width="0.140625" style="240" customWidth="1"/>
    <col min="2553" max="2553" width="6.140625" style="240" customWidth="1"/>
    <col min="2554" max="2554" width="0.140625" style="240" customWidth="1"/>
    <col min="2555" max="2555" width="2.5703125" style="240" customWidth="1"/>
    <col min="2556" max="2556" width="1.5703125" style="240" customWidth="1"/>
    <col min="2557" max="2557" width="1.140625" style="240" customWidth="1"/>
    <col min="2558" max="2558" width="2.7109375" style="240" customWidth="1"/>
    <col min="2559" max="2559" width="1.42578125" style="240" customWidth="1"/>
    <col min="2560" max="2560" width="0.42578125" style="240" customWidth="1"/>
    <col min="2561" max="2561" width="0.85546875" style="240" customWidth="1"/>
    <col min="2562" max="2563" width="0.7109375" style="240" customWidth="1"/>
    <col min="2564" max="2564" width="1.42578125" style="240" customWidth="1"/>
    <col min="2565" max="2566" width="2.7109375" style="240" customWidth="1"/>
    <col min="2567" max="2567" width="3.42578125" style="240" customWidth="1"/>
    <col min="2568" max="2568" width="0.7109375" style="240" customWidth="1"/>
    <col min="2569" max="2569" width="6.140625" style="240" customWidth="1"/>
    <col min="2570" max="2570" width="0.7109375" style="240" customWidth="1"/>
    <col min="2571" max="2571" width="5.42578125" style="240" customWidth="1"/>
    <col min="2572" max="2572" width="5.28515625" style="240" customWidth="1"/>
    <col min="2573" max="2575" width="1.140625" style="240" customWidth="1"/>
    <col min="2576" max="2576" width="4.5703125" style="240" customWidth="1"/>
    <col min="2577" max="2577" width="0.85546875" style="240" customWidth="1"/>
    <col min="2578" max="2578" width="7.140625" style="240" customWidth="1"/>
    <col min="2579" max="2579" width="0.42578125" style="240" customWidth="1"/>
    <col min="2580" max="2580" width="2.7109375" style="240" customWidth="1"/>
    <col min="2581" max="2581" width="0.5703125" style="240" customWidth="1"/>
    <col min="2582" max="2582" width="0.140625" style="240" customWidth="1"/>
    <col min="2583" max="2583" width="2.140625" style="240" customWidth="1"/>
    <col min="2584" max="2584" width="0.85546875" style="240" customWidth="1"/>
    <col min="2585" max="2585" width="1.85546875" style="240" customWidth="1"/>
    <col min="2586" max="2586" width="1" style="240" customWidth="1"/>
    <col min="2587" max="2587" width="0.28515625" style="240" customWidth="1"/>
    <col min="2588" max="2589" width="1.42578125" style="240" customWidth="1"/>
    <col min="2590" max="2590" width="1.28515625" style="240" customWidth="1"/>
    <col min="2591" max="2591" width="1.42578125" style="240" customWidth="1"/>
    <col min="2592" max="2592" width="1.28515625" style="240" customWidth="1"/>
    <col min="2593" max="2593" width="0.7109375" style="240" customWidth="1"/>
    <col min="2594" max="2594" width="0.28515625" style="240" customWidth="1"/>
    <col min="2595" max="2595" width="0.42578125" style="240" customWidth="1"/>
    <col min="2596" max="2596" width="1.42578125" style="240" customWidth="1"/>
    <col min="2597" max="2597" width="1.28515625" style="240" customWidth="1"/>
    <col min="2598" max="2598" width="0.85546875" style="240" customWidth="1"/>
    <col min="2599" max="2599" width="0.140625" style="240" customWidth="1"/>
    <col min="2600" max="2600" width="0.42578125" style="240" customWidth="1"/>
    <col min="2601" max="2601" width="1.28515625" style="240" customWidth="1"/>
    <col min="2602" max="2602" width="0.140625" style="240" customWidth="1"/>
    <col min="2603" max="2603" width="1.28515625" style="240" customWidth="1"/>
    <col min="2604" max="2605" width="2.7109375" style="240" customWidth="1"/>
    <col min="2606" max="2606" width="0.140625" style="240" customWidth="1"/>
    <col min="2607" max="2607" width="2.7109375" style="240" customWidth="1"/>
    <col min="2608" max="2608" width="1.5703125" style="240" customWidth="1"/>
    <col min="2609" max="2609" width="2.140625" style="240" customWidth="1"/>
    <col min="2610" max="2611" width="0" style="240" hidden="1" customWidth="1"/>
    <col min="2612" max="2612" width="15" style="240" bestFit="1" customWidth="1"/>
    <col min="2613" max="2803" width="9.140625" style="240"/>
    <col min="2804" max="2806" width="1.140625" style="240" customWidth="1"/>
    <col min="2807" max="2807" width="2" style="240" customWidth="1"/>
    <col min="2808" max="2808" width="0.140625" style="240" customWidth="1"/>
    <col min="2809" max="2809" width="6.140625" style="240" customWidth="1"/>
    <col min="2810" max="2810" width="0.140625" style="240" customWidth="1"/>
    <col min="2811" max="2811" width="2.5703125" style="240" customWidth="1"/>
    <col min="2812" max="2812" width="1.5703125" style="240" customWidth="1"/>
    <col min="2813" max="2813" width="1.140625" style="240" customWidth="1"/>
    <col min="2814" max="2814" width="2.7109375" style="240" customWidth="1"/>
    <col min="2815" max="2815" width="1.42578125" style="240" customWidth="1"/>
    <col min="2816" max="2816" width="0.42578125" style="240" customWidth="1"/>
    <col min="2817" max="2817" width="0.85546875" style="240" customWidth="1"/>
    <col min="2818" max="2819" width="0.7109375" style="240" customWidth="1"/>
    <col min="2820" max="2820" width="1.42578125" style="240" customWidth="1"/>
    <col min="2821" max="2822" width="2.7109375" style="240" customWidth="1"/>
    <col min="2823" max="2823" width="3.42578125" style="240" customWidth="1"/>
    <col min="2824" max="2824" width="0.7109375" style="240" customWidth="1"/>
    <col min="2825" max="2825" width="6.140625" style="240" customWidth="1"/>
    <col min="2826" max="2826" width="0.7109375" style="240" customWidth="1"/>
    <col min="2827" max="2827" width="5.42578125" style="240" customWidth="1"/>
    <col min="2828" max="2828" width="5.28515625" style="240" customWidth="1"/>
    <col min="2829" max="2831" width="1.140625" style="240" customWidth="1"/>
    <col min="2832" max="2832" width="4.5703125" style="240" customWidth="1"/>
    <col min="2833" max="2833" width="0.85546875" style="240" customWidth="1"/>
    <col min="2834" max="2834" width="7.140625" style="240" customWidth="1"/>
    <col min="2835" max="2835" width="0.42578125" style="240" customWidth="1"/>
    <col min="2836" max="2836" width="2.7109375" style="240" customWidth="1"/>
    <col min="2837" max="2837" width="0.5703125" style="240" customWidth="1"/>
    <col min="2838" max="2838" width="0.140625" style="240" customWidth="1"/>
    <col min="2839" max="2839" width="2.140625" style="240" customWidth="1"/>
    <col min="2840" max="2840" width="0.85546875" style="240" customWidth="1"/>
    <col min="2841" max="2841" width="1.85546875" style="240" customWidth="1"/>
    <col min="2842" max="2842" width="1" style="240" customWidth="1"/>
    <col min="2843" max="2843" width="0.28515625" style="240" customWidth="1"/>
    <col min="2844" max="2845" width="1.42578125" style="240" customWidth="1"/>
    <col min="2846" max="2846" width="1.28515625" style="240" customWidth="1"/>
    <col min="2847" max="2847" width="1.42578125" style="240" customWidth="1"/>
    <col min="2848" max="2848" width="1.28515625" style="240" customWidth="1"/>
    <col min="2849" max="2849" width="0.7109375" style="240" customWidth="1"/>
    <col min="2850" max="2850" width="0.28515625" style="240" customWidth="1"/>
    <col min="2851" max="2851" width="0.42578125" style="240" customWidth="1"/>
    <col min="2852" max="2852" width="1.42578125" style="240" customWidth="1"/>
    <col min="2853" max="2853" width="1.28515625" style="240" customWidth="1"/>
    <col min="2854" max="2854" width="0.85546875" style="240" customWidth="1"/>
    <col min="2855" max="2855" width="0.140625" style="240" customWidth="1"/>
    <col min="2856" max="2856" width="0.42578125" style="240" customWidth="1"/>
    <col min="2857" max="2857" width="1.28515625" style="240" customWidth="1"/>
    <col min="2858" max="2858" width="0.140625" style="240" customWidth="1"/>
    <col min="2859" max="2859" width="1.28515625" style="240" customWidth="1"/>
    <col min="2860" max="2861" width="2.7109375" style="240" customWidth="1"/>
    <col min="2862" max="2862" width="0.140625" style="240" customWidth="1"/>
    <col min="2863" max="2863" width="2.7109375" style="240" customWidth="1"/>
    <col min="2864" max="2864" width="1.5703125" style="240" customWidth="1"/>
    <col min="2865" max="2865" width="2.140625" style="240" customWidth="1"/>
    <col min="2866" max="2867" width="0" style="240" hidden="1" customWidth="1"/>
    <col min="2868" max="2868" width="15" style="240" bestFit="1" customWidth="1"/>
    <col min="2869" max="3059" width="9.140625" style="240"/>
    <col min="3060" max="3062" width="1.140625" style="240" customWidth="1"/>
    <col min="3063" max="3063" width="2" style="240" customWidth="1"/>
    <col min="3064" max="3064" width="0.140625" style="240" customWidth="1"/>
    <col min="3065" max="3065" width="6.140625" style="240" customWidth="1"/>
    <col min="3066" max="3066" width="0.140625" style="240" customWidth="1"/>
    <col min="3067" max="3067" width="2.5703125" style="240" customWidth="1"/>
    <col min="3068" max="3068" width="1.5703125" style="240" customWidth="1"/>
    <col min="3069" max="3069" width="1.140625" style="240" customWidth="1"/>
    <col min="3070" max="3070" width="2.7109375" style="240" customWidth="1"/>
    <col min="3071" max="3071" width="1.42578125" style="240" customWidth="1"/>
    <col min="3072" max="3072" width="0.42578125" style="240" customWidth="1"/>
    <col min="3073" max="3073" width="0.85546875" style="240" customWidth="1"/>
    <col min="3074" max="3075" width="0.7109375" style="240" customWidth="1"/>
    <col min="3076" max="3076" width="1.42578125" style="240" customWidth="1"/>
    <col min="3077" max="3078" width="2.7109375" style="240" customWidth="1"/>
    <col min="3079" max="3079" width="3.42578125" style="240" customWidth="1"/>
    <col min="3080" max="3080" width="0.7109375" style="240" customWidth="1"/>
    <col min="3081" max="3081" width="6.140625" style="240" customWidth="1"/>
    <col min="3082" max="3082" width="0.7109375" style="240" customWidth="1"/>
    <col min="3083" max="3083" width="5.42578125" style="240" customWidth="1"/>
    <col min="3084" max="3084" width="5.28515625" style="240" customWidth="1"/>
    <col min="3085" max="3087" width="1.140625" style="240" customWidth="1"/>
    <col min="3088" max="3088" width="4.5703125" style="240" customWidth="1"/>
    <col min="3089" max="3089" width="0.85546875" style="240" customWidth="1"/>
    <col min="3090" max="3090" width="7.140625" style="240" customWidth="1"/>
    <col min="3091" max="3091" width="0.42578125" style="240" customWidth="1"/>
    <col min="3092" max="3092" width="2.7109375" style="240" customWidth="1"/>
    <col min="3093" max="3093" width="0.5703125" style="240" customWidth="1"/>
    <col min="3094" max="3094" width="0.140625" style="240" customWidth="1"/>
    <col min="3095" max="3095" width="2.140625" style="240" customWidth="1"/>
    <col min="3096" max="3096" width="0.85546875" style="240" customWidth="1"/>
    <col min="3097" max="3097" width="1.85546875" style="240" customWidth="1"/>
    <col min="3098" max="3098" width="1" style="240" customWidth="1"/>
    <col min="3099" max="3099" width="0.28515625" style="240" customWidth="1"/>
    <col min="3100" max="3101" width="1.42578125" style="240" customWidth="1"/>
    <col min="3102" max="3102" width="1.28515625" style="240" customWidth="1"/>
    <col min="3103" max="3103" width="1.42578125" style="240" customWidth="1"/>
    <col min="3104" max="3104" width="1.28515625" style="240" customWidth="1"/>
    <col min="3105" max="3105" width="0.7109375" style="240" customWidth="1"/>
    <col min="3106" max="3106" width="0.28515625" style="240" customWidth="1"/>
    <col min="3107" max="3107" width="0.42578125" style="240" customWidth="1"/>
    <col min="3108" max="3108" width="1.42578125" style="240" customWidth="1"/>
    <col min="3109" max="3109" width="1.28515625" style="240" customWidth="1"/>
    <col min="3110" max="3110" width="0.85546875" style="240" customWidth="1"/>
    <col min="3111" max="3111" width="0.140625" style="240" customWidth="1"/>
    <col min="3112" max="3112" width="0.42578125" style="240" customWidth="1"/>
    <col min="3113" max="3113" width="1.28515625" style="240" customWidth="1"/>
    <col min="3114" max="3114" width="0.140625" style="240" customWidth="1"/>
    <col min="3115" max="3115" width="1.28515625" style="240" customWidth="1"/>
    <col min="3116" max="3117" width="2.7109375" style="240" customWidth="1"/>
    <col min="3118" max="3118" width="0.140625" style="240" customWidth="1"/>
    <col min="3119" max="3119" width="2.7109375" style="240" customWidth="1"/>
    <col min="3120" max="3120" width="1.5703125" style="240" customWidth="1"/>
    <col min="3121" max="3121" width="2.140625" style="240" customWidth="1"/>
    <col min="3122" max="3123" width="0" style="240" hidden="1" customWidth="1"/>
    <col min="3124" max="3124" width="15" style="240" bestFit="1" customWidth="1"/>
    <col min="3125" max="3315" width="9.140625" style="240"/>
    <col min="3316" max="3318" width="1.140625" style="240" customWidth="1"/>
    <col min="3319" max="3319" width="2" style="240" customWidth="1"/>
    <col min="3320" max="3320" width="0.140625" style="240" customWidth="1"/>
    <col min="3321" max="3321" width="6.140625" style="240" customWidth="1"/>
    <col min="3322" max="3322" width="0.140625" style="240" customWidth="1"/>
    <col min="3323" max="3323" width="2.5703125" style="240" customWidth="1"/>
    <col min="3324" max="3324" width="1.5703125" style="240" customWidth="1"/>
    <col min="3325" max="3325" width="1.140625" style="240" customWidth="1"/>
    <col min="3326" max="3326" width="2.7109375" style="240" customWidth="1"/>
    <col min="3327" max="3327" width="1.42578125" style="240" customWidth="1"/>
    <col min="3328" max="3328" width="0.42578125" style="240" customWidth="1"/>
    <col min="3329" max="3329" width="0.85546875" style="240" customWidth="1"/>
    <col min="3330" max="3331" width="0.7109375" style="240" customWidth="1"/>
    <col min="3332" max="3332" width="1.42578125" style="240" customWidth="1"/>
    <col min="3333" max="3334" width="2.7109375" style="240" customWidth="1"/>
    <col min="3335" max="3335" width="3.42578125" style="240" customWidth="1"/>
    <col min="3336" max="3336" width="0.7109375" style="240" customWidth="1"/>
    <col min="3337" max="3337" width="6.140625" style="240" customWidth="1"/>
    <col min="3338" max="3338" width="0.7109375" style="240" customWidth="1"/>
    <col min="3339" max="3339" width="5.42578125" style="240" customWidth="1"/>
    <col min="3340" max="3340" width="5.28515625" style="240" customWidth="1"/>
    <col min="3341" max="3343" width="1.140625" style="240" customWidth="1"/>
    <col min="3344" max="3344" width="4.5703125" style="240" customWidth="1"/>
    <col min="3345" max="3345" width="0.85546875" style="240" customWidth="1"/>
    <col min="3346" max="3346" width="7.140625" style="240" customWidth="1"/>
    <col min="3347" max="3347" width="0.42578125" style="240" customWidth="1"/>
    <col min="3348" max="3348" width="2.7109375" style="240" customWidth="1"/>
    <col min="3349" max="3349" width="0.5703125" style="240" customWidth="1"/>
    <col min="3350" max="3350" width="0.140625" style="240" customWidth="1"/>
    <col min="3351" max="3351" width="2.140625" style="240" customWidth="1"/>
    <col min="3352" max="3352" width="0.85546875" style="240" customWidth="1"/>
    <col min="3353" max="3353" width="1.85546875" style="240" customWidth="1"/>
    <col min="3354" max="3354" width="1" style="240" customWidth="1"/>
    <col min="3355" max="3355" width="0.28515625" style="240" customWidth="1"/>
    <col min="3356" max="3357" width="1.42578125" style="240" customWidth="1"/>
    <col min="3358" max="3358" width="1.28515625" style="240" customWidth="1"/>
    <col min="3359" max="3359" width="1.42578125" style="240" customWidth="1"/>
    <col min="3360" max="3360" width="1.28515625" style="240" customWidth="1"/>
    <col min="3361" max="3361" width="0.7109375" style="240" customWidth="1"/>
    <col min="3362" max="3362" width="0.28515625" style="240" customWidth="1"/>
    <col min="3363" max="3363" width="0.42578125" style="240" customWidth="1"/>
    <col min="3364" max="3364" width="1.42578125" style="240" customWidth="1"/>
    <col min="3365" max="3365" width="1.28515625" style="240" customWidth="1"/>
    <col min="3366" max="3366" width="0.85546875" style="240" customWidth="1"/>
    <col min="3367" max="3367" width="0.140625" style="240" customWidth="1"/>
    <col min="3368" max="3368" width="0.42578125" style="240" customWidth="1"/>
    <col min="3369" max="3369" width="1.28515625" style="240" customWidth="1"/>
    <col min="3370" max="3370" width="0.140625" style="240" customWidth="1"/>
    <col min="3371" max="3371" width="1.28515625" style="240" customWidth="1"/>
    <col min="3372" max="3373" width="2.7109375" style="240" customWidth="1"/>
    <col min="3374" max="3374" width="0.140625" style="240" customWidth="1"/>
    <col min="3375" max="3375" width="2.7109375" style="240" customWidth="1"/>
    <col min="3376" max="3376" width="1.5703125" style="240" customWidth="1"/>
    <col min="3377" max="3377" width="2.140625" style="240" customWidth="1"/>
    <col min="3378" max="3379" width="0" style="240" hidden="1" customWidth="1"/>
    <col min="3380" max="3380" width="15" style="240" bestFit="1" customWidth="1"/>
    <col min="3381" max="3571" width="9.140625" style="240"/>
    <col min="3572" max="3574" width="1.140625" style="240" customWidth="1"/>
    <col min="3575" max="3575" width="2" style="240" customWidth="1"/>
    <col min="3576" max="3576" width="0.140625" style="240" customWidth="1"/>
    <col min="3577" max="3577" width="6.140625" style="240" customWidth="1"/>
    <col min="3578" max="3578" width="0.140625" style="240" customWidth="1"/>
    <col min="3579" max="3579" width="2.5703125" style="240" customWidth="1"/>
    <col min="3580" max="3580" width="1.5703125" style="240" customWidth="1"/>
    <col min="3581" max="3581" width="1.140625" style="240" customWidth="1"/>
    <col min="3582" max="3582" width="2.7109375" style="240" customWidth="1"/>
    <col min="3583" max="3583" width="1.42578125" style="240" customWidth="1"/>
    <col min="3584" max="3584" width="0.42578125" style="240" customWidth="1"/>
    <col min="3585" max="3585" width="0.85546875" style="240" customWidth="1"/>
    <col min="3586" max="3587" width="0.7109375" style="240" customWidth="1"/>
    <col min="3588" max="3588" width="1.42578125" style="240" customWidth="1"/>
    <col min="3589" max="3590" width="2.7109375" style="240" customWidth="1"/>
    <col min="3591" max="3591" width="3.42578125" style="240" customWidth="1"/>
    <col min="3592" max="3592" width="0.7109375" style="240" customWidth="1"/>
    <col min="3593" max="3593" width="6.140625" style="240" customWidth="1"/>
    <col min="3594" max="3594" width="0.7109375" style="240" customWidth="1"/>
    <col min="3595" max="3595" width="5.42578125" style="240" customWidth="1"/>
    <col min="3596" max="3596" width="5.28515625" style="240" customWidth="1"/>
    <col min="3597" max="3599" width="1.140625" style="240" customWidth="1"/>
    <col min="3600" max="3600" width="4.5703125" style="240" customWidth="1"/>
    <col min="3601" max="3601" width="0.85546875" style="240" customWidth="1"/>
    <col min="3602" max="3602" width="7.140625" style="240" customWidth="1"/>
    <col min="3603" max="3603" width="0.42578125" style="240" customWidth="1"/>
    <col min="3604" max="3604" width="2.7109375" style="240" customWidth="1"/>
    <col min="3605" max="3605" width="0.5703125" style="240" customWidth="1"/>
    <col min="3606" max="3606" width="0.140625" style="240" customWidth="1"/>
    <col min="3607" max="3607" width="2.140625" style="240" customWidth="1"/>
    <col min="3608" max="3608" width="0.85546875" style="240" customWidth="1"/>
    <col min="3609" max="3609" width="1.85546875" style="240" customWidth="1"/>
    <col min="3610" max="3610" width="1" style="240" customWidth="1"/>
    <col min="3611" max="3611" width="0.28515625" style="240" customWidth="1"/>
    <col min="3612" max="3613" width="1.42578125" style="240" customWidth="1"/>
    <col min="3614" max="3614" width="1.28515625" style="240" customWidth="1"/>
    <col min="3615" max="3615" width="1.42578125" style="240" customWidth="1"/>
    <col min="3616" max="3616" width="1.28515625" style="240" customWidth="1"/>
    <col min="3617" max="3617" width="0.7109375" style="240" customWidth="1"/>
    <col min="3618" max="3618" width="0.28515625" style="240" customWidth="1"/>
    <col min="3619" max="3619" width="0.42578125" style="240" customWidth="1"/>
    <col min="3620" max="3620" width="1.42578125" style="240" customWidth="1"/>
    <col min="3621" max="3621" width="1.28515625" style="240" customWidth="1"/>
    <col min="3622" max="3622" width="0.85546875" style="240" customWidth="1"/>
    <col min="3623" max="3623" width="0.140625" style="240" customWidth="1"/>
    <col min="3624" max="3624" width="0.42578125" style="240" customWidth="1"/>
    <col min="3625" max="3625" width="1.28515625" style="240" customWidth="1"/>
    <col min="3626" max="3626" width="0.140625" style="240" customWidth="1"/>
    <col min="3627" max="3627" width="1.28515625" style="240" customWidth="1"/>
    <col min="3628" max="3629" width="2.7109375" style="240" customWidth="1"/>
    <col min="3630" max="3630" width="0.140625" style="240" customWidth="1"/>
    <col min="3631" max="3631" width="2.7109375" style="240" customWidth="1"/>
    <col min="3632" max="3632" width="1.5703125" style="240" customWidth="1"/>
    <col min="3633" max="3633" width="2.140625" style="240" customWidth="1"/>
    <col min="3634" max="3635" width="0" style="240" hidden="1" customWidth="1"/>
    <col min="3636" max="3636" width="15" style="240" bestFit="1" customWidth="1"/>
    <col min="3637" max="3827" width="9.140625" style="240"/>
    <col min="3828" max="3830" width="1.140625" style="240" customWidth="1"/>
    <col min="3831" max="3831" width="2" style="240" customWidth="1"/>
    <col min="3832" max="3832" width="0.140625" style="240" customWidth="1"/>
    <col min="3833" max="3833" width="6.140625" style="240" customWidth="1"/>
    <col min="3834" max="3834" width="0.140625" style="240" customWidth="1"/>
    <col min="3835" max="3835" width="2.5703125" style="240" customWidth="1"/>
    <col min="3836" max="3836" width="1.5703125" style="240" customWidth="1"/>
    <col min="3837" max="3837" width="1.140625" style="240" customWidth="1"/>
    <col min="3838" max="3838" width="2.7109375" style="240" customWidth="1"/>
    <col min="3839" max="3839" width="1.42578125" style="240" customWidth="1"/>
    <col min="3840" max="3840" width="0.42578125" style="240" customWidth="1"/>
    <col min="3841" max="3841" width="0.85546875" style="240" customWidth="1"/>
    <col min="3842" max="3843" width="0.7109375" style="240" customWidth="1"/>
    <col min="3844" max="3844" width="1.42578125" style="240" customWidth="1"/>
    <col min="3845" max="3846" width="2.7109375" style="240" customWidth="1"/>
    <col min="3847" max="3847" width="3.42578125" style="240" customWidth="1"/>
    <col min="3848" max="3848" width="0.7109375" style="240" customWidth="1"/>
    <col min="3849" max="3849" width="6.140625" style="240" customWidth="1"/>
    <col min="3850" max="3850" width="0.7109375" style="240" customWidth="1"/>
    <col min="3851" max="3851" width="5.42578125" style="240" customWidth="1"/>
    <col min="3852" max="3852" width="5.28515625" style="240" customWidth="1"/>
    <col min="3853" max="3855" width="1.140625" style="240" customWidth="1"/>
    <col min="3856" max="3856" width="4.5703125" style="240" customWidth="1"/>
    <col min="3857" max="3857" width="0.85546875" style="240" customWidth="1"/>
    <col min="3858" max="3858" width="7.140625" style="240" customWidth="1"/>
    <col min="3859" max="3859" width="0.42578125" style="240" customWidth="1"/>
    <col min="3860" max="3860" width="2.7109375" style="240" customWidth="1"/>
    <col min="3861" max="3861" width="0.5703125" style="240" customWidth="1"/>
    <col min="3862" max="3862" width="0.140625" style="240" customWidth="1"/>
    <col min="3863" max="3863" width="2.140625" style="240" customWidth="1"/>
    <col min="3864" max="3864" width="0.85546875" style="240" customWidth="1"/>
    <col min="3865" max="3865" width="1.85546875" style="240" customWidth="1"/>
    <col min="3866" max="3866" width="1" style="240" customWidth="1"/>
    <col min="3867" max="3867" width="0.28515625" style="240" customWidth="1"/>
    <col min="3868" max="3869" width="1.42578125" style="240" customWidth="1"/>
    <col min="3870" max="3870" width="1.28515625" style="240" customWidth="1"/>
    <col min="3871" max="3871" width="1.42578125" style="240" customWidth="1"/>
    <col min="3872" max="3872" width="1.28515625" style="240" customWidth="1"/>
    <col min="3873" max="3873" width="0.7109375" style="240" customWidth="1"/>
    <col min="3874" max="3874" width="0.28515625" style="240" customWidth="1"/>
    <col min="3875" max="3875" width="0.42578125" style="240" customWidth="1"/>
    <col min="3876" max="3876" width="1.42578125" style="240" customWidth="1"/>
    <col min="3877" max="3877" width="1.28515625" style="240" customWidth="1"/>
    <col min="3878" max="3878" width="0.85546875" style="240" customWidth="1"/>
    <col min="3879" max="3879" width="0.140625" style="240" customWidth="1"/>
    <col min="3880" max="3880" width="0.42578125" style="240" customWidth="1"/>
    <col min="3881" max="3881" width="1.28515625" style="240" customWidth="1"/>
    <col min="3882" max="3882" width="0.140625" style="240" customWidth="1"/>
    <col min="3883" max="3883" width="1.28515625" style="240" customWidth="1"/>
    <col min="3884" max="3885" width="2.7109375" style="240" customWidth="1"/>
    <col min="3886" max="3886" width="0.140625" style="240" customWidth="1"/>
    <col min="3887" max="3887" width="2.7109375" style="240" customWidth="1"/>
    <col min="3888" max="3888" width="1.5703125" style="240" customWidth="1"/>
    <col min="3889" max="3889" width="2.140625" style="240" customWidth="1"/>
    <col min="3890" max="3891" width="0" style="240" hidden="1" customWidth="1"/>
    <col min="3892" max="3892" width="15" style="240" bestFit="1" customWidth="1"/>
    <col min="3893" max="4083" width="9.140625" style="240"/>
    <col min="4084" max="4086" width="1.140625" style="240" customWidth="1"/>
    <col min="4087" max="4087" width="2" style="240" customWidth="1"/>
    <col min="4088" max="4088" width="0.140625" style="240" customWidth="1"/>
    <col min="4089" max="4089" width="6.140625" style="240" customWidth="1"/>
    <col min="4090" max="4090" width="0.140625" style="240" customWidth="1"/>
    <col min="4091" max="4091" width="2.5703125" style="240" customWidth="1"/>
    <col min="4092" max="4092" width="1.5703125" style="240" customWidth="1"/>
    <col min="4093" max="4093" width="1.140625" style="240" customWidth="1"/>
    <col min="4094" max="4094" width="2.7109375" style="240" customWidth="1"/>
    <col min="4095" max="4095" width="1.42578125" style="240" customWidth="1"/>
    <col min="4096" max="4096" width="0.42578125" style="240" customWidth="1"/>
    <col min="4097" max="4097" width="0.85546875" style="240" customWidth="1"/>
    <col min="4098" max="4099" width="0.7109375" style="240" customWidth="1"/>
    <col min="4100" max="4100" width="1.42578125" style="240" customWidth="1"/>
    <col min="4101" max="4102" width="2.7109375" style="240" customWidth="1"/>
    <col min="4103" max="4103" width="3.42578125" style="240" customWidth="1"/>
    <col min="4104" max="4104" width="0.7109375" style="240" customWidth="1"/>
    <col min="4105" max="4105" width="6.140625" style="240" customWidth="1"/>
    <col min="4106" max="4106" width="0.7109375" style="240" customWidth="1"/>
    <col min="4107" max="4107" width="5.42578125" style="240" customWidth="1"/>
    <col min="4108" max="4108" width="5.28515625" style="240" customWidth="1"/>
    <col min="4109" max="4111" width="1.140625" style="240" customWidth="1"/>
    <col min="4112" max="4112" width="4.5703125" style="240" customWidth="1"/>
    <col min="4113" max="4113" width="0.85546875" style="240" customWidth="1"/>
    <col min="4114" max="4114" width="7.140625" style="240" customWidth="1"/>
    <col min="4115" max="4115" width="0.42578125" style="240" customWidth="1"/>
    <col min="4116" max="4116" width="2.7109375" style="240" customWidth="1"/>
    <col min="4117" max="4117" width="0.5703125" style="240" customWidth="1"/>
    <col min="4118" max="4118" width="0.140625" style="240" customWidth="1"/>
    <col min="4119" max="4119" width="2.140625" style="240" customWidth="1"/>
    <col min="4120" max="4120" width="0.85546875" style="240" customWidth="1"/>
    <col min="4121" max="4121" width="1.85546875" style="240" customWidth="1"/>
    <col min="4122" max="4122" width="1" style="240" customWidth="1"/>
    <col min="4123" max="4123" width="0.28515625" style="240" customWidth="1"/>
    <col min="4124" max="4125" width="1.42578125" style="240" customWidth="1"/>
    <col min="4126" max="4126" width="1.28515625" style="240" customWidth="1"/>
    <col min="4127" max="4127" width="1.42578125" style="240" customWidth="1"/>
    <col min="4128" max="4128" width="1.28515625" style="240" customWidth="1"/>
    <col min="4129" max="4129" width="0.7109375" style="240" customWidth="1"/>
    <col min="4130" max="4130" width="0.28515625" style="240" customWidth="1"/>
    <col min="4131" max="4131" width="0.42578125" style="240" customWidth="1"/>
    <col min="4132" max="4132" width="1.42578125" style="240" customWidth="1"/>
    <col min="4133" max="4133" width="1.28515625" style="240" customWidth="1"/>
    <col min="4134" max="4134" width="0.85546875" style="240" customWidth="1"/>
    <col min="4135" max="4135" width="0.140625" style="240" customWidth="1"/>
    <col min="4136" max="4136" width="0.42578125" style="240" customWidth="1"/>
    <col min="4137" max="4137" width="1.28515625" style="240" customWidth="1"/>
    <col min="4138" max="4138" width="0.140625" style="240" customWidth="1"/>
    <col min="4139" max="4139" width="1.28515625" style="240" customWidth="1"/>
    <col min="4140" max="4141" width="2.7109375" style="240" customWidth="1"/>
    <col min="4142" max="4142" width="0.140625" style="240" customWidth="1"/>
    <col min="4143" max="4143" width="2.7109375" style="240" customWidth="1"/>
    <col min="4144" max="4144" width="1.5703125" style="240" customWidth="1"/>
    <col min="4145" max="4145" width="2.140625" style="240" customWidth="1"/>
    <col min="4146" max="4147" width="0" style="240" hidden="1" customWidth="1"/>
    <col min="4148" max="4148" width="15" style="240" bestFit="1" customWidth="1"/>
    <col min="4149" max="4339" width="9.140625" style="240"/>
    <col min="4340" max="4342" width="1.140625" style="240" customWidth="1"/>
    <col min="4343" max="4343" width="2" style="240" customWidth="1"/>
    <col min="4344" max="4344" width="0.140625" style="240" customWidth="1"/>
    <col min="4345" max="4345" width="6.140625" style="240" customWidth="1"/>
    <col min="4346" max="4346" width="0.140625" style="240" customWidth="1"/>
    <col min="4347" max="4347" width="2.5703125" style="240" customWidth="1"/>
    <col min="4348" max="4348" width="1.5703125" style="240" customWidth="1"/>
    <col min="4349" max="4349" width="1.140625" style="240" customWidth="1"/>
    <col min="4350" max="4350" width="2.7109375" style="240" customWidth="1"/>
    <col min="4351" max="4351" width="1.42578125" style="240" customWidth="1"/>
    <col min="4352" max="4352" width="0.42578125" style="240" customWidth="1"/>
    <col min="4353" max="4353" width="0.85546875" style="240" customWidth="1"/>
    <col min="4354" max="4355" width="0.7109375" style="240" customWidth="1"/>
    <col min="4356" max="4356" width="1.42578125" style="240" customWidth="1"/>
    <col min="4357" max="4358" width="2.7109375" style="240" customWidth="1"/>
    <col min="4359" max="4359" width="3.42578125" style="240" customWidth="1"/>
    <col min="4360" max="4360" width="0.7109375" style="240" customWidth="1"/>
    <col min="4361" max="4361" width="6.140625" style="240" customWidth="1"/>
    <col min="4362" max="4362" width="0.7109375" style="240" customWidth="1"/>
    <col min="4363" max="4363" width="5.42578125" style="240" customWidth="1"/>
    <col min="4364" max="4364" width="5.28515625" style="240" customWidth="1"/>
    <col min="4365" max="4367" width="1.140625" style="240" customWidth="1"/>
    <col min="4368" max="4368" width="4.5703125" style="240" customWidth="1"/>
    <col min="4369" max="4369" width="0.85546875" style="240" customWidth="1"/>
    <col min="4370" max="4370" width="7.140625" style="240" customWidth="1"/>
    <col min="4371" max="4371" width="0.42578125" style="240" customWidth="1"/>
    <col min="4372" max="4372" width="2.7109375" style="240" customWidth="1"/>
    <col min="4373" max="4373" width="0.5703125" style="240" customWidth="1"/>
    <col min="4374" max="4374" width="0.140625" style="240" customWidth="1"/>
    <col min="4375" max="4375" width="2.140625" style="240" customWidth="1"/>
    <col min="4376" max="4376" width="0.85546875" style="240" customWidth="1"/>
    <col min="4377" max="4377" width="1.85546875" style="240" customWidth="1"/>
    <col min="4378" max="4378" width="1" style="240" customWidth="1"/>
    <col min="4379" max="4379" width="0.28515625" style="240" customWidth="1"/>
    <col min="4380" max="4381" width="1.42578125" style="240" customWidth="1"/>
    <col min="4382" max="4382" width="1.28515625" style="240" customWidth="1"/>
    <col min="4383" max="4383" width="1.42578125" style="240" customWidth="1"/>
    <col min="4384" max="4384" width="1.28515625" style="240" customWidth="1"/>
    <col min="4385" max="4385" width="0.7109375" style="240" customWidth="1"/>
    <col min="4386" max="4386" width="0.28515625" style="240" customWidth="1"/>
    <col min="4387" max="4387" width="0.42578125" style="240" customWidth="1"/>
    <col min="4388" max="4388" width="1.42578125" style="240" customWidth="1"/>
    <col min="4389" max="4389" width="1.28515625" style="240" customWidth="1"/>
    <col min="4390" max="4390" width="0.85546875" style="240" customWidth="1"/>
    <col min="4391" max="4391" width="0.140625" style="240" customWidth="1"/>
    <col min="4392" max="4392" width="0.42578125" style="240" customWidth="1"/>
    <col min="4393" max="4393" width="1.28515625" style="240" customWidth="1"/>
    <col min="4394" max="4394" width="0.140625" style="240" customWidth="1"/>
    <col min="4395" max="4395" width="1.28515625" style="240" customWidth="1"/>
    <col min="4396" max="4397" width="2.7109375" style="240" customWidth="1"/>
    <col min="4398" max="4398" width="0.140625" style="240" customWidth="1"/>
    <col min="4399" max="4399" width="2.7109375" style="240" customWidth="1"/>
    <col min="4400" max="4400" width="1.5703125" style="240" customWidth="1"/>
    <col min="4401" max="4401" width="2.140625" style="240" customWidth="1"/>
    <col min="4402" max="4403" width="0" style="240" hidden="1" customWidth="1"/>
    <col min="4404" max="4404" width="15" style="240" bestFit="1" customWidth="1"/>
    <col min="4405" max="4595" width="9.140625" style="240"/>
    <col min="4596" max="4598" width="1.140625" style="240" customWidth="1"/>
    <col min="4599" max="4599" width="2" style="240" customWidth="1"/>
    <col min="4600" max="4600" width="0.140625" style="240" customWidth="1"/>
    <col min="4601" max="4601" width="6.140625" style="240" customWidth="1"/>
    <col min="4602" max="4602" width="0.140625" style="240" customWidth="1"/>
    <col min="4603" max="4603" width="2.5703125" style="240" customWidth="1"/>
    <col min="4604" max="4604" width="1.5703125" style="240" customWidth="1"/>
    <col min="4605" max="4605" width="1.140625" style="240" customWidth="1"/>
    <col min="4606" max="4606" width="2.7109375" style="240" customWidth="1"/>
    <col min="4607" max="4607" width="1.42578125" style="240" customWidth="1"/>
    <col min="4608" max="4608" width="0.42578125" style="240" customWidth="1"/>
    <col min="4609" max="4609" width="0.85546875" style="240" customWidth="1"/>
    <col min="4610" max="4611" width="0.7109375" style="240" customWidth="1"/>
    <col min="4612" max="4612" width="1.42578125" style="240" customWidth="1"/>
    <col min="4613" max="4614" width="2.7109375" style="240" customWidth="1"/>
    <col min="4615" max="4615" width="3.42578125" style="240" customWidth="1"/>
    <col min="4616" max="4616" width="0.7109375" style="240" customWidth="1"/>
    <col min="4617" max="4617" width="6.140625" style="240" customWidth="1"/>
    <col min="4618" max="4618" width="0.7109375" style="240" customWidth="1"/>
    <col min="4619" max="4619" width="5.42578125" style="240" customWidth="1"/>
    <col min="4620" max="4620" width="5.28515625" style="240" customWidth="1"/>
    <col min="4621" max="4623" width="1.140625" style="240" customWidth="1"/>
    <col min="4624" max="4624" width="4.5703125" style="240" customWidth="1"/>
    <col min="4625" max="4625" width="0.85546875" style="240" customWidth="1"/>
    <col min="4626" max="4626" width="7.140625" style="240" customWidth="1"/>
    <col min="4627" max="4627" width="0.42578125" style="240" customWidth="1"/>
    <col min="4628" max="4628" width="2.7109375" style="240" customWidth="1"/>
    <col min="4629" max="4629" width="0.5703125" style="240" customWidth="1"/>
    <col min="4630" max="4630" width="0.140625" style="240" customWidth="1"/>
    <col min="4631" max="4631" width="2.140625" style="240" customWidth="1"/>
    <col min="4632" max="4632" width="0.85546875" style="240" customWidth="1"/>
    <col min="4633" max="4633" width="1.85546875" style="240" customWidth="1"/>
    <col min="4634" max="4634" width="1" style="240" customWidth="1"/>
    <col min="4635" max="4635" width="0.28515625" style="240" customWidth="1"/>
    <col min="4636" max="4637" width="1.42578125" style="240" customWidth="1"/>
    <col min="4638" max="4638" width="1.28515625" style="240" customWidth="1"/>
    <col min="4639" max="4639" width="1.42578125" style="240" customWidth="1"/>
    <col min="4640" max="4640" width="1.28515625" style="240" customWidth="1"/>
    <col min="4641" max="4641" width="0.7109375" style="240" customWidth="1"/>
    <col min="4642" max="4642" width="0.28515625" style="240" customWidth="1"/>
    <col min="4643" max="4643" width="0.42578125" style="240" customWidth="1"/>
    <col min="4644" max="4644" width="1.42578125" style="240" customWidth="1"/>
    <col min="4645" max="4645" width="1.28515625" style="240" customWidth="1"/>
    <col min="4646" max="4646" width="0.85546875" style="240" customWidth="1"/>
    <col min="4647" max="4647" width="0.140625" style="240" customWidth="1"/>
    <col min="4648" max="4648" width="0.42578125" style="240" customWidth="1"/>
    <col min="4649" max="4649" width="1.28515625" style="240" customWidth="1"/>
    <col min="4650" max="4650" width="0.140625" style="240" customWidth="1"/>
    <col min="4651" max="4651" width="1.28515625" style="240" customWidth="1"/>
    <col min="4652" max="4653" width="2.7109375" style="240" customWidth="1"/>
    <col min="4654" max="4654" width="0.140625" style="240" customWidth="1"/>
    <col min="4655" max="4655" width="2.7109375" style="240" customWidth="1"/>
    <col min="4656" max="4656" width="1.5703125" style="240" customWidth="1"/>
    <col min="4657" max="4657" width="2.140625" style="240" customWidth="1"/>
    <col min="4658" max="4659" width="0" style="240" hidden="1" customWidth="1"/>
    <col min="4660" max="4660" width="15" style="240" bestFit="1" customWidth="1"/>
    <col min="4661" max="4851" width="9.140625" style="240"/>
    <col min="4852" max="4854" width="1.140625" style="240" customWidth="1"/>
    <col min="4855" max="4855" width="2" style="240" customWidth="1"/>
    <col min="4856" max="4856" width="0.140625" style="240" customWidth="1"/>
    <col min="4857" max="4857" width="6.140625" style="240" customWidth="1"/>
    <col min="4858" max="4858" width="0.140625" style="240" customWidth="1"/>
    <col min="4859" max="4859" width="2.5703125" style="240" customWidth="1"/>
    <col min="4860" max="4860" width="1.5703125" style="240" customWidth="1"/>
    <col min="4861" max="4861" width="1.140625" style="240" customWidth="1"/>
    <col min="4862" max="4862" width="2.7109375" style="240" customWidth="1"/>
    <col min="4863" max="4863" width="1.42578125" style="240" customWidth="1"/>
    <col min="4864" max="4864" width="0.42578125" style="240" customWidth="1"/>
    <col min="4865" max="4865" width="0.85546875" style="240" customWidth="1"/>
    <col min="4866" max="4867" width="0.7109375" style="240" customWidth="1"/>
    <col min="4868" max="4868" width="1.42578125" style="240" customWidth="1"/>
    <col min="4869" max="4870" width="2.7109375" style="240" customWidth="1"/>
    <col min="4871" max="4871" width="3.42578125" style="240" customWidth="1"/>
    <col min="4872" max="4872" width="0.7109375" style="240" customWidth="1"/>
    <col min="4873" max="4873" width="6.140625" style="240" customWidth="1"/>
    <col min="4874" max="4874" width="0.7109375" style="240" customWidth="1"/>
    <col min="4875" max="4875" width="5.42578125" style="240" customWidth="1"/>
    <col min="4876" max="4876" width="5.28515625" style="240" customWidth="1"/>
    <col min="4877" max="4879" width="1.140625" style="240" customWidth="1"/>
    <col min="4880" max="4880" width="4.5703125" style="240" customWidth="1"/>
    <col min="4881" max="4881" width="0.85546875" style="240" customWidth="1"/>
    <col min="4882" max="4882" width="7.140625" style="240" customWidth="1"/>
    <col min="4883" max="4883" width="0.42578125" style="240" customWidth="1"/>
    <col min="4884" max="4884" width="2.7109375" style="240" customWidth="1"/>
    <col min="4885" max="4885" width="0.5703125" style="240" customWidth="1"/>
    <col min="4886" max="4886" width="0.140625" style="240" customWidth="1"/>
    <col min="4887" max="4887" width="2.140625" style="240" customWidth="1"/>
    <col min="4888" max="4888" width="0.85546875" style="240" customWidth="1"/>
    <col min="4889" max="4889" width="1.85546875" style="240" customWidth="1"/>
    <col min="4890" max="4890" width="1" style="240" customWidth="1"/>
    <col min="4891" max="4891" width="0.28515625" style="240" customWidth="1"/>
    <col min="4892" max="4893" width="1.42578125" style="240" customWidth="1"/>
    <col min="4894" max="4894" width="1.28515625" style="240" customWidth="1"/>
    <col min="4895" max="4895" width="1.42578125" style="240" customWidth="1"/>
    <col min="4896" max="4896" width="1.28515625" style="240" customWidth="1"/>
    <col min="4897" max="4897" width="0.7109375" style="240" customWidth="1"/>
    <col min="4898" max="4898" width="0.28515625" style="240" customWidth="1"/>
    <col min="4899" max="4899" width="0.42578125" style="240" customWidth="1"/>
    <col min="4900" max="4900" width="1.42578125" style="240" customWidth="1"/>
    <col min="4901" max="4901" width="1.28515625" style="240" customWidth="1"/>
    <col min="4902" max="4902" width="0.85546875" style="240" customWidth="1"/>
    <col min="4903" max="4903" width="0.140625" style="240" customWidth="1"/>
    <col min="4904" max="4904" width="0.42578125" style="240" customWidth="1"/>
    <col min="4905" max="4905" width="1.28515625" style="240" customWidth="1"/>
    <col min="4906" max="4906" width="0.140625" style="240" customWidth="1"/>
    <col min="4907" max="4907" width="1.28515625" style="240" customWidth="1"/>
    <col min="4908" max="4909" width="2.7109375" style="240" customWidth="1"/>
    <col min="4910" max="4910" width="0.140625" style="240" customWidth="1"/>
    <col min="4911" max="4911" width="2.7109375" style="240" customWidth="1"/>
    <col min="4912" max="4912" width="1.5703125" style="240" customWidth="1"/>
    <col min="4913" max="4913" width="2.140625" style="240" customWidth="1"/>
    <col min="4914" max="4915" width="0" style="240" hidden="1" customWidth="1"/>
    <col min="4916" max="4916" width="15" style="240" bestFit="1" customWidth="1"/>
    <col min="4917" max="5107" width="9.140625" style="240"/>
    <col min="5108" max="5110" width="1.140625" style="240" customWidth="1"/>
    <col min="5111" max="5111" width="2" style="240" customWidth="1"/>
    <col min="5112" max="5112" width="0.140625" style="240" customWidth="1"/>
    <col min="5113" max="5113" width="6.140625" style="240" customWidth="1"/>
    <col min="5114" max="5114" width="0.140625" style="240" customWidth="1"/>
    <col min="5115" max="5115" width="2.5703125" style="240" customWidth="1"/>
    <col min="5116" max="5116" width="1.5703125" style="240" customWidth="1"/>
    <col min="5117" max="5117" width="1.140625" style="240" customWidth="1"/>
    <col min="5118" max="5118" width="2.7109375" style="240" customWidth="1"/>
    <col min="5119" max="5119" width="1.42578125" style="240" customWidth="1"/>
    <col min="5120" max="5120" width="0.42578125" style="240" customWidth="1"/>
    <col min="5121" max="5121" width="0.85546875" style="240" customWidth="1"/>
    <col min="5122" max="5123" width="0.7109375" style="240" customWidth="1"/>
    <col min="5124" max="5124" width="1.42578125" style="240" customWidth="1"/>
    <col min="5125" max="5126" width="2.7109375" style="240" customWidth="1"/>
    <col min="5127" max="5127" width="3.42578125" style="240" customWidth="1"/>
    <col min="5128" max="5128" width="0.7109375" style="240" customWidth="1"/>
    <col min="5129" max="5129" width="6.140625" style="240" customWidth="1"/>
    <col min="5130" max="5130" width="0.7109375" style="240" customWidth="1"/>
    <col min="5131" max="5131" width="5.42578125" style="240" customWidth="1"/>
    <col min="5132" max="5132" width="5.28515625" style="240" customWidth="1"/>
    <col min="5133" max="5135" width="1.140625" style="240" customWidth="1"/>
    <col min="5136" max="5136" width="4.5703125" style="240" customWidth="1"/>
    <col min="5137" max="5137" width="0.85546875" style="240" customWidth="1"/>
    <col min="5138" max="5138" width="7.140625" style="240" customWidth="1"/>
    <col min="5139" max="5139" width="0.42578125" style="240" customWidth="1"/>
    <col min="5140" max="5140" width="2.7109375" style="240" customWidth="1"/>
    <col min="5141" max="5141" width="0.5703125" style="240" customWidth="1"/>
    <col min="5142" max="5142" width="0.140625" style="240" customWidth="1"/>
    <col min="5143" max="5143" width="2.140625" style="240" customWidth="1"/>
    <col min="5144" max="5144" width="0.85546875" style="240" customWidth="1"/>
    <col min="5145" max="5145" width="1.85546875" style="240" customWidth="1"/>
    <col min="5146" max="5146" width="1" style="240" customWidth="1"/>
    <col min="5147" max="5147" width="0.28515625" style="240" customWidth="1"/>
    <col min="5148" max="5149" width="1.42578125" style="240" customWidth="1"/>
    <col min="5150" max="5150" width="1.28515625" style="240" customWidth="1"/>
    <col min="5151" max="5151" width="1.42578125" style="240" customWidth="1"/>
    <col min="5152" max="5152" width="1.28515625" style="240" customWidth="1"/>
    <col min="5153" max="5153" width="0.7109375" style="240" customWidth="1"/>
    <col min="5154" max="5154" width="0.28515625" style="240" customWidth="1"/>
    <col min="5155" max="5155" width="0.42578125" style="240" customWidth="1"/>
    <col min="5156" max="5156" width="1.42578125" style="240" customWidth="1"/>
    <col min="5157" max="5157" width="1.28515625" style="240" customWidth="1"/>
    <col min="5158" max="5158" width="0.85546875" style="240" customWidth="1"/>
    <col min="5159" max="5159" width="0.140625" style="240" customWidth="1"/>
    <col min="5160" max="5160" width="0.42578125" style="240" customWidth="1"/>
    <col min="5161" max="5161" width="1.28515625" style="240" customWidth="1"/>
    <col min="5162" max="5162" width="0.140625" style="240" customWidth="1"/>
    <col min="5163" max="5163" width="1.28515625" style="240" customWidth="1"/>
    <col min="5164" max="5165" width="2.7109375" style="240" customWidth="1"/>
    <col min="5166" max="5166" width="0.140625" style="240" customWidth="1"/>
    <col min="5167" max="5167" width="2.7109375" style="240" customWidth="1"/>
    <col min="5168" max="5168" width="1.5703125" style="240" customWidth="1"/>
    <col min="5169" max="5169" width="2.140625" style="240" customWidth="1"/>
    <col min="5170" max="5171" width="0" style="240" hidden="1" customWidth="1"/>
    <col min="5172" max="5172" width="15" style="240" bestFit="1" customWidth="1"/>
    <col min="5173" max="5363" width="9.140625" style="240"/>
    <col min="5364" max="5366" width="1.140625" style="240" customWidth="1"/>
    <col min="5367" max="5367" width="2" style="240" customWidth="1"/>
    <col min="5368" max="5368" width="0.140625" style="240" customWidth="1"/>
    <col min="5369" max="5369" width="6.140625" style="240" customWidth="1"/>
    <col min="5370" max="5370" width="0.140625" style="240" customWidth="1"/>
    <col min="5371" max="5371" width="2.5703125" style="240" customWidth="1"/>
    <col min="5372" max="5372" width="1.5703125" style="240" customWidth="1"/>
    <col min="5373" max="5373" width="1.140625" style="240" customWidth="1"/>
    <col min="5374" max="5374" width="2.7109375" style="240" customWidth="1"/>
    <col min="5375" max="5375" width="1.42578125" style="240" customWidth="1"/>
    <col min="5376" max="5376" width="0.42578125" style="240" customWidth="1"/>
    <col min="5377" max="5377" width="0.85546875" style="240" customWidth="1"/>
    <col min="5378" max="5379" width="0.7109375" style="240" customWidth="1"/>
    <col min="5380" max="5380" width="1.42578125" style="240" customWidth="1"/>
    <col min="5381" max="5382" width="2.7109375" style="240" customWidth="1"/>
    <col min="5383" max="5383" width="3.42578125" style="240" customWidth="1"/>
    <col min="5384" max="5384" width="0.7109375" style="240" customWidth="1"/>
    <col min="5385" max="5385" width="6.140625" style="240" customWidth="1"/>
    <col min="5386" max="5386" width="0.7109375" style="240" customWidth="1"/>
    <col min="5387" max="5387" width="5.42578125" style="240" customWidth="1"/>
    <col min="5388" max="5388" width="5.28515625" style="240" customWidth="1"/>
    <col min="5389" max="5391" width="1.140625" style="240" customWidth="1"/>
    <col min="5392" max="5392" width="4.5703125" style="240" customWidth="1"/>
    <col min="5393" max="5393" width="0.85546875" style="240" customWidth="1"/>
    <col min="5394" max="5394" width="7.140625" style="240" customWidth="1"/>
    <col min="5395" max="5395" width="0.42578125" style="240" customWidth="1"/>
    <col min="5396" max="5396" width="2.7109375" style="240" customWidth="1"/>
    <col min="5397" max="5397" width="0.5703125" style="240" customWidth="1"/>
    <col min="5398" max="5398" width="0.140625" style="240" customWidth="1"/>
    <col min="5399" max="5399" width="2.140625" style="240" customWidth="1"/>
    <col min="5400" max="5400" width="0.85546875" style="240" customWidth="1"/>
    <col min="5401" max="5401" width="1.85546875" style="240" customWidth="1"/>
    <col min="5402" max="5402" width="1" style="240" customWidth="1"/>
    <col min="5403" max="5403" width="0.28515625" style="240" customWidth="1"/>
    <col min="5404" max="5405" width="1.42578125" style="240" customWidth="1"/>
    <col min="5406" max="5406" width="1.28515625" style="240" customWidth="1"/>
    <col min="5407" max="5407" width="1.42578125" style="240" customWidth="1"/>
    <col min="5408" max="5408" width="1.28515625" style="240" customWidth="1"/>
    <col min="5409" max="5409" width="0.7109375" style="240" customWidth="1"/>
    <col min="5410" max="5410" width="0.28515625" style="240" customWidth="1"/>
    <col min="5411" max="5411" width="0.42578125" style="240" customWidth="1"/>
    <col min="5412" max="5412" width="1.42578125" style="240" customWidth="1"/>
    <col min="5413" max="5413" width="1.28515625" style="240" customWidth="1"/>
    <col min="5414" max="5414" width="0.85546875" style="240" customWidth="1"/>
    <col min="5415" max="5415" width="0.140625" style="240" customWidth="1"/>
    <col min="5416" max="5416" width="0.42578125" style="240" customWidth="1"/>
    <col min="5417" max="5417" width="1.28515625" style="240" customWidth="1"/>
    <col min="5418" max="5418" width="0.140625" style="240" customWidth="1"/>
    <col min="5419" max="5419" width="1.28515625" style="240" customWidth="1"/>
    <col min="5420" max="5421" width="2.7109375" style="240" customWidth="1"/>
    <col min="5422" max="5422" width="0.140625" style="240" customWidth="1"/>
    <col min="5423" max="5423" width="2.7109375" style="240" customWidth="1"/>
    <col min="5424" max="5424" width="1.5703125" style="240" customWidth="1"/>
    <col min="5425" max="5425" width="2.140625" style="240" customWidth="1"/>
    <col min="5426" max="5427" width="0" style="240" hidden="1" customWidth="1"/>
    <col min="5428" max="5428" width="15" style="240" bestFit="1" customWidth="1"/>
    <col min="5429" max="5619" width="9.140625" style="240"/>
    <col min="5620" max="5622" width="1.140625" style="240" customWidth="1"/>
    <col min="5623" max="5623" width="2" style="240" customWidth="1"/>
    <col min="5624" max="5624" width="0.140625" style="240" customWidth="1"/>
    <col min="5625" max="5625" width="6.140625" style="240" customWidth="1"/>
    <col min="5626" max="5626" width="0.140625" style="240" customWidth="1"/>
    <col min="5627" max="5627" width="2.5703125" style="240" customWidth="1"/>
    <col min="5628" max="5628" width="1.5703125" style="240" customWidth="1"/>
    <col min="5629" max="5629" width="1.140625" style="240" customWidth="1"/>
    <col min="5630" max="5630" width="2.7109375" style="240" customWidth="1"/>
    <col min="5631" max="5631" width="1.42578125" style="240" customWidth="1"/>
    <col min="5632" max="5632" width="0.42578125" style="240" customWidth="1"/>
    <col min="5633" max="5633" width="0.85546875" style="240" customWidth="1"/>
    <col min="5634" max="5635" width="0.7109375" style="240" customWidth="1"/>
    <col min="5636" max="5636" width="1.42578125" style="240" customWidth="1"/>
    <col min="5637" max="5638" width="2.7109375" style="240" customWidth="1"/>
    <col min="5639" max="5639" width="3.42578125" style="240" customWidth="1"/>
    <col min="5640" max="5640" width="0.7109375" style="240" customWidth="1"/>
    <col min="5641" max="5641" width="6.140625" style="240" customWidth="1"/>
    <col min="5642" max="5642" width="0.7109375" style="240" customWidth="1"/>
    <col min="5643" max="5643" width="5.42578125" style="240" customWidth="1"/>
    <col min="5644" max="5644" width="5.28515625" style="240" customWidth="1"/>
    <col min="5645" max="5647" width="1.140625" style="240" customWidth="1"/>
    <col min="5648" max="5648" width="4.5703125" style="240" customWidth="1"/>
    <col min="5649" max="5649" width="0.85546875" style="240" customWidth="1"/>
    <col min="5650" max="5650" width="7.140625" style="240" customWidth="1"/>
    <col min="5651" max="5651" width="0.42578125" style="240" customWidth="1"/>
    <col min="5652" max="5652" width="2.7109375" style="240" customWidth="1"/>
    <col min="5653" max="5653" width="0.5703125" style="240" customWidth="1"/>
    <col min="5654" max="5654" width="0.140625" style="240" customWidth="1"/>
    <col min="5655" max="5655" width="2.140625" style="240" customWidth="1"/>
    <col min="5656" max="5656" width="0.85546875" style="240" customWidth="1"/>
    <col min="5657" max="5657" width="1.85546875" style="240" customWidth="1"/>
    <col min="5658" max="5658" width="1" style="240" customWidth="1"/>
    <col min="5659" max="5659" width="0.28515625" style="240" customWidth="1"/>
    <col min="5660" max="5661" width="1.42578125" style="240" customWidth="1"/>
    <col min="5662" max="5662" width="1.28515625" style="240" customWidth="1"/>
    <col min="5663" max="5663" width="1.42578125" style="240" customWidth="1"/>
    <col min="5664" max="5664" width="1.28515625" style="240" customWidth="1"/>
    <col min="5665" max="5665" width="0.7109375" style="240" customWidth="1"/>
    <col min="5666" max="5666" width="0.28515625" style="240" customWidth="1"/>
    <col min="5667" max="5667" width="0.42578125" style="240" customWidth="1"/>
    <col min="5668" max="5668" width="1.42578125" style="240" customWidth="1"/>
    <col min="5669" max="5669" width="1.28515625" style="240" customWidth="1"/>
    <col min="5670" max="5670" width="0.85546875" style="240" customWidth="1"/>
    <col min="5671" max="5671" width="0.140625" style="240" customWidth="1"/>
    <col min="5672" max="5672" width="0.42578125" style="240" customWidth="1"/>
    <col min="5673" max="5673" width="1.28515625" style="240" customWidth="1"/>
    <col min="5674" max="5674" width="0.140625" style="240" customWidth="1"/>
    <col min="5675" max="5675" width="1.28515625" style="240" customWidth="1"/>
    <col min="5676" max="5677" width="2.7109375" style="240" customWidth="1"/>
    <col min="5678" max="5678" width="0.140625" style="240" customWidth="1"/>
    <col min="5679" max="5679" width="2.7109375" style="240" customWidth="1"/>
    <col min="5680" max="5680" width="1.5703125" style="240" customWidth="1"/>
    <col min="5681" max="5681" width="2.140625" style="240" customWidth="1"/>
    <col min="5682" max="5683" width="0" style="240" hidden="1" customWidth="1"/>
    <col min="5684" max="5684" width="15" style="240" bestFit="1" customWidth="1"/>
    <col min="5685" max="5875" width="9.140625" style="240"/>
    <col min="5876" max="5878" width="1.140625" style="240" customWidth="1"/>
    <col min="5879" max="5879" width="2" style="240" customWidth="1"/>
    <col min="5880" max="5880" width="0.140625" style="240" customWidth="1"/>
    <col min="5881" max="5881" width="6.140625" style="240" customWidth="1"/>
    <col min="5882" max="5882" width="0.140625" style="240" customWidth="1"/>
    <col min="5883" max="5883" width="2.5703125" style="240" customWidth="1"/>
    <col min="5884" max="5884" width="1.5703125" style="240" customWidth="1"/>
    <col min="5885" max="5885" width="1.140625" style="240" customWidth="1"/>
    <col min="5886" max="5886" width="2.7109375" style="240" customWidth="1"/>
    <col min="5887" max="5887" width="1.42578125" style="240" customWidth="1"/>
    <col min="5888" max="5888" width="0.42578125" style="240" customWidth="1"/>
    <col min="5889" max="5889" width="0.85546875" style="240" customWidth="1"/>
    <col min="5890" max="5891" width="0.7109375" style="240" customWidth="1"/>
    <col min="5892" max="5892" width="1.42578125" style="240" customWidth="1"/>
    <col min="5893" max="5894" width="2.7109375" style="240" customWidth="1"/>
    <col min="5895" max="5895" width="3.42578125" style="240" customWidth="1"/>
    <col min="5896" max="5896" width="0.7109375" style="240" customWidth="1"/>
    <col min="5897" max="5897" width="6.140625" style="240" customWidth="1"/>
    <col min="5898" max="5898" width="0.7109375" style="240" customWidth="1"/>
    <col min="5899" max="5899" width="5.42578125" style="240" customWidth="1"/>
    <col min="5900" max="5900" width="5.28515625" style="240" customWidth="1"/>
    <col min="5901" max="5903" width="1.140625" style="240" customWidth="1"/>
    <col min="5904" max="5904" width="4.5703125" style="240" customWidth="1"/>
    <col min="5905" max="5905" width="0.85546875" style="240" customWidth="1"/>
    <col min="5906" max="5906" width="7.140625" style="240" customWidth="1"/>
    <col min="5907" max="5907" width="0.42578125" style="240" customWidth="1"/>
    <col min="5908" max="5908" width="2.7109375" style="240" customWidth="1"/>
    <col min="5909" max="5909" width="0.5703125" style="240" customWidth="1"/>
    <col min="5910" max="5910" width="0.140625" style="240" customWidth="1"/>
    <col min="5911" max="5911" width="2.140625" style="240" customWidth="1"/>
    <col min="5912" max="5912" width="0.85546875" style="240" customWidth="1"/>
    <col min="5913" max="5913" width="1.85546875" style="240" customWidth="1"/>
    <col min="5914" max="5914" width="1" style="240" customWidth="1"/>
    <col min="5915" max="5915" width="0.28515625" style="240" customWidth="1"/>
    <col min="5916" max="5917" width="1.42578125" style="240" customWidth="1"/>
    <col min="5918" max="5918" width="1.28515625" style="240" customWidth="1"/>
    <col min="5919" max="5919" width="1.42578125" style="240" customWidth="1"/>
    <col min="5920" max="5920" width="1.28515625" style="240" customWidth="1"/>
    <col min="5921" max="5921" width="0.7109375" style="240" customWidth="1"/>
    <col min="5922" max="5922" width="0.28515625" style="240" customWidth="1"/>
    <col min="5923" max="5923" width="0.42578125" style="240" customWidth="1"/>
    <col min="5924" max="5924" width="1.42578125" style="240" customWidth="1"/>
    <col min="5925" max="5925" width="1.28515625" style="240" customWidth="1"/>
    <col min="5926" max="5926" width="0.85546875" style="240" customWidth="1"/>
    <col min="5927" max="5927" width="0.140625" style="240" customWidth="1"/>
    <col min="5928" max="5928" width="0.42578125" style="240" customWidth="1"/>
    <col min="5929" max="5929" width="1.28515625" style="240" customWidth="1"/>
    <col min="5930" max="5930" width="0.140625" style="240" customWidth="1"/>
    <col min="5931" max="5931" width="1.28515625" style="240" customWidth="1"/>
    <col min="5932" max="5933" width="2.7109375" style="240" customWidth="1"/>
    <col min="5934" max="5934" width="0.140625" style="240" customWidth="1"/>
    <col min="5935" max="5935" width="2.7109375" style="240" customWidth="1"/>
    <col min="5936" max="5936" width="1.5703125" style="240" customWidth="1"/>
    <col min="5937" max="5937" width="2.140625" style="240" customWidth="1"/>
    <col min="5938" max="5939" width="0" style="240" hidden="1" customWidth="1"/>
    <col min="5940" max="5940" width="15" style="240" bestFit="1" customWidth="1"/>
    <col min="5941" max="6131" width="9.140625" style="240"/>
    <col min="6132" max="6134" width="1.140625" style="240" customWidth="1"/>
    <col min="6135" max="6135" width="2" style="240" customWidth="1"/>
    <col min="6136" max="6136" width="0.140625" style="240" customWidth="1"/>
    <col min="6137" max="6137" width="6.140625" style="240" customWidth="1"/>
    <col min="6138" max="6138" width="0.140625" style="240" customWidth="1"/>
    <col min="6139" max="6139" width="2.5703125" style="240" customWidth="1"/>
    <col min="6140" max="6140" width="1.5703125" style="240" customWidth="1"/>
    <col min="6141" max="6141" width="1.140625" style="240" customWidth="1"/>
    <col min="6142" max="6142" width="2.7109375" style="240" customWidth="1"/>
    <col min="6143" max="6143" width="1.42578125" style="240" customWidth="1"/>
    <col min="6144" max="6144" width="0.42578125" style="240" customWidth="1"/>
    <col min="6145" max="6145" width="0.85546875" style="240" customWidth="1"/>
    <col min="6146" max="6147" width="0.7109375" style="240" customWidth="1"/>
    <col min="6148" max="6148" width="1.42578125" style="240" customWidth="1"/>
    <col min="6149" max="6150" width="2.7109375" style="240" customWidth="1"/>
    <col min="6151" max="6151" width="3.42578125" style="240" customWidth="1"/>
    <col min="6152" max="6152" width="0.7109375" style="240" customWidth="1"/>
    <col min="6153" max="6153" width="6.140625" style="240" customWidth="1"/>
    <col min="6154" max="6154" width="0.7109375" style="240" customWidth="1"/>
    <col min="6155" max="6155" width="5.42578125" style="240" customWidth="1"/>
    <col min="6156" max="6156" width="5.28515625" style="240" customWidth="1"/>
    <col min="6157" max="6159" width="1.140625" style="240" customWidth="1"/>
    <col min="6160" max="6160" width="4.5703125" style="240" customWidth="1"/>
    <col min="6161" max="6161" width="0.85546875" style="240" customWidth="1"/>
    <col min="6162" max="6162" width="7.140625" style="240" customWidth="1"/>
    <col min="6163" max="6163" width="0.42578125" style="240" customWidth="1"/>
    <col min="6164" max="6164" width="2.7109375" style="240" customWidth="1"/>
    <col min="6165" max="6165" width="0.5703125" style="240" customWidth="1"/>
    <col min="6166" max="6166" width="0.140625" style="240" customWidth="1"/>
    <col min="6167" max="6167" width="2.140625" style="240" customWidth="1"/>
    <col min="6168" max="6168" width="0.85546875" style="240" customWidth="1"/>
    <col min="6169" max="6169" width="1.85546875" style="240" customWidth="1"/>
    <col min="6170" max="6170" width="1" style="240" customWidth="1"/>
    <col min="6171" max="6171" width="0.28515625" style="240" customWidth="1"/>
    <col min="6172" max="6173" width="1.42578125" style="240" customWidth="1"/>
    <col min="6174" max="6174" width="1.28515625" style="240" customWidth="1"/>
    <col min="6175" max="6175" width="1.42578125" style="240" customWidth="1"/>
    <col min="6176" max="6176" width="1.28515625" style="240" customWidth="1"/>
    <col min="6177" max="6177" width="0.7109375" style="240" customWidth="1"/>
    <col min="6178" max="6178" width="0.28515625" style="240" customWidth="1"/>
    <col min="6179" max="6179" width="0.42578125" style="240" customWidth="1"/>
    <col min="6180" max="6180" width="1.42578125" style="240" customWidth="1"/>
    <col min="6181" max="6181" width="1.28515625" style="240" customWidth="1"/>
    <col min="6182" max="6182" width="0.85546875" style="240" customWidth="1"/>
    <col min="6183" max="6183" width="0.140625" style="240" customWidth="1"/>
    <col min="6184" max="6184" width="0.42578125" style="240" customWidth="1"/>
    <col min="6185" max="6185" width="1.28515625" style="240" customWidth="1"/>
    <col min="6186" max="6186" width="0.140625" style="240" customWidth="1"/>
    <col min="6187" max="6187" width="1.28515625" style="240" customWidth="1"/>
    <col min="6188" max="6189" width="2.7109375" style="240" customWidth="1"/>
    <col min="6190" max="6190" width="0.140625" style="240" customWidth="1"/>
    <col min="6191" max="6191" width="2.7109375" style="240" customWidth="1"/>
    <col min="6192" max="6192" width="1.5703125" style="240" customWidth="1"/>
    <col min="6193" max="6193" width="2.140625" style="240" customWidth="1"/>
    <col min="6194" max="6195" width="0" style="240" hidden="1" customWidth="1"/>
    <col min="6196" max="6196" width="15" style="240" bestFit="1" customWidth="1"/>
    <col min="6197" max="6387" width="9.140625" style="240"/>
    <col min="6388" max="6390" width="1.140625" style="240" customWidth="1"/>
    <col min="6391" max="6391" width="2" style="240" customWidth="1"/>
    <col min="6392" max="6392" width="0.140625" style="240" customWidth="1"/>
    <col min="6393" max="6393" width="6.140625" style="240" customWidth="1"/>
    <col min="6394" max="6394" width="0.140625" style="240" customWidth="1"/>
    <col min="6395" max="6395" width="2.5703125" style="240" customWidth="1"/>
    <col min="6396" max="6396" width="1.5703125" style="240" customWidth="1"/>
    <col min="6397" max="6397" width="1.140625" style="240" customWidth="1"/>
    <col min="6398" max="6398" width="2.7109375" style="240" customWidth="1"/>
    <col min="6399" max="6399" width="1.42578125" style="240" customWidth="1"/>
    <col min="6400" max="6400" width="0.42578125" style="240" customWidth="1"/>
    <col min="6401" max="6401" width="0.85546875" style="240" customWidth="1"/>
    <col min="6402" max="6403" width="0.7109375" style="240" customWidth="1"/>
    <col min="6404" max="6404" width="1.42578125" style="240" customWidth="1"/>
    <col min="6405" max="6406" width="2.7109375" style="240" customWidth="1"/>
    <col min="6407" max="6407" width="3.42578125" style="240" customWidth="1"/>
    <col min="6408" max="6408" width="0.7109375" style="240" customWidth="1"/>
    <col min="6409" max="6409" width="6.140625" style="240" customWidth="1"/>
    <col min="6410" max="6410" width="0.7109375" style="240" customWidth="1"/>
    <col min="6411" max="6411" width="5.42578125" style="240" customWidth="1"/>
    <col min="6412" max="6412" width="5.28515625" style="240" customWidth="1"/>
    <col min="6413" max="6415" width="1.140625" style="240" customWidth="1"/>
    <col min="6416" max="6416" width="4.5703125" style="240" customWidth="1"/>
    <col min="6417" max="6417" width="0.85546875" style="240" customWidth="1"/>
    <col min="6418" max="6418" width="7.140625" style="240" customWidth="1"/>
    <col min="6419" max="6419" width="0.42578125" style="240" customWidth="1"/>
    <col min="6420" max="6420" width="2.7109375" style="240" customWidth="1"/>
    <col min="6421" max="6421" width="0.5703125" style="240" customWidth="1"/>
    <col min="6422" max="6422" width="0.140625" style="240" customWidth="1"/>
    <col min="6423" max="6423" width="2.140625" style="240" customWidth="1"/>
    <col min="6424" max="6424" width="0.85546875" style="240" customWidth="1"/>
    <col min="6425" max="6425" width="1.85546875" style="240" customWidth="1"/>
    <col min="6426" max="6426" width="1" style="240" customWidth="1"/>
    <col min="6427" max="6427" width="0.28515625" style="240" customWidth="1"/>
    <col min="6428" max="6429" width="1.42578125" style="240" customWidth="1"/>
    <col min="6430" max="6430" width="1.28515625" style="240" customWidth="1"/>
    <col min="6431" max="6431" width="1.42578125" style="240" customWidth="1"/>
    <col min="6432" max="6432" width="1.28515625" style="240" customWidth="1"/>
    <col min="6433" max="6433" width="0.7109375" style="240" customWidth="1"/>
    <col min="6434" max="6434" width="0.28515625" style="240" customWidth="1"/>
    <col min="6435" max="6435" width="0.42578125" style="240" customWidth="1"/>
    <col min="6436" max="6436" width="1.42578125" style="240" customWidth="1"/>
    <col min="6437" max="6437" width="1.28515625" style="240" customWidth="1"/>
    <col min="6438" max="6438" width="0.85546875" style="240" customWidth="1"/>
    <col min="6439" max="6439" width="0.140625" style="240" customWidth="1"/>
    <col min="6440" max="6440" width="0.42578125" style="240" customWidth="1"/>
    <col min="6441" max="6441" width="1.28515625" style="240" customWidth="1"/>
    <col min="6442" max="6442" width="0.140625" style="240" customWidth="1"/>
    <col min="6443" max="6443" width="1.28515625" style="240" customWidth="1"/>
    <col min="6444" max="6445" width="2.7109375" style="240" customWidth="1"/>
    <col min="6446" max="6446" width="0.140625" style="240" customWidth="1"/>
    <col min="6447" max="6447" width="2.7109375" style="240" customWidth="1"/>
    <col min="6448" max="6448" width="1.5703125" style="240" customWidth="1"/>
    <col min="6449" max="6449" width="2.140625" style="240" customWidth="1"/>
    <col min="6450" max="6451" width="0" style="240" hidden="1" customWidth="1"/>
    <col min="6452" max="6452" width="15" style="240" bestFit="1" customWidth="1"/>
    <col min="6453" max="6643" width="9.140625" style="240"/>
    <col min="6644" max="6646" width="1.140625" style="240" customWidth="1"/>
    <col min="6647" max="6647" width="2" style="240" customWidth="1"/>
    <col min="6648" max="6648" width="0.140625" style="240" customWidth="1"/>
    <col min="6649" max="6649" width="6.140625" style="240" customWidth="1"/>
    <col min="6650" max="6650" width="0.140625" style="240" customWidth="1"/>
    <col min="6651" max="6651" width="2.5703125" style="240" customWidth="1"/>
    <col min="6652" max="6652" width="1.5703125" style="240" customWidth="1"/>
    <col min="6653" max="6653" width="1.140625" style="240" customWidth="1"/>
    <col min="6654" max="6654" width="2.7109375" style="240" customWidth="1"/>
    <col min="6655" max="6655" width="1.42578125" style="240" customWidth="1"/>
    <col min="6656" max="6656" width="0.42578125" style="240" customWidth="1"/>
    <col min="6657" max="6657" width="0.85546875" style="240" customWidth="1"/>
    <col min="6658" max="6659" width="0.7109375" style="240" customWidth="1"/>
    <col min="6660" max="6660" width="1.42578125" style="240" customWidth="1"/>
    <col min="6661" max="6662" width="2.7109375" style="240" customWidth="1"/>
    <col min="6663" max="6663" width="3.42578125" style="240" customWidth="1"/>
    <col min="6664" max="6664" width="0.7109375" style="240" customWidth="1"/>
    <col min="6665" max="6665" width="6.140625" style="240" customWidth="1"/>
    <col min="6666" max="6666" width="0.7109375" style="240" customWidth="1"/>
    <col min="6667" max="6667" width="5.42578125" style="240" customWidth="1"/>
    <col min="6668" max="6668" width="5.28515625" style="240" customWidth="1"/>
    <col min="6669" max="6671" width="1.140625" style="240" customWidth="1"/>
    <col min="6672" max="6672" width="4.5703125" style="240" customWidth="1"/>
    <col min="6673" max="6673" width="0.85546875" style="240" customWidth="1"/>
    <col min="6674" max="6674" width="7.140625" style="240" customWidth="1"/>
    <col min="6675" max="6675" width="0.42578125" style="240" customWidth="1"/>
    <col min="6676" max="6676" width="2.7109375" style="240" customWidth="1"/>
    <col min="6677" max="6677" width="0.5703125" style="240" customWidth="1"/>
    <col min="6678" max="6678" width="0.140625" style="240" customWidth="1"/>
    <col min="6679" max="6679" width="2.140625" style="240" customWidth="1"/>
    <col min="6680" max="6680" width="0.85546875" style="240" customWidth="1"/>
    <col min="6681" max="6681" width="1.85546875" style="240" customWidth="1"/>
    <col min="6682" max="6682" width="1" style="240" customWidth="1"/>
    <col min="6683" max="6683" width="0.28515625" style="240" customWidth="1"/>
    <col min="6684" max="6685" width="1.42578125" style="240" customWidth="1"/>
    <col min="6686" max="6686" width="1.28515625" style="240" customWidth="1"/>
    <col min="6687" max="6687" width="1.42578125" style="240" customWidth="1"/>
    <col min="6688" max="6688" width="1.28515625" style="240" customWidth="1"/>
    <col min="6689" max="6689" width="0.7109375" style="240" customWidth="1"/>
    <col min="6690" max="6690" width="0.28515625" style="240" customWidth="1"/>
    <col min="6691" max="6691" width="0.42578125" style="240" customWidth="1"/>
    <col min="6692" max="6692" width="1.42578125" style="240" customWidth="1"/>
    <col min="6693" max="6693" width="1.28515625" style="240" customWidth="1"/>
    <col min="6694" max="6694" width="0.85546875" style="240" customWidth="1"/>
    <col min="6695" max="6695" width="0.140625" style="240" customWidth="1"/>
    <col min="6696" max="6696" width="0.42578125" style="240" customWidth="1"/>
    <col min="6697" max="6697" width="1.28515625" style="240" customWidth="1"/>
    <col min="6698" max="6698" width="0.140625" style="240" customWidth="1"/>
    <col min="6699" max="6699" width="1.28515625" style="240" customWidth="1"/>
    <col min="6700" max="6701" width="2.7109375" style="240" customWidth="1"/>
    <col min="6702" max="6702" width="0.140625" style="240" customWidth="1"/>
    <col min="6703" max="6703" width="2.7109375" style="240" customWidth="1"/>
    <col min="6704" max="6704" width="1.5703125" style="240" customWidth="1"/>
    <col min="6705" max="6705" width="2.140625" style="240" customWidth="1"/>
    <col min="6706" max="6707" width="0" style="240" hidden="1" customWidth="1"/>
    <col min="6708" max="6708" width="15" style="240" bestFit="1" customWidth="1"/>
    <col min="6709" max="6899" width="9.140625" style="240"/>
    <col min="6900" max="6902" width="1.140625" style="240" customWidth="1"/>
    <col min="6903" max="6903" width="2" style="240" customWidth="1"/>
    <col min="6904" max="6904" width="0.140625" style="240" customWidth="1"/>
    <col min="6905" max="6905" width="6.140625" style="240" customWidth="1"/>
    <col min="6906" max="6906" width="0.140625" style="240" customWidth="1"/>
    <col min="6907" max="6907" width="2.5703125" style="240" customWidth="1"/>
    <col min="6908" max="6908" width="1.5703125" style="240" customWidth="1"/>
    <col min="6909" max="6909" width="1.140625" style="240" customWidth="1"/>
    <col min="6910" max="6910" width="2.7109375" style="240" customWidth="1"/>
    <col min="6911" max="6911" width="1.42578125" style="240" customWidth="1"/>
    <col min="6912" max="6912" width="0.42578125" style="240" customWidth="1"/>
    <col min="6913" max="6913" width="0.85546875" style="240" customWidth="1"/>
    <col min="6914" max="6915" width="0.7109375" style="240" customWidth="1"/>
    <col min="6916" max="6916" width="1.42578125" style="240" customWidth="1"/>
    <col min="6917" max="6918" width="2.7109375" style="240" customWidth="1"/>
    <col min="6919" max="6919" width="3.42578125" style="240" customWidth="1"/>
    <col min="6920" max="6920" width="0.7109375" style="240" customWidth="1"/>
    <col min="6921" max="6921" width="6.140625" style="240" customWidth="1"/>
    <col min="6922" max="6922" width="0.7109375" style="240" customWidth="1"/>
    <col min="6923" max="6923" width="5.42578125" style="240" customWidth="1"/>
    <col min="6924" max="6924" width="5.28515625" style="240" customWidth="1"/>
    <col min="6925" max="6927" width="1.140625" style="240" customWidth="1"/>
    <col min="6928" max="6928" width="4.5703125" style="240" customWidth="1"/>
    <col min="6929" max="6929" width="0.85546875" style="240" customWidth="1"/>
    <col min="6930" max="6930" width="7.140625" style="240" customWidth="1"/>
    <col min="6931" max="6931" width="0.42578125" style="240" customWidth="1"/>
    <col min="6932" max="6932" width="2.7109375" style="240" customWidth="1"/>
    <col min="6933" max="6933" width="0.5703125" style="240" customWidth="1"/>
    <col min="6934" max="6934" width="0.140625" style="240" customWidth="1"/>
    <col min="6935" max="6935" width="2.140625" style="240" customWidth="1"/>
    <col min="6936" max="6936" width="0.85546875" style="240" customWidth="1"/>
    <col min="6937" max="6937" width="1.85546875" style="240" customWidth="1"/>
    <col min="6938" max="6938" width="1" style="240" customWidth="1"/>
    <col min="6939" max="6939" width="0.28515625" style="240" customWidth="1"/>
    <col min="6940" max="6941" width="1.42578125" style="240" customWidth="1"/>
    <col min="6942" max="6942" width="1.28515625" style="240" customWidth="1"/>
    <col min="6943" max="6943" width="1.42578125" style="240" customWidth="1"/>
    <col min="6944" max="6944" width="1.28515625" style="240" customWidth="1"/>
    <col min="6945" max="6945" width="0.7109375" style="240" customWidth="1"/>
    <col min="6946" max="6946" width="0.28515625" style="240" customWidth="1"/>
    <col min="6947" max="6947" width="0.42578125" style="240" customWidth="1"/>
    <col min="6948" max="6948" width="1.42578125" style="240" customWidth="1"/>
    <col min="6949" max="6949" width="1.28515625" style="240" customWidth="1"/>
    <col min="6950" max="6950" width="0.85546875" style="240" customWidth="1"/>
    <col min="6951" max="6951" width="0.140625" style="240" customWidth="1"/>
    <col min="6952" max="6952" width="0.42578125" style="240" customWidth="1"/>
    <col min="6953" max="6953" width="1.28515625" style="240" customWidth="1"/>
    <col min="6954" max="6954" width="0.140625" style="240" customWidth="1"/>
    <col min="6955" max="6955" width="1.28515625" style="240" customWidth="1"/>
    <col min="6956" max="6957" width="2.7109375" style="240" customWidth="1"/>
    <col min="6958" max="6958" width="0.140625" style="240" customWidth="1"/>
    <col min="6959" max="6959" width="2.7109375" style="240" customWidth="1"/>
    <col min="6960" max="6960" width="1.5703125" style="240" customWidth="1"/>
    <col min="6961" max="6961" width="2.140625" style="240" customWidth="1"/>
    <col min="6962" max="6963" width="0" style="240" hidden="1" customWidth="1"/>
    <col min="6964" max="6964" width="15" style="240" bestFit="1" customWidth="1"/>
    <col min="6965" max="7155" width="9.140625" style="240"/>
    <col min="7156" max="7158" width="1.140625" style="240" customWidth="1"/>
    <col min="7159" max="7159" width="2" style="240" customWidth="1"/>
    <col min="7160" max="7160" width="0.140625" style="240" customWidth="1"/>
    <col min="7161" max="7161" width="6.140625" style="240" customWidth="1"/>
    <col min="7162" max="7162" width="0.140625" style="240" customWidth="1"/>
    <col min="7163" max="7163" width="2.5703125" style="240" customWidth="1"/>
    <col min="7164" max="7164" width="1.5703125" style="240" customWidth="1"/>
    <col min="7165" max="7165" width="1.140625" style="240" customWidth="1"/>
    <col min="7166" max="7166" width="2.7109375" style="240" customWidth="1"/>
    <col min="7167" max="7167" width="1.42578125" style="240" customWidth="1"/>
    <col min="7168" max="7168" width="0.42578125" style="240" customWidth="1"/>
    <col min="7169" max="7169" width="0.85546875" style="240" customWidth="1"/>
    <col min="7170" max="7171" width="0.7109375" style="240" customWidth="1"/>
    <col min="7172" max="7172" width="1.42578125" style="240" customWidth="1"/>
    <col min="7173" max="7174" width="2.7109375" style="240" customWidth="1"/>
    <col min="7175" max="7175" width="3.42578125" style="240" customWidth="1"/>
    <col min="7176" max="7176" width="0.7109375" style="240" customWidth="1"/>
    <col min="7177" max="7177" width="6.140625" style="240" customWidth="1"/>
    <col min="7178" max="7178" width="0.7109375" style="240" customWidth="1"/>
    <col min="7179" max="7179" width="5.42578125" style="240" customWidth="1"/>
    <col min="7180" max="7180" width="5.28515625" style="240" customWidth="1"/>
    <col min="7181" max="7183" width="1.140625" style="240" customWidth="1"/>
    <col min="7184" max="7184" width="4.5703125" style="240" customWidth="1"/>
    <col min="7185" max="7185" width="0.85546875" style="240" customWidth="1"/>
    <col min="7186" max="7186" width="7.140625" style="240" customWidth="1"/>
    <col min="7187" max="7187" width="0.42578125" style="240" customWidth="1"/>
    <col min="7188" max="7188" width="2.7109375" style="240" customWidth="1"/>
    <col min="7189" max="7189" width="0.5703125" style="240" customWidth="1"/>
    <col min="7190" max="7190" width="0.140625" style="240" customWidth="1"/>
    <col min="7191" max="7191" width="2.140625" style="240" customWidth="1"/>
    <col min="7192" max="7192" width="0.85546875" style="240" customWidth="1"/>
    <col min="7193" max="7193" width="1.85546875" style="240" customWidth="1"/>
    <col min="7194" max="7194" width="1" style="240" customWidth="1"/>
    <col min="7195" max="7195" width="0.28515625" style="240" customWidth="1"/>
    <col min="7196" max="7197" width="1.42578125" style="240" customWidth="1"/>
    <col min="7198" max="7198" width="1.28515625" style="240" customWidth="1"/>
    <col min="7199" max="7199" width="1.42578125" style="240" customWidth="1"/>
    <col min="7200" max="7200" width="1.28515625" style="240" customWidth="1"/>
    <col min="7201" max="7201" width="0.7109375" style="240" customWidth="1"/>
    <col min="7202" max="7202" width="0.28515625" style="240" customWidth="1"/>
    <col min="7203" max="7203" width="0.42578125" style="240" customWidth="1"/>
    <col min="7204" max="7204" width="1.42578125" style="240" customWidth="1"/>
    <col min="7205" max="7205" width="1.28515625" style="240" customWidth="1"/>
    <col min="7206" max="7206" width="0.85546875" style="240" customWidth="1"/>
    <col min="7207" max="7207" width="0.140625" style="240" customWidth="1"/>
    <col min="7208" max="7208" width="0.42578125" style="240" customWidth="1"/>
    <col min="7209" max="7209" width="1.28515625" style="240" customWidth="1"/>
    <col min="7210" max="7210" width="0.140625" style="240" customWidth="1"/>
    <col min="7211" max="7211" width="1.28515625" style="240" customWidth="1"/>
    <col min="7212" max="7213" width="2.7109375" style="240" customWidth="1"/>
    <col min="7214" max="7214" width="0.140625" style="240" customWidth="1"/>
    <col min="7215" max="7215" width="2.7109375" style="240" customWidth="1"/>
    <col min="7216" max="7216" width="1.5703125" style="240" customWidth="1"/>
    <col min="7217" max="7217" width="2.140625" style="240" customWidth="1"/>
    <col min="7218" max="7219" width="0" style="240" hidden="1" customWidth="1"/>
    <col min="7220" max="7220" width="15" style="240" bestFit="1" customWidth="1"/>
    <col min="7221" max="7411" width="9.140625" style="240"/>
    <col min="7412" max="7414" width="1.140625" style="240" customWidth="1"/>
    <col min="7415" max="7415" width="2" style="240" customWidth="1"/>
    <col min="7416" max="7416" width="0.140625" style="240" customWidth="1"/>
    <col min="7417" max="7417" width="6.140625" style="240" customWidth="1"/>
    <col min="7418" max="7418" width="0.140625" style="240" customWidth="1"/>
    <col min="7419" max="7419" width="2.5703125" style="240" customWidth="1"/>
    <col min="7420" max="7420" width="1.5703125" style="240" customWidth="1"/>
    <col min="7421" max="7421" width="1.140625" style="240" customWidth="1"/>
    <col min="7422" max="7422" width="2.7109375" style="240" customWidth="1"/>
    <col min="7423" max="7423" width="1.42578125" style="240" customWidth="1"/>
    <col min="7424" max="7424" width="0.42578125" style="240" customWidth="1"/>
    <col min="7425" max="7425" width="0.85546875" style="240" customWidth="1"/>
    <col min="7426" max="7427" width="0.7109375" style="240" customWidth="1"/>
    <col min="7428" max="7428" width="1.42578125" style="240" customWidth="1"/>
    <col min="7429" max="7430" width="2.7109375" style="240" customWidth="1"/>
    <col min="7431" max="7431" width="3.42578125" style="240" customWidth="1"/>
    <col min="7432" max="7432" width="0.7109375" style="240" customWidth="1"/>
    <col min="7433" max="7433" width="6.140625" style="240" customWidth="1"/>
    <col min="7434" max="7434" width="0.7109375" style="240" customWidth="1"/>
    <col min="7435" max="7435" width="5.42578125" style="240" customWidth="1"/>
    <col min="7436" max="7436" width="5.28515625" style="240" customWidth="1"/>
    <col min="7437" max="7439" width="1.140625" style="240" customWidth="1"/>
    <col min="7440" max="7440" width="4.5703125" style="240" customWidth="1"/>
    <col min="7441" max="7441" width="0.85546875" style="240" customWidth="1"/>
    <col min="7442" max="7442" width="7.140625" style="240" customWidth="1"/>
    <col min="7443" max="7443" width="0.42578125" style="240" customWidth="1"/>
    <col min="7444" max="7444" width="2.7109375" style="240" customWidth="1"/>
    <col min="7445" max="7445" width="0.5703125" style="240" customWidth="1"/>
    <col min="7446" max="7446" width="0.140625" style="240" customWidth="1"/>
    <col min="7447" max="7447" width="2.140625" style="240" customWidth="1"/>
    <col min="7448" max="7448" width="0.85546875" style="240" customWidth="1"/>
    <col min="7449" max="7449" width="1.85546875" style="240" customWidth="1"/>
    <col min="7450" max="7450" width="1" style="240" customWidth="1"/>
    <col min="7451" max="7451" width="0.28515625" style="240" customWidth="1"/>
    <col min="7452" max="7453" width="1.42578125" style="240" customWidth="1"/>
    <col min="7454" max="7454" width="1.28515625" style="240" customWidth="1"/>
    <col min="7455" max="7455" width="1.42578125" style="240" customWidth="1"/>
    <col min="7456" max="7456" width="1.28515625" style="240" customWidth="1"/>
    <col min="7457" max="7457" width="0.7109375" style="240" customWidth="1"/>
    <col min="7458" max="7458" width="0.28515625" style="240" customWidth="1"/>
    <col min="7459" max="7459" width="0.42578125" style="240" customWidth="1"/>
    <col min="7460" max="7460" width="1.42578125" style="240" customWidth="1"/>
    <col min="7461" max="7461" width="1.28515625" style="240" customWidth="1"/>
    <col min="7462" max="7462" width="0.85546875" style="240" customWidth="1"/>
    <col min="7463" max="7463" width="0.140625" style="240" customWidth="1"/>
    <col min="7464" max="7464" width="0.42578125" style="240" customWidth="1"/>
    <col min="7465" max="7465" width="1.28515625" style="240" customWidth="1"/>
    <col min="7466" max="7466" width="0.140625" style="240" customWidth="1"/>
    <col min="7467" max="7467" width="1.28515625" style="240" customWidth="1"/>
    <col min="7468" max="7469" width="2.7109375" style="240" customWidth="1"/>
    <col min="7470" max="7470" width="0.140625" style="240" customWidth="1"/>
    <col min="7471" max="7471" width="2.7109375" style="240" customWidth="1"/>
    <col min="7472" max="7472" width="1.5703125" style="240" customWidth="1"/>
    <col min="7473" max="7473" width="2.140625" style="240" customWidth="1"/>
    <col min="7474" max="7475" width="0" style="240" hidden="1" customWidth="1"/>
    <col min="7476" max="7476" width="15" style="240" bestFit="1" customWidth="1"/>
    <col min="7477" max="7667" width="9.140625" style="240"/>
    <col min="7668" max="7670" width="1.140625" style="240" customWidth="1"/>
    <col min="7671" max="7671" width="2" style="240" customWidth="1"/>
    <col min="7672" max="7672" width="0.140625" style="240" customWidth="1"/>
    <col min="7673" max="7673" width="6.140625" style="240" customWidth="1"/>
    <col min="7674" max="7674" width="0.140625" style="240" customWidth="1"/>
    <col min="7675" max="7675" width="2.5703125" style="240" customWidth="1"/>
    <col min="7676" max="7676" width="1.5703125" style="240" customWidth="1"/>
    <col min="7677" max="7677" width="1.140625" style="240" customWidth="1"/>
    <col min="7678" max="7678" width="2.7109375" style="240" customWidth="1"/>
    <col min="7679" max="7679" width="1.42578125" style="240" customWidth="1"/>
    <col min="7680" max="7680" width="0.42578125" style="240" customWidth="1"/>
    <col min="7681" max="7681" width="0.85546875" style="240" customWidth="1"/>
    <col min="7682" max="7683" width="0.7109375" style="240" customWidth="1"/>
    <col min="7684" max="7684" width="1.42578125" style="240" customWidth="1"/>
    <col min="7685" max="7686" width="2.7109375" style="240" customWidth="1"/>
    <col min="7687" max="7687" width="3.42578125" style="240" customWidth="1"/>
    <col min="7688" max="7688" width="0.7109375" style="240" customWidth="1"/>
    <col min="7689" max="7689" width="6.140625" style="240" customWidth="1"/>
    <col min="7690" max="7690" width="0.7109375" style="240" customWidth="1"/>
    <col min="7691" max="7691" width="5.42578125" style="240" customWidth="1"/>
    <col min="7692" max="7692" width="5.28515625" style="240" customWidth="1"/>
    <col min="7693" max="7695" width="1.140625" style="240" customWidth="1"/>
    <col min="7696" max="7696" width="4.5703125" style="240" customWidth="1"/>
    <col min="7697" max="7697" width="0.85546875" style="240" customWidth="1"/>
    <col min="7698" max="7698" width="7.140625" style="240" customWidth="1"/>
    <col min="7699" max="7699" width="0.42578125" style="240" customWidth="1"/>
    <col min="7700" max="7700" width="2.7109375" style="240" customWidth="1"/>
    <col min="7701" max="7701" width="0.5703125" style="240" customWidth="1"/>
    <col min="7702" max="7702" width="0.140625" style="240" customWidth="1"/>
    <col min="7703" max="7703" width="2.140625" style="240" customWidth="1"/>
    <col min="7704" max="7704" width="0.85546875" style="240" customWidth="1"/>
    <col min="7705" max="7705" width="1.85546875" style="240" customWidth="1"/>
    <col min="7706" max="7706" width="1" style="240" customWidth="1"/>
    <col min="7707" max="7707" width="0.28515625" style="240" customWidth="1"/>
    <col min="7708" max="7709" width="1.42578125" style="240" customWidth="1"/>
    <col min="7710" max="7710" width="1.28515625" style="240" customWidth="1"/>
    <col min="7711" max="7711" width="1.42578125" style="240" customWidth="1"/>
    <col min="7712" max="7712" width="1.28515625" style="240" customWidth="1"/>
    <col min="7713" max="7713" width="0.7109375" style="240" customWidth="1"/>
    <col min="7714" max="7714" width="0.28515625" style="240" customWidth="1"/>
    <col min="7715" max="7715" width="0.42578125" style="240" customWidth="1"/>
    <col min="7716" max="7716" width="1.42578125" style="240" customWidth="1"/>
    <col min="7717" max="7717" width="1.28515625" style="240" customWidth="1"/>
    <col min="7718" max="7718" width="0.85546875" style="240" customWidth="1"/>
    <col min="7719" max="7719" width="0.140625" style="240" customWidth="1"/>
    <col min="7720" max="7720" width="0.42578125" style="240" customWidth="1"/>
    <col min="7721" max="7721" width="1.28515625" style="240" customWidth="1"/>
    <col min="7722" max="7722" width="0.140625" style="240" customWidth="1"/>
    <col min="7723" max="7723" width="1.28515625" style="240" customWidth="1"/>
    <col min="7724" max="7725" width="2.7109375" style="240" customWidth="1"/>
    <col min="7726" max="7726" width="0.140625" style="240" customWidth="1"/>
    <col min="7727" max="7727" width="2.7109375" style="240" customWidth="1"/>
    <col min="7728" max="7728" width="1.5703125" style="240" customWidth="1"/>
    <col min="7729" max="7729" width="2.140625" style="240" customWidth="1"/>
    <col min="7730" max="7731" width="0" style="240" hidden="1" customWidth="1"/>
    <col min="7732" max="7732" width="15" style="240" bestFit="1" customWidth="1"/>
    <col min="7733" max="7923" width="9.140625" style="240"/>
    <col min="7924" max="7926" width="1.140625" style="240" customWidth="1"/>
    <col min="7927" max="7927" width="2" style="240" customWidth="1"/>
    <col min="7928" max="7928" width="0.140625" style="240" customWidth="1"/>
    <col min="7929" max="7929" width="6.140625" style="240" customWidth="1"/>
    <col min="7930" max="7930" width="0.140625" style="240" customWidth="1"/>
    <col min="7931" max="7931" width="2.5703125" style="240" customWidth="1"/>
    <col min="7932" max="7932" width="1.5703125" style="240" customWidth="1"/>
    <col min="7933" max="7933" width="1.140625" style="240" customWidth="1"/>
    <col min="7934" max="7934" width="2.7109375" style="240" customWidth="1"/>
    <col min="7935" max="7935" width="1.42578125" style="240" customWidth="1"/>
    <col min="7936" max="7936" width="0.42578125" style="240" customWidth="1"/>
    <col min="7937" max="7937" width="0.85546875" style="240" customWidth="1"/>
    <col min="7938" max="7939" width="0.7109375" style="240" customWidth="1"/>
    <col min="7940" max="7940" width="1.42578125" style="240" customWidth="1"/>
    <col min="7941" max="7942" width="2.7109375" style="240" customWidth="1"/>
    <col min="7943" max="7943" width="3.42578125" style="240" customWidth="1"/>
    <col min="7944" max="7944" width="0.7109375" style="240" customWidth="1"/>
    <col min="7945" max="7945" width="6.140625" style="240" customWidth="1"/>
    <col min="7946" max="7946" width="0.7109375" style="240" customWidth="1"/>
    <col min="7947" max="7947" width="5.42578125" style="240" customWidth="1"/>
    <col min="7948" max="7948" width="5.28515625" style="240" customWidth="1"/>
    <col min="7949" max="7951" width="1.140625" style="240" customWidth="1"/>
    <col min="7952" max="7952" width="4.5703125" style="240" customWidth="1"/>
    <col min="7953" max="7953" width="0.85546875" style="240" customWidth="1"/>
    <col min="7954" max="7954" width="7.140625" style="240" customWidth="1"/>
    <col min="7955" max="7955" width="0.42578125" style="240" customWidth="1"/>
    <col min="7956" max="7956" width="2.7109375" style="240" customWidth="1"/>
    <col min="7957" max="7957" width="0.5703125" style="240" customWidth="1"/>
    <col min="7958" max="7958" width="0.140625" style="240" customWidth="1"/>
    <col min="7959" max="7959" width="2.140625" style="240" customWidth="1"/>
    <col min="7960" max="7960" width="0.85546875" style="240" customWidth="1"/>
    <col min="7961" max="7961" width="1.85546875" style="240" customWidth="1"/>
    <col min="7962" max="7962" width="1" style="240" customWidth="1"/>
    <col min="7963" max="7963" width="0.28515625" style="240" customWidth="1"/>
    <col min="7964" max="7965" width="1.42578125" style="240" customWidth="1"/>
    <col min="7966" max="7966" width="1.28515625" style="240" customWidth="1"/>
    <col min="7967" max="7967" width="1.42578125" style="240" customWidth="1"/>
    <col min="7968" max="7968" width="1.28515625" style="240" customWidth="1"/>
    <col min="7969" max="7969" width="0.7109375" style="240" customWidth="1"/>
    <col min="7970" max="7970" width="0.28515625" style="240" customWidth="1"/>
    <col min="7971" max="7971" width="0.42578125" style="240" customWidth="1"/>
    <col min="7972" max="7972" width="1.42578125" style="240" customWidth="1"/>
    <col min="7973" max="7973" width="1.28515625" style="240" customWidth="1"/>
    <col min="7974" max="7974" width="0.85546875" style="240" customWidth="1"/>
    <col min="7975" max="7975" width="0.140625" style="240" customWidth="1"/>
    <col min="7976" max="7976" width="0.42578125" style="240" customWidth="1"/>
    <col min="7977" max="7977" width="1.28515625" style="240" customWidth="1"/>
    <col min="7978" max="7978" width="0.140625" style="240" customWidth="1"/>
    <col min="7979" max="7979" width="1.28515625" style="240" customWidth="1"/>
    <col min="7980" max="7981" width="2.7109375" style="240" customWidth="1"/>
    <col min="7982" max="7982" width="0.140625" style="240" customWidth="1"/>
    <col min="7983" max="7983" width="2.7109375" style="240" customWidth="1"/>
    <col min="7984" max="7984" width="1.5703125" style="240" customWidth="1"/>
    <col min="7985" max="7985" width="2.140625" style="240" customWidth="1"/>
    <col min="7986" max="7987" width="0" style="240" hidden="1" customWidth="1"/>
    <col min="7988" max="7988" width="15" style="240" bestFit="1" customWidth="1"/>
    <col min="7989" max="8179" width="9.140625" style="240"/>
    <col min="8180" max="8182" width="1.140625" style="240" customWidth="1"/>
    <col min="8183" max="8183" width="2" style="240" customWidth="1"/>
    <col min="8184" max="8184" width="0.140625" style="240" customWidth="1"/>
    <col min="8185" max="8185" width="6.140625" style="240" customWidth="1"/>
    <col min="8186" max="8186" width="0.140625" style="240" customWidth="1"/>
    <col min="8187" max="8187" width="2.5703125" style="240" customWidth="1"/>
    <col min="8188" max="8188" width="1.5703125" style="240" customWidth="1"/>
    <col min="8189" max="8189" width="1.140625" style="240" customWidth="1"/>
    <col min="8190" max="8190" width="2.7109375" style="240" customWidth="1"/>
    <col min="8191" max="8191" width="1.42578125" style="240" customWidth="1"/>
    <col min="8192" max="8192" width="0.42578125" style="240" customWidth="1"/>
    <col min="8193" max="8193" width="0.85546875" style="240" customWidth="1"/>
    <col min="8194" max="8195" width="0.7109375" style="240" customWidth="1"/>
    <col min="8196" max="8196" width="1.42578125" style="240" customWidth="1"/>
    <col min="8197" max="8198" width="2.7109375" style="240" customWidth="1"/>
    <col min="8199" max="8199" width="3.42578125" style="240" customWidth="1"/>
    <col min="8200" max="8200" width="0.7109375" style="240" customWidth="1"/>
    <col min="8201" max="8201" width="6.140625" style="240" customWidth="1"/>
    <col min="8202" max="8202" width="0.7109375" style="240" customWidth="1"/>
    <col min="8203" max="8203" width="5.42578125" style="240" customWidth="1"/>
    <col min="8204" max="8204" width="5.28515625" style="240" customWidth="1"/>
    <col min="8205" max="8207" width="1.140625" style="240" customWidth="1"/>
    <col min="8208" max="8208" width="4.5703125" style="240" customWidth="1"/>
    <col min="8209" max="8209" width="0.85546875" style="240" customWidth="1"/>
    <col min="8210" max="8210" width="7.140625" style="240" customWidth="1"/>
    <col min="8211" max="8211" width="0.42578125" style="240" customWidth="1"/>
    <col min="8212" max="8212" width="2.7109375" style="240" customWidth="1"/>
    <col min="8213" max="8213" width="0.5703125" style="240" customWidth="1"/>
    <col min="8214" max="8214" width="0.140625" style="240" customWidth="1"/>
    <col min="8215" max="8215" width="2.140625" style="240" customWidth="1"/>
    <col min="8216" max="8216" width="0.85546875" style="240" customWidth="1"/>
    <col min="8217" max="8217" width="1.85546875" style="240" customWidth="1"/>
    <col min="8218" max="8218" width="1" style="240" customWidth="1"/>
    <col min="8219" max="8219" width="0.28515625" style="240" customWidth="1"/>
    <col min="8220" max="8221" width="1.42578125" style="240" customWidth="1"/>
    <col min="8222" max="8222" width="1.28515625" style="240" customWidth="1"/>
    <col min="8223" max="8223" width="1.42578125" style="240" customWidth="1"/>
    <col min="8224" max="8224" width="1.28515625" style="240" customWidth="1"/>
    <col min="8225" max="8225" width="0.7109375" style="240" customWidth="1"/>
    <col min="8226" max="8226" width="0.28515625" style="240" customWidth="1"/>
    <col min="8227" max="8227" width="0.42578125" style="240" customWidth="1"/>
    <col min="8228" max="8228" width="1.42578125" style="240" customWidth="1"/>
    <col min="8229" max="8229" width="1.28515625" style="240" customWidth="1"/>
    <col min="8230" max="8230" width="0.85546875" style="240" customWidth="1"/>
    <col min="8231" max="8231" width="0.140625" style="240" customWidth="1"/>
    <col min="8232" max="8232" width="0.42578125" style="240" customWidth="1"/>
    <col min="8233" max="8233" width="1.28515625" style="240" customWidth="1"/>
    <col min="8234" max="8234" width="0.140625" style="240" customWidth="1"/>
    <col min="8235" max="8235" width="1.28515625" style="240" customWidth="1"/>
    <col min="8236" max="8237" width="2.7109375" style="240" customWidth="1"/>
    <col min="8238" max="8238" width="0.140625" style="240" customWidth="1"/>
    <col min="8239" max="8239" width="2.7109375" style="240" customWidth="1"/>
    <col min="8240" max="8240" width="1.5703125" style="240" customWidth="1"/>
    <col min="8241" max="8241" width="2.140625" style="240" customWidth="1"/>
    <col min="8242" max="8243" width="0" style="240" hidden="1" customWidth="1"/>
    <col min="8244" max="8244" width="15" style="240" bestFit="1" customWidth="1"/>
    <col min="8245" max="8435" width="9.140625" style="240"/>
    <col min="8436" max="8438" width="1.140625" style="240" customWidth="1"/>
    <col min="8439" max="8439" width="2" style="240" customWidth="1"/>
    <col min="8440" max="8440" width="0.140625" style="240" customWidth="1"/>
    <col min="8441" max="8441" width="6.140625" style="240" customWidth="1"/>
    <col min="8442" max="8442" width="0.140625" style="240" customWidth="1"/>
    <col min="8443" max="8443" width="2.5703125" style="240" customWidth="1"/>
    <col min="8444" max="8444" width="1.5703125" style="240" customWidth="1"/>
    <col min="8445" max="8445" width="1.140625" style="240" customWidth="1"/>
    <col min="8446" max="8446" width="2.7109375" style="240" customWidth="1"/>
    <col min="8447" max="8447" width="1.42578125" style="240" customWidth="1"/>
    <col min="8448" max="8448" width="0.42578125" style="240" customWidth="1"/>
    <col min="8449" max="8449" width="0.85546875" style="240" customWidth="1"/>
    <col min="8450" max="8451" width="0.7109375" style="240" customWidth="1"/>
    <col min="8452" max="8452" width="1.42578125" style="240" customWidth="1"/>
    <col min="8453" max="8454" width="2.7109375" style="240" customWidth="1"/>
    <col min="8455" max="8455" width="3.42578125" style="240" customWidth="1"/>
    <col min="8456" max="8456" width="0.7109375" style="240" customWidth="1"/>
    <col min="8457" max="8457" width="6.140625" style="240" customWidth="1"/>
    <col min="8458" max="8458" width="0.7109375" style="240" customWidth="1"/>
    <col min="8459" max="8459" width="5.42578125" style="240" customWidth="1"/>
    <col min="8460" max="8460" width="5.28515625" style="240" customWidth="1"/>
    <col min="8461" max="8463" width="1.140625" style="240" customWidth="1"/>
    <col min="8464" max="8464" width="4.5703125" style="240" customWidth="1"/>
    <col min="8465" max="8465" width="0.85546875" style="240" customWidth="1"/>
    <col min="8466" max="8466" width="7.140625" style="240" customWidth="1"/>
    <col min="8467" max="8467" width="0.42578125" style="240" customWidth="1"/>
    <col min="8468" max="8468" width="2.7109375" style="240" customWidth="1"/>
    <col min="8469" max="8469" width="0.5703125" style="240" customWidth="1"/>
    <col min="8470" max="8470" width="0.140625" style="240" customWidth="1"/>
    <col min="8471" max="8471" width="2.140625" style="240" customWidth="1"/>
    <col min="8472" max="8472" width="0.85546875" style="240" customWidth="1"/>
    <col min="8473" max="8473" width="1.85546875" style="240" customWidth="1"/>
    <col min="8474" max="8474" width="1" style="240" customWidth="1"/>
    <col min="8475" max="8475" width="0.28515625" style="240" customWidth="1"/>
    <col min="8476" max="8477" width="1.42578125" style="240" customWidth="1"/>
    <col min="8478" max="8478" width="1.28515625" style="240" customWidth="1"/>
    <col min="8479" max="8479" width="1.42578125" style="240" customWidth="1"/>
    <col min="8480" max="8480" width="1.28515625" style="240" customWidth="1"/>
    <col min="8481" max="8481" width="0.7109375" style="240" customWidth="1"/>
    <col min="8482" max="8482" width="0.28515625" style="240" customWidth="1"/>
    <col min="8483" max="8483" width="0.42578125" style="240" customWidth="1"/>
    <col min="8484" max="8484" width="1.42578125" style="240" customWidth="1"/>
    <col min="8485" max="8485" width="1.28515625" style="240" customWidth="1"/>
    <col min="8486" max="8486" width="0.85546875" style="240" customWidth="1"/>
    <col min="8487" max="8487" width="0.140625" style="240" customWidth="1"/>
    <col min="8488" max="8488" width="0.42578125" style="240" customWidth="1"/>
    <col min="8489" max="8489" width="1.28515625" style="240" customWidth="1"/>
    <col min="8490" max="8490" width="0.140625" style="240" customWidth="1"/>
    <col min="8491" max="8491" width="1.28515625" style="240" customWidth="1"/>
    <col min="8492" max="8493" width="2.7109375" style="240" customWidth="1"/>
    <col min="8494" max="8494" width="0.140625" style="240" customWidth="1"/>
    <col min="8495" max="8495" width="2.7109375" style="240" customWidth="1"/>
    <col min="8496" max="8496" width="1.5703125" style="240" customWidth="1"/>
    <col min="8497" max="8497" width="2.140625" style="240" customWidth="1"/>
    <col min="8498" max="8499" width="0" style="240" hidden="1" customWidth="1"/>
    <col min="8500" max="8500" width="15" style="240" bestFit="1" customWidth="1"/>
    <col min="8501" max="8691" width="9.140625" style="240"/>
    <col min="8692" max="8694" width="1.140625" style="240" customWidth="1"/>
    <col min="8695" max="8695" width="2" style="240" customWidth="1"/>
    <col min="8696" max="8696" width="0.140625" style="240" customWidth="1"/>
    <col min="8697" max="8697" width="6.140625" style="240" customWidth="1"/>
    <col min="8698" max="8698" width="0.140625" style="240" customWidth="1"/>
    <col min="8699" max="8699" width="2.5703125" style="240" customWidth="1"/>
    <col min="8700" max="8700" width="1.5703125" style="240" customWidth="1"/>
    <col min="8701" max="8701" width="1.140625" style="240" customWidth="1"/>
    <col min="8702" max="8702" width="2.7109375" style="240" customWidth="1"/>
    <col min="8703" max="8703" width="1.42578125" style="240" customWidth="1"/>
    <col min="8704" max="8704" width="0.42578125" style="240" customWidth="1"/>
    <col min="8705" max="8705" width="0.85546875" style="240" customWidth="1"/>
    <col min="8706" max="8707" width="0.7109375" style="240" customWidth="1"/>
    <col min="8708" max="8708" width="1.42578125" style="240" customWidth="1"/>
    <col min="8709" max="8710" width="2.7109375" style="240" customWidth="1"/>
    <col min="8711" max="8711" width="3.42578125" style="240" customWidth="1"/>
    <col min="8712" max="8712" width="0.7109375" style="240" customWidth="1"/>
    <col min="8713" max="8713" width="6.140625" style="240" customWidth="1"/>
    <col min="8714" max="8714" width="0.7109375" style="240" customWidth="1"/>
    <col min="8715" max="8715" width="5.42578125" style="240" customWidth="1"/>
    <col min="8716" max="8716" width="5.28515625" style="240" customWidth="1"/>
    <col min="8717" max="8719" width="1.140625" style="240" customWidth="1"/>
    <col min="8720" max="8720" width="4.5703125" style="240" customWidth="1"/>
    <col min="8721" max="8721" width="0.85546875" style="240" customWidth="1"/>
    <col min="8722" max="8722" width="7.140625" style="240" customWidth="1"/>
    <col min="8723" max="8723" width="0.42578125" style="240" customWidth="1"/>
    <col min="8724" max="8724" width="2.7109375" style="240" customWidth="1"/>
    <col min="8725" max="8725" width="0.5703125" style="240" customWidth="1"/>
    <col min="8726" max="8726" width="0.140625" style="240" customWidth="1"/>
    <col min="8727" max="8727" width="2.140625" style="240" customWidth="1"/>
    <col min="8728" max="8728" width="0.85546875" style="240" customWidth="1"/>
    <col min="8729" max="8729" width="1.85546875" style="240" customWidth="1"/>
    <col min="8730" max="8730" width="1" style="240" customWidth="1"/>
    <col min="8731" max="8731" width="0.28515625" style="240" customWidth="1"/>
    <col min="8732" max="8733" width="1.42578125" style="240" customWidth="1"/>
    <col min="8734" max="8734" width="1.28515625" style="240" customWidth="1"/>
    <col min="8735" max="8735" width="1.42578125" style="240" customWidth="1"/>
    <col min="8736" max="8736" width="1.28515625" style="240" customWidth="1"/>
    <col min="8737" max="8737" width="0.7109375" style="240" customWidth="1"/>
    <col min="8738" max="8738" width="0.28515625" style="240" customWidth="1"/>
    <col min="8739" max="8739" width="0.42578125" style="240" customWidth="1"/>
    <col min="8740" max="8740" width="1.42578125" style="240" customWidth="1"/>
    <col min="8741" max="8741" width="1.28515625" style="240" customWidth="1"/>
    <col min="8742" max="8742" width="0.85546875" style="240" customWidth="1"/>
    <col min="8743" max="8743" width="0.140625" style="240" customWidth="1"/>
    <col min="8744" max="8744" width="0.42578125" style="240" customWidth="1"/>
    <col min="8745" max="8745" width="1.28515625" style="240" customWidth="1"/>
    <col min="8746" max="8746" width="0.140625" style="240" customWidth="1"/>
    <col min="8747" max="8747" width="1.28515625" style="240" customWidth="1"/>
    <col min="8748" max="8749" width="2.7109375" style="240" customWidth="1"/>
    <col min="8750" max="8750" width="0.140625" style="240" customWidth="1"/>
    <col min="8751" max="8751" width="2.7109375" style="240" customWidth="1"/>
    <col min="8752" max="8752" width="1.5703125" style="240" customWidth="1"/>
    <col min="8753" max="8753" width="2.140625" style="240" customWidth="1"/>
    <col min="8754" max="8755" width="0" style="240" hidden="1" customWidth="1"/>
    <col min="8756" max="8756" width="15" style="240" bestFit="1" customWidth="1"/>
    <col min="8757" max="8947" width="9.140625" style="240"/>
    <col min="8948" max="8950" width="1.140625" style="240" customWidth="1"/>
    <col min="8951" max="8951" width="2" style="240" customWidth="1"/>
    <col min="8952" max="8952" width="0.140625" style="240" customWidth="1"/>
    <col min="8953" max="8953" width="6.140625" style="240" customWidth="1"/>
    <col min="8954" max="8954" width="0.140625" style="240" customWidth="1"/>
    <col min="8955" max="8955" width="2.5703125" style="240" customWidth="1"/>
    <col min="8956" max="8956" width="1.5703125" style="240" customWidth="1"/>
    <col min="8957" max="8957" width="1.140625" style="240" customWidth="1"/>
    <col min="8958" max="8958" width="2.7109375" style="240" customWidth="1"/>
    <col min="8959" max="8959" width="1.42578125" style="240" customWidth="1"/>
    <col min="8960" max="8960" width="0.42578125" style="240" customWidth="1"/>
    <col min="8961" max="8961" width="0.85546875" style="240" customWidth="1"/>
    <col min="8962" max="8963" width="0.7109375" style="240" customWidth="1"/>
    <col min="8964" max="8964" width="1.42578125" style="240" customWidth="1"/>
    <col min="8965" max="8966" width="2.7109375" style="240" customWidth="1"/>
    <col min="8967" max="8967" width="3.42578125" style="240" customWidth="1"/>
    <col min="8968" max="8968" width="0.7109375" style="240" customWidth="1"/>
    <col min="8969" max="8969" width="6.140625" style="240" customWidth="1"/>
    <col min="8970" max="8970" width="0.7109375" style="240" customWidth="1"/>
    <col min="8971" max="8971" width="5.42578125" style="240" customWidth="1"/>
    <col min="8972" max="8972" width="5.28515625" style="240" customWidth="1"/>
    <col min="8973" max="8975" width="1.140625" style="240" customWidth="1"/>
    <col min="8976" max="8976" width="4.5703125" style="240" customWidth="1"/>
    <col min="8977" max="8977" width="0.85546875" style="240" customWidth="1"/>
    <col min="8978" max="8978" width="7.140625" style="240" customWidth="1"/>
    <col min="8979" max="8979" width="0.42578125" style="240" customWidth="1"/>
    <col min="8980" max="8980" width="2.7109375" style="240" customWidth="1"/>
    <col min="8981" max="8981" width="0.5703125" style="240" customWidth="1"/>
    <col min="8982" max="8982" width="0.140625" style="240" customWidth="1"/>
    <col min="8983" max="8983" width="2.140625" style="240" customWidth="1"/>
    <col min="8984" max="8984" width="0.85546875" style="240" customWidth="1"/>
    <col min="8985" max="8985" width="1.85546875" style="240" customWidth="1"/>
    <col min="8986" max="8986" width="1" style="240" customWidth="1"/>
    <col min="8987" max="8987" width="0.28515625" style="240" customWidth="1"/>
    <col min="8988" max="8989" width="1.42578125" style="240" customWidth="1"/>
    <col min="8990" max="8990" width="1.28515625" style="240" customWidth="1"/>
    <col min="8991" max="8991" width="1.42578125" style="240" customWidth="1"/>
    <col min="8992" max="8992" width="1.28515625" style="240" customWidth="1"/>
    <col min="8993" max="8993" width="0.7109375" style="240" customWidth="1"/>
    <col min="8994" max="8994" width="0.28515625" style="240" customWidth="1"/>
    <col min="8995" max="8995" width="0.42578125" style="240" customWidth="1"/>
    <col min="8996" max="8996" width="1.42578125" style="240" customWidth="1"/>
    <col min="8997" max="8997" width="1.28515625" style="240" customWidth="1"/>
    <col min="8998" max="8998" width="0.85546875" style="240" customWidth="1"/>
    <col min="8999" max="8999" width="0.140625" style="240" customWidth="1"/>
    <col min="9000" max="9000" width="0.42578125" style="240" customWidth="1"/>
    <col min="9001" max="9001" width="1.28515625" style="240" customWidth="1"/>
    <col min="9002" max="9002" width="0.140625" style="240" customWidth="1"/>
    <col min="9003" max="9003" width="1.28515625" style="240" customWidth="1"/>
    <col min="9004" max="9005" width="2.7109375" style="240" customWidth="1"/>
    <col min="9006" max="9006" width="0.140625" style="240" customWidth="1"/>
    <col min="9007" max="9007" width="2.7109375" style="240" customWidth="1"/>
    <col min="9008" max="9008" width="1.5703125" style="240" customWidth="1"/>
    <col min="9009" max="9009" width="2.140625" style="240" customWidth="1"/>
    <col min="9010" max="9011" width="0" style="240" hidden="1" customWidth="1"/>
    <col min="9012" max="9012" width="15" style="240" bestFit="1" customWidth="1"/>
    <col min="9013" max="9203" width="9.140625" style="240"/>
    <col min="9204" max="9206" width="1.140625" style="240" customWidth="1"/>
    <col min="9207" max="9207" width="2" style="240" customWidth="1"/>
    <col min="9208" max="9208" width="0.140625" style="240" customWidth="1"/>
    <col min="9209" max="9209" width="6.140625" style="240" customWidth="1"/>
    <col min="9210" max="9210" width="0.140625" style="240" customWidth="1"/>
    <col min="9211" max="9211" width="2.5703125" style="240" customWidth="1"/>
    <col min="9212" max="9212" width="1.5703125" style="240" customWidth="1"/>
    <col min="9213" max="9213" width="1.140625" style="240" customWidth="1"/>
    <col min="9214" max="9214" width="2.7109375" style="240" customWidth="1"/>
    <col min="9215" max="9215" width="1.42578125" style="240" customWidth="1"/>
    <col min="9216" max="9216" width="0.42578125" style="240" customWidth="1"/>
    <col min="9217" max="9217" width="0.85546875" style="240" customWidth="1"/>
    <col min="9218" max="9219" width="0.7109375" style="240" customWidth="1"/>
    <col min="9220" max="9220" width="1.42578125" style="240" customWidth="1"/>
    <col min="9221" max="9222" width="2.7109375" style="240" customWidth="1"/>
    <col min="9223" max="9223" width="3.42578125" style="240" customWidth="1"/>
    <col min="9224" max="9224" width="0.7109375" style="240" customWidth="1"/>
    <col min="9225" max="9225" width="6.140625" style="240" customWidth="1"/>
    <col min="9226" max="9226" width="0.7109375" style="240" customWidth="1"/>
    <col min="9227" max="9227" width="5.42578125" style="240" customWidth="1"/>
    <col min="9228" max="9228" width="5.28515625" style="240" customWidth="1"/>
    <col min="9229" max="9231" width="1.140625" style="240" customWidth="1"/>
    <col min="9232" max="9232" width="4.5703125" style="240" customWidth="1"/>
    <col min="9233" max="9233" width="0.85546875" style="240" customWidth="1"/>
    <col min="9234" max="9234" width="7.140625" style="240" customWidth="1"/>
    <col min="9235" max="9235" width="0.42578125" style="240" customWidth="1"/>
    <col min="9236" max="9236" width="2.7109375" style="240" customWidth="1"/>
    <col min="9237" max="9237" width="0.5703125" style="240" customWidth="1"/>
    <col min="9238" max="9238" width="0.140625" style="240" customWidth="1"/>
    <col min="9239" max="9239" width="2.140625" style="240" customWidth="1"/>
    <col min="9240" max="9240" width="0.85546875" style="240" customWidth="1"/>
    <col min="9241" max="9241" width="1.85546875" style="240" customWidth="1"/>
    <col min="9242" max="9242" width="1" style="240" customWidth="1"/>
    <col min="9243" max="9243" width="0.28515625" style="240" customWidth="1"/>
    <col min="9244" max="9245" width="1.42578125" style="240" customWidth="1"/>
    <col min="9246" max="9246" width="1.28515625" style="240" customWidth="1"/>
    <col min="9247" max="9247" width="1.42578125" style="240" customWidth="1"/>
    <col min="9248" max="9248" width="1.28515625" style="240" customWidth="1"/>
    <col min="9249" max="9249" width="0.7109375" style="240" customWidth="1"/>
    <col min="9250" max="9250" width="0.28515625" style="240" customWidth="1"/>
    <col min="9251" max="9251" width="0.42578125" style="240" customWidth="1"/>
    <col min="9252" max="9252" width="1.42578125" style="240" customWidth="1"/>
    <col min="9253" max="9253" width="1.28515625" style="240" customWidth="1"/>
    <col min="9254" max="9254" width="0.85546875" style="240" customWidth="1"/>
    <col min="9255" max="9255" width="0.140625" style="240" customWidth="1"/>
    <col min="9256" max="9256" width="0.42578125" style="240" customWidth="1"/>
    <col min="9257" max="9257" width="1.28515625" style="240" customWidth="1"/>
    <col min="9258" max="9258" width="0.140625" style="240" customWidth="1"/>
    <col min="9259" max="9259" width="1.28515625" style="240" customWidth="1"/>
    <col min="9260" max="9261" width="2.7109375" style="240" customWidth="1"/>
    <col min="9262" max="9262" width="0.140625" style="240" customWidth="1"/>
    <col min="9263" max="9263" width="2.7109375" style="240" customWidth="1"/>
    <col min="9264" max="9264" width="1.5703125" style="240" customWidth="1"/>
    <col min="9265" max="9265" width="2.140625" style="240" customWidth="1"/>
    <col min="9266" max="9267" width="0" style="240" hidden="1" customWidth="1"/>
    <col min="9268" max="9268" width="15" style="240" bestFit="1" customWidth="1"/>
    <col min="9269" max="9459" width="9.140625" style="240"/>
    <col min="9460" max="9462" width="1.140625" style="240" customWidth="1"/>
    <col min="9463" max="9463" width="2" style="240" customWidth="1"/>
    <col min="9464" max="9464" width="0.140625" style="240" customWidth="1"/>
    <col min="9465" max="9465" width="6.140625" style="240" customWidth="1"/>
    <col min="9466" max="9466" width="0.140625" style="240" customWidth="1"/>
    <col min="9467" max="9467" width="2.5703125" style="240" customWidth="1"/>
    <col min="9468" max="9468" width="1.5703125" style="240" customWidth="1"/>
    <col min="9469" max="9469" width="1.140625" style="240" customWidth="1"/>
    <col min="9470" max="9470" width="2.7109375" style="240" customWidth="1"/>
    <col min="9471" max="9471" width="1.42578125" style="240" customWidth="1"/>
    <col min="9472" max="9472" width="0.42578125" style="240" customWidth="1"/>
    <col min="9473" max="9473" width="0.85546875" style="240" customWidth="1"/>
    <col min="9474" max="9475" width="0.7109375" style="240" customWidth="1"/>
    <col min="9476" max="9476" width="1.42578125" style="240" customWidth="1"/>
    <col min="9477" max="9478" width="2.7109375" style="240" customWidth="1"/>
    <col min="9479" max="9479" width="3.42578125" style="240" customWidth="1"/>
    <col min="9480" max="9480" width="0.7109375" style="240" customWidth="1"/>
    <col min="9481" max="9481" width="6.140625" style="240" customWidth="1"/>
    <col min="9482" max="9482" width="0.7109375" style="240" customWidth="1"/>
    <col min="9483" max="9483" width="5.42578125" style="240" customWidth="1"/>
    <col min="9484" max="9484" width="5.28515625" style="240" customWidth="1"/>
    <col min="9485" max="9487" width="1.140625" style="240" customWidth="1"/>
    <col min="9488" max="9488" width="4.5703125" style="240" customWidth="1"/>
    <col min="9489" max="9489" width="0.85546875" style="240" customWidth="1"/>
    <col min="9490" max="9490" width="7.140625" style="240" customWidth="1"/>
    <col min="9491" max="9491" width="0.42578125" style="240" customWidth="1"/>
    <col min="9492" max="9492" width="2.7109375" style="240" customWidth="1"/>
    <col min="9493" max="9493" width="0.5703125" style="240" customWidth="1"/>
    <col min="9494" max="9494" width="0.140625" style="240" customWidth="1"/>
    <col min="9495" max="9495" width="2.140625" style="240" customWidth="1"/>
    <col min="9496" max="9496" width="0.85546875" style="240" customWidth="1"/>
    <col min="9497" max="9497" width="1.85546875" style="240" customWidth="1"/>
    <col min="9498" max="9498" width="1" style="240" customWidth="1"/>
    <col min="9499" max="9499" width="0.28515625" style="240" customWidth="1"/>
    <col min="9500" max="9501" width="1.42578125" style="240" customWidth="1"/>
    <col min="9502" max="9502" width="1.28515625" style="240" customWidth="1"/>
    <col min="9503" max="9503" width="1.42578125" style="240" customWidth="1"/>
    <col min="9504" max="9504" width="1.28515625" style="240" customWidth="1"/>
    <col min="9505" max="9505" width="0.7109375" style="240" customWidth="1"/>
    <col min="9506" max="9506" width="0.28515625" style="240" customWidth="1"/>
    <col min="9507" max="9507" width="0.42578125" style="240" customWidth="1"/>
    <col min="9508" max="9508" width="1.42578125" style="240" customWidth="1"/>
    <col min="9509" max="9509" width="1.28515625" style="240" customWidth="1"/>
    <col min="9510" max="9510" width="0.85546875" style="240" customWidth="1"/>
    <col min="9511" max="9511" width="0.140625" style="240" customWidth="1"/>
    <col min="9512" max="9512" width="0.42578125" style="240" customWidth="1"/>
    <col min="9513" max="9513" width="1.28515625" style="240" customWidth="1"/>
    <col min="9514" max="9514" width="0.140625" style="240" customWidth="1"/>
    <col min="9515" max="9515" width="1.28515625" style="240" customWidth="1"/>
    <col min="9516" max="9517" width="2.7109375" style="240" customWidth="1"/>
    <col min="9518" max="9518" width="0.140625" style="240" customWidth="1"/>
    <col min="9519" max="9519" width="2.7109375" style="240" customWidth="1"/>
    <col min="9520" max="9520" width="1.5703125" style="240" customWidth="1"/>
    <col min="9521" max="9521" width="2.140625" style="240" customWidth="1"/>
    <col min="9522" max="9523" width="0" style="240" hidden="1" customWidth="1"/>
    <col min="9524" max="9524" width="15" style="240" bestFit="1" customWidth="1"/>
    <col min="9525" max="9715" width="9.140625" style="240"/>
    <col min="9716" max="9718" width="1.140625" style="240" customWidth="1"/>
    <col min="9719" max="9719" width="2" style="240" customWidth="1"/>
    <col min="9720" max="9720" width="0.140625" style="240" customWidth="1"/>
    <col min="9721" max="9721" width="6.140625" style="240" customWidth="1"/>
    <col min="9722" max="9722" width="0.140625" style="240" customWidth="1"/>
    <col min="9723" max="9723" width="2.5703125" style="240" customWidth="1"/>
    <col min="9724" max="9724" width="1.5703125" style="240" customWidth="1"/>
    <col min="9725" max="9725" width="1.140625" style="240" customWidth="1"/>
    <col min="9726" max="9726" width="2.7109375" style="240" customWidth="1"/>
    <col min="9727" max="9727" width="1.42578125" style="240" customWidth="1"/>
    <col min="9728" max="9728" width="0.42578125" style="240" customWidth="1"/>
    <col min="9729" max="9729" width="0.85546875" style="240" customWidth="1"/>
    <col min="9730" max="9731" width="0.7109375" style="240" customWidth="1"/>
    <col min="9732" max="9732" width="1.42578125" style="240" customWidth="1"/>
    <col min="9733" max="9734" width="2.7109375" style="240" customWidth="1"/>
    <col min="9735" max="9735" width="3.42578125" style="240" customWidth="1"/>
    <col min="9736" max="9736" width="0.7109375" style="240" customWidth="1"/>
    <col min="9737" max="9737" width="6.140625" style="240" customWidth="1"/>
    <col min="9738" max="9738" width="0.7109375" style="240" customWidth="1"/>
    <col min="9739" max="9739" width="5.42578125" style="240" customWidth="1"/>
    <col min="9740" max="9740" width="5.28515625" style="240" customWidth="1"/>
    <col min="9741" max="9743" width="1.140625" style="240" customWidth="1"/>
    <col min="9744" max="9744" width="4.5703125" style="240" customWidth="1"/>
    <col min="9745" max="9745" width="0.85546875" style="240" customWidth="1"/>
    <col min="9746" max="9746" width="7.140625" style="240" customWidth="1"/>
    <col min="9747" max="9747" width="0.42578125" style="240" customWidth="1"/>
    <col min="9748" max="9748" width="2.7109375" style="240" customWidth="1"/>
    <col min="9749" max="9749" width="0.5703125" style="240" customWidth="1"/>
    <col min="9750" max="9750" width="0.140625" style="240" customWidth="1"/>
    <col min="9751" max="9751" width="2.140625" style="240" customWidth="1"/>
    <col min="9752" max="9752" width="0.85546875" style="240" customWidth="1"/>
    <col min="9753" max="9753" width="1.85546875" style="240" customWidth="1"/>
    <col min="9754" max="9754" width="1" style="240" customWidth="1"/>
    <col min="9755" max="9755" width="0.28515625" style="240" customWidth="1"/>
    <col min="9756" max="9757" width="1.42578125" style="240" customWidth="1"/>
    <col min="9758" max="9758" width="1.28515625" style="240" customWidth="1"/>
    <col min="9759" max="9759" width="1.42578125" style="240" customWidth="1"/>
    <col min="9760" max="9760" width="1.28515625" style="240" customWidth="1"/>
    <col min="9761" max="9761" width="0.7109375" style="240" customWidth="1"/>
    <col min="9762" max="9762" width="0.28515625" style="240" customWidth="1"/>
    <col min="9763" max="9763" width="0.42578125" style="240" customWidth="1"/>
    <col min="9764" max="9764" width="1.42578125" style="240" customWidth="1"/>
    <col min="9765" max="9765" width="1.28515625" style="240" customWidth="1"/>
    <col min="9766" max="9766" width="0.85546875" style="240" customWidth="1"/>
    <col min="9767" max="9767" width="0.140625" style="240" customWidth="1"/>
    <col min="9768" max="9768" width="0.42578125" style="240" customWidth="1"/>
    <col min="9769" max="9769" width="1.28515625" style="240" customWidth="1"/>
    <col min="9770" max="9770" width="0.140625" style="240" customWidth="1"/>
    <col min="9771" max="9771" width="1.28515625" style="240" customWidth="1"/>
    <col min="9772" max="9773" width="2.7109375" style="240" customWidth="1"/>
    <col min="9774" max="9774" width="0.140625" style="240" customWidth="1"/>
    <col min="9775" max="9775" width="2.7109375" style="240" customWidth="1"/>
    <col min="9776" max="9776" width="1.5703125" style="240" customWidth="1"/>
    <col min="9777" max="9777" width="2.140625" style="240" customWidth="1"/>
    <col min="9778" max="9779" width="0" style="240" hidden="1" customWidth="1"/>
    <col min="9780" max="9780" width="15" style="240" bestFit="1" customWidth="1"/>
    <col min="9781" max="9971" width="9.140625" style="240"/>
    <col min="9972" max="9974" width="1.140625" style="240" customWidth="1"/>
    <col min="9975" max="9975" width="2" style="240" customWidth="1"/>
    <col min="9976" max="9976" width="0.140625" style="240" customWidth="1"/>
    <col min="9977" max="9977" width="6.140625" style="240" customWidth="1"/>
    <col min="9978" max="9978" width="0.140625" style="240" customWidth="1"/>
    <col min="9979" max="9979" width="2.5703125" style="240" customWidth="1"/>
    <col min="9980" max="9980" width="1.5703125" style="240" customWidth="1"/>
    <col min="9981" max="9981" width="1.140625" style="240" customWidth="1"/>
    <col min="9982" max="9982" width="2.7109375" style="240" customWidth="1"/>
    <col min="9983" max="9983" width="1.42578125" style="240" customWidth="1"/>
    <col min="9984" max="9984" width="0.42578125" style="240" customWidth="1"/>
    <col min="9985" max="9985" width="0.85546875" style="240" customWidth="1"/>
    <col min="9986" max="9987" width="0.7109375" style="240" customWidth="1"/>
    <col min="9988" max="9988" width="1.42578125" style="240" customWidth="1"/>
    <col min="9989" max="9990" width="2.7109375" style="240" customWidth="1"/>
    <col min="9991" max="9991" width="3.42578125" style="240" customWidth="1"/>
    <col min="9992" max="9992" width="0.7109375" style="240" customWidth="1"/>
    <col min="9993" max="9993" width="6.140625" style="240" customWidth="1"/>
    <col min="9994" max="9994" width="0.7109375" style="240" customWidth="1"/>
    <col min="9995" max="9995" width="5.42578125" style="240" customWidth="1"/>
    <col min="9996" max="9996" width="5.28515625" style="240" customWidth="1"/>
    <col min="9997" max="9999" width="1.140625" style="240" customWidth="1"/>
    <col min="10000" max="10000" width="4.5703125" style="240" customWidth="1"/>
    <col min="10001" max="10001" width="0.85546875" style="240" customWidth="1"/>
    <col min="10002" max="10002" width="7.140625" style="240" customWidth="1"/>
    <col min="10003" max="10003" width="0.42578125" style="240" customWidth="1"/>
    <col min="10004" max="10004" width="2.7109375" style="240" customWidth="1"/>
    <col min="10005" max="10005" width="0.5703125" style="240" customWidth="1"/>
    <col min="10006" max="10006" width="0.140625" style="240" customWidth="1"/>
    <col min="10007" max="10007" width="2.140625" style="240" customWidth="1"/>
    <col min="10008" max="10008" width="0.85546875" style="240" customWidth="1"/>
    <col min="10009" max="10009" width="1.85546875" style="240" customWidth="1"/>
    <col min="10010" max="10010" width="1" style="240" customWidth="1"/>
    <col min="10011" max="10011" width="0.28515625" style="240" customWidth="1"/>
    <col min="10012" max="10013" width="1.42578125" style="240" customWidth="1"/>
    <col min="10014" max="10014" width="1.28515625" style="240" customWidth="1"/>
    <col min="10015" max="10015" width="1.42578125" style="240" customWidth="1"/>
    <col min="10016" max="10016" width="1.28515625" style="240" customWidth="1"/>
    <col min="10017" max="10017" width="0.7109375" style="240" customWidth="1"/>
    <col min="10018" max="10018" width="0.28515625" style="240" customWidth="1"/>
    <col min="10019" max="10019" width="0.42578125" style="240" customWidth="1"/>
    <col min="10020" max="10020" width="1.42578125" style="240" customWidth="1"/>
    <col min="10021" max="10021" width="1.28515625" style="240" customWidth="1"/>
    <col min="10022" max="10022" width="0.85546875" style="240" customWidth="1"/>
    <col min="10023" max="10023" width="0.140625" style="240" customWidth="1"/>
    <col min="10024" max="10024" width="0.42578125" style="240" customWidth="1"/>
    <col min="10025" max="10025" width="1.28515625" style="240" customWidth="1"/>
    <col min="10026" max="10026" width="0.140625" style="240" customWidth="1"/>
    <col min="10027" max="10027" width="1.28515625" style="240" customWidth="1"/>
    <col min="10028" max="10029" width="2.7109375" style="240" customWidth="1"/>
    <col min="10030" max="10030" width="0.140625" style="240" customWidth="1"/>
    <col min="10031" max="10031" width="2.7109375" style="240" customWidth="1"/>
    <col min="10032" max="10032" width="1.5703125" style="240" customWidth="1"/>
    <col min="10033" max="10033" width="2.140625" style="240" customWidth="1"/>
    <col min="10034" max="10035" width="0" style="240" hidden="1" customWidth="1"/>
    <col min="10036" max="10036" width="15" style="240" bestFit="1" customWidth="1"/>
    <col min="10037" max="10227" width="9.140625" style="240"/>
    <col min="10228" max="10230" width="1.140625" style="240" customWidth="1"/>
    <col min="10231" max="10231" width="2" style="240" customWidth="1"/>
    <col min="10232" max="10232" width="0.140625" style="240" customWidth="1"/>
    <col min="10233" max="10233" width="6.140625" style="240" customWidth="1"/>
    <col min="10234" max="10234" width="0.140625" style="240" customWidth="1"/>
    <col min="10235" max="10235" width="2.5703125" style="240" customWidth="1"/>
    <col min="10236" max="10236" width="1.5703125" style="240" customWidth="1"/>
    <col min="10237" max="10237" width="1.140625" style="240" customWidth="1"/>
    <col min="10238" max="10238" width="2.7109375" style="240" customWidth="1"/>
    <col min="10239" max="10239" width="1.42578125" style="240" customWidth="1"/>
    <col min="10240" max="10240" width="0.42578125" style="240" customWidth="1"/>
    <col min="10241" max="10241" width="0.85546875" style="240" customWidth="1"/>
    <col min="10242" max="10243" width="0.7109375" style="240" customWidth="1"/>
    <col min="10244" max="10244" width="1.42578125" style="240" customWidth="1"/>
    <col min="10245" max="10246" width="2.7109375" style="240" customWidth="1"/>
    <col min="10247" max="10247" width="3.42578125" style="240" customWidth="1"/>
    <col min="10248" max="10248" width="0.7109375" style="240" customWidth="1"/>
    <col min="10249" max="10249" width="6.140625" style="240" customWidth="1"/>
    <col min="10250" max="10250" width="0.7109375" style="240" customWidth="1"/>
    <col min="10251" max="10251" width="5.42578125" style="240" customWidth="1"/>
    <col min="10252" max="10252" width="5.28515625" style="240" customWidth="1"/>
    <col min="10253" max="10255" width="1.140625" style="240" customWidth="1"/>
    <col min="10256" max="10256" width="4.5703125" style="240" customWidth="1"/>
    <col min="10257" max="10257" width="0.85546875" style="240" customWidth="1"/>
    <col min="10258" max="10258" width="7.140625" style="240" customWidth="1"/>
    <col min="10259" max="10259" width="0.42578125" style="240" customWidth="1"/>
    <col min="10260" max="10260" width="2.7109375" style="240" customWidth="1"/>
    <col min="10261" max="10261" width="0.5703125" style="240" customWidth="1"/>
    <col min="10262" max="10262" width="0.140625" style="240" customWidth="1"/>
    <col min="10263" max="10263" width="2.140625" style="240" customWidth="1"/>
    <col min="10264" max="10264" width="0.85546875" style="240" customWidth="1"/>
    <col min="10265" max="10265" width="1.85546875" style="240" customWidth="1"/>
    <col min="10266" max="10266" width="1" style="240" customWidth="1"/>
    <col min="10267" max="10267" width="0.28515625" style="240" customWidth="1"/>
    <col min="10268" max="10269" width="1.42578125" style="240" customWidth="1"/>
    <col min="10270" max="10270" width="1.28515625" style="240" customWidth="1"/>
    <col min="10271" max="10271" width="1.42578125" style="240" customWidth="1"/>
    <col min="10272" max="10272" width="1.28515625" style="240" customWidth="1"/>
    <col min="10273" max="10273" width="0.7109375" style="240" customWidth="1"/>
    <col min="10274" max="10274" width="0.28515625" style="240" customWidth="1"/>
    <col min="10275" max="10275" width="0.42578125" style="240" customWidth="1"/>
    <col min="10276" max="10276" width="1.42578125" style="240" customWidth="1"/>
    <col min="10277" max="10277" width="1.28515625" style="240" customWidth="1"/>
    <col min="10278" max="10278" width="0.85546875" style="240" customWidth="1"/>
    <col min="10279" max="10279" width="0.140625" style="240" customWidth="1"/>
    <col min="10280" max="10280" width="0.42578125" style="240" customWidth="1"/>
    <col min="10281" max="10281" width="1.28515625" style="240" customWidth="1"/>
    <col min="10282" max="10282" width="0.140625" style="240" customWidth="1"/>
    <col min="10283" max="10283" width="1.28515625" style="240" customWidth="1"/>
    <col min="10284" max="10285" width="2.7109375" style="240" customWidth="1"/>
    <col min="10286" max="10286" width="0.140625" style="240" customWidth="1"/>
    <col min="10287" max="10287" width="2.7109375" style="240" customWidth="1"/>
    <col min="10288" max="10288" width="1.5703125" style="240" customWidth="1"/>
    <col min="10289" max="10289" width="2.140625" style="240" customWidth="1"/>
    <col min="10290" max="10291" width="0" style="240" hidden="1" customWidth="1"/>
    <col min="10292" max="10292" width="15" style="240" bestFit="1" customWidth="1"/>
    <col min="10293" max="10483" width="9.140625" style="240"/>
    <col min="10484" max="10486" width="1.140625" style="240" customWidth="1"/>
    <col min="10487" max="10487" width="2" style="240" customWidth="1"/>
    <col min="10488" max="10488" width="0.140625" style="240" customWidth="1"/>
    <col min="10489" max="10489" width="6.140625" style="240" customWidth="1"/>
    <col min="10490" max="10490" width="0.140625" style="240" customWidth="1"/>
    <col min="10491" max="10491" width="2.5703125" style="240" customWidth="1"/>
    <col min="10492" max="10492" width="1.5703125" style="240" customWidth="1"/>
    <col min="10493" max="10493" width="1.140625" style="240" customWidth="1"/>
    <col min="10494" max="10494" width="2.7109375" style="240" customWidth="1"/>
    <col min="10495" max="10495" width="1.42578125" style="240" customWidth="1"/>
    <col min="10496" max="10496" width="0.42578125" style="240" customWidth="1"/>
    <col min="10497" max="10497" width="0.85546875" style="240" customWidth="1"/>
    <col min="10498" max="10499" width="0.7109375" style="240" customWidth="1"/>
    <col min="10500" max="10500" width="1.42578125" style="240" customWidth="1"/>
    <col min="10501" max="10502" width="2.7109375" style="240" customWidth="1"/>
    <col min="10503" max="10503" width="3.42578125" style="240" customWidth="1"/>
    <col min="10504" max="10504" width="0.7109375" style="240" customWidth="1"/>
    <col min="10505" max="10505" width="6.140625" style="240" customWidth="1"/>
    <col min="10506" max="10506" width="0.7109375" style="240" customWidth="1"/>
    <col min="10507" max="10507" width="5.42578125" style="240" customWidth="1"/>
    <col min="10508" max="10508" width="5.28515625" style="240" customWidth="1"/>
    <col min="10509" max="10511" width="1.140625" style="240" customWidth="1"/>
    <col min="10512" max="10512" width="4.5703125" style="240" customWidth="1"/>
    <col min="10513" max="10513" width="0.85546875" style="240" customWidth="1"/>
    <col min="10514" max="10514" width="7.140625" style="240" customWidth="1"/>
    <col min="10515" max="10515" width="0.42578125" style="240" customWidth="1"/>
    <col min="10516" max="10516" width="2.7109375" style="240" customWidth="1"/>
    <col min="10517" max="10517" width="0.5703125" style="240" customWidth="1"/>
    <col min="10518" max="10518" width="0.140625" style="240" customWidth="1"/>
    <col min="10519" max="10519" width="2.140625" style="240" customWidth="1"/>
    <col min="10520" max="10520" width="0.85546875" style="240" customWidth="1"/>
    <col min="10521" max="10521" width="1.85546875" style="240" customWidth="1"/>
    <col min="10522" max="10522" width="1" style="240" customWidth="1"/>
    <col min="10523" max="10523" width="0.28515625" style="240" customWidth="1"/>
    <col min="10524" max="10525" width="1.42578125" style="240" customWidth="1"/>
    <col min="10526" max="10526" width="1.28515625" style="240" customWidth="1"/>
    <col min="10527" max="10527" width="1.42578125" style="240" customWidth="1"/>
    <col min="10528" max="10528" width="1.28515625" style="240" customWidth="1"/>
    <col min="10529" max="10529" width="0.7109375" style="240" customWidth="1"/>
    <col min="10530" max="10530" width="0.28515625" style="240" customWidth="1"/>
    <col min="10531" max="10531" width="0.42578125" style="240" customWidth="1"/>
    <col min="10532" max="10532" width="1.42578125" style="240" customWidth="1"/>
    <col min="10533" max="10533" width="1.28515625" style="240" customWidth="1"/>
    <col min="10534" max="10534" width="0.85546875" style="240" customWidth="1"/>
    <col min="10535" max="10535" width="0.140625" style="240" customWidth="1"/>
    <col min="10536" max="10536" width="0.42578125" style="240" customWidth="1"/>
    <col min="10537" max="10537" width="1.28515625" style="240" customWidth="1"/>
    <col min="10538" max="10538" width="0.140625" style="240" customWidth="1"/>
    <col min="10539" max="10539" width="1.28515625" style="240" customWidth="1"/>
    <col min="10540" max="10541" width="2.7109375" style="240" customWidth="1"/>
    <col min="10542" max="10542" width="0.140625" style="240" customWidth="1"/>
    <col min="10543" max="10543" width="2.7109375" style="240" customWidth="1"/>
    <col min="10544" max="10544" width="1.5703125" style="240" customWidth="1"/>
    <col min="10545" max="10545" width="2.140625" style="240" customWidth="1"/>
    <col min="10546" max="10547" width="0" style="240" hidden="1" customWidth="1"/>
    <col min="10548" max="10548" width="15" style="240" bestFit="1" customWidth="1"/>
    <col min="10549" max="10739" width="9.140625" style="240"/>
    <col min="10740" max="10742" width="1.140625" style="240" customWidth="1"/>
    <col min="10743" max="10743" width="2" style="240" customWidth="1"/>
    <col min="10744" max="10744" width="0.140625" style="240" customWidth="1"/>
    <col min="10745" max="10745" width="6.140625" style="240" customWidth="1"/>
    <col min="10746" max="10746" width="0.140625" style="240" customWidth="1"/>
    <col min="10747" max="10747" width="2.5703125" style="240" customWidth="1"/>
    <col min="10748" max="10748" width="1.5703125" style="240" customWidth="1"/>
    <col min="10749" max="10749" width="1.140625" style="240" customWidth="1"/>
    <col min="10750" max="10750" width="2.7109375" style="240" customWidth="1"/>
    <col min="10751" max="10751" width="1.42578125" style="240" customWidth="1"/>
    <col min="10752" max="10752" width="0.42578125" style="240" customWidth="1"/>
    <col min="10753" max="10753" width="0.85546875" style="240" customWidth="1"/>
    <col min="10754" max="10755" width="0.7109375" style="240" customWidth="1"/>
    <col min="10756" max="10756" width="1.42578125" style="240" customWidth="1"/>
    <col min="10757" max="10758" width="2.7109375" style="240" customWidth="1"/>
    <col min="10759" max="10759" width="3.42578125" style="240" customWidth="1"/>
    <col min="10760" max="10760" width="0.7109375" style="240" customWidth="1"/>
    <col min="10761" max="10761" width="6.140625" style="240" customWidth="1"/>
    <col min="10762" max="10762" width="0.7109375" style="240" customWidth="1"/>
    <col min="10763" max="10763" width="5.42578125" style="240" customWidth="1"/>
    <col min="10764" max="10764" width="5.28515625" style="240" customWidth="1"/>
    <col min="10765" max="10767" width="1.140625" style="240" customWidth="1"/>
    <col min="10768" max="10768" width="4.5703125" style="240" customWidth="1"/>
    <col min="10769" max="10769" width="0.85546875" style="240" customWidth="1"/>
    <col min="10770" max="10770" width="7.140625" style="240" customWidth="1"/>
    <col min="10771" max="10771" width="0.42578125" style="240" customWidth="1"/>
    <col min="10772" max="10772" width="2.7109375" style="240" customWidth="1"/>
    <col min="10773" max="10773" width="0.5703125" style="240" customWidth="1"/>
    <col min="10774" max="10774" width="0.140625" style="240" customWidth="1"/>
    <col min="10775" max="10775" width="2.140625" style="240" customWidth="1"/>
    <col min="10776" max="10776" width="0.85546875" style="240" customWidth="1"/>
    <col min="10777" max="10777" width="1.85546875" style="240" customWidth="1"/>
    <col min="10778" max="10778" width="1" style="240" customWidth="1"/>
    <col min="10779" max="10779" width="0.28515625" style="240" customWidth="1"/>
    <col min="10780" max="10781" width="1.42578125" style="240" customWidth="1"/>
    <col min="10782" max="10782" width="1.28515625" style="240" customWidth="1"/>
    <col min="10783" max="10783" width="1.42578125" style="240" customWidth="1"/>
    <col min="10784" max="10784" width="1.28515625" style="240" customWidth="1"/>
    <col min="10785" max="10785" width="0.7109375" style="240" customWidth="1"/>
    <col min="10786" max="10786" width="0.28515625" style="240" customWidth="1"/>
    <col min="10787" max="10787" width="0.42578125" style="240" customWidth="1"/>
    <col min="10788" max="10788" width="1.42578125" style="240" customWidth="1"/>
    <col min="10789" max="10789" width="1.28515625" style="240" customWidth="1"/>
    <col min="10790" max="10790" width="0.85546875" style="240" customWidth="1"/>
    <col min="10791" max="10791" width="0.140625" style="240" customWidth="1"/>
    <col min="10792" max="10792" width="0.42578125" style="240" customWidth="1"/>
    <col min="10793" max="10793" width="1.28515625" style="240" customWidth="1"/>
    <col min="10794" max="10794" width="0.140625" style="240" customWidth="1"/>
    <col min="10795" max="10795" width="1.28515625" style="240" customWidth="1"/>
    <col min="10796" max="10797" width="2.7109375" style="240" customWidth="1"/>
    <col min="10798" max="10798" width="0.140625" style="240" customWidth="1"/>
    <col min="10799" max="10799" width="2.7109375" style="240" customWidth="1"/>
    <col min="10800" max="10800" width="1.5703125" style="240" customWidth="1"/>
    <col min="10801" max="10801" width="2.140625" style="240" customWidth="1"/>
    <col min="10802" max="10803" width="0" style="240" hidden="1" customWidth="1"/>
    <col min="10804" max="10804" width="15" style="240" bestFit="1" customWidth="1"/>
    <col min="10805" max="10995" width="9.140625" style="240"/>
    <col min="10996" max="10998" width="1.140625" style="240" customWidth="1"/>
    <col min="10999" max="10999" width="2" style="240" customWidth="1"/>
    <col min="11000" max="11000" width="0.140625" style="240" customWidth="1"/>
    <col min="11001" max="11001" width="6.140625" style="240" customWidth="1"/>
    <col min="11002" max="11002" width="0.140625" style="240" customWidth="1"/>
    <col min="11003" max="11003" width="2.5703125" style="240" customWidth="1"/>
    <col min="11004" max="11004" width="1.5703125" style="240" customWidth="1"/>
    <col min="11005" max="11005" width="1.140625" style="240" customWidth="1"/>
    <col min="11006" max="11006" width="2.7109375" style="240" customWidth="1"/>
    <col min="11007" max="11007" width="1.42578125" style="240" customWidth="1"/>
    <col min="11008" max="11008" width="0.42578125" style="240" customWidth="1"/>
    <col min="11009" max="11009" width="0.85546875" style="240" customWidth="1"/>
    <col min="11010" max="11011" width="0.7109375" style="240" customWidth="1"/>
    <col min="11012" max="11012" width="1.42578125" style="240" customWidth="1"/>
    <col min="11013" max="11014" width="2.7109375" style="240" customWidth="1"/>
    <col min="11015" max="11015" width="3.42578125" style="240" customWidth="1"/>
    <col min="11016" max="11016" width="0.7109375" style="240" customWidth="1"/>
    <col min="11017" max="11017" width="6.140625" style="240" customWidth="1"/>
    <col min="11018" max="11018" width="0.7109375" style="240" customWidth="1"/>
    <col min="11019" max="11019" width="5.42578125" style="240" customWidth="1"/>
    <col min="11020" max="11020" width="5.28515625" style="240" customWidth="1"/>
    <col min="11021" max="11023" width="1.140625" style="240" customWidth="1"/>
    <col min="11024" max="11024" width="4.5703125" style="240" customWidth="1"/>
    <col min="11025" max="11025" width="0.85546875" style="240" customWidth="1"/>
    <col min="11026" max="11026" width="7.140625" style="240" customWidth="1"/>
    <col min="11027" max="11027" width="0.42578125" style="240" customWidth="1"/>
    <col min="11028" max="11028" width="2.7109375" style="240" customWidth="1"/>
    <col min="11029" max="11029" width="0.5703125" style="240" customWidth="1"/>
    <col min="11030" max="11030" width="0.140625" style="240" customWidth="1"/>
    <col min="11031" max="11031" width="2.140625" style="240" customWidth="1"/>
    <col min="11032" max="11032" width="0.85546875" style="240" customWidth="1"/>
    <col min="11033" max="11033" width="1.85546875" style="240" customWidth="1"/>
    <col min="11034" max="11034" width="1" style="240" customWidth="1"/>
    <col min="11035" max="11035" width="0.28515625" style="240" customWidth="1"/>
    <col min="11036" max="11037" width="1.42578125" style="240" customWidth="1"/>
    <col min="11038" max="11038" width="1.28515625" style="240" customWidth="1"/>
    <col min="11039" max="11039" width="1.42578125" style="240" customWidth="1"/>
    <col min="11040" max="11040" width="1.28515625" style="240" customWidth="1"/>
    <col min="11041" max="11041" width="0.7109375" style="240" customWidth="1"/>
    <col min="11042" max="11042" width="0.28515625" style="240" customWidth="1"/>
    <col min="11043" max="11043" width="0.42578125" style="240" customWidth="1"/>
    <col min="11044" max="11044" width="1.42578125" style="240" customWidth="1"/>
    <col min="11045" max="11045" width="1.28515625" style="240" customWidth="1"/>
    <col min="11046" max="11046" width="0.85546875" style="240" customWidth="1"/>
    <col min="11047" max="11047" width="0.140625" style="240" customWidth="1"/>
    <col min="11048" max="11048" width="0.42578125" style="240" customWidth="1"/>
    <col min="11049" max="11049" width="1.28515625" style="240" customWidth="1"/>
    <col min="11050" max="11050" width="0.140625" style="240" customWidth="1"/>
    <col min="11051" max="11051" width="1.28515625" style="240" customWidth="1"/>
    <col min="11052" max="11053" width="2.7109375" style="240" customWidth="1"/>
    <col min="11054" max="11054" width="0.140625" style="240" customWidth="1"/>
    <col min="11055" max="11055" width="2.7109375" style="240" customWidth="1"/>
    <col min="11056" max="11056" width="1.5703125" style="240" customWidth="1"/>
    <col min="11057" max="11057" width="2.140625" style="240" customWidth="1"/>
    <col min="11058" max="11059" width="0" style="240" hidden="1" customWidth="1"/>
    <col min="11060" max="11060" width="15" style="240" bestFit="1" customWidth="1"/>
    <col min="11061" max="11251" width="9.140625" style="240"/>
    <col min="11252" max="11254" width="1.140625" style="240" customWidth="1"/>
    <col min="11255" max="11255" width="2" style="240" customWidth="1"/>
    <col min="11256" max="11256" width="0.140625" style="240" customWidth="1"/>
    <col min="11257" max="11257" width="6.140625" style="240" customWidth="1"/>
    <col min="11258" max="11258" width="0.140625" style="240" customWidth="1"/>
    <col min="11259" max="11259" width="2.5703125" style="240" customWidth="1"/>
    <col min="11260" max="11260" width="1.5703125" style="240" customWidth="1"/>
    <col min="11261" max="11261" width="1.140625" style="240" customWidth="1"/>
    <col min="11262" max="11262" width="2.7109375" style="240" customWidth="1"/>
    <col min="11263" max="11263" width="1.42578125" style="240" customWidth="1"/>
    <col min="11264" max="11264" width="0.42578125" style="240" customWidth="1"/>
    <col min="11265" max="11265" width="0.85546875" style="240" customWidth="1"/>
    <col min="11266" max="11267" width="0.7109375" style="240" customWidth="1"/>
    <col min="11268" max="11268" width="1.42578125" style="240" customWidth="1"/>
    <col min="11269" max="11270" width="2.7109375" style="240" customWidth="1"/>
    <col min="11271" max="11271" width="3.42578125" style="240" customWidth="1"/>
    <col min="11272" max="11272" width="0.7109375" style="240" customWidth="1"/>
    <col min="11273" max="11273" width="6.140625" style="240" customWidth="1"/>
    <col min="11274" max="11274" width="0.7109375" style="240" customWidth="1"/>
    <col min="11275" max="11275" width="5.42578125" style="240" customWidth="1"/>
    <col min="11276" max="11276" width="5.28515625" style="240" customWidth="1"/>
    <col min="11277" max="11279" width="1.140625" style="240" customWidth="1"/>
    <col min="11280" max="11280" width="4.5703125" style="240" customWidth="1"/>
    <col min="11281" max="11281" width="0.85546875" style="240" customWidth="1"/>
    <col min="11282" max="11282" width="7.140625" style="240" customWidth="1"/>
    <col min="11283" max="11283" width="0.42578125" style="240" customWidth="1"/>
    <col min="11284" max="11284" width="2.7109375" style="240" customWidth="1"/>
    <col min="11285" max="11285" width="0.5703125" style="240" customWidth="1"/>
    <col min="11286" max="11286" width="0.140625" style="240" customWidth="1"/>
    <col min="11287" max="11287" width="2.140625" style="240" customWidth="1"/>
    <col min="11288" max="11288" width="0.85546875" style="240" customWidth="1"/>
    <col min="11289" max="11289" width="1.85546875" style="240" customWidth="1"/>
    <col min="11290" max="11290" width="1" style="240" customWidth="1"/>
    <col min="11291" max="11291" width="0.28515625" style="240" customWidth="1"/>
    <col min="11292" max="11293" width="1.42578125" style="240" customWidth="1"/>
    <col min="11294" max="11294" width="1.28515625" style="240" customWidth="1"/>
    <col min="11295" max="11295" width="1.42578125" style="240" customWidth="1"/>
    <col min="11296" max="11296" width="1.28515625" style="240" customWidth="1"/>
    <col min="11297" max="11297" width="0.7109375" style="240" customWidth="1"/>
    <col min="11298" max="11298" width="0.28515625" style="240" customWidth="1"/>
    <col min="11299" max="11299" width="0.42578125" style="240" customWidth="1"/>
    <col min="11300" max="11300" width="1.42578125" style="240" customWidth="1"/>
    <col min="11301" max="11301" width="1.28515625" style="240" customWidth="1"/>
    <col min="11302" max="11302" width="0.85546875" style="240" customWidth="1"/>
    <col min="11303" max="11303" width="0.140625" style="240" customWidth="1"/>
    <col min="11304" max="11304" width="0.42578125" style="240" customWidth="1"/>
    <col min="11305" max="11305" width="1.28515625" style="240" customWidth="1"/>
    <col min="11306" max="11306" width="0.140625" style="240" customWidth="1"/>
    <col min="11307" max="11307" width="1.28515625" style="240" customWidth="1"/>
    <col min="11308" max="11309" width="2.7109375" style="240" customWidth="1"/>
    <col min="11310" max="11310" width="0.140625" style="240" customWidth="1"/>
    <col min="11311" max="11311" width="2.7109375" style="240" customWidth="1"/>
    <col min="11312" max="11312" width="1.5703125" style="240" customWidth="1"/>
    <col min="11313" max="11313" width="2.140625" style="240" customWidth="1"/>
    <col min="11314" max="11315" width="0" style="240" hidden="1" customWidth="1"/>
    <col min="11316" max="11316" width="15" style="240" bestFit="1" customWidth="1"/>
    <col min="11317" max="11507" width="9.140625" style="240"/>
    <col min="11508" max="11510" width="1.140625" style="240" customWidth="1"/>
    <col min="11511" max="11511" width="2" style="240" customWidth="1"/>
    <col min="11512" max="11512" width="0.140625" style="240" customWidth="1"/>
    <col min="11513" max="11513" width="6.140625" style="240" customWidth="1"/>
    <col min="11514" max="11514" width="0.140625" style="240" customWidth="1"/>
    <col min="11515" max="11515" width="2.5703125" style="240" customWidth="1"/>
    <col min="11516" max="11516" width="1.5703125" style="240" customWidth="1"/>
    <col min="11517" max="11517" width="1.140625" style="240" customWidth="1"/>
    <col min="11518" max="11518" width="2.7109375" style="240" customWidth="1"/>
    <col min="11519" max="11519" width="1.42578125" style="240" customWidth="1"/>
    <col min="11520" max="11520" width="0.42578125" style="240" customWidth="1"/>
    <col min="11521" max="11521" width="0.85546875" style="240" customWidth="1"/>
    <col min="11522" max="11523" width="0.7109375" style="240" customWidth="1"/>
    <col min="11524" max="11524" width="1.42578125" style="240" customWidth="1"/>
    <col min="11525" max="11526" width="2.7109375" style="240" customWidth="1"/>
    <col min="11527" max="11527" width="3.42578125" style="240" customWidth="1"/>
    <col min="11528" max="11528" width="0.7109375" style="240" customWidth="1"/>
    <col min="11529" max="11529" width="6.140625" style="240" customWidth="1"/>
    <col min="11530" max="11530" width="0.7109375" style="240" customWidth="1"/>
    <col min="11531" max="11531" width="5.42578125" style="240" customWidth="1"/>
    <col min="11532" max="11532" width="5.28515625" style="240" customWidth="1"/>
    <col min="11533" max="11535" width="1.140625" style="240" customWidth="1"/>
    <col min="11536" max="11536" width="4.5703125" style="240" customWidth="1"/>
    <col min="11537" max="11537" width="0.85546875" style="240" customWidth="1"/>
    <col min="11538" max="11538" width="7.140625" style="240" customWidth="1"/>
    <col min="11539" max="11539" width="0.42578125" style="240" customWidth="1"/>
    <col min="11540" max="11540" width="2.7109375" style="240" customWidth="1"/>
    <col min="11541" max="11541" width="0.5703125" style="240" customWidth="1"/>
    <col min="11542" max="11542" width="0.140625" style="240" customWidth="1"/>
    <col min="11543" max="11543" width="2.140625" style="240" customWidth="1"/>
    <col min="11544" max="11544" width="0.85546875" style="240" customWidth="1"/>
    <col min="11545" max="11545" width="1.85546875" style="240" customWidth="1"/>
    <col min="11546" max="11546" width="1" style="240" customWidth="1"/>
    <col min="11547" max="11547" width="0.28515625" style="240" customWidth="1"/>
    <col min="11548" max="11549" width="1.42578125" style="240" customWidth="1"/>
    <col min="11550" max="11550" width="1.28515625" style="240" customWidth="1"/>
    <col min="11551" max="11551" width="1.42578125" style="240" customWidth="1"/>
    <col min="11552" max="11552" width="1.28515625" style="240" customWidth="1"/>
    <col min="11553" max="11553" width="0.7109375" style="240" customWidth="1"/>
    <col min="11554" max="11554" width="0.28515625" style="240" customWidth="1"/>
    <col min="11555" max="11555" width="0.42578125" style="240" customWidth="1"/>
    <col min="11556" max="11556" width="1.42578125" style="240" customWidth="1"/>
    <col min="11557" max="11557" width="1.28515625" style="240" customWidth="1"/>
    <col min="11558" max="11558" width="0.85546875" style="240" customWidth="1"/>
    <col min="11559" max="11559" width="0.140625" style="240" customWidth="1"/>
    <col min="11560" max="11560" width="0.42578125" style="240" customWidth="1"/>
    <col min="11561" max="11561" width="1.28515625" style="240" customWidth="1"/>
    <col min="11562" max="11562" width="0.140625" style="240" customWidth="1"/>
    <col min="11563" max="11563" width="1.28515625" style="240" customWidth="1"/>
    <col min="11564" max="11565" width="2.7109375" style="240" customWidth="1"/>
    <col min="11566" max="11566" width="0.140625" style="240" customWidth="1"/>
    <col min="11567" max="11567" width="2.7109375" style="240" customWidth="1"/>
    <col min="11568" max="11568" width="1.5703125" style="240" customWidth="1"/>
    <col min="11569" max="11569" width="2.140625" style="240" customWidth="1"/>
    <col min="11570" max="11571" width="0" style="240" hidden="1" customWidth="1"/>
    <col min="11572" max="11572" width="15" style="240" bestFit="1" customWidth="1"/>
    <col min="11573" max="11763" width="9.140625" style="240"/>
    <col min="11764" max="11766" width="1.140625" style="240" customWidth="1"/>
    <col min="11767" max="11767" width="2" style="240" customWidth="1"/>
    <col min="11768" max="11768" width="0.140625" style="240" customWidth="1"/>
    <col min="11769" max="11769" width="6.140625" style="240" customWidth="1"/>
    <col min="11770" max="11770" width="0.140625" style="240" customWidth="1"/>
    <col min="11771" max="11771" width="2.5703125" style="240" customWidth="1"/>
    <col min="11772" max="11772" width="1.5703125" style="240" customWidth="1"/>
    <col min="11773" max="11773" width="1.140625" style="240" customWidth="1"/>
    <col min="11774" max="11774" width="2.7109375" style="240" customWidth="1"/>
    <col min="11775" max="11775" width="1.42578125" style="240" customWidth="1"/>
    <col min="11776" max="11776" width="0.42578125" style="240" customWidth="1"/>
    <col min="11777" max="11777" width="0.85546875" style="240" customWidth="1"/>
    <col min="11778" max="11779" width="0.7109375" style="240" customWidth="1"/>
    <col min="11780" max="11780" width="1.42578125" style="240" customWidth="1"/>
    <col min="11781" max="11782" width="2.7109375" style="240" customWidth="1"/>
    <col min="11783" max="11783" width="3.42578125" style="240" customWidth="1"/>
    <col min="11784" max="11784" width="0.7109375" style="240" customWidth="1"/>
    <col min="11785" max="11785" width="6.140625" style="240" customWidth="1"/>
    <col min="11786" max="11786" width="0.7109375" style="240" customWidth="1"/>
    <col min="11787" max="11787" width="5.42578125" style="240" customWidth="1"/>
    <col min="11788" max="11788" width="5.28515625" style="240" customWidth="1"/>
    <col min="11789" max="11791" width="1.140625" style="240" customWidth="1"/>
    <col min="11792" max="11792" width="4.5703125" style="240" customWidth="1"/>
    <col min="11793" max="11793" width="0.85546875" style="240" customWidth="1"/>
    <col min="11794" max="11794" width="7.140625" style="240" customWidth="1"/>
    <col min="11795" max="11795" width="0.42578125" style="240" customWidth="1"/>
    <col min="11796" max="11796" width="2.7109375" style="240" customWidth="1"/>
    <col min="11797" max="11797" width="0.5703125" style="240" customWidth="1"/>
    <col min="11798" max="11798" width="0.140625" style="240" customWidth="1"/>
    <col min="11799" max="11799" width="2.140625" style="240" customWidth="1"/>
    <col min="11800" max="11800" width="0.85546875" style="240" customWidth="1"/>
    <col min="11801" max="11801" width="1.85546875" style="240" customWidth="1"/>
    <col min="11802" max="11802" width="1" style="240" customWidth="1"/>
    <col min="11803" max="11803" width="0.28515625" style="240" customWidth="1"/>
    <col min="11804" max="11805" width="1.42578125" style="240" customWidth="1"/>
    <col min="11806" max="11806" width="1.28515625" style="240" customWidth="1"/>
    <col min="11807" max="11807" width="1.42578125" style="240" customWidth="1"/>
    <col min="11808" max="11808" width="1.28515625" style="240" customWidth="1"/>
    <col min="11809" max="11809" width="0.7109375" style="240" customWidth="1"/>
    <col min="11810" max="11810" width="0.28515625" style="240" customWidth="1"/>
    <col min="11811" max="11811" width="0.42578125" style="240" customWidth="1"/>
    <col min="11812" max="11812" width="1.42578125" style="240" customWidth="1"/>
    <col min="11813" max="11813" width="1.28515625" style="240" customWidth="1"/>
    <col min="11814" max="11814" width="0.85546875" style="240" customWidth="1"/>
    <col min="11815" max="11815" width="0.140625" style="240" customWidth="1"/>
    <col min="11816" max="11816" width="0.42578125" style="240" customWidth="1"/>
    <col min="11817" max="11817" width="1.28515625" style="240" customWidth="1"/>
    <col min="11818" max="11818" width="0.140625" style="240" customWidth="1"/>
    <col min="11819" max="11819" width="1.28515625" style="240" customWidth="1"/>
    <col min="11820" max="11821" width="2.7109375" style="240" customWidth="1"/>
    <col min="11822" max="11822" width="0.140625" style="240" customWidth="1"/>
    <col min="11823" max="11823" width="2.7109375" style="240" customWidth="1"/>
    <col min="11824" max="11824" width="1.5703125" style="240" customWidth="1"/>
    <col min="11825" max="11825" width="2.140625" style="240" customWidth="1"/>
    <col min="11826" max="11827" width="0" style="240" hidden="1" customWidth="1"/>
    <col min="11828" max="11828" width="15" style="240" bestFit="1" customWidth="1"/>
    <col min="11829" max="12019" width="9.140625" style="240"/>
    <col min="12020" max="12022" width="1.140625" style="240" customWidth="1"/>
    <col min="12023" max="12023" width="2" style="240" customWidth="1"/>
    <col min="12024" max="12024" width="0.140625" style="240" customWidth="1"/>
    <col min="12025" max="12025" width="6.140625" style="240" customWidth="1"/>
    <col min="12026" max="12026" width="0.140625" style="240" customWidth="1"/>
    <col min="12027" max="12027" width="2.5703125" style="240" customWidth="1"/>
    <col min="12028" max="12028" width="1.5703125" style="240" customWidth="1"/>
    <col min="12029" max="12029" width="1.140625" style="240" customWidth="1"/>
    <col min="12030" max="12030" width="2.7109375" style="240" customWidth="1"/>
    <col min="12031" max="12031" width="1.42578125" style="240" customWidth="1"/>
    <col min="12032" max="12032" width="0.42578125" style="240" customWidth="1"/>
    <col min="12033" max="12033" width="0.85546875" style="240" customWidth="1"/>
    <col min="12034" max="12035" width="0.7109375" style="240" customWidth="1"/>
    <col min="12036" max="12036" width="1.42578125" style="240" customWidth="1"/>
    <col min="12037" max="12038" width="2.7109375" style="240" customWidth="1"/>
    <col min="12039" max="12039" width="3.42578125" style="240" customWidth="1"/>
    <col min="12040" max="12040" width="0.7109375" style="240" customWidth="1"/>
    <col min="12041" max="12041" width="6.140625" style="240" customWidth="1"/>
    <col min="12042" max="12042" width="0.7109375" style="240" customWidth="1"/>
    <col min="12043" max="12043" width="5.42578125" style="240" customWidth="1"/>
    <col min="12044" max="12044" width="5.28515625" style="240" customWidth="1"/>
    <col min="12045" max="12047" width="1.140625" style="240" customWidth="1"/>
    <col min="12048" max="12048" width="4.5703125" style="240" customWidth="1"/>
    <col min="12049" max="12049" width="0.85546875" style="240" customWidth="1"/>
    <col min="12050" max="12050" width="7.140625" style="240" customWidth="1"/>
    <col min="12051" max="12051" width="0.42578125" style="240" customWidth="1"/>
    <col min="12052" max="12052" width="2.7109375" style="240" customWidth="1"/>
    <col min="12053" max="12053" width="0.5703125" style="240" customWidth="1"/>
    <col min="12054" max="12054" width="0.140625" style="240" customWidth="1"/>
    <col min="12055" max="12055" width="2.140625" style="240" customWidth="1"/>
    <col min="12056" max="12056" width="0.85546875" style="240" customWidth="1"/>
    <col min="12057" max="12057" width="1.85546875" style="240" customWidth="1"/>
    <col min="12058" max="12058" width="1" style="240" customWidth="1"/>
    <col min="12059" max="12059" width="0.28515625" style="240" customWidth="1"/>
    <col min="12060" max="12061" width="1.42578125" style="240" customWidth="1"/>
    <col min="12062" max="12062" width="1.28515625" style="240" customWidth="1"/>
    <col min="12063" max="12063" width="1.42578125" style="240" customWidth="1"/>
    <col min="12064" max="12064" width="1.28515625" style="240" customWidth="1"/>
    <col min="12065" max="12065" width="0.7109375" style="240" customWidth="1"/>
    <col min="12066" max="12066" width="0.28515625" style="240" customWidth="1"/>
    <col min="12067" max="12067" width="0.42578125" style="240" customWidth="1"/>
    <col min="12068" max="12068" width="1.42578125" style="240" customWidth="1"/>
    <col min="12069" max="12069" width="1.28515625" style="240" customWidth="1"/>
    <col min="12070" max="12070" width="0.85546875" style="240" customWidth="1"/>
    <col min="12071" max="12071" width="0.140625" style="240" customWidth="1"/>
    <col min="12072" max="12072" width="0.42578125" style="240" customWidth="1"/>
    <col min="12073" max="12073" width="1.28515625" style="240" customWidth="1"/>
    <col min="12074" max="12074" width="0.140625" style="240" customWidth="1"/>
    <col min="12075" max="12075" width="1.28515625" style="240" customWidth="1"/>
    <col min="12076" max="12077" width="2.7109375" style="240" customWidth="1"/>
    <col min="12078" max="12078" width="0.140625" style="240" customWidth="1"/>
    <col min="12079" max="12079" width="2.7109375" style="240" customWidth="1"/>
    <col min="12080" max="12080" width="1.5703125" style="240" customWidth="1"/>
    <col min="12081" max="12081" width="2.140625" style="240" customWidth="1"/>
    <col min="12082" max="12083" width="0" style="240" hidden="1" customWidth="1"/>
    <col min="12084" max="12084" width="15" style="240" bestFit="1" customWidth="1"/>
    <col min="12085" max="12275" width="9.140625" style="240"/>
    <col min="12276" max="12278" width="1.140625" style="240" customWidth="1"/>
    <col min="12279" max="12279" width="2" style="240" customWidth="1"/>
    <col min="12280" max="12280" width="0.140625" style="240" customWidth="1"/>
    <col min="12281" max="12281" width="6.140625" style="240" customWidth="1"/>
    <col min="12282" max="12282" width="0.140625" style="240" customWidth="1"/>
    <col min="12283" max="12283" width="2.5703125" style="240" customWidth="1"/>
    <col min="12284" max="12284" width="1.5703125" style="240" customWidth="1"/>
    <col min="12285" max="12285" width="1.140625" style="240" customWidth="1"/>
    <col min="12286" max="12286" width="2.7109375" style="240" customWidth="1"/>
    <col min="12287" max="12287" width="1.42578125" style="240" customWidth="1"/>
    <col min="12288" max="12288" width="0.42578125" style="240" customWidth="1"/>
    <col min="12289" max="12289" width="0.85546875" style="240" customWidth="1"/>
    <col min="12290" max="12291" width="0.7109375" style="240" customWidth="1"/>
    <col min="12292" max="12292" width="1.42578125" style="240" customWidth="1"/>
    <col min="12293" max="12294" width="2.7109375" style="240" customWidth="1"/>
    <col min="12295" max="12295" width="3.42578125" style="240" customWidth="1"/>
    <col min="12296" max="12296" width="0.7109375" style="240" customWidth="1"/>
    <col min="12297" max="12297" width="6.140625" style="240" customWidth="1"/>
    <col min="12298" max="12298" width="0.7109375" style="240" customWidth="1"/>
    <col min="12299" max="12299" width="5.42578125" style="240" customWidth="1"/>
    <col min="12300" max="12300" width="5.28515625" style="240" customWidth="1"/>
    <col min="12301" max="12303" width="1.140625" style="240" customWidth="1"/>
    <col min="12304" max="12304" width="4.5703125" style="240" customWidth="1"/>
    <col min="12305" max="12305" width="0.85546875" style="240" customWidth="1"/>
    <col min="12306" max="12306" width="7.140625" style="240" customWidth="1"/>
    <col min="12307" max="12307" width="0.42578125" style="240" customWidth="1"/>
    <col min="12308" max="12308" width="2.7109375" style="240" customWidth="1"/>
    <col min="12309" max="12309" width="0.5703125" style="240" customWidth="1"/>
    <col min="12310" max="12310" width="0.140625" style="240" customWidth="1"/>
    <col min="12311" max="12311" width="2.140625" style="240" customWidth="1"/>
    <col min="12312" max="12312" width="0.85546875" style="240" customWidth="1"/>
    <col min="12313" max="12313" width="1.85546875" style="240" customWidth="1"/>
    <col min="12314" max="12314" width="1" style="240" customWidth="1"/>
    <col min="12315" max="12315" width="0.28515625" style="240" customWidth="1"/>
    <col min="12316" max="12317" width="1.42578125" style="240" customWidth="1"/>
    <col min="12318" max="12318" width="1.28515625" style="240" customWidth="1"/>
    <col min="12319" max="12319" width="1.42578125" style="240" customWidth="1"/>
    <col min="12320" max="12320" width="1.28515625" style="240" customWidth="1"/>
    <col min="12321" max="12321" width="0.7109375" style="240" customWidth="1"/>
    <col min="12322" max="12322" width="0.28515625" style="240" customWidth="1"/>
    <col min="12323" max="12323" width="0.42578125" style="240" customWidth="1"/>
    <col min="12324" max="12324" width="1.42578125" style="240" customWidth="1"/>
    <col min="12325" max="12325" width="1.28515625" style="240" customWidth="1"/>
    <col min="12326" max="12326" width="0.85546875" style="240" customWidth="1"/>
    <col min="12327" max="12327" width="0.140625" style="240" customWidth="1"/>
    <col min="12328" max="12328" width="0.42578125" style="240" customWidth="1"/>
    <col min="12329" max="12329" width="1.28515625" style="240" customWidth="1"/>
    <col min="12330" max="12330" width="0.140625" style="240" customWidth="1"/>
    <col min="12331" max="12331" width="1.28515625" style="240" customWidth="1"/>
    <col min="12332" max="12333" width="2.7109375" style="240" customWidth="1"/>
    <col min="12334" max="12334" width="0.140625" style="240" customWidth="1"/>
    <col min="12335" max="12335" width="2.7109375" style="240" customWidth="1"/>
    <col min="12336" max="12336" width="1.5703125" style="240" customWidth="1"/>
    <col min="12337" max="12337" width="2.140625" style="240" customWidth="1"/>
    <col min="12338" max="12339" width="0" style="240" hidden="1" customWidth="1"/>
    <col min="12340" max="12340" width="15" style="240" bestFit="1" customWidth="1"/>
    <col min="12341" max="12531" width="9.140625" style="240"/>
    <col min="12532" max="12534" width="1.140625" style="240" customWidth="1"/>
    <col min="12535" max="12535" width="2" style="240" customWidth="1"/>
    <col min="12536" max="12536" width="0.140625" style="240" customWidth="1"/>
    <col min="12537" max="12537" width="6.140625" style="240" customWidth="1"/>
    <col min="12538" max="12538" width="0.140625" style="240" customWidth="1"/>
    <col min="12539" max="12539" width="2.5703125" style="240" customWidth="1"/>
    <col min="12540" max="12540" width="1.5703125" style="240" customWidth="1"/>
    <col min="12541" max="12541" width="1.140625" style="240" customWidth="1"/>
    <col min="12542" max="12542" width="2.7109375" style="240" customWidth="1"/>
    <col min="12543" max="12543" width="1.42578125" style="240" customWidth="1"/>
    <col min="12544" max="12544" width="0.42578125" style="240" customWidth="1"/>
    <col min="12545" max="12545" width="0.85546875" style="240" customWidth="1"/>
    <col min="12546" max="12547" width="0.7109375" style="240" customWidth="1"/>
    <col min="12548" max="12548" width="1.42578125" style="240" customWidth="1"/>
    <col min="12549" max="12550" width="2.7109375" style="240" customWidth="1"/>
    <col min="12551" max="12551" width="3.42578125" style="240" customWidth="1"/>
    <col min="12552" max="12552" width="0.7109375" style="240" customWidth="1"/>
    <col min="12553" max="12553" width="6.140625" style="240" customWidth="1"/>
    <col min="12554" max="12554" width="0.7109375" style="240" customWidth="1"/>
    <col min="12555" max="12555" width="5.42578125" style="240" customWidth="1"/>
    <col min="12556" max="12556" width="5.28515625" style="240" customWidth="1"/>
    <col min="12557" max="12559" width="1.140625" style="240" customWidth="1"/>
    <col min="12560" max="12560" width="4.5703125" style="240" customWidth="1"/>
    <col min="12561" max="12561" width="0.85546875" style="240" customWidth="1"/>
    <col min="12562" max="12562" width="7.140625" style="240" customWidth="1"/>
    <col min="12563" max="12563" width="0.42578125" style="240" customWidth="1"/>
    <col min="12564" max="12564" width="2.7109375" style="240" customWidth="1"/>
    <col min="12565" max="12565" width="0.5703125" style="240" customWidth="1"/>
    <col min="12566" max="12566" width="0.140625" style="240" customWidth="1"/>
    <col min="12567" max="12567" width="2.140625" style="240" customWidth="1"/>
    <col min="12568" max="12568" width="0.85546875" style="240" customWidth="1"/>
    <col min="12569" max="12569" width="1.85546875" style="240" customWidth="1"/>
    <col min="12570" max="12570" width="1" style="240" customWidth="1"/>
    <col min="12571" max="12571" width="0.28515625" style="240" customWidth="1"/>
    <col min="12572" max="12573" width="1.42578125" style="240" customWidth="1"/>
    <col min="12574" max="12574" width="1.28515625" style="240" customWidth="1"/>
    <col min="12575" max="12575" width="1.42578125" style="240" customWidth="1"/>
    <col min="12576" max="12576" width="1.28515625" style="240" customWidth="1"/>
    <col min="12577" max="12577" width="0.7109375" style="240" customWidth="1"/>
    <col min="12578" max="12578" width="0.28515625" style="240" customWidth="1"/>
    <col min="12579" max="12579" width="0.42578125" style="240" customWidth="1"/>
    <col min="12580" max="12580" width="1.42578125" style="240" customWidth="1"/>
    <col min="12581" max="12581" width="1.28515625" style="240" customWidth="1"/>
    <col min="12582" max="12582" width="0.85546875" style="240" customWidth="1"/>
    <col min="12583" max="12583" width="0.140625" style="240" customWidth="1"/>
    <col min="12584" max="12584" width="0.42578125" style="240" customWidth="1"/>
    <col min="12585" max="12585" width="1.28515625" style="240" customWidth="1"/>
    <col min="12586" max="12586" width="0.140625" style="240" customWidth="1"/>
    <col min="12587" max="12587" width="1.28515625" style="240" customWidth="1"/>
    <col min="12588" max="12589" width="2.7109375" style="240" customWidth="1"/>
    <col min="12590" max="12590" width="0.140625" style="240" customWidth="1"/>
    <col min="12591" max="12591" width="2.7109375" style="240" customWidth="1"/>
    <col min="12592" max="12592" width="1.5703125" style="240" customWidth="1"/>
    <col min="12593" max="12593" width="2.140625" style="240" customWidth="1"/>
    <col min="12594" max="12595" width="0" style="240" hidden="1" customWidth="1"/>
    <col min="12596" max="12596" width="15" style="240" bestFit="1" customWidth="1"/>
    <col min="12597" max="12787" width="9.140625" style="240"/>
    <col min="12788" max="12790" width="1.140625" style="240" customWidth="1"/>
    <col min="12791" max="12791" width="2" style="240" customWidth="1"/>
    <col min="12792" max="12792" width="0.140625" style="240" customWidth="1"/>
    <col min="12793" max="12793" width="6.140625" style="240" customWidth="1"/>
    <col min="12794" max="12794" width="0.140625" style="240" customWidth="1"/>
    <col min="12795" max="12795" width="2.5703125" style="240" customWidth="1"/>
    <col min="12796" max="12796" width="1.5703125" style="240" customWidth="1"/>
    <col min="12797" max="12797" width="1.140625" style="240" customWidth="1"/>
    <col min="12798" max="12798" width="2.7109375" style="240" customWidth="1"/>
    <col min="12799" max="12799" width="1.42578125" style="240" customWidth="1"/>
    <col min="12800" max="12800" width="0.42578125" style="240" customWidth="1"/>
    <col min="12801" max="12801" width="0.85546875" style="240" customWidth="1"/>
    <col min="12802" max="12803" width="0.7109375" style="240" customWidth="1"/>
    <col min="12804" max="12804" width="1.42578125" style="240" customWidth="1"/>
    <col min="12805" max="12806" width="2.7109375" style="240" customWidth="1"/>
    <col min="12807" max="12807" width="3.42578125" style="240" customWidth="1"/>
    <col min="12808" max="12808" width="0.7109375" style="240" customWidth="1"/>
    <col min="12809" max="12809" width="6.140625" style="240" customWidth="1"/>
    <col min="12810" max="12810" width="0.7109375" style="240" customWidth="1"/>
    <col min="12811" max="12811" width="5.42578125" style="240" customWidth="1"/>
    <col min="12812" max="12812" width="5.28515625" style="240" customWidth="1"/>
    <col min="12813" max="12815" width="1.140625" style="240" customWidth="1"/>
    <col min="12816" max="12816" width="4.5703125" style="240" customWidth="1"/>
    <col min="12817" max="12817" width="0.85546875" style="240" customWidth="1"/>
    <col min="12818" max="12818" width="7.140625" style="240" customWidth="1"/>
    <col min="12819" max="12819" width="0.42578125" style="240" customWidth="1"/>
    <col min="12820" max="12820" width="2.7109375" style="240" customWidth="1"/>
    <col min="12821" max="12821" width="0.5703125" style="240" customWidth="1"/>
    <col min="12822" max="12822" width="0.140625" style="240" customWidth="1"/>
    <col min="12823" max="12823" width="2.140625" style="240" customWidth="1"/>
    <col min="12824" max="12824" width="0.85546875" style="240" customWidth="1"/>
    <col min="12825" max="12825" width="1.85546875" style="240" customWidth="1"/>
    <col min="12826" max="12826" width="1" style="240" customWidth="1"/>
    <col min="12827" max="12827" width="0.28515625" style="240" customWidth="1"/>
    <col min="12828" max="12829" width="1.42578125" style="240" customWidth="1"/>
    <col min="12830" max="12830" width="1.28515625" style="240" customWidth="1"/>
    <col min="12831" max="12831" width="1.42578125" style="240" customWidth="1"/>
    <col min="12832" max="12832" width="1.28515625" style="240" customWidth="1"/>
    <col min="12833" max="12833" width="0.7109375" style="240" customWidth="1"/>
    <col min="12834" max="12834" width="0.28515625" style="240" customWidth="1"/>
    <col min="12835" max="12835" width="0.42578125" style="240" customWidth="1"/>
    <col min="12836" max="12836" width="1.42578125" style="240" customWidth="1"/>
    <col min="12837" max="12837" width="1.28515625" style="240" customWidth="1"/>
    <col min="12838" max="12838" width="0.85546875" style="240" customWidth="1"/>
    <col min="12839" max="12839" width="0.140625" style="240" customWidth="1"/>
    <col min="12840" max="12840" width="0.42578125" style="240" customWidth="1"/>
    <col min="12841" max="12841" width="1.28515625" style="240" customWidth="1"/>
    <col min="12842" max="12842" width="0.140625" style="240" customWidth="1"/>
    <col min="12843" max="12843" width="1.28515625" style="240" customWidth="1"/>
    <col min="12844" max="12845" width="2.7109375" style="240" customWidth="1"/>
    <col min="12846" max="12846" width="0.140625" style="240" customWidth="1"/>
    <col min="12847" max="12847" width="2.7109375" style="240" customWidth="1"/>
    <col min="12848" max="12848" width="1.5703125" style="240" customWidth="1"/>
    <col min="12849" max="12849" width="2.140625" style="240" customWidth="1"/>
    <col min="12850" max="12851" width="0" style="240" hidden="1" customWidth="1"/>
    <col min="12852" max="12852" width="15" style="240" bestFit="1" customWidth="1"/>
    <col min="12853" max="13043" width="9.140625" style="240"/>
    <col min="13044" max="13046" width="1.140625" style="240" customWidth="1"/>
    <col min="13047" max="13047" width="2" style="240" customWidth="1"/>
    <col min="13048" max="13048" width="0.140625" style="240" customWidth="1"/>
    <col min="13049" max="13049" width="6.140625" style="240" customWidth="1"/>
    <col min="13050" max="13050" width="0.140625" style="240" customWidth="1"/>
    <col min="13051" max="13051" width="2.5703125" style="240" customWidth="1"/>
    <col min="13052" max="13052" width="1.5703125" style="240" customWidth="1"/>
    <col min="13053" max="13053" width="1.140625" style="240" customWidth="1"/>
    <col min="13054" max="13054" width="2.7109375" style="240" customWidth="1"/>
    <col min="13055" max="13055" width="1.42578125" style="240" customWidth="1"/>
    <col min="13056" max="13056" width="0.42578125" style="240" customWidth="1"/>
    <col min="13057" max="13057" width="0.85546875" style="240" customWidth="1"/>
    <col min="13058" max="13059" width="0.7109375" style="240" customWidth="1"/>
    <col min="13060" max="13060" width="1.42578125" style="240" customWidth="1"/>
    <col min="13061" max="13062" width="2.7109375" style="240" customWidth="1"/>
    <col min="13063" max="13063" width="3.42578125" style="240" customWidth="1"/>
    <col min="13064" max="13064" width="0.7109375" style="240" customWidth="1"/>
    <col min="13065" max="13065" width="6.140625" style="240" customWidth="1"/>
    <col min="13066" max="13066" width="0.7109375" style="240" customWidth="1"/>
    <col min="13067" max="13067" width="5.42578125" style="240" customWidth="1"/>
    <col min="13068" max="13068" width="5.28515625" style="240" customWidth="1"/>
    <col min="13069" max="13071" width="1.140625" style="240" customWidth="1"/>
    <col min="13072" max="13072" width="4.5703125" style="240" customWidth="1"/>
    <col min="13073" max="13073" width="0.85546875" style="240" customWidth="1"/>
    <col min="13074" max="13074" width="7.140625" style="240" customWidth="1"/>
    <col min="13075" max="13075" width="0.42578125" style="240" customWidth="1"/>
    <col min="13076" max="13076" width="2.7109375" style="240" customWidth="1"/>
    <col min="13077" max="13077" width="0.5703125" style="240" customWidth="1"/>
    <col min="13078" max="13078" width="0.140625" style="240" customWidth="1"/>
    <col min="13079" max="13079" width="2.140625" style="240" customWidth="1"/>
    <col min="13080" max="13080" width="0.85546875" style="240" customWidth="1"/>
    <col min="13081" max="13081" width="1.85546875" style="240" customWidth="1"/>
    <col min="13082" max="13082" width="1" style="240" customWidth="1"/>
    <col min="13083" max="13083" width="0.28515625" style="240" customWidth="1"/>
    <col min="13084" max="13085" width="1.42578125" style="240" customWidth="1"/>
    <col min="13086" max="13086" width="1.28515625" style="240" customWidth="1"/>
    <col min="13087" max="13087" width="1.42578125" style="240" customWidth="1"/>
    <col min="13088" max="13088" width="1.28515625" style="240" customWidth="1"/>
    <col min="13089" max="13089" width="0.7109375" style="240" customWidth="1"/>
    <col min="13090" max="13090" width="0.28515625" style="240" customWidth="1"/>
    <col min="13091" max="13091" width="0.42578125" style="240" customWidth="1"/>
    <col min="13092" max="13092" width="1.42578125" style="240" customWidth="1"/>
    <col min="13093" max="13093" width="1.28515625" style="240" customWidth="1"/>
    <col min="13094" max="13094" width="0.85546875" style="240" customWidth="1"/>
    <col min="13095" max="13095" width="0.140625" style="240" customWidth="1"/>
    <col min="13096" max="13096" width="0.42578125" style="240" customWidth="1"/>
    <col min="13097" max="13097" width="1.28515625" style="240" customWidth="1"/>
    <col min="13098" max="13098" width="0.140625" style="240" customWidth="1"/>
    <col min="13099" max="13099" width="1.28515625" style="240" customWidth="1"/>
    <col min="13100" max="13101" width="2.7109375" style="240" customWidth="1"/>
    <col min="13102" max="13102" width="0.140625" style="240" customWidth="1"/>
    <col min="13103" max="13103" width="2.7109375" style="240" customWidth="1"/>
    <col min="13104" max="13104" width="1.5703125" style="240" customWidth="1"/>
    <col min="13105" max="13105" width="2.140625" style="240" customWidth="1"/>
    <col min="13106" max="13107" width="0" style="240" hidden="1" customWidth="1"/>
    <col min="13108" max="13108" width="15" style="240" bestFit="1" customWidth="1"/>
    <col min="13109" max="13299" width="9.140625" style="240"/>
    <col min="13300" max="13302" width="1.140625" style="240" customWidth="1"/>
    <col min="13303" max="13303" width="2" style="240" customWidth="1"/>
    <col min="13304" max="13304" width="0.140625" style="240" customWidth="1"/>
    <col min="13305" max="13305" width="6.140625" style="240" customWidth="1"/>
    <col min="13306" max="13306" width="0.140625" style="240" customWidth="1"/>
    <col min="13307" max="13307" width="2.5703125" style="240" customWidth="1"/>
    <col min="13308" max="13308" width="1.5703125" style="240" customWidth="1"/>
    <col min="13309" max="13309" width="1.140625" style="240" customWidth="1"/>
    <col min="13310" max="13310" width="2.7109375" style="240" customWidth="1"/>
    <col min="13311" max="13311" width="1.42578125" style="240" customWidth="1"/>
    <col min="13312" max="13312" width="0.42578125" style="240" customWidth="1"/>
    <col min="13313" max="13313" width="0.85546875" style="240" customWidth="1"/>
    <col min="13314" max="13315" width="0.7109375" style="240" customWidth="1"/>
    <col min="13316" max="13316" width="1.42578125" style="240" customWidth="1"/>
    <col min="13317" max="13318" width="2.7109375" style="240" customWidth="1"/>
    <col min="13319" max="13319" width="3.42578125" style="240" customWidth="1"/>
    <col min="13320" max="13320" width="0.7109375" style="240" customWidth="1"/>
    <col min="13321" max="13321" width="6.140625" style="240" customWidth="1"/>
    <col min="13322" max="13322" width="0.7109375" style="240" customWidth="1"/>
    <col min="13323" max="13323" width="5.42578125" style="240" customWidth="1"/>
    <col min="13324" max="13324" width="5.28515625" style="240" customWidth="1"/>
    <col min="13325" max="13327" width="1.140625" style="240" customWidth="1"/>
    <col min="13328" max="13328" width="4.5703125" style="240" customWidth="1"/>
    <col min="13329" max="13329" width="0.85546875" style="240" customWidth="1"/>
    <col min="13330" max="13330" width="7.140625" style="240" customWidth="1"/>
    <col min="13331" max="13331" width="0.42578125" style="240" customWidth="1"/>
    <col min="13332" max="13332" width="2.7109375" style="240" customWidth="1"/>
    <col min="13333" max="13333" width="0.5703125" style="240" customWidth="1"/>
    <col min="13334" max="13334" width="0.140625" style="240" customWidth="1"/>
    <col min="13335" max="13335" width="2.140625" style="240" customWidth="1"/>
    <col min="13336" max="13336" width="0.85546875" style="240" customWidth="1"/>
    <col min="13337" max="13337" width="1.85546875" style="240" customWidth="1"/>
    <col min="13338" max="13338" width="1" style="240" customWidth="1"/>
    <col min="13339" max="13339" width="0.28515625" style="240" customWidth="1"/>
    <col min="13340" max="13341" width="1.42578125" style="240" customWidth="1"/>
    <col min="13342" max="13342" width="1.28515625" style="240" customWidth="1"/>
    <col min="13343" max="13343" width="1.42578125" style="240" customWidth="1"/>
    <col min="13344" max="13344" width="1.28515625" style="240" customWidth="1"/>
    <col min="13345" max="13345" width="0.7109375" style="240" customWidth="1"/>
    <col min="13346" max="13346" width="0.28515625" style="240" customWidth="1"/>
    <col min="13347" max="13347" width="0.42578125" style="240" customWidth="1"/>
    <col min="13348" max="13348" width="1.42578125" style="240" customWidth="1"/>
    <col min="13349" max="13349" width="1.28515625" style="240" customWidth="1"/>
    <col min="13350" max="13350" width="0.85546875" style="240" customWidth="1"/>
    <col min="13351" max="13351" width="0.140625" style="240" customWidth="1"/>
    <col min="13352" max="13352" width="0.42578125" style="240" customWidth="1"/>
    <col min="13353" max="13353" width="1.28515625" style="240" customWidth="1"/>
    <col min="13354" max="13354" width="0.140625" style="240" customWidth="1"/>
    <col min="13355" max="13355" width="1.28515625" style="240" customWidth="1"/>
    <col min="13356" max="13357" width="2.7109375" style="240" customWidth="1"/>
    <col min="13358" max="13358" width="0.140625" style="240" customWidth="1"/>
    <col min="13359" max="13359" width="2.7109375" style="240" customWidth="1"/>
    <col min="13360" max="13360" width="1.5703125" style="240" customWidth="1"/>
    <col min="13361" max="13361" width="2.140625" style="240" customWidth="1"/>
    <col min="13362" max="13363" width="0" style="240" hidden="1" customWidth="1"/>
    <col min="13364" max="13364" width="15" style="240" bestFit="1" customWidth="1"/>
    <col min="13365" max="13555" width="9.140625" style="240"/>
    <col min="13556" max="13558" width="1.140625" style="240" customWidth="1"/>
    <col min="13559" max="13559" width="2" style="240" customWidth="1"/>
    <col min="13560" max="13560" width="0.140625" style="240" customWidth="1"/>
    <col min="13561" max="13561" width="6.140625" style="240" customWidth="1"/>
    <col min="13562" max="13562" width="0.140625" style="240" customWidth="1"/>
    <col min="13563" max="13563" width="2.5703125" style="240" customWidth="1"/>
    <col min="13564" max="13564" width="1.5703125" style="240" customWidth="1"/>
    <col min="13565" max="13565" width="1.140625" style="240" customWidth="1"/>
    <col min="13566" max="13566" width="2.7109375" style="240" customWidth="1"/>
    <col min="13567" max="13567" width="1.42578125" style="240" customWidth="1"/>
    <col min="13568" max="13568" width="0.42578125" style="240" customWidth="1"/>
    <col min="13569" max="13569" width="0.85546875" style="240" customWidth="1"/>
    <col min="13570" max="13571" width="0.7109375" style="240" customWidth="1"/>
    <col min="13572" max="13572" width="1.42578125" style="240" customWidth="1"/>
    <col min="13573" max="13574" width="2.7109375" style="240" customWidth="1"/>
    <col min="13575" max="13575" width="3.42578125" style="240" customWidth="1"/>
    <col min="13576" max="13576" width="0.7109375" style="240" customWidth="1"/>
    <col min="13577" max="13577" width="6.140625" style="240" customWidth="1"/>
    <col min="13578" max="13578" width="0.7109375" style="240" customWidth="1"/>
    <col min="13579" max="13579" width="5.42578125" style="240" customWidth="1"/>
    <col min="13580" max="13580" width="5.28515625" style="240" customWidth="1"/>
    <col min="13581" max="13583" width="1.140625" style="240" customWidth="1"/>
    <col min="13584" max="13584" width="4.5703125" style="240" customWidth="1"/>
    <col min="13585" max="13585" width="0.85546875" style="240" customWidth="1"/>
    <col min="13586" max="13586" width="7.140625" style="240" customWidth="1"/>
    <col min="13587" max="13587" width="0.42578125" style="240" customWidth="1"/>
    <col min="13588" max="13588" width="2.7109375" style="240" customWidth="1"/>
    <col min="13589" max="13589" width="0.5703125" style="240" customWidth="1"/>
    <col min="13590" max="13590" width="0.140625" style="240" customWidth="1"/>
    <col min="13591" max="13591" width="2.140625" style="240" customWidth="1"/>
    <col min="13592" max="13592" width="0.85546875" style="240" customWidth="1"/>
    <col min="13593" max="13593" width="1.85546875" style="240" customWidth="1"/>
    <col min="13594" max="13594" width="1" style="240" customWidth="1"/>
    <col min="13595" max="13595" width="0.28515625" style="240" customWidth="1"/>
    <col min="13596" max="13597" width="1.42578125" style="240" customWidth="1"/>
    <col min="13598" max="13598" width="1.28515625" style="240" customWidth="1"/>
    <col min="13599" max="13599" width="1.42578125" style="240" customWidth="1"/>
    <col min="13600" max="13600" width="1.28515625" style="240" customWidth="1"/>
    <col min="13601" max="13601" width="0.7109375" style="240" customWidth="1"/>
    <col min="13602" max="13602" width="0.28515625" style="240" customWidth="1"/>
    <col min="13603" max="13603" width="0.42578125" style="240" customWidth="1"/>
    <col min="13604" max="13604" width="1.42578125" style="240" customWidth="1"/>
    <col min="13605" max="13605" width="1.28515625" style="240" customWidth="1"/>
    <col min="13606" max="13606" width="0.85546875" style="240" customWidth="1"/>
    <col min="13607" max="13607" width="0.140625" style="240" customWidth="1"/>
    <col min="13608" max="13608" width="0.42578125" style="240" customWidth="1"/>
    <col min="13609" max="13609" width="1.28515625" style="240" customWidth="1"/>
    <col min="13610" max="13610" width="0.140625" style="240" customWidth="1"/>
    <col min="13611" max="13611" width="1.28515625" style="240" customWidth="1"/>
    <col min="13612" max="13613" width="2.7109375" style="240" customWidth="1"/>
    <col min="13614" max="13614" width="0.140625" style="240" customWidth="1"/>
    <col min="13615" max="13615" width="2.7109375" style="240" customWidth="1"/>
    <col min="13616" max="13616" width="1.5703125" style="240" customWidth="1"/>
    <col min="13617" max="13617" width="2.140625" style="240" customWidth="1"/>
    <col min="13618" max="13619" width="0" style="240" hidden="1" customWidth="1"/>
    <col min="13620" max="13620" width="15" style="240" bestFit="1" customWidth="1"/>
    <col min="13621" max="13811" width="9.140625" style="240"/>
    <col min="13812" max="13814" width="1.140625" style="240" customWidth="1"/>
    <col min="13815" max="13815" width="2" style="240" customWidth="1"/>
    <col min="13816" max="13816" width="0.140625" style="240" customWidth="1"/>
    <col min="13817" max="13817" width="6.140625" style="240" customWidth="1"/>
    <col min="13818" max="13818" width="0.140625" style="240" customWidth="1"/>
    <col min="13819" max="13819" width="2.5703125" style="240" customWidth="1"/>
    <col min="13820" max="13820" width="1.5703125" style="240" customWidth="1"/>
    <col min="13821" max="13821" width="1.140625" style="240" customWidth="1"/>
    <col min="13822" max="13822" width="2.7109375" style="240" customWidth="1"/>
    <col min="13823" max="13823" width="1.42578125" style="240" customWidth="1"/>
    <col min="13824" max="13824" width="0.42578125" style="240" customWidth="1"/>
    <col min="13825" max="13825" width="0.85546875" style="240" customWidth="1"/>
    <col min="13826" max="13827" width="0.7109375" style="240" customWidth="1"/>
    <col min="13828" max="13828" width="1.42578125" style="240" customWidth="1"/>
    <col min="13829" max="13830" width="2.7109375" style="240" customWidth="1"/>
    <col min="13831" max="13831" width="3.42578125" style="240" customWidth="1"/>
    <col min="13832" max="13832" width="0.7109375" style="240" customWidth="1"/>
    <col min="13833" max="13833" width="6.140625" style="240" customWidth="1"/>
    <col min="13834" max="13834" width="0.7109375" style="240" customWidth="1"/>
    <col min="13835" max="13835" width="5.42578125" style="240" customWidth="1"/>
    <col min="13836" max="13836" width="5.28515625" style="240" customWidth="1"/>
    <col min="13837" max="13839" width="1.140625" style="240" customWidth="1"/>
    <col min="13840" max="13840" width="4.5703125" style="240" customWidth="1"/>
    <col min="13841" max="13841" width="0.85546875" style="240" customWidth="1"/>
    <col min="13842" max="13842" width="7.140625" style="240" customWidth="1"/>
    <col min="13843" max="13843" width="0.42578125" style="240" customWidth="1"/>
    <col min="13844" max="13844" width="2.7109375" style="240" customWidth="1"/>
    <col min="13845" max="13845" width="0.5703125" style="240" customWidth="1"/>
    <col min="13846" max="13846" width="0.140625" style="240" customWidth="1"/>
    <col min="13847" max="13847" width="2.140625" style="240" customWidth="1"/>
    <col min="13848" max="13848" width="0.85546875" style="240" customWidth="1"/>
    <col min="13849" max="13849" width="1.85546875" style="240" customWidth="1"/>
    <col min="13850" max="13850" width="1" style="240" customWidth="1"/>
    <col min="13851" max="13851" width="0.28515625" style="240" customWidth="1"/>
    <col min="13852" max="13853" width="1.42578125" style="240" customWidth="1"/>
    <col min="13854" max="13854" width="1.28515625" style="240" customWidth="1"/>
    <col min="13855" max="13855" width="1.42578125" style="240" customWidth="1"/>
    <col min="13856" max="13856" width="1.28515625" style="240" customWidth="1"/>
    <col min="13857" max="13857" width="0.7109375" style="240" customWidth="1"/>
    <col min="13858" max="13858" width="0.28515625" style="240" customWidth="1"/>
    <col min="13859" max="13859" width="0.42578125" style="240" customWidth="1"/>
    <col min="13860" max="13860" width="1.42578125" style="240" customWidth="1"/>
    <col min="13861" max="13861" width="1.28515625" style="240" customWidth="1"/>
    <col min="13862" max="13862" width="0.85546875" style="240" customWidth="1"/>
    <col min="13863" max="13863" width="0.140625" style="240" customWidth="1"/>
    <col min="13864" max="13864" width="0.42578125" style="240" customWidth="1"/>
    <col min="13865" max="13865" width="1.28515625" style="240" customWidth="1"/>
    <col min="13866" max="13866" width="0.140625" style="240" customWidth="1"/>
    <col min="13867" max="13867" width="1.28515625" style="240" customWidth="1"/>
    <col min="13868" max="13869" width="2.7109375" style="240" customWidth="1"/>
    <col min="13870" max="13870" width="0.140625" style="240" customWidth="1"/>
    <col min="13871" max="13871" width="2.7109375" style="240" customWidth="1"/>
    <col min="13872" max="13872" width="1.5703125" style="240" customWidth="1"/>
    <col min="13873" max="13873" width="2.140625" style="240" customWidth="1"/>
    <col min="13874" max="13875" width="0" style="240" hidden="1" customWidth="1"/>
    <col min="13876" max="13876" width="15" style="240" bestFit="1" customWidth="1"/>
    <col min="13877" max="14067" width="9.140625" style="240"/>
    <col min="14068" max="14070" width="1.140625" style="240" customWidth="1"/>
    <col min="14071" max="14071" width="2" style="240" customWidth="1"/>
    <col min="14072" max="14072" width="0.140625" style="240" customWidth="1"/>
    <col min="14073" max="14073" width="6.140625" style="240" customWidth="1"/>
    <col min="14074" max="14074" width="0.140625" style="240" customWidth="1"/>
    <col min="14075" max="14075" width="2.5703125" style="240" customWidth="1"/>
    <col min="14076" max="14076" width="1.5703125" style="240" customWidth="1"/>
    <col min="14077" max="14077" width="1.140625" style="240" customWidth="1"/>
    <col min="14078" max="14078" width="2.7109375" style="240" customWidth="1"/>
    <col min="14079" max="14079" width="1.42578125" style="240" customWidth="1"/>
    <col min="14080" max="14080" width="0.42578125" style="240" customWidth="1"/>
    <col min="14081" max="14081" width="0.85546875" style="240" customWidth="1"/>
    <col min="14082" max="14083" width="0.7109375" style="240" customWidth="1"/>
    <col min="14084" max="14084" width="1.42578125" style="240" customWidth="1"/>
    <col min="14085" max="14086" width="2.7109375" style="240" customWidth="1"/>
    <col min="14087" max="14087" width="3.42578125" style="240" customWidth="1"/>
    <col min="14088" max="14088" width="0.7109375" style="240" customWidth="1"/>
    <col min="14089" max="14089" width="6.140625" style="240" customWidth="1"/>
    <col min="14090" max="14090" width="0.7109375" style="240" customWidth="1"/>
    <col min="14091" max="14091" width="5.42578125" style="240" customWidth="1"/>
    <col min="14092" max="14092" width="5.28515625" style="240" customWidth="1"/>
    <col min="14093" max="14095" width="1.140625" style="240" customWidth="1"/>
    <col min="14096" max="14096" width="4.5703125" style="240" customWidth="1"/>
    <col min="14097" max="14097" width="0.85546875" style="240" customWidth="1"/>
    <col min="14098" max="14098" width="7.140625" style="240" customWidth="1"/>
    <col min="14099" max="14099" width="0.42578125" style="240" customWidth="1"/>
    <col min="14100" max="14100" width="2.7109375" style="240" customWidth="1"/>
    <col min="14101" max="14101" width="0.5703125" style="240" customWidth="1"/>
    <col min="14102" max="14102" width="0.140625" style="240" customWidth="1"/>
    <col min="14103" max="14103" width="2.140625" style="240" customWidth="1"/>
    <col min="14104" max="14104" width="0.85546875" style="240" customWidth="1"/>
    <col min="14105" max="14105" width="1.85546875" style="240" customWidth="1"/>
    <col min="14106" max="14106" width="1" style="240" customWidth="1"/>
    <col min="14107" max="14107" width="0.28515625" style="240" customWidth="1"/>
    <col min="14108" max="14109" width="1.42578125" style="240" customWidth="1"/>
    <col min="14110" max="14110" width="1.28515625" style="240" customWidth="1"/>
    <col min="14111" max="14111" width="1.42578125" style="240" customWidth="1"/>
    <col min="14112" max="14112" width="1.28515625" style="240" customWidth="1"/>
    <col min="14113" max="14113" width="0.7109375" style="240" customWidth="1"/>
    <col min="14114" max="14114" width="0.28515625" style="240" customWidth="1"/>
    <col min="14115" max="14115" width="0.42578125" style="240" customWidth="1"/>
    <col min="14116" max="14116" width="1.42578125" style="240" customWidth="1"/>
    <col min="14117" max="14117" width="1.28515625" style="240" customWidth="1"/>
    <col min="14118" max="14118" width="0.85546875" style="240" customWidth="1"/>
    <col min="14119" max="14119" width="0.140625" style="240" customWidth="1"/>
    <col min="14120" max="14120" width="0.42578125" style="240" customWidth="1"/>
    <col min="14121" max="14121" width="1.28515625" style="240" customWidth="1"/>
    <col min="14122" max="14122" width="0.140625" style="240" customWidth="1"/>
    <col min="14123" max="14123" width="1.28515625" style="240" customWidth="1"/>
    <col min="14124" max="14125" width="2.7109375" style="240" customWidth="1"/>
    <col min="14126" max="14126" width="0.140625" style="240" customWidth="1"/>
    <col min="14127" max="14127" width="2.7109375" style="240" customWidth="1"/>
    <col min="14128" max="14128" width="1.5703125" style="240" customWidth="1"/>
    <col min="14129" max="14129" width="2.140625" style="240" customWidth="1"/>
    <col min="14130" max="14131" width="0" style="240" hidden="1" customWidth="1"/>
    <col min="14132" max="14132" width="15" style="240" bestFit="1" customWidth="1"/>
    <col min="14133" max="14323" width="9.140625" style="240"/>
    <col min="14324" max="14326" width="1.140625" style="240" customWidth="1"/>
    <col min="14327" max="14327" width="2" style="240" customWidth="1"/>
    <col min="14328" max="14328" width="0.140625" style="240" customWidth="1"/>
    <col min="14329" max="14329" width="6.140625" style="240" customWidth="1"/>
    <col min="14330" max="14330" width="0.140625" style="240" customWidth="1"/>
    <col min="14331" max="14331" width="2.5703125" style="240" customWidth="1"/>
    <col min="14332" max="14332" width="1.5703125" style="240" customWidth="1"/>
    <col min="14333" max="14333" width="1.140625" style="240" customWidth="1"/>
    <col min="14334" max="14334" width="2.7109375" style="240" customWidth="1"/>
    <col min="14335" max="14335" width="1.42578125" style="240" customWidth="1"/>
    <col min="14336" max="14336" width="0.42578125" style="240" customWidth="1"/>
    <col min="14337" max="14337" width="0.85546875" style="240" customWidth="1"/>
    <col min="14338" max="14339" width="0.7109375" style="240" customWidth="1"/>
    <col min="14340" max="14340" width="1.42578125" style="240" customWidth="1"/>
    <col min="14341" max="14342" width="2.7109375" style="240" customWidth="1"/>
    <col min="14343" max="14343" width="3.42578125" style="240" customWidth="1"/>
    <col min="14344" max="14344" width="0.7109375" style="240" customWidth="1"/>
    <col min="14345" max="14345" width="6.140625" style="240" customWidth="1"/>
    <col min="14346" max="14346" width="0.7109375" style="240" customWidth="1"/>
    <col min="14347" max="14347" width="5.42578125" style="240" customWidth="1"/>
    <col min="14348" max="14348" width="5.28515625" style="240" customWidth="1"/>
    <col min="14349" max="14351" width="1.140625" style="240" customWidth="1"/>
    <col min="14352" max="14352" width="4.5703125" style="240" customWidth="1"/>
    <col min="14353" max="14353" width="0.85546875" style="240" customWidth="1"/>
    <col min="14354" max="14354" width="7.140625" style="240" customWidth="1"/>
    <col min="14355" max="14355" width="0.42578125" style="240" customWidth="1"/>
    <col min="14356" max="14356" width="2.7109375" style="240" customWidth="1"/>
    <col min="14357" max="14357" width="0.5703125" style="240" customWidth="1"/>
    <col min="14358" max="14358" width="0.140625" style="240" customWidth="1"/>
    <col min="14359" max="14359" width="2.140625" style="240" customWidth="1"/>
    <col min="14360" max="14360" width="0.85546875" style="240" customWidth="1"/>
    <col min="14361" max="14361" width="1.85546875" style="240" customWidth="1"/>
    <col min="14362" max="14362" width="1" style="240" customWidth="1"/>
    <col min="14363" max="14363" width="0.28515625" style="240" customWidth="1"/>
    <col min="14364" max="14365" width="1.42578125" style="240" customWidth="1"/>
    <col min="14366" max="14366" width="1.28515625" style="240" customWidth="1"/>
    <col min="14367" max="14367" width="1.42578125" style="240" customWidth="1"/>
    <col min="14368" max="14368" width="1.28515625" style="240" customWidth="1"/>
    <col min="14369" max="14369" width="0.7109375" style="240" customWidth="1"/>
    <col min="14370" max="14370" width="0.28515625" style="240" customWidth="1"/>
    <col min="14371" max="14371" width="0.42578125" style="240" customWidth="1"/>
    <col min="14372" max="14372" width="1.42578125" style="240" customWidth="1"/>
    <col min="14373" max="14373" width="1.28515625" style="240" customWidth="1"/>
    <col min="14374" max="14374" width="0.85546875" style="240" customWidth="1"/>
    <col min="14375" max="14375" width="0.140625" style="240" customWidth="1"/>
    <col min="14376" max="14376" width="0.42578125" style="240" customWidth="1"/>
    <col min="14377" max="14377" width="1.28515625" style="240" customWidth="1"/>
    <col min="14378" max="14378" width="0.140625" style="240" customWidth="1"/>
    <col min="14379" max="14379" width="1.28515625" style="240" customWidth="1"/>
    <col min="14380" max="14381" width="2.7109375" style="240" customWidth="1"/>
    <col min="14382" max="14382" width="0.140625" style="240" customWidth="1"/>
    <col min="14383" max="14383" width="2.7109375" style="240" customWidth="1"/>
    <col min="14384" max="14384" width="1.5703125" style="240" customWidth="1"/>
    <col min="14385" max="14385" width="2.140625" style="240" customWidth="1"/>
    <col min="14386" max="14387" width="0" style="240" hidden="1" customWidth="1"/>
    <col min="14388" max="14388" width="15" style="240" bestFit="1" customWidth="1"/>
    <col min="14389" max="14579" width="9.140625" style="240"/>
    <col min="14580" max="14582" width="1.140625" style="240" customWidth="1"/>
    <col min="14583" max="14583" width="2" style="240" customWidth="1"/>
    <col min="14584" max="14584" width="0.140625" style="240" customWidth="1"/>
    <col min="14585" max="14585" width="6.140625" style="240" customWidth="1"/>
    <col min="14586" max="14586" width="0.140625" style="240" customWidth="1"/>
    <col min="14587" max="14587" width="2.5703125" style="240" customWidth="1"/>
    <col min="14588" max="14588" width="1.5703125" style="240" customWidth="1"/>
    <col min="14589" max="14589" width="1.140625" style="240" customWidth="1"/>
    <col min="14590" max="14590" width="2.7109375" style="240" customWidth="1"/>
    <col min="14591" max="14591" width="1.42578125" style="240" customWidth="1"/>
    <col min="14592" max="14592" width="0.42578125" style="240" customWidth="1"/>
    <col min="14593" max="14593" width="0.85546875" style="240" customWidth="1"/>
    <col min="14594" max="14595" width="0.7109375" style="240" customWidth="1"/>
    <col min="14596" max="14596" width="1.42578125" style="240" customWidth="1"/>
    <col min="14597" max="14598" width="2.7109375" style="240" customWidth="1"/>
    <col min="14599" max="14599" width="3.42578125" style="240" customWidth="1"/>
    <col min="14600" max="14600" width="0.7109375" style="240" customWidth="1"/>
    <col min="14601" max="14601" width="6.140625" style="240" customWidth="1"/>
    <col min="14602" max="14602" width="0.7109375" style="240" customWidth="1"/>
    <col min="14603" max="14603" width="5.42578125" style="240" customWidth="1"/>
    <col min="14604" max="14604" width="5.28515625" style="240" customWidth="1"/>
    <col min="14605" max="14607" width="1.140625" style="240" customWidth="1"/>
    <col min="14608" max="14608" width="4.5703125" style="240" customWidth="1"/>
    <col min="14609" max="14609" width="0.85546875" style="240" customWidth="1"/>
    <col min="14610" max="14610" width="7.140625" style="240" customWidth="1"/>
    <col min="14611" max="14611" width="0.42578125" style="240" customWidth="1"/>
    <col min="14612" max="14612" width="2.7109375" style="240" customWidth="1"/>
    <col min="14613" max="14613" width="0.5703125" style="240" customWidth="1"/>
    <col min="14614" max="14614" width="0.140625" style="240" customWidth="1"/>
    <col min="14615" max="14615" width="2.140625" style="240" customWidth="1"/>
    <col min="14616" max="14616" width="0.85546875" style="240" customWidth="1"/>
    <col min="14617" max="14617" width="1.85546875" style="240" customWidth="1"/>
    <col min="14618" max="14618" width="1" style="240" customWidth="1"/>
    <col min="14619" max="14619" width="0.28515625" style="240" customWidth="1"/>
    <col min="14620" max="14621" width="1.42578125" style="240" customWidth="1"/>
    <col min="14622" max="14622" width="1.28515625" style="240" customWidth="1"/>
    <col min="14623" max="14623" width="1.42578125" style="240" customWidth="1"/>
    <col min="14624" max="14624" width="1.28515625" style="240" customWidth="1"/>
    <col min="14625" max="14625" width="0.7109375" style="240" customWidth="1"/>
    <col min="14626" max="14626" width="0.28515625" style="240" customWidth="1"/>
    <col min="14627" max="14627" width="0.42578125" style="240" customWidth="1"/>
    <col min="14628" max="14628" width="1.42578125" style="240" customWidth="1"/>
    <col min="14629" max="14629" width="1.28515625" style="240" customWidth="1"/>
    <col min="14630" max="14630" width="0.85546875" style="240" customWidth="1"/>
    <col min="14631" max="14631" width="0.140625" style="240" customWidth="1"/>
    <col min="14632" max="14632" width="0.42578125" style="240" customWidth="1"/>
    <col min="14633" max="14633" width="1.28515625" style="240" customWidth="1"/>
    <col min="14634" max="14634" width="0.140625" style="240" customWidth="1"/>
    <col min="14635" max="14635" width="1.28515625" style="240" customWidth="1"/>
    <col min="14636" max="14637" width="2.7109375" style="240" customWidth="1"/>
    <col min="14638" max="14638" width="0.140625" style="240" customWidth="1"/>
    <col min="14639" max="14639" width="2.7109375" style="240" customWidth="1"/>
    <col min="14640" max="14640" width="1.5703125" style="240" customWidth="1"/>
    <col min="14641" max="14641" width="2.140625" style="240" customWidth="1"/>
    <col min="14642" max="14643" width="0" style="240" hidden="1" customWidth="1"/>
    <col min="14644" max="14644" width="15" style="240" bestFit="1" customWidth="1"/>
    <col min="14645" max="14835" width="9.140625" style="240"/>
    <col min="14836" max="14838" width="1.140625" style="240" customWidth="1"/>
    <col min="14839" max="14839" width="2" style="240" customWidth="1"/>
    <col min="14840" max="14840" width="0.140625" style="240" customWidth="1"/>
    <col min="14841" max="14841" width="6.140625" style="240" customWidth="1"/>
    <col min="14842" max="14842" width="0.140625" style="240" customWidth="1"/>
    <col min="14843" max="14843" width="2.5703125" style="240" customWidth="1"/>
    <col min="14844" max="14844" width="1.5703125" style="240" customWidth="1"/>
    <col min="14845" max="14845" width="1.140625" style="240" customWidth="1"/>
    <col min="14846" max="14846" width="2.7109375" style="240" customWidth="1"/>
    <col min="14847" max="14847" width="1.42578125" style="240" customWidth="1"/>
    <col min="14848" max="14848" width="0.42578125" style="240" customWidth="1"/>
    <col min="14849" max="14849" width="0.85546875" style="240" customWidth="1"/>
    <col min="14850" max="14851" width="0.7109375" style="240" customWidth="1"/>
    <col min="14852" max="14852" width="1.42578125" style="240" customWidth="1"/>
    <col min="14853" max="14854" width="2.7109375" style="240" customWidth="1"/>
    <col min="14855" max="14855" width="3.42578125" style="240" customWidth="1"/>
    <col min="14856" max="14856" width="0.7109375" style="240" customWidth="1"/>
    <col min="14857" max="14857" width="6.140625" style="240" customWidth="1"/>
    <col min="14858" max="14858" width="0.7109375" style="240" customWidth="1"/>
    <col min="14859" max="14859" width="5.42578125" style="240" customWidth="1"/>
    <col min="14860" max="14860" width="5.28515625" style="240" customWidth="1"/>
    <col min="14861" max="14863" width="1.140625" style="240" customWidth="1"/>
    <col min="14864" max="14864" width="4.5703125" style="240" customWidth="1"/>
    <col min="14865" max="14865" width="0.85546875" style="240" customWidth="1"/>
    <col min="14866" max="14866" width="7.140625" style="240" customWidth="1"/>
    <col min="14867" max="14867" width="0.42578125" style="240" customWidth="1"/>
    <col min="14868" max="14868" width="2.7109375" style="240" customWidth="1"/>
    <col min="14869" max="14869" width="0.5703125" style="240" customWidth="1"/>
    <col min="14870" max="14870" width="0.140625" style="240" customWidth="1"/>
    <col min="14871" max="14871" width="2.140625" style="240" customWidth="1"/>
    <col min="14872" max="14872" width="0.85546875" style="240" customWidth="1"/>
    <col min="14873" max="14873" width="1.85546875" style="240" customWidth="1"/>
    <col min="14874" max="14874" width="1" style="240" customWidth="1"/>
    <col min="14875" max="14875" width="0.28515625" style="240" customWidth="1"/>
    <col min="14876" max="14877" width="1.42578125" style="240" customWidth="1"/>
    <col min="14878" max="14878" width="1.28515625" style="240" customWidth="1"/>
    <col min="14879" max="14879" width="1.42578125" style="240" customWidth="1"/>
    <col min="14880" max="14880" width="1.28515625" style="240" customWidth="1"/>
    <col min="14881" max="14881" width="0.7109375" style="240" customWidth="1"/>
    <col min="14882" max="14882" width="0.28515625" style="240" customWidth="1"/>
    <col min="14883" max="14883" width="0.42578125" style="240" customWidth="1"/>
    <col min="14884" max="14884" width="1.42578125" style="240" customWidth="1"/>
    <col min="14885" max="14885" width="1.28515625" style="240" customWidth="1"/>
    <col min="14886" max="14886" width="0.85546875" style="240" customWidth="1"/>
    <col min="14887" max="14887" width="0.140625" style="240" customWidth="1"/>
    <col min="14888" max="14888" width="0.42578125" style="240" customWidth="1"/>
    <col min="14889" max="14889" width="1.28515625" style="240" customWidth="1"/>
    <col min="14890" max="14890" width="0.140625" style="240" customWidth="1"/>
    <col min="14891" max="14891" width="1.28515625" style="240" customWidth="1"/>
    <col min="14892" max="14893" width="2.7109375" style="240" customWidth="1"/>
    <col min="14894" max="14894" width="0.140625" style="240" customWidth="1"/>
    <col min="14895" max="14895" width="2.7109375" style="240" customWidth="1"/>
    <col min="14896" max="14896" width="1.5703125" style="240" customWidth="1"/>
    <col min="14897" max="14897" width="2.140625" style="240" customWidth="1"/>
    <col min="14898" max="14899" width="0" style="240" hidden="1" customWidth="1"/>
    <col min="14900" max="14900" width="15" style="240" bestFit="1" customWidth="1"/>
    <col min="14901" max="15091" width="9.140625" style="240"/>
    <col min="15092" max="15094" width="1.140625" style="240" customWidth="1"/>
    <col min="15095" max="15095" width="2" style="240" customWidth="1"/>
    <col min="15096" max="15096" width="0.140625" style="240" customWidth="1"/>
    <col min="15097" max="15097" width="6.140625" style="240" customWidth="1"/>
    <col min="15098" max="15098" width="0.140625" style="240" customWidth="1"/>
    <col min="15099" max="15099" width="2.5703125" style="240" customWidth="1"/>
    <col min="15100" max="15100" width="1.5703125" style="240" customWidth="1"/>
    <col min="15101" max="15101" width="1.140625" style="240" customWidth="1"/>
    <col min="15102" max="15102" width="2.7109375" style="240" customWidth="1"/>
    <col min="15103" max="15103" width="1.42578125" style="240" customWidth="1"/>
    <col min="15104" max="15104" width="0.42578125" style="240" customWidth="1"/>
    <col min="15105" max="15105" width="0.85546875" style="240" customWidth="1"/>
    <col min="15106" max="15107" width="0.7109375" style="240" customWidth="1"/>
    <col min="15108" max="15108" width="1.42578125" style="240" customWidth="1"/>
    <col min="15109" max="15110" width="2.7109375" style="240" customWidth="1"/>
    <col min="15111" max="15111" width="3.42578125" style="240" customWidth="1"/>
    <col min="15112" max="15112" width="0.7109375" style="240" customWidth="1"/>
    <col min="15113" max="15113" width="6.140625" style="240" customWidth="1"/>
    <col min="15114" max="15114" width="0.7109375" style="240" customWidth="1"/>
    <col min="15115" max="15115" width="5.42578125" style="240" customWidth="1"/>
    <col min="15116" max="15116" width="5.28515625" style="240" customWidth="1"/>
    <col min="15117" max="15119" width="1.140625" style="240" customWidth="1"/>
    <col min="15120" max="15120" width="4.5703125" style="240" customWidth="1"/>
    <col min="15121" max="15121" width="0.85546875" style="240" customWidth="1"/>
    <col min="15122" max="15122" width="7.140625" style="240" customWidth="1"/>
    <col min="15123" max="15123" width="0.42578125" style="240" customWidth="1"/>
    <col min="15124" max="15124" width="2.7109375" style="240" customWidth="1"/>
    <col min="15125" max="15125" width="0.5703125" style="240" customWidth="1"/>
    <col min="15126" max="15126" width="0.140625" style="240" customWidth="1"/>
    <col min="15127" max="15127" width="2.140625" style="240" customWidth="1"/>
    <col min="15128" max="15128" width="0.85546875" style="240" customWidth="1"/>
    <col min="15129" max="15129" width="1.85546875" style="240" customWidth="1"/>
    <col min="15130" max="15130" width="1" style="240" customWidth="1"/>
    <col min="15131" max="15131" width="0.28515625" style="240" customWidth="1"/>
    <col min="15132" max="15133" width="1.42578125" style="240" customWidth="1"/>
    <col min="15134" max="15134" width="1.28515625" style="240" customWidth="1"/>
    <col min="15135" max="15135" width="1.42578125" style="240" customWidth="1"/>
    <col min="15136" max="15136" width="1.28515625" style="240" customWidth="1"/>
    <col min="15137" max="15137" width="0.7109375" style="240" customWidth="1"/>
    <col min="15138" max="15138" width="0.28515625" style="240" customWidth="1"/>
    <col min="15139" max="15139" width="0.42578125" style="240" customWidth="1"/>
    <col min="15140" max="15140" width="1.42578125" style="240" customWidth="1"/>
    <col min="15141" max="15141" width="1.28515625" style="240" customWidth="1"/>
    <col min="15142" max="15142" width="0.85546875" style="240" customWidth="1"/>
    <col min="15143" max="15143" width="0.140625" style="240" customWidth="1"/>
    <col min="15144" max="15144" width="0.42578125" style="240" customWidth="1"/>
    <col min="15145" max="15145" width="1.28515625" style="240" customWidth="1"/>
    <col min="15146" max="15146" width="0.140625" style="240" customWidth="1"/>
    <col min="15147" max="15147" width="1.28515625" style="240" customWidth="1"/>
    <col min="15148" max="15149" width="2.7109375" style="240" customWidth="1"/>
    <col min="15150" max="15150" width="0.140625" style="240" customWidth="1"/>
    <col min="15151" max="15151" width="2.7109375" style="240" customWidth="1"/>
    <col min="15152" max="15152" width="1.5703125" style="240" customWidth="1"/>
    <col min="15153" max="15153" width="2.140625" style="240" customWidth="1"/>
    <col min="15154" max="15155" width="0" style="240" hidden="1" customWidth="1"/>
    <col min="15156" max="15156" width="15" style="240" bestFit="1" customWidth="1"/>
    <col min="15157" max="15347" width="9.140625" style="240"/>
    <col min="15348" max="15350" width="1.140625" style="240" customWidth="1"/>
    <col min="15351" max="15351" width="2" style="240" customWidth="1"/>
    <col min="15352" max="15352" width="0.140625" style="240" customWidth="1"/>
    <col min="15353" max="15353" width="6.140625" style="240" customWidth="1"/>
    <col min="15354" max="15354" width="0.140625" style="240" customWidth="1"/>
    <col min="15355" max="15355" width="2.5703125" style="240" customWidth="1"/>
    <col min="15356" max="15356" width="1.5703125" style="240" customWidth="1"/>
    <col min="15357" max="15357" width="1.140625" style="240" customWidth="1"/>
    <col min="15358" max="15358" width="2.7109375" style="240" customWidth="1"/>
    <col min="15359" max="15359" width="1.42578125" style="240" customWidth="1"/>
    <col min="15360" max="15360" width="0.42578125" style="240" customWidth="1"/>
    <col min="15361" max="15361" width="0.85546875" style="240" customWidth="1"/>
    <col min="15362" max="15363" width="0.7109375" style="240" customWidth="1"/>
    <col min="15364" max="15364" width="1.42578125" style="240" customWidth="1"/>
    <col min="15365" max="15366" width="2.7109375" style="240" customWidth="1"/>
    <col min="15367" max="15367" width="3.42578125" style="240" customWidth="1"/>
    <col min="15368" max="15368" width="0.7109375" style="240" customWidth="1"/>
    <col min="15369" max="15369" width="6.140625" style="240" customWidth="1"/>
    <col min="15370" max="15370" width="0.7109375" style="240" customWidth="1"/>
    <col min="15371" max="15371" width="5.42578125" style="240" customWidth="1"/>
    <col min="15372" max="15372" width="5.28515625" style="240" customWidth="1"/>
    <col min="15373" max="15375" width="1.140625" style="240" customWidth="1"/>
    <col min="15376" max="15376" width="4.5703125" style="240" customWidth="1"/>
    <col min="15377" max="15377" width="0.85546875" style="240" customWidth="1"/>
    <col min="15378" max="15378" width="7.140625" style="240" customWidth="1"/>
    <col min="15379" max="15379" width="0.42578125" style="240" customWidth="1"/>
    <col min="15380" max="15380" width="2.7109375" style="240" customWidth="1"/>
    <col min="15381" max="15381" width="0.5703125" style="240" customWidth="1"/>
    <col min="15382" max="15382" width="0.140625" style="240" customWidth="1"/>
    <col min="15383" max="15383" width="2.140625" style="240" customWidth="1"/>
    <col min="15384" max="15384" width="0.85546875" style="240" customWidth="1"/>
    <col min="15385" max="15385" width="1.85546875" style="240" customWidth="1"/>
    <col min="15386" max="15386" width="1" style="240" customWidth="1"/>
    <col min="15387" max="15387" width="0.28515625" style="240" customWidth="1"/>
    <col min="15388" max="15389" width="1.42578125" style="240" customWidth="1"/>
    <col min="15390" max="15390" width="1.28515625" style="240" customWidth="1"/>
    <col min="15391" max="15391" width="1.42578125" style="240" customWidth="1"/>
    <col min="15392" max="15392" width="1.28515625" style="240" customWidth="1"/>
    <col min="15393" max="15393" width="0.7109375" style="240" customWidth="1"/>
    <col min="15394" max="15394" width="0.28515625" style="240" customWidth="1"/>
    <col min="15395" max="15395" width="0.42578125" style="240" customWidth="1"/>
    <col min="15396" max="15396" width="1.42578125" style="240" customWidth="1"/>
    <col min="15397" max="15397" width="1.28515625" style="240" customWidth="1"/>
    <col min="15398" max="15398" width="0.85546875" style="240" customWidth="1"/>
    <col min="15399" max="15399" width="0.140625" style="240" customWidth="1"/>
    <col min="15400" max="15400" width="0.42578125" style="240" customWidth="1"/>
    <col min="15401" max="15401" width="1.28515625" style="240" customWidth="1"/>
    <col min="15402" max="15402" width="0.140625" style="240" customWidth="1"/>
    <col min="15403" max="15403" width="1.28515625" style="240" customWidth="1"/>
    <col min="15404" max="15405" width="2.7109375" style="240" customWidth="1"/>
    <col min="15406" max="15406" width="0.140625" style="240" customWidth="1"/>
    <col min="15407" max="15407" width="2.7109375" style="240" customWidth="1"/>
    <col min="15408" max="15408" width="1.5703125" style="240" customWidth="1"/>
    <col min="15409" max="15409" width="2.140625" style="240" customWidth="1"/>
    <col min="15410" max="15411" width="0" style="240" hidden="1" customWidth="1"/>
    <col min="15412" max="15412" width="15" style="240" bestFit="1" customWidth="1"/>
    <col min="15413" max="15603" width="9.140625" style="240"/>
    <col min="15604" max="15606" width="1.140625" style="240" customWidth="1"/>
    <col min="15607" max="15607" width="2" style="240" customWidth="1"/>
    <col min="15608" max="15608" width="0.140625" style="240" customWidth="1"/>
    <col min="15609" max="15609" width="6.140625" style="240" customWidth="1"/>
    <col min="15610" max="15610" width="0.140625" style="240" customWidth="1"/>
    <col min="15611" max="15611" width="2.5703125" style="240" customWidth="1"/>
    <col min="15612" max="15612" width="1.5703125" style="240" customWidth="1"/>
    <col min="15613" max="15613" width="1.140625" style="240" customWidth="1"/>
    <col min="15614" max="15614" width="2.7109375" style="240" customWidth="1"/>
    <col min="15615" max="15615" width="1.42578125" style="240" customWidth="1"/>
    <col min="15616" max="15616" width="0.42578125" style="240" customWidth="1"/>
    <col min="15617" max="15617" width="0.85546875" style="240" customWidth="1"/>
    <col min="15618" max="15619" width="0.7109375" style="240" customWidth="1"/>
    <col min="15620" max="15620" width="1.42578125" style="240" customWidth="1"/>
    <col min="15621" max="15622" width="2.7109375" style="240" customWidth="1"/>
    <col min="15623" max="15623" width="3.42578125" style="240" customWidth="1"/>
    <col min="15624" max="15624" width="0.7109375" style="240" customWidth="1"/>
    <col min="15625" max="15625" width="6.140625" style="240" customWidth="1"/>
    <col min="15626" max="15626" width="0.7109375" style="240" customWidth="1"/>
    <col min="15627" max="15627" width="5.42578125" style="240" customWidth="1"/>
    <col min="15628" max="15628" width="5.28515625" style="240" customWidth="1"/>
    <col min="15629" max="15631" width="1.140625" style="240" customWidth="1"/>
    <col min="15632" max="15632" width="4.5703125" style="240" customWidth="1"/>
    <col min="15633" max="15633" width="0.85546875" style="240" customWidth="1"/>
    <col min="15634" max="15634" width="7.140625" style="240" customWidth="1"/>
    <col min="15635" max="15635" width="0.42578125" style="240" customWidth="1"/>
    <col min="15636" max="15636" width="2.7109375" style="240" customWidth="1"/>
    <col min="15637" max="15637" width="0.5703125" style="240" customWidth="1"/>
    <col min="15638" max="15638" width="0.140625" style="240" customWidth="1"/>
    <col min="15639" max="15639" width="2.140625" style="240" customWidth="1"/>
    <col min="15640" max="15640" width="0.85546875" style="240" customWidth="1"/>
    <col min="15641" max="15641" width="1.85546875" style="240" customWidth="1"/>
    <col min="15642" max="15642" width="1" style="240" customWidth="1"/>
    <col min="15643" max="15643" width="0.28515625" style="240" customWidth="1"/>
    <col min="15644" max="15645" width="1.42578125" style="240" customWidth="1"/>
    <col min="15646" max="15646" width="1.28515625" style="240" customWidth="1"/>
    <col min="15647" max="15647" width="1.42578125" style="240" customWidth="1"/>
    <col min="15648" max="15648" width="1.28515625" style="240" customWidth="1"/>
    <col min="15649" max="15649" width="0.7109375" style="240" customWidth="1"/>
    <col min="15650" max="15650" width="0.28515625" style="240" customWidth="1"/>
    <col min="15651" max="15651" width="0.42578125" style="240" customWidth="1"/>
    <col min="15652" max="15652" width="1.42578125" style="240" customWidth="1"/>
    <col min="15653" max="15653" width="1.28515625" style="240" customWidth="1"/>
    <col min="15654" max="15654" width="0.85546875" style="240" customWidth="1"/>
    <col min="15655" max="15655" width="0.140625" style="240" customWidth="1"/>
    <col min="15656" max="15656" width="0.42578125" style="240" customWidth="1"/>
    <col min="15657" max="15657" width="1.28515625" style="240" customWidth="1"/>
    <col min="15658" max="15658" width="0.140625" style="240" customWidth="1"/>
    <col min="15659" max="15659" width="1.28515625" style="240" customWidth="1"/>
    <col min="15660" max="15661" width="2.7109375" style="240" customWidth="1"/>
    <col min="15662" max="15662" width="0.140625" style="240" customWidth="1"/>
    <col min="15663" max="15663" width="2.7109375" style="240" customWidth="1"/>
    <col min="15664" max="15664" width="1.5703125" style="240" customWidth="1"/>
    <col min="15665" max="15665" width="2.140625" style="240" customWidth="1"/>
    <col min="15666" max="15667" width="0" style="240" hidden="1" customWidth="1"/>
    <col min="15668" max="15668" width="15" style="240" bestFit="1" customWidth="1"/>
    <col min="15669" max="15859" width="9.140625" style="240"/>
    <col min="15860" max="15862" width="1.140625" style="240" customWidth="1"/>
    <col min="15863" max="15863" width="2" style="240" customWidth="1"/>
    <col min="15864" max="15864" width="0.140625" style="240" customWidth="1"/>
    <col min="15865" max="15865" width="6.140625" style="240" customWidth="1"/>
    <col min="15866" max="15866" width="0.140625" style="240" customWidth="1"/>
    <col min="15867" max="15867" width="2.5703125" style="240" customWidth="1"/>
    <col min="15868" max="15868" width="1.5703125" style="240" customWidth="1"/>
    <col min="15869" max="15869" width="1.140625" style="240" customWidth="1"/>
    <col min="15870" max="15870" width="2.7109375" style="240" customWidth="1"/>
    <col min="15871" max="15871" width="1.42578125" style="240" customWidth="1"/>
    <col min="15872" max="15872" width="0.42578125" style="240" customWidth="1"/>
    <col min="15873" max="15873" width="0.85546875" style="240" customWidth="1"/>
    <col min="15874" max="15875" width="0.7109375" style="240" customWidth="1"/>
    <col min="15876" max="15876" width="1.42578125" style="240" customWidth="1"/>
    <col min="15877" max="15878" width="2.7109375" style="240" customWidth="1"/>
    <col min="15879" max="15879" width="3.42578125" style="240" customWidth="1"/>
    <col min="15880" max="15880" width="0.7109375" style="240" customWidth="1"/>
    <col min="15881" max="15881" width="6.140625" style="240" customWidth="1"/>
    <col min="15882" max="15882" width="0.7109375" style="240" customWidth="1"/>
    <col min="15883" max="15883" width="5.42578125" style="240" customWidth="1"/>
    <col min="15884" max="15884" width="5.28515625" style="240" customWidth="1"/>
    <col min="15885" max="15887" width="1.140625" style="240" customWidth="1"/>
    <col min="15888" max="15888" width="4.5703125" style="240" customWidth="1"/>
    <col min="15889" max="15889" width="0.85546875" style="240" customWidth="1"/>
    <col min="15890" max="15890" width="7.140625" style="240" customWidth="1"/>
    <col min="15891" max="15891" width="0.42578125" style="240" customWidth="1"/>
    <col min="15892" max="15892" width="2.7109375" style="240" customWidth="1"/>
    <col min="15893" max="15893" width="0.5703125" style="240" customWidth="1"/>
    <col min="15894" max="15894" width="0.140625" style="240" customWidth="1"/>
    <col min="15895" max="15895" width="2.140625" style="240" customWidth="1"/>
    <col min="15896" max="15896" width="0.85546875" style="240" customWidth="1"/>
    <col min="15897" max="15897" width="1.85546875" style="240" customWidth="1"/>
    <col min="15898" max="15898" width="1" style="240" customWidth="1"/>
    <col min="15899" max="15899" width="0.28515625" style="240" customWidth="1"/>
    <col min="15900" max="15901" width="1.42578125" style="240" customWidth="1"/>
    <col min="15902" max="15902" width="1.28515625" style="240" customWidth="1"/>
    <col min="15903" max="15903" width="1.42578125" style="240" customWidth="1"/>
    <col min="15904" max="15904" width="1.28515625" style="240" customWidth="1"/>
    <col min="15905" max="15905" width="0.7109375" style="240" customWidth="1"/>
    <col min="15906" max="15906" width="0.28515625" style="240" customWidth="1"/>
    <col min="15907" max="15907" width="0.42578125" style="240" customWidth="1"/>
    <col min="15908" max="15908" width="1.42578125" style="240" customWidth="1"/>
    <col min="15909" max="15909" width="1.28515625" style="240" customWidth="1"/>
    <col min="15910" max="15910" width="0.85546875" style="240" customWidth="1"/>
    <col min="15911" max="15911" width="0.140625" style="240" customWidth="1"/>
    <col min="15912" max="15912" width="0.42578125" style="240" customWidth="1"/>
    <col min="15913" max="15913" width="1.28515625" style="240" customWidth="1"/>
    <col min="15914" max="15914" width="0.140625" style="240" customWidth="1"/>
    <col min="15915" max="15915" width="1.28515625" style="240" customWidth="1"/>
    <col min="15916" max="15917" width="2.7109375" style="240" customWidth="1"/>
    <col min="15918" max="15918" width="0.140625" style="240" customWidth="1"/>
    <col min="15919" max="15919" width="2.7109375" style="240" customWidth="1"/>
    <col min="15920" max="15920" width="1.5703125" style="240" customWidth="1"/>
    <col min="15921" max="15921" width="2.140625" style="240" customWidth="1"/>
    <col min="15922" max="15923" width="0" style="240" hidden="1" customWidth="1"/>
    <col min="15924" max="15924" width="15" style="240" bestFit="1" customWidth="1"/>
    <col min="15925" max="16115" width="9.140625" style="240"/>
    <col min="16116" max="16118" width="1.140625" style="240" customWidth="1"/>
    <col min="16119" max="16119" width="2" style="240" customWidth="1"/>
    <col min="16120" max="16120" width="0.140625" style="240" customWidth="1"/>
    <col min="16121" max="16121" width="6.140625" style="240" customWidth="1"/>
    <col min="16122" max="16122" width="0.140625" style="240" customWidth="1"/>
    <col min="16123" max="16123" width="2.5703125" style="240" customWidth="1"/>
    <col min="16124" max="16124" width="1.5703125" style="240" customWidth="1"/>
    <col min="16125" max="16125" width="1.140625" style="240" customWidth="1"/>
    <col min="16126" max="16126" width="2.7109375" style="240" customWidth="1"/>
    <col min="16127" max="16127" width="1.42578125" style="240" customWidth="1"/>
    <col min="16128" max="16128" width="0.42578125" style="240" customWidth="1"/>
    <col min="16129" max="16129" width="0.85546875" style="240" customWidth="1"/>
    <col min="16130" max="16131" width="0.7109375" style="240" customWidth="1"/>
    <col min="16132" max="16132" width="1.42578125" style="240" customWidth="1"/>
    <col min="16133" max="16134" width="2.7109375" style="240" customWidth="1"/>
    <col min="16135" max="16135" width="3.42578125" style="240" customWidth="1"/>
    <col min="16136" max="16136" width="0.7109375" style="240" customWidth="1"/>
    <col min="16137" max="16137" width="6.140625" style="240" customWidth="1"/>
    <col min="16138" max="16138" width="0.7109375" style="240" customWidth="1"/>
    <col min="16139" max="16139" width="5.42578125" style="240" customWidth="1"/>
    <col min="16140" max="16140" width="5.28515625" style="240" customWidth="1"/>
    <col min="16141" max="16143" width="1.140625" style="240" customWidth="1"/>
    <col min="16144" max="16144" width="4.5703125" style="240" customWidth="1"/>
    <col min="16145" max="16145" width="0.85546875" style="240" customWidth="1"/>
    <col min="16146" max="16146" width="7.140625" style="240" customWidth="1"/>
    <col min="16147" max="16147" width="0.42578125" style="240" customWidth="1"/>
    <col min="16148" max="16148" width="2.7109375" style="240" customWidth="1"/>
    <col min="16149" max="16149" width="0.5703125" style="240" customWidth="1"/>
    <col min="16150" max="16150" width="0.140625" style="240" customWidth="1"/>
    <col min="16151" max="16151" width="2.140625" style="240" customWidth="1"/>
    <col min="16152" max="16152" width="0.85546875" style="240" customWidth="1"/>
    <col min="16153" max="16153" width="1.85546875" style="240" customWidth="1"/>
    <col min="16154" max="16154" width="1" style="240" customWidth="1"/>
    <col min="16155" max="16155" width="0.28515625" style="240" customWidth="1"/>
    <col min="16156" max="16157" width="1.42578125" style="240" customWidth="1"/>
    <col min="16158" max="16158" width="1.28515625" style="240" customWidth="1"/>
    <col min="16159" max="16159" width="1.42578125" style="240" customWidth="1"/>
    <col min="16160" max="16160" width="1.28515625" style="240" customWidth="1"/>
    <col min="16161" max="16161" width="0.7109375" style="240" customWidth="1"/>
    <col min="16162" max="16162" width="0.28515625" style="240" customWidth="1"/>
    <col min="16163" max="16163" width="0.42578125" style="240" customWidth="1"/>
    <col min="16164" max="16164" width="1.42578125" style="240" customWidth="1"/>
    <col min="16165" max="16165" width="1.28515625" style="240" customWidth="1"/>
    <col min="16166" max="16166" width="0.85546875" style="240" customWidth="1"/>
    <col min="16167" max="16167" width="0.140625" style="240" customWidth="1"/>
    <col min="16168" max="16168" width="0.42578125" style="240" customWidth="1"/>
    <col min="16169" max="16169" width="1.28515625" style="240" customWidth="1"/>
    <col min="16170" max="16170" width="0.140625" style="240" customWidth="1"/>
    <col min="16171" max="16171" width="1.28515625" style="240" customWidth="1"/>
    <col min="16172" max="16173" width="2.7109375" style="240" customWidth="1"/>
    <col min="16174" max="16174" width="0.140625" style="240" customWidth="1"/>
    <col min="16175" max="16175" width="2.7109375" style="240" customWidth="1"/>
    <col min="16176" max="16176" width="1.5703125" style="240" customWidth="1"/>
    <col min="16177" max="16177" width="2.140625" style="240" customWidth="1"/>
    <col min="16178" max="16179" width="0" style="240" hidden="1" customWidth="1"/>
    <col min="16180" max="16180" width="15" style="240" bestFit="1" customWidth="1"/>
    <col min="16181" max="16384" width="9.140625" style="240"/>
  </cols>
  <sheetData>
    <row r="1" spans="1:62" ht="24.95" customHeight="1">
      <c r="A1" s="515"/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  <c r="N1" s="515"/>
      <c r="O1" s="515"/>
      <c r="P1" s="515"/>
      <c r="Q1" s="515"/>
      <c r="R1" s="515"/>
      <c r="S1" s="515"/>
      <c r="T1" s="515"/>
      <c r="U1" s="515"/>
      <c r="V1" s="515"/>
      <c r="W1" s="515"/>
      <c r="X1" s="515"/>
      <c r="Y1" s="515"/>
      <c r="Z1" s="515"/>
      <c r="AA1" s="515"/>
      <c r="AB1" s="515"/>
      <c r="AC1" s="515"/>
      <c r="AD1" s="747" t="s">
        <v>289</v>
      </c>
      <c r="AE1" s="747"/>
      <c r="AF1" s="747"/>
      <c r="AG1" s="747"/>
      <c r="AH1" s="747"/>
      <c r="AI1" s="747"/>
      <c r="AJ1" s="747"/>
      <c r="AK1" s="747"/>
      <c r="AL1" s="747"/>
      <c r="AM1" s="747"/>
      <c r="AN1" s="747"/>
      <c r="AO1" s="747"/>
      <c r="AP1" s="747"/>
      <c r="AQ1" s="747"/>
      <c r="AR1" s="747"/>
      <c r="AS1" s="747"/>
      <c r="AT1" s="747"/>
      <c r="AU1" s="747"/>
      <c r="AV1" s="747"/>
      <c r="AW1" s="747"/>
      <c r="AX1" s="747"/>
      <c r="AY1" s="747"/>
      <c r="AZ1" s="747"/>
      <c r="BA1" s="747"/>
      <c r="BB1" s="747"/>
      <c r="BC1" s="747"/>
      <c r="BD1" s="747"/>
      <c r="BE1" s="747"/>
      <c r="BF1" s="747"/>
      <c r="BG1" s="747"/>
      <c r="BH1" s="747"/>
      <c r="BI1" s="747"/>
      <c r="BJ1" s="747"/>
    </row>
    <row r="2" spans="1:62" ht="2.25" customHeight="1">
      <c r="A2" s="515"/>
      <c r="B2" s="515"/>
      <c r="C2" s="515"/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515"/>
      <c r="BI2" s="515"/>
      <c r="BJ2" s="515"/>
    </row>
    <row r="3" spans="1:62" ht="14.45" customHeight="1">
      <c r="A3" s="751"/>
      <c r="B3" s="751"/>
      <c r="C3" s="751"/>
      <c r="D3" s="751"/>
      <c r="E3" s="751"/>
      <c r="F3" s="751"/>
      <c r="G3" s="751"/>
      <c r="H3" s="751"/>
      <c r="I3" s="751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515"/>
      <c r="BI3" s="515"/>
      <c r="BJ3" s="515"/>
    </row>
    <row r="4" spans="1:62" ht="28.7" customHeight="1">
      <c r="A4" s="751"/>
      <c r="B4" s="751"/>
      <c r="C4" s="751"/>
      <c r="D4" s="751"/>
      <c r="E4" s="751"/>
      <c r="F4" s="751"/>
      <c r="G4" s="751"/>
      <c r="H4" s="751"/>
      <c r="I4" s="751"/>
      <c r="J4" s="824" t="s">
        <v>648</v>
      </c>
      <c r="K4" s="824"/>
      <c r="L4" s="824"/>
      <c r="M4" s="824"/>
      <c r="N4" s="824"/>
      <c r="O4" s="824"/>
      <c r="P4" s="824"/>
      <c r="Q4" s="824"/>
      <c r="R4" s="824"/>
      <c r="S4" s="824"/>
      <c r="T4" s="824"/>
      <c r="U4" s="824"/>
      <c r="V4" s="824"/>
      <c r="W4" s="824"/>
      <c r="X4" s="824"/>
      <c r="Y4" s="824"/>
      <c r="Z4" s="824"/>
      <c r="AA4" s="824"/>
      <c r="AB4" s="824"/>
      <c r="AC4" s="824"/>
      <c r="AD4" s="824"/>
      <c r="AE4" s="824"/>
      <c r="AF4" s="824"/>
      <c r="AG4" s="824"/>
      <c r="AH4" s="824"/>
      <c r="AI4" s="824"/>
      <c r="AJ4" s="824"/>
      <c r="AK4" s="824"/>
      <c r="AL4" s="824"/>
      <c r="AM4" s="824"/>
      <c r="AN4" s="824"/>
      <c r="AO4" s="824"/>
      <c r="AP4" s="824"/>
      <c r="AQ4" s="824"/>
      <c r="AR4" s="824"/>
      <c r="AS4" s="824"/>
      <c r="AT4" s="824"/>
      <c r="AU4" s="824"/>
      <c r="AV4" s="824"/>
      <c r="AW4" s="824"/>
      <c r="AX4" s="824"/>
      <c r="AY4" s="824"/>
      <c r="AZ4" s="515"/>
      <c r="BA4" s="825" t="s">
        <v>290</v>
      </c>
      <c r="BB4" s="825"/>
      <c r="BC4" s="825"/>
      <c r="BD4" s="825"/>
      <c r="BE4" s="825"/>
      <c r="BF4" s="825"/>
      <c r="BG4" s="825"/>
      <c r="BH4" s="825"/>
      <c r="BI4" s="825"/>
      <c r="BJ4" s="825"/>
    </row>
    <row r="5" spans="1:62" ht="0.75" customHeight="1">
      <c r="A5" s="515"/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515"/>
      <c r="AD5" s="515"/>
      <c r="AE5" s="515"/>
      <c r="AF5" s="515"/>
      <c r="AG5" s="515"/>
      <c r="AH5" s="515"/>
      <c r="AI5" s="515"/>
      <c r="AJ5" s="515"/>
      <c r="AK5" s="515"/>
      <c r="AL5" s="515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515"/>
      <c r="BC5" s="515"/>
      <c r="BD5" s="515"/>
      <c r="BE5" s="515"/>
      <c r="BF5" s="515"/>
      <c r="BG5" s="515"/>
      <c r="BH5" s="515"/>
      <c r="BI5" s="515"/>
      <c r="BJ5" s="515"/>
    </row>
    <row r="6" spans="1:62" ht="14.45" customHeight="1">
      <c r="A6" s="782"/>
      <c r="B6" s="782"/>
      <c r="C6" s="782"/>
      <c r="D6" s="782"/>
      <c r="E6" s="782"/>
      <c r="F6" s="782"/>
      <c r="G6" s="782"/>
      <c r="H6" s="782"/>
      <c r="I6" s="782"/>
      <c r="J6" s="782"/>
      <c r="K6" s="782"/>
      <c r="L6" s="782"/>
      <c r="M6" s="782"/>
      <c r="N6" s="782"/>
      <c r="O6" s="782"/>
      <c r="P6" s="782"/>
      <c r="Q6" s="782"/>
      <c r="R6" s="782"/>
      <c r="S6" s="782"/>
      <c r="T6" s="782"/>
      <c r="U6" s="782"/>
      <c r="V6" s="782"/>
      <c r="W6" s="782"/>
      <c r="X6" s="782"/>
      <c r="Y6" s="782"/>
      <c r="Z6" s="782"/>
      <c r="AA6" s="782"/>
      <c r="AB6" s="782"/>
      <c r="AC6" s="782"/>
      <c r="AD6" s="782"/>
      <c r="AE6" s="782"/>
      <c r="AF6" s="782"/>
      <c r="AG6" s="782"/>
      <c r="AH6" s="782"/>
      <c r="AI6" s="782"/>
      <c r="AJ6" s="782"/>
      <c r="AK6" s="782"/>
      <c r="AL6" s="782"/>
      <c r="AM6" s="782"/>
      <c r="AN6" s="782"/>
      <c r="AO6" s="782"/>
      <c r="AP6" s="782"/>
      <c r="AQ6" s="782"/>
      <c r="AR6" s="782"/>
      <c r="AS6" s="782"/>
      <c r="AT6" s="782"/>
      <c r="AU6" s="782"/>
      <c r="AV6" s="782"/>
      <c r="AW6" s="782"/>
      <c r="AX6" s="782"/>
      <c r="AY6" s="782"/>
      <c r="AZ6" s="782"/>
      <c r="BA6" s="782"/>
      <c r="BB6" s="782"/>
      <c r="BC6" s="782"/>
      <c r="BD6" s="782"/>
      <c r="BE6" s="782"/>
      <c r="BF6" s="782"/>
      <c r="BG6" s="782"/>
      <c r="BH6" s="782"/>
      <c r="BI6" s="782"/>
      <c r="BJ6" s="782"/>
    </row>
    <row r="7" spans="1:62" ht="18.2" customHeight="1">
      <c r="A7" s="787" t="s">
        <v>291</v>
      </c>
      <c r="B7" s="787"/>
      <c r="C7" s="787"/>
      <c r="D7" s="787"/>
      <c r="E7" s="787"/>
      <c r="F7" s="787"/>
      <c r="G7" s="787"/>
      <c r="H7" s="787"/>
      <c r="I7" s="787"/>
      <c r="J7" s="787"/>
      <c r="K7" s="787"/>
      <c r="L7" s="787"/>
      <c r="M7" s="787"/>
      <c r="N7" s="787"/>
      <c r="O7" s="787"/>
      <c r="P7" s="787"/>
      <c r="Q7" s="787"/>
      <c r="R7" s="787"/>
      <c r="S7" s="787"/>
      <c r="T7" s="787"/>
      <c r="U7" s="787"/>
      <c r="V7" s="787"/>
      <c r="W7" s="787"/>
      <c r="X7" s="787"/>
      <c r="Y7" s="787"/>
      <c r="Z7" s="787"/>
      <c r="AA7" s="787"/>
      <c r="AB7" s="787"/>
      <c r="AC7" s="787"/>
      <c r="AD7" s="787"/>
      <c r="AE7" s="787"/>
      <c r="AF7" s="787"/>
      <c r="AG7" s="787"/>
      <c r="AH7" s="787"/>
      <c r="AI7" s="787"/>
      <c r="AJ7" s="787"/>
      <c r="AK7" s="787"/>
      <c r="AL7" s="787"/>
      <c r="AM7" s="787"/>
      <c r="AN7" s="787"/>
      <c r="AO7" s="787"/>
      <c r="AP7" s="787"/>
      <c r="AQ7" s="787"/>
      <c r="AR7" s="787"/>
      <c r="AS7" s="787"/>
      <c r="AT7" s="787"/>
      <c r="AU7" s="787"/>
      <c r="AV7" s="787"/>
      <c r="AW7" s="787"/>
      <c r="AX7" s="787"/>
      <c r="AY7" s="787"/>
      <c r="AZ7" s="787"/>
      <c r="BA7" s="787"/>
      <c r="BB7" s="787"/>
      <c r="BC7" s="787"/>
      <c r="BD7" s="787"/>
      <c r="BE7" s="787"/>
      <c r="BF7" s="787"/>
      <c r="BG7" s="787"/>
      <c r="BH7" s="787"/>
      <c r="BI7" s="787"/>
      <c r="BJ7" s="787"/>
    </row>
    <row r="8" spans="1:62" ht="0.75" customHeight="1">
      <c r="A8" s="515"/>
      <c r="B8" s="515"/>
      <c r="C8" s="515"/>
      <c r="D8" s="515"/>
      <c r="E8" s="515"/>
      <c r="F8" s="515"/>
      <c r="G8" s="515"/>
      <c r="H8" s="515"/>
      <c r="I8" s="515"/>
      <c r="J8" s="515"/>
      <c r="K8" s="515"/>
      <c r="L8" s="515"/>
      <c r="M8" s="515"/>
      <c r="N8" s="515"/>
      <c r="O8" s="515"/>
      <c r="P8" s="515"/>
      <c r="Q8" s="515"/>
      <c r="R8" s="515"/>
      <c r="S8" s="515"/>
      <c r="T8" s="515"/>
      <c r="U8" s="515"/>
      <c r="V8" s="515"/>
      <c r="W8" s="515"/>
      <c r="X8" s="515"/>
      <c r="Y8" s="515"/>
      <c r="Z8" s="515"/>
      <c r="AA8" s="515"/>
      <c r="AB8" s="515"/>
      <c r="AC8" s="515"/>
      <c r="AD8" s="515"/>
      <c r="AE8" s="515"/>
      <c r="AF8" s="515"/>
      <c r="AG8" s="515"/>
      <c r="AH8" s="515"/>
      <c r="AI8" s="515"/>
      <c r="AJ8" s="515"/>
      <c r="AK8" s="515"/>
      <c r="AL8" s="515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515"/>
      <c r="BC8" s="515"/>
      <c r="BD8" s="515"/>
      <c r="BE8" s="515"/>
      <c r="BF8" s="515"/>
      <c r="BG8" s="515"/>
      <c r="BH8" s="515"/>
      <c r="BI8" s="515"/>
      <c r="BJ8" s="515"/>
    </row>
    <row r="9" spans="1:62" ht="23.45" customHeight="1">
      <c r="A9" s="826" t="s">
        <v>292</v>
      </c>
      <c r="B9" s="826"/>
      <c r="C9" s="826"/>
      <c r="D9" s="826"/>
      <c r="E9" s="826"/>
      <c r="F9" s="826"/>
      <c r="G9" s="826"/>
      <c r="H9" s="826"/>
      <c r="I9" s="826"/>
      <c r="J9" s="826"/>
      <c r="K9" s="826"/>
      <c r="L9" s="826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26"/>
      <c r="AM9" s="826"/>
      <c r="AN9" s="826"/>
      <c r="AO9" s="826"/>
      <c r="AP9" s="826"/>
      <c r="AQ9" s="826"/>
      <c r="AR9" s="826"/>
      <c r="AS9" s="826"/>
      <c r="AT9" s="826"/>
      <c r="AU9" s="826"/>
      <c r="AV9" s="826"/>
      <c r="AW9" s="826"/>
      <c r="AX9" s="826"/>
      <c r="AY9" s="826"/>
      <c r="AZ9" s="826"/>
      <c r="BA9" s="826"/>
      <c r="BB9" s="826"/>
      <c r="BC9" s="826"/>
      <c r="BD9" s="826"/>
      <c r="BE9" s="826"/>
      <c r="BF9" s="826"/>
      <c r="BG9" s="826"/>
      <c r="BH9" s="826"/>
      <c r="BI9" s="826"/>
      <c r="BJ9" s="826"/>
    </row>
    <row r="10" spans="1:62" ht="18.2" customHeight="1">
      <c r="A10" s="515"/>
      <c r="B10" s="515"/>
      <c r="C10" s="515"/>
      <c r="D10" s="515"/>
      <c r="E10" s="515"/>
      <c r="F10" s="515"/>
      <c r="G10" s="515"/>
      <c r="H10" s="515"/>
      <c r="I10" s="515"/>
      <c r="J10" s="515"/>
      <c r="K10" s="515"/>
      <c r="L10" s="515"/>
      <c r="M10" s="515"/>
      <c r="N10" s="515"/>
      <c r="O10" s="515"/>
      <c r="P10" s="515"/>
      <c r="Q10" s="515"/>
      <c r="R10" s="515"/>
      <c r="S10" s="515"/>
      <c r="T10" s="515"/>
      <c r="U10" s="515"/>
      <c r="V10" s="515"/>
      <c r="W10" s="515"/>
      <c r="X10" s="515"/>
      <c r="Y10" s="515"/>
      <c r="Z10" s="515"/>
      <c r="AA10" s="515"/>
      <c r="AB10" s="515"/>
      <c r="AC10" s="515"/>
      <c r="AD10" s="515"/>
      <c r="AE10" s="515"/>
      <c r="AF10" s="515"/>
      <c r="AG10" s="515"/>
      <c r="AH10" s="515"/>
      <c r="AI10" s="515"/>
      <c r="AJ10" s="515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515"/>
      <c r="AZ10" s="515"/>
      <c r="BA10" s="515"/>
      <c r="BB10" s="515"/>
      <c r="BC10" s="515"/>
      <c r="BD10" s="515"/>
      <c r="BE10" s="515"/>
      <c r="BF10" s="515"/>
      <c r="BG10" s="515"/>
      <c r="BH10" s="515"/>
      <c r="BI10" s="515"/>
      <c r="BJ10" s="515"/>
    </row>
    <row r="11" spans="1:62" ht="6" customHeight="1">
      <c r="A11" s="515"/>
      <c r="B11" s="515"/>
      <c r="C11" s="515"/>
      <c r="D11" s="819">
        <v>1</v>
      </c>
      <c r="E11" s="763" t="s">
        <v>293</v>
      </c>
      <c r="F11" s="763"/>
      <c r="G11" s="827" t="s">
        <v>181</v>
      </c>
      <c r="H11" s="827"/>
      <c r="I11" s="827" t="s">
        <v>611</v>
      </c>
      <c r="J11" s="827"/>
      <c r="K11" s="827" t="s">
        <v>217</v>
      </c>
      <c r="L11" s="827" t="s">
        <v>219</v>
      </c>
      <c r="M11" s="827"/>
      <c r="N11" s="827"/>
      <c r="O11" s="827" t="s">
        <v>218</v>
      </c>
      <c r="P11" s="827"/>
      <c r="Q11" s="827"/>
      <c r="R11" s="827" t="s">
        <v>217</v>
      </c>
      <c r="S11" s="828" t="s">
        <v>223</v>
      </c>
      <c r="T11" s="515"/>
      <c r="U11" s="515"/>
      <c r="V11" s="515"/>
      <c r="W11" s="515"/>
      <c r="X11" s="515"/>
      <c r="Y11" s="515"/>
      <c r="Z11" s="515"/>
      <c r="AA11" s="515"/>
      <c r="AB11" s="829"/>
      <c r="AC11" s="789"/>
      <c r="AD11" s="789"/>
      <c r="AE11" s="789"/>
      <c r="AF11" s="789"/>
      <c r="AG11" s="789"/>
      <c r="AH11" s="789"/>
      <c r="AI11" s="789"/>
      <c r="AJ11" s="789"/>
      <c r="AK11" s="789"/>
      <c r="AL11" s="789"/>
      <c r="AM11" s="789"/>
      <c r="AN11" s="789"/>
      <c r="AO11" s="789"/>
      <c r="AP11" s="789"/>
      <c r="AQ11" s="789"/>
      <c r="AR11" s="789"/>
      <c r="AS11" s="789"/>
      <c r="AT11" s="789"/>
      <c r="AU11" s="789"/>
      <c r="AV11" s="789"/>
      <c r="AW11" s="789"/>
      <c r="AX11" s="789"/>
      <c r="AY11" s="789"/>
      <c r="AZ11" s="789"/>
      <c r="BA11" s="789"/>
      <c r="BB11" s="789"/>
      <c r="BC11" s="789"/>
      <c r="BD11" s="789"/>
      <c r="BE11" s="789"/>
      <c r="BF11" s="789"/>
      <c r="BG11" s="789"/>
      <c r="BH11" s="789"/>
      <c r="BI11" s="830"/>
      <c r="BJ11" s="515"/>
    </row>
    <row r="12" spans="1:62" ht="8.25" customHeight="1">
      <c r="A12" s="515"/>
      <c r="B12" s="515"/>
      <c r="C12" s="515"/>
      <c r="D12" s="819"/>
      <c r="E12" s="763"/>
      <c r="F12" s="763"/>
      <c r="G12" s="827"/>
      <c r="H12" s="827"/>
      <c r="I12" s="827"/>
      <c r="J12" s="827"/>
      <c r="K12" s="827"/>
      <c r="L12" s="827"/>
      <c r="M12" s="827"/>
      <c r="N12" s="827"/>
      <c r="O12" s="827"/>
      <c r="P12" s="827"/>
      <c r="Q12" s="827"/>
      <c r="R12" s="827"/>
      <c r="S12" s="828"/>
      <c r="T12" s="515"/>
      <c r="U12" s="515"/>
      <c r="V12" s="515"/>
      <c r="W12" s="515"/>
      <c r="X12" s="515"/>
      <c r="Y12" s="515"/>
      <c r="Z12" s="515"/>
      <c r="AA12" s="515"/>
      <c r="AB12" s="829"/>
      <c r="AC12" s="751" t="s">
        <v>285</v>
      </c>
      <c r="AD12" s="751"/>
      <c r="AE12" s="751"/>
      <c r="AF12" s="751"/>
      <c r="AG12" s="751"/>
      <c r="AH12" s="751"/>
      <c r="AI12" s="751"/>
      <c r="AJ12" s="789"/>
      <c r="AK12" s="789"/>
      <c r="AL12" s="789"/>
      <c r="AM12" s="789"/>
      <c r="AN12" s="789"/>
      <c r="AO12" s="789"/>
      <c r="AP12" s="789"/>
      <c r="AQ12" s="789"/>
      <c r="AR12" s="789"/>
      <c r="AS12" s="789"/>
      <c r="AT12" s="789"/>
      <c r="AU12" s="789"/>
      <c r="AV12" s="789"/>
      <c r="AW12" s="789"/>
      <c r="AX12" s="789"/>
      <c r="AY12" s="789"/>
      <c r="AZ12" s="789"/>
      <c r="BA12" s="789"/>
      <c r="BB12" s="789"/>
      <c r="BC12" s="789"/>
      <c r="BD12" s="789"/>
      <c r="BE12" s="789"/>
      <c r="BF12" s="789"/>
      <c r="BG12" s="789"/>
      <c r="BH12" s="789"/>
      <c r="BI12" s="830"/>
      <c r="BJ12" s="515"/>
    </row>
    <row r="13" spans="1:62" ht="3.75" customHeight="1">
      <c r="A13" s="515"/>
      <c r="B13" s="515"/>
      <c r="C13" s="515"/>
      <c r="D13" s="515"/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829"/>
      <c r="AC13" s="751"/>
      <c r="AD13" s="751"/>
      <c r="AE13" s="751"/>
      <c r="AF13" s="751"/>
      <c r="AG13" s="751"/>
      <c r="AH13" s="751"/>
      <c r="AI13" s="751"/>
      <c r="AJ13" s="789"/>
      <c r="AK13" s="789"/>
      <c r="AL13" s="789"/>
      <c r="AM13" s="789"/>
      <c r="AN13" s="789"/>
      <c r="AO13" s="789"/>
      <c r="AP13" s="789"/>
      <c r="AQ13" s="789"/>
      <c r="AR13" s="789"/>
      <c r="AS13" s="789"/>
      <c r="AT13" s="789"/>
      <c r="AU13" s="789"/>
      <c r="AV13" s="789"/>
      <c r="AW13" s="789"/>
      <c r="AX13" s="789"/>
      <c r="AY13" s="789"/>
      <c r="AZ13" s="789"/>
      <c r="BA13" s="789"/>
      <c r="BB13" s="789"/>
      <c r="BC13" s="789"/>
      <c r="BD13" s="789"/>
      <c r="BE13" s="789"/>
      <c r="BF13" s="789"/>
      <c r="BG13" s="789"/>
      <c r="BH13" s="789"/>
      <c r="BI13" s="830"/>
      <c r="BJ13" s="515"/>
    </row>
    <row r="14" spans="1:62" ht="2.25" customHeight="1">
      <c r="A14" s="515"/>
      <c r="B14" s="515"/>
      <c r="C14" s="515"/>
      <c r="D14" s="819">
        <v>2</v>
      </c>
      <c r="E14" s="819"/>
      <c r="F14" s="763" t="s">
        <v>294</v>
      </c>
      <c r="G14" s="763"/>
      <c r="H14" s="791" t="s">
        <v>1005</v>
      </c>
      <c r="I14" s="791"/>
      <c r="J14" s="791"/>
      <c r="K14" s="791"/>
      <c r="L14" s="791"/>
      <c r="M14" s="791"/>
      <c r="N14" s="791"/>
      <c r="O14" s="791"/>
      <c r="P14" s="791"/>
      <c r="Q14" s="791"/>
      <c r="R14" s="791"/>
      <c r="S14" s="791"/>
      <c r="T14" s="791"/>
      <c r="U14" s="791"/>
      <c r="V14" s="791"/>
      <c r="W14" s="791"/>
      <c r="X14" s="515"/>
      <c r="Y14" s="515"/>
      <c r="Z14" s="515"/>
      <c r="AA14" s="515"/>
      <c r="AB14" s="829"/>
      <c r="AC14" s="751"/>
      <c r="AD14" s="751"/>
      <c r="AE14" s="751"/>
      <c r="AF14" s="751"/>
      <c r="AG14" s="751"/>
      <c r="AH14" s="751"/>
      <c r="AI14" s="751"/>
      <c r="AJ14" s="789"/>
      <c r="AK14" s="789"/>
      <c r="AL14" s="789"/>
      <c r="AM14" s="789"/>
      <c r="AN14" s="789"/>
      <c r="AO14" s="789"/>
      <c r="AP14" s="789"/>
      <c r="AQ14" s="789"/>
      <c r="AR14" s="789"/>
      <c r="AS14" s="789"/>
      <c r="AT14" s="789"/>
      <c r="AU14" s="789"/>
      <c r="AV14" s="789"/>
      <c r="AW14" s="789"/>
      <c r="AX14" s="789"/>
      <c r="AY14" s="789"/>
      <c r="AZ14" s="789"/>
      <c r="BA14" s="789"/>
      <c r="BB14" s="789"/>
      <c r="BC14" s="789"/>
      <c r="BD14" s="789"/>
      <c r="BE14" s="789"/>
      <c r="BF14" s="789"/>
      <c r="BG14" s="789"/>
      <c r="BH14" s="789"/>
      <c r="BI14" s="830"/>
      <c r="BJ14" s="515"/>
    </row>
    <row r="15" spans="1:62" ht="14.45" customHeight="1">
      <c r="A15" s="515"/>
      <c r="B15" s="515"/>
      <c r="C15" s="515"/>
      <c r="D15" s="819"/>
      <c r="E15" s="819"/>
      <c r="F15" s="763"/>
      <c r="G15" s="763"/>
      <c r="H15" s="791"/>
      <c r="I15" s="791"/>
      <c r="J15" s="791"/>
      <c r="K15" s="791"/>
      <c r="L15" s="791"/>
      <c r="M15" s="791"/>
      <c r="N15" s="791"/>
      <c r="O15" s="791"/>
      <c r="P15" s="791"/>
      <c r="Q15" s="791"/>
      <c r="R15" s="791"/>
      <c r="S15" s="791"/>
      <c r="T15" s="791"/>
      <c r="U15" s="791"/>
      <c r="V15" s="791"/>
      <c r="W15" s="791"/>
      <c r="X15" s="515"/>
      <c r="Y15" s="515"/>
      <c r="Z15" s="515"/>
      <c r="AA15" s="515"/>
      <c r="AB15" s="509"/>
      <c r="AC15" s="747" t="s">
        <v>295</v>
      </c>
      <c r="AD15" s="747"/>
      <c r="AE15" s="823"/>
      <c r="AF15" s="823"/>
      <c r="AG15" s="511"/>
      <c r="AH15" s="823"/>
      <c r="AI15" s="823"/>
      <c r="AJ15" s="823"/>
      <c r="AK15" s="823"/>
      <c r="AL15" s="823"/>
      <c r="AM15" s="823"/>
      <c r="AN15" s="823"/>
      <c r="AO15" s="823"/>
      <c r="AP15" s="823"/>
      <c r="AQ15" s="823"/>
      <c r="AR15" s="823"/>
      <c r="AS15" s="823"/>
      <c r="AT15" s="823"/>
      <c r="AU15" s="823"/>
      <c r="AV15" s="823"/>
      <c r="AW15" s="823"/>
      <c r="AX15" s="823"/>
      <c r="AY15" s="823"/>
      <c r="AZ15" s="823"/>
      <c r="BA15" s="823"/>
      <c r="BB15" s="823"/>
      <c r="BC15" s="823"/>
      <c r="BD15" s="823"/>
      <c r="BE15" s="511"/>
      <c r="BF15" s="511"/>
      <c r="BG15" s="822"/>
      <c r="BH15" s="822"/>
      <c r="BI15" s="508"/>
      <c r="BJ15" s="515"/>
    </row>
    <row r="16" spans="1:62" ht="9" customHeight="1">
      <c r="A16" s="515"/>
      <c r="B16" s="515"/>
      <c r="C16" s="515"/>
      <c r="D16" s="819"/>
      <c r="E16" s="819"/>
      <c r="F16" s="763"/>
      <c r="G16" s="763"/>
      <c r="H16" s="791"/>
      <c r="I16" s="791"/>
      <c r="J16" s="791"/>
      <c r="K16" s="791"/>
      <c r="L16" s="791"/>
      <c r="M16" s="791"/>
      <c r="N16" s="791"/>
      <c r="O16" s="791"/>
      <c r="P16" s="791"/>
      <c r="Q16" s="791"/>
      <c r="R16" s="791"/>
      <c r="S16" s="791"/>
      <c r="T16" s="791"/>
      <c r="U16" s="791"/>
      <c r="V16" s="791"/>
      <c r="W16" s="791"/>
      <c r="X16" s="515"/>
      <c r="Y16" s="515"/>
      <c r="Z16" s="515"/>
      <c r="AA16" s="515"/>
      <c r="AB16" s="774"/>
      <c r="AC16" s="751"/>
      <c r="AD16" s="751"/>
      <c r="AE16" s="751"/>
      <c r="AF16" s="751"/>
      <c r="AG16" s="751"/>
      <c r="AH16" s="751"/>
      <c r="AI16" s="751"/>
      <c r="AJ16" s="751"/>
      <c r="AK16" s="751"/>
      <c r="AL16" s="751"/>
      <c r="AM16" s="751"/>
      <c r="AN16" s="751"/>
      <c r="AO16" s="751"/>
      <c r="AP16" s="751"/>
      <c r="AQ16" s="751"/>
      <c r="AR16" s="751"/>
      <c r="AS16" s="751"/>
      <c r="AT16" s="751"/>
      <c r="AU16" s="751"/>
      <c r="AV16" s="751"/>
      <c r="AW16" s="751"/>
      <c r="AX16" s="751"/>
      <c r="AY16" s="751"/>
      <c r="AZ16" s="751"/>
      <c r="BA16" s="751"/>
      <c r="BB16" s="751"/>
      <c r="BC16" s="751"/>
      <c r="BD16" s="751"/>
      <c r="BE16" s="751"/>
      <c r="BF16" s="751"/>
      <c r="BG16" s="751"/>
      <c r="BH16" s="751"/>
      <c r="BI16" s="773"/>
      <c r="BJ16" s="515"/>
    </row>
    <row r="17" spans="1:71" ht="3" customHeight="1">
      <c r="A17" s="515"/>
      <c r="B17" s="515"/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5"/>
      <c r="R17" s="515"/>
      <c r="S17" s="515"/>
      <c r="T17" s="515"/>
      <c r="U17" s="515"/>
      <c r="V17" s="515"/>
      <c r="W17" s="515"/>
      <c r="X17" s="515"/>
      <c r="Y17" s="515"/>
      <c r="Z17" s="515"/>
      <c r="AA17" s="515"/>
      <c r="AB17" s="774"/>
      <c r="AC17" s="751"/>
      <c r="AD17" s="751"/>
      <c r="AE17" s="751"/>
      <c r="AF17" s="751"/>
      <c r="AG17" s="751"/>
      <c r="AH17" s="751"/>
      <c r="AI17" s="751"/>
      <c r="AJ17" s="751"/>
      <c r="AK17" s="751"/>
      <c r="AL17" s="751"/>
      <c r="AM17" s="751"/>
      <c r="AN17" s="751"/>
      <c r="AO17" s="751"/>
      <c r="AP17" s="751"/>
      <c r="AQ17" s="751"/>
      <c r="AR17" s="751"/>
      <c r="AS17" s="751"/>
      <c r="AT17" s="751"/>
      <c r="AU17" s="751"/>
      <c r="AV17" s="751"/>
      <c r="AW17" s="751"/>
      <c r="AX17" s="751"/>
      <c r="AY17" s="751"/>
      <c r="AZ17" s="751"/>
      <c r="BA17" s="751"/>
      <c r="BB17" s="751"/>
      <c r="BC17" s="751"/>
      <c r="BD17" s="751"/>
      <c r="BE17" s="751"/>
      <c r="BF17" s="751"/>
      <c r="BG17" s="751"/>
      <c r="BH17" s="751"/>
      <c r="BI17" s="773"/>
      <c r="BJ17" s="515"/>
    </row>
    <row r="18" spans="1:71" ht="6" customHeight="1">
      <c r="A18" s="515"/>
      <c r="B18" s="515"/>
      <c r="C18" s="515"/>
      <c r="D18" s="819">
        <v>3</v>
      </c>
      <c r="E18" s="763" t="s">
        <v>296</v>
      </c>
      <c r="F18" s="763"/>
      <c r="G18" s="763"/>
      <c r="H18" s="763"/>
      <c r="I18" s="763"/>
      <c r="J18" s="763"/>
      <c r="K18" s="763"/>
      <c r="L18" s="763"/>
      <c r="M18" s="820" t="s">
        <v>297</v>
      </c>
      <c r="N18" s="820"/>
      <c r="O18" s="820"/>
      <c r="P18" s="820"/>
      <c r="Q18" s="821">
        <v>2018</v>
      </c>
      <c r="R18" s="821"/>
      <c r="S18" s="821"/>
      <c r="T18" s="821"/>
      <c r="U18" s="821"/>
      <c r="V18" s="764" t="s">
        <v>298</v>
      </c>
      <c r="W18" s="764"/>
      <c r="X18" s="821">
        <v>1</v>
      </c>
      <c r="Y18" s="515"/>
      <c r="Z18" s="515"/>
      <c r="AA18" s="515"/>
      <c r="AB18" s="774"/>
      <c r="AC18" s="751"/>
      <c r="AD18" s="751"/>
      <c r="AE18" s="751"/>
      <c r="AF18" s="751"/>
      <c r="AG18" s="751"/>
      <c r="AH18" s="751"/>
      <c r="AI18" s="751"/>
      <c r="AJ18" s="751"/>
      <c r="AK18" s="751"/>
      <c r="AL18" s="751"/>
      <c r="AM18" s="751"/>
      <c r="AN18" s="751"/>
      <c r="AO18" s="751"/>
      <c r="AP18" s="751"/>
      <c r="AQ18" s="751"/>
      <c r="AR18" s="751"/>
      <c r="AS18" s="751"/>
      <c r="AT18" s="751"/>
      <c r="AU18" s="751"/>
      <c r="AV18" s="751"/>
      <c r="AW18" s="751"/>
      <c r="AX18" s="751"/>
      <c r="AY18" s="751"/>
      <c r="AZ18" s="751"/>
      <c r="BA18" s="751"/>
      <c r="BB18" s="751"/>
      <c r="BC18" s="751"/>
      <c r="BD18" s="751"/>
      <c r="BE18" s="751"/>
      <c r="BF18" s="751"/>
      <c r="BG18" s="751"/>
      <c r="BH18" s="751"/>
      <c r="BI18" s="773"/>
      <c r="BJ18" s="515"/>
    </row>
    <row r="19" spans="1:71" ht="3.75" customHeight="1">
      <c r="A19" s="515"/>
      <c r="B19" s="515"/>
      <c r="C19" s="515"/>
      <c r="D19" s="819"/>
      <c r="E19" s="763"/>
      <c r="F19" s="763"/>
      <c r="G19" s="763"/>
      <c r="H19" s="763"/>
      <c r="I19" s="763"/>
      <c r="J19" s="763"/>
      <c r="K19" s="763"/>
      <c r="L19" s="763"/>
      <c r="M19" s="820"/>
      <c r="N19" s="820"/>
      <c r="O19" s="820"/>
      <c r="P19" s="820"/>
      <c r="Q19" s="821"/>
      <c r="R19" s="821"/>
      <c r="S19" s="821"/>
      <c r="T19" s="821"/>
      <c r="U19" s="821"/>
      <c r="V19" s="764"/>
      <c r="W19" s="764"/>
      <c r="X19" s="821"/>
      <c r="Y19" s="515"/>
      <c r="Z19" s="515"/>
      <c r="AA19" s="515"/>
      <c r="AB19" s="774"/>
      <c r="AC19" s="782" t="s">
        <v>299</v>
      </c>
      <c r="AD19" s="782"/>
      <c r="AE19" s="782"/>
      <c r="AF19" s="782"/>
      <c r="AG19" s="782"/>
      <c r="AH19" s="782"/>
      <c r="AI19" s="782"/>
      <c r="AJ19" s="751"/>
      <c r="AK19" s="751"/>
      <c r="AL19" s="751"/>
      <c r="AM19" s="751"/>
      <c r="AN19" s="751"/>
      <c r="AO19" s="823"/>
      <c r="AP19" s="823"/>
      <c r="AQ19" s="823"/>
      <c r="AR19" s="823"/>
      <c r="AS19" s="823"/>
      <c r="AT19" s="823"/>
      <c r="AU19" s="751"/>
      <c r="AV19" s="751"/>
      <c r="AW19" s="823"/>
      <c r="AX19" s="823"/>
      <c r="AY19" s="822"/>
      <c r="AZ19" s="822"/>
      <c r="BA19" s="822"/>
      <c r="BB19" s="822"/>
      <c r="BC19" s="751"/>
      <c r="BD19" s="751"/>
      <c r="BE19" s="751"/>
      <c r="BF19" s="751"/>
      <c r="BG19" s="751"/>
      <c r="BH19" s="751"/>
      <c r="BI19" s="773"/>
      <c r="BJ19" s="515"/>
    </row>
    <row r="20" spans="1:71" ht="5.25" customHeight="1">
      <c r="A20" s="515"/>
      <c r="B20" s="515"/>
      <c r="C20" s="515"/>
      <c r="D20" s="819"/>
      <c r="E20" s="763"/>
      <c r="F20" s="763"/>
      <c r="G20" s="763"/>
      <c r="H20" s="763"/>
      <c r="I20" s="763"/>
      <c r="J20" s="763"/>
      <c r="K20" s="763"/>
      <c r="L20" s="763"/>
      <c r="M20" s="820"/>
      <c r="N20" s="820"/>
      <c r="O20" s="820"/>
      <c r="P20" s="820"/>
      <c r="Q20" s="821"/>
      <c r="R20" s="821"/>
      <c r="S20" s="821"/>
      <c r="T20" s="821"/>
      <c r="U20" s="821"/>
      <c r="V20" s="764"/>
      <c r="W20" s="764"/>
      <c r="X20" s="821"/>
      <c r="Y20" s="515"/>
      <c r="Z20" s="515"/>
      <c r="AA20" s="515"/>
      <c r="AB20" s="774"/>
      <c r="AC20" s="751"/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823"/>
      <c r="AP20" s="823"/>
      <c r="AQ20" s="823"/>
      <c r="AR20" s="823"/>
      <c r="AS20" s="823"/>
      <c r="AT20" s="823"/>
      <c r="AU20" s="751"/>
      <c r="AV20" s="751"/>
      <c r="AW20" s="823"/>
      <c r="AX20" s="823"/>
      <c r="AY20" s="822"/>
      <c r="AZ20" s="822"/>
      <c r="BA20" s="822"/>
      <c r="BB20" s="822"/>
      <c r="BC20" s="751"/>
      <c r="BD20" s="782" t="s">
        <v>278</v>
      </c>
      <c r="BE20" s="782"/>
      <c r="BF20" s="782"/>
      <c r="BG20" s="782"/>
      <c r="BH20" s="751"/>
      <c r="BI20" s="773"/>
      <c r="BJ20" s="515"/>
    </row>
    <row r="21" spans="1:71" ht="5.25" customHeight="1">
      <c r="A21" s="515"/>
      <c r="B21" s="515"/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774"/>
      <c r="AC21" s="751"/>
      <c r="AD21" s="751"/>
      <c r="AE21" s="751"/>
      <c r="AF21" s="751"/>
      <c r="AG21" s="751"/>
      <c r="AH21" s="751"/>
      <c r="AI21" s="751"/>
      <c r="AJ21" s="751"/>
      <c r="AK21" s="751"/>
      <c r="AL21" s="751"/>
      <c r="AM21" s="751"/>
      <c r="AN21" s="751"/>
      <c r="AO21" s="823"/>
      <c r="AP21" s="823"/>
      <c r="AQ21" s="823"/>
      <c r="AR21" s="823"/>
      <c r="AS21" s="823"/>
      <c r="AT21" s="823"/>
      <c r="AU21" s="751"/>
      <c r="AV21" s="751"/>
      <c r="AW21" s="823"/>
      <c r="AX21" s="823"/>
      <c r="AY21" s="822"/>
      <c r="AZ21" s="822"/>
      <c r="BA21" s="822"/>
      <c r="BB21" s="822"/>
      <c r="BC21" s="751"/>
      <c r="BD21" s="782"/>
      <c r="BE21" s="782"/>
      <c r="BF21" s="782"/>
      <c r="BG21" s="782"/>
      <c r="BH21" s="751"/>
      <c r="BI21" s="773"/>
      <c r="BJ21" s="515"/>
    </row>
    <row r="22" spans="1:71" ht="3.75" customHeight="1">
      <c r="A22" s="515"/>
      <c r="B22" s="515"/>
      <c r="C22" s="515"/>
      <c r="D22" s="515"/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774"/>
      <c r="AC22" s="751"/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51"/>
      <c r="AQ22" s="751"/>
      <c r="AR22" s="751"/>
      <c r="AS22" s="751"/>
      <c r="AT22" s="751"/>
      <c r="AU22" s="751"/>
      <c r="AV22" s="751"/>
      <c r="AW22" s="751"/>
      <c r="AX22" s="751"/>
      <c r="AY22" s="751"/>
      <c r="AZ22" s="751"/>
      <c r="BA22" s="751"/>
      <c r="BB22" s="751"/>
      <c r="BC22" s="751"/>
      <c r="BD22" s="782"/>
      <c r="BE22" s="782"/>
      <c r="BF22" s="782"/>
      <c r="BG22" s="782"/>
      <c r="BH22" s="751"/>
      <c r="BI22" s="773"/>
      <c r="BJ22" s="515"/>
    </row>
    <row r="23" spans="1:71" ht="7.5" customHeight="1">
      <c r="A23" s="515"/>
      <c r="B23" s="515"/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5"/>
      <c r="R23" s="515"/>
      <c r="S23" s="515"/>
      <c r="T23" s="515"/>
      <c r="U23" s="515"/>
      <c r="V23" s="515"/>
      <c r="W23" s="515"/>
      <c r="X23" s="515"/>
      <c r="Y23" s="515"/>
      <c r="Z23" s="515"/>
      <c r="AA23" s="515"/>
      <c r="AB23" s="509"/>
      <c r="AC23" s="751"/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1"/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751"/>
      <c r="BD23" s="751"/>
      <c r="BE23" s="751"/>
      <c r="BF23" s="751"/>
      <c r="BG23" s="751"/>
      <c r="BH23" s="507"/>
      <c r="BI23" s="508"/>
      <c r="BJ23" s="515"/>
    </row>
    <row r="24" spans="1:71" ht="10.5" customHeight="1">
      <c r="A24" s="515"/>
      <c r="B24" s="515"/>
      <c r="C24" s="515"/>
      <c r="D24" s="515"/>
      <c r="E24" s="515"/>
      <c r="F24" s="515"/>
      <c r="G24" s="515"/>
      <c r="H24" s="515"/>
      <c r="I24" s="515"/>
      <c r="J24" s="515"/>
      <c r="K24" s="515"/>
      <c r="L24" s="515"/>
      <c r="M24" s="515"/>
      <c r="N24" s="515"/>
      <c r="O24" s="515"/>
      <c r="P24" s="515"/>
      <c r="Q24" s="515"/>
      <c r="R24" s="515"/>
      <c r="S24" s="515"/>
      <c r="T24" s="515"/>
      <c r="U24" s="515"/>
      <c r="V24" s="515"/>
      <c r="W24" s="515"/>
      <c r="X24" s="515"/>
      <c r="Y24" s="515"/>
      <c r="Z24" s="515"/>
      <c r="AA24" s="515"/>
      <c r="AB24" s="774"/>
      <c r="AC24" s="818" t="s">
        <v>300</v>
      </c>
      <c r="AD24" s="818"/>
      <c r="AE24" s="818"/>
      <c r="AF24" s="818"/>
      <c r="AG24" s="818"/>
      <c r="AH24" s="818"/>
      <c r="AI24" s="818"/>
      <c r="AJ24" s="818" t="s">
        <v>301</v>
      </c>
      <c r="AK24" s="818"/>
      <c r="AL24" s="818"/>
      <c r="AM24" s="818"/>
      <c r="AN24" s="818"/>
      <c r="AO24" s="818"/>
      <c r="AP24" s="818"/>
      <c r="AQ24" s="818"/>
      <c r="AR24" s="818"/>
      <c r="AS24" s="818"/>
      <c r="AT24" s="818"/>
      <c r="AU24" s="751"/>
      <c r="AV24" s="751"/>
      <c r="AW24" s="751"/>
      <c r="AX24" s="751"/>
      <c r="AY24" s="751"/>
      <c r="AZ24" s="751"/>
      <c r="BA24" s="751"/>
      <c r="BB24" s="751"/>
      <c r="BC24" s="751"/>
      <c r="BD24" s="751"/>
      <c r="BE24" s="751"/>
      <c r="BF24" s="751"/>
      <c r="BG24" s="751"/>
      <c r="BH24" s="751"/>
      <c r="BI24" s="773"/>
      <c r="BJ24" s="515"/>
    </row>
    <row r="25" spans="1:71" ht="12.2" customHeight="1">
      <c r="A25" s="515"/>
      <c r="B25" s="515"/>
      <c r="C25" s="751" t="s">
        <v>276</v>
      </c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515"/>
      <c r="AB25" s="774"/>
      <c r="AC25" s="818"/>
      <c r="AD25" s="818"/>
      <c r="AE25" s="818"/>
      <c r="AF25" s="818"/>
      <c r="AG25" s="818"/>
      <c r="AH25" s="818"/>
      <c r="AI25" s="818"/>
      <c r="AJ25" s="818"/>
      <c r="AK25" s="818"/>
      <c r="AL25" s="818"/>
      <c r="AM25" s="818"/>
      <c r="AN25" s="818"/>
      <c r="AO25" s="818"/>
      <c r="AP25" s="818"/>
      <c r="AQ25" s="818"/>
      <c r="AR25" s="818"/>
      <c r="AS25" s="818"/>
      <c r="AT25" s="818"/>
      <c r="AU25" s="751"/>
      <c r="AV25" s="751"/>
      <c r="AW25" s="751"/>
      <c r="AX25" s="751"/>
      <c r="AY25" s="751"/>
      <c r="AZ25" s="751"/>
      <c r="BA25" s="751"/>
      <c r="BB25" s="751"/>
      <c r="BC25" s="751"/>
      <c r="BD25" s="751"/>
      <c r="BE25" s="751"/>
      <c r="BF25" s="751"/>
      <c r="BG25" s="751"/>
      <c r="BH25" s="751"/>
      <c r="BI25" s="773"/>
      <c r="BJ25" s="515"/>
    </row>
    <row r="26" spans="1:71" ht="2.25" customHeight="1">
      <c r="A26" s="515"/>
      <c r="B26" s="515"/>
      <c r="C26" s="515"/>
      <c r="D26" s="515"/>
      <c r="E26" s="515"/>
      <c r="F26" s="515"/>
      <c r="G26" s="515"/>
      <c r="H26" s="515"/>
      <c r="I26" s="515"/>
      <c r="J26" s="515"/>
      <c r="K26" s="515"/>
      <c r="L26" s="515"/>
      <c r="M26" s="515"/>
      <c r="N26" s="515"/>
      <c r="O26" s="515"/>
      <c r="P26" s="515"/>
      <c r="Q26" s="515"/>
      <c r="R26" s="515"/>
      <c r="S26" s="515"/>
      <c r="T26" s="515"/>
      <c r="U26" s="515"/>
      <c r="V26" s="515"/>
      <c r="W26" s="515"/>
      <c r="X26" s="515"/>
      <c r="Y26" s="515"/>
      <c r="Z26" s="515"/>
      <c r="AA26" s="515"/>
      <c r="AB26" s="774"/>
      <c r="AC26" s="818"/>
      <c r="AD26" s="818"/>
      <c r="AE26" s="818"/>
      <c r="AF26" s="818"/>
      <c r="AG26" s="818"/>
      <c r="AH26" s="818"/>
      <c r="AI26" s="818"/>
      <c r="AJ26" s="818"/>
      <c r="AK26" s="818"/>
      <c r="AL26" s="818"/>
      <c r="AM26" s="818"/>
      <c r="AN26" s="818"/>
      <c r="AO26" s="818"/>
      <c r="AP26" s="818"/>
      <c r="AQ26" s="818"/>
      <c r="AR26" s="818"/>
      <c r="AS26" s="818"/>
      <c r="AT26" s="818"/>
      <c r="AU26" s="751"/>
      <c r="AV26" s="751"/>
      <c r="AW26" s="751"/>
      <c r="AX26" s="751"/>
      <c r="AY26" s="751"/>
      <c r="AZ26" s="751"/>
      <c r="BA26" s="751"/>
      <c r="BB26" s="751"/>
      <c r="BC26" s="751"/>
      <c r="BD26" s="751"/>
      <c r="BE26" s="751"/>
      <c r="BF26" s="751"/>
      <c r="BG26" s="751"/>
      <c r="BH26" s="751"/>
      <c r="BI26" s="773"/>
      <c r="BJ26" s="515"/>
    </row>
    <row r="27" spans="1:71" ht="5.25" customHeight="1">
      <c r="A27" s="515"/>
      <c r="B27" s="515"/>
      <c r="C27" s="515"/>
      <c r="D27" s="515"/>
      <c r="E27" s="515"/>
      <c r="F27" s="515"/>
      <c r="G27" s="515"/>
      <c r="H27" s="515"/>
      <c r="I27" s="515"/>
      <c r="J27" s="515"/>
      <c r="K27" s="515"/>
      <c r="L27" s="515"/>
      <c r="M27" s="515"/>
      <c r="N27" s="515"/>
      <c r="O27" s="515"/>
      <c r="P27" s="515"/>
      <c r="Q27" s="515"/>
      <c r="R27" s="515"/>
      <c r="S27" s="515"/>
      <c r="T27" s="515"/>
      <c r="U27" s="515"/>
      <c r="V27" s="515"/>
      <c r="W27" s="515"/>
      <c r="X27" s="515"/>
      <c r="Y27" s="515"/>
      <c r="Z27" s="515"/>
      <c r="AA27" s="515"/>
      <c r="AB27" s="10"/>
      <c r="AC27" s="768"/>
      <c r="AD27" s="768"/>
      <c r="AE27" s="768"/>
      <c r="AF27" s="768"/>
      <c r="AG27" s="768"/>
      <c r="AH27" s="768"/>
      <c r="AI27" s="768"/>
      <c r="AJ27" s="768"/>
      <c r="AK27" s="768"/>
      <c r="AL27" s="768"/>
      <c r="AM27" s="768"/>
      <c r="AN27" s="768"/>
      <c r="AO27" s="768"/>
      <c r="AP27" s="768"/>
      <c r="AQ27" s="768"/>
      <c r="AR27" s="768"/>
      <c r="AS27" s="768"/>
      <c r="AT27" s="768"/>
      <c r="AU27" s="768"/>
      <c r="AV27" s="768"/>
      <c r="AW27" s="768"/>
      <c r="AX27" s="768"/>
      <c r="AY27" s="768"/>
      <c r="AZ27" s="768"/>
      <c r="BA27" s="768"/>
      <c r="BB27" s="768"/>
      <c r="BC27" s="768"/>
      <c r="BD27" s="768"/>
      <c r="BE27" s="768"/>
      <c r="BF27" s="768"/>
      <c r="BG27" s="768"/>
      <c r="BH27" s="510"/>
      <c r="BI27" s="506"/>
      <c r="BJ27" s="515"/>
    </row>
    <row r="28" spans="1:71" ht="24.2" customHeight="1">
      <c r="A28" s="515"/>
      <c r="B28" s="515"/>
      <c r="C28" s="515"/>
      <c r="D28" s="515"/>
      <c r="E28" s="515"/>
      <c r="F28" s="515"/>
      <c r="G28" s="515"/>
      <c r="H28" s="515"/>
      <c r="I28" s="515"/>
      <c r="J28" s="515"/>
      <c r="K28" s="515"/>
      <c r="L28" s="515"/>
      <c r="M28" s="515"/>
      <c r="N28" s="515"/>
      <c r="O28" s="515"/>
      <c r="P28" s="515"/>
      <c r="Q28" s="515"/>
      <c r="R28" s="515"/>
      <c r="S28" s="515"/>
      <c r="T28" s="515"/>
      <c r="U28" s="515"/>
      <c r="V28" s="515"/>
      <c r="W28" s="515"/>
      <c r="X28" s="515"/>
      <c r="Y28" s="515"/>
      <c r="Z28" s="515"/>
      <c r="AA28" s="515"/>
      <c r="AB28" s="515"/>
      <c r="AC28" s="515"/>
      <c r="AD28" s="515"/>
      <c r="AE28" s="515"/>
      <c r="AF28" s="515"/>
      <c r="AG28" s="515"/>
      <c r="AH28" s="515"/>
      <c r="AI28" s="515"/>
      <c r="AJ28" s="515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515"/>
      <c r="AZ28" s="515"/>
      <c r="BA28" s="515"/>
      <c r="BB28" s="515"/>
      <c r="BC28" s="515"/>
      <c r="BD28" s="515"/>
      <c r="BE28" s="515"/>
      <c r="BF28" s="515"/>
      <c r="BG28" s="515"/>
      <c r="BH28" s="515"/>
      <c r="BI28" s="515"/>
      <c r="BJ28" s="515"/>
    </row>
    <row r="29" spans="1:71" ht="14.45" customHeight="1">
      <c r="A29" s="763" t="s">
        <v>302</v>
      </c>
      <c r="B29" s="763"/>
      <c r="C29" s="763"/>
      <c r="D29" s="763"/>
      <c r="E29" s="763"/>
      <c r="F29" s="763"/>
      <c r="G29" s="763"/>
      <c r="H29" s="763"/>
      <c r="I29" s="763"/>
      <c r="J29" s="763"/>
      <c r="K29" s="763"/>
      <c r="L29" s="763"/>
      <c r="M29" s="763"/>
      <c r="N29" s="763"/>
      <c r="O29" s="763"/>
      <c r="P29" s="515"/>
      <c r="Q29" s="515"/>
      <c r="R29" s="515"/>
      <c r="S29" s="515"/>
      <c r="T29" s="515"/>
      <c r="U29" s="515"/>
      <c r="V29" s="515"/>
      <c r="W29" s="515"/>
      <c r="X29" s="515"/>
      <c r="Y29" s="515"/>
      <c r="Z29" s="515"/>
      <c r="AA29" s="515"/>
      <c r="AB29" s="515"/>
      <c r="AC29" s="515"/>
      <c r="AD29" s="515"/>
      <c r="AE29" s="515"/>
      <c r="AF29" s="515"/>
      <c r="AG29" s="515"/>
      <c r="AH29" s="515"/>
      <c r="AI29" s="515"/>
      <c r="AJ29" s="515"/>
      <c r="AK29" s="515"/>
      <c r="AL29" s="515"/>
      <c r="AM29" s="515"/>
      <c r="AN29" s="515"/>
      <c r="AO29" s="515"/>
      <c r="AP29" s="515"/>
      <c r="AQ29" s="515"/>
      <c r="AR29" s="515"/>
      <c r="AS29" s="515"/>
      <c r="AT29" s="515"/>
      <c r="AU29" s="515"/>
      <c r="AV29" s="764" t="s">
        <v>273</v>
      </c>
      <c r="AW29" s="764"/>
      <c r="AX29" s="764"/>
      <c r="AY29" s="764"/>
      <c r="AZ29" s="764"/>
      <c r="BA29" s="764"/>
      <c r="BB29" s="764"/>
      <c r="BC29" s="764"/>
      <c r="BD29" s="764"/>
      <c r="BE29" s="764"/>
      <c r="BF29" s="764"/>
      <c r="BG29" s="764"/>
      <c r="BH29" s="764"/>
      <c r="BI29" s="764"/>
      <c r="BJ29" s="764"/>
    </row>
    <row r="30" spans="1:71" ht="36.950000000000003" customHeight="1">
      <c r="A30" s="771" t="s">
        <v>105</v>
      </c>
      <c r="B30" s="771"/>
      <c r="C30" s="771"/>
      <c r="D30" s="771"/>
      <c r="E30" s="771"/>
      <c r="F30" s="771"/>
      <c r="G30" s="771"/>
      <c r="H30" s="771"/>
      <c r="I30" s="771"/>
      <c r="J30" s="771"/>
      <c r="K30" s="771"/>
      <c r="L30" s="771"/>
      <c r="M30" s="771"/>
      <c r="N30" s="771"/>
      <c r="O30" s="771"/>
      <c r="P30" s="771"/>
      <c r="Q30" s="771"/>
      <c r="R30" s="771"/>
      <c r="S30" s="771"/>
      <c r="T30" s="771"/>
      <c r="U30" s="771"/>
      <c r="V30" s="771"/>
      <c r="W30" s="771"/>
      <c r="X30" s="771"/>
      <c r="Y30" s="771"/>
      <c r="Z30" s="771"/>
      <c r="AA30" s="771"/>
      <c r="AB30" s="771"/>
      <c r="AC30" s="771"/>
      <c r="AD30" s="771"/>
      <c r="AE30" s="771"/>
      <c r="AF30" s="771" t="s">
        <v>10</v>
      </c>
      <c r="AG30" s="771"/>
      <c r="AH30" s="771"/>
      <c r="AI30" s="771"/>
      <c r="AJ30" s="771"/>
      <c r="AK30" s="771"/>
      <c r="AL30" s="771" t="s">
        <v>303</v>
      </c>
      <c r="AM30" s="771"/>
      <c r="AN30" s="771"/>
      <c r="AO30" s="771"/>
      <c r="AP30" s="771"/>
      <c r="AQ30" s="771"/>
      <c r="AR30" s="771"/>
      <c r="AS30" s="771"/>
      <c r="AT30" s="771"/>
      <c r="AU30" s="771"/>
      <c r="AV30" s="771" t="s">
        <v>58</v>
      </c>
      <c r="AW30" s="771"/>
      <c r="AX30" s="771"/>
      <c r="AY30" s="771"/>
      <c r="AZ30" s="771"/>
      <c r="BA30" s="771"/>
      <c r="BB30" s="771"/>
      <c r="BC30" s="771"/>
      <c r="BD30" s="771"/>
      <c r="BE30" s="771"/>
      <c r="BF30" s="771"/>
      <c r="BG30" s="771"/>
      <c r="BH30" s="771"/>
      <c r="BI30" s="771"/>
      <c r="BJ30" s="771"/>
      <c r="BK30" s="516">
        <v>192000</v>
      </c>
      <c r="BL30" s="516">
        <v>192000</v>
      </c>
      <c r="BP30" s="516">
        <v>192000</v>
      </c>
    </row>
    <row r="31" spans="1:71" ht="14.45" customHeight="1">
      <c r="A31" s="771" t="s">
        <v>150</v>
      </c>
      <c r="B31" s="771"/>
      <c r="C31" s="771"/>
      <c r="D31" s="771"/>
      <c r="E31" s="771"/>
      <c r="F31" s="771"/>
      <c r="G31" s="771"/>
      <c r="H31" s="771"/>
      <c r="I31" s="771"/>
      <c r="J31" s="771"/>
      <c r="K31" s="771"/>
      <c r="L31" s="771"/>
      <c r="M31" s="771"/>
      <c r="N31" s="771"/>
      <c r="O31" s="771"/>
      <c r="P31" s="771"/>
      <c r="Q31" s="771"/>
      <c r="R31" s="771"/>
      <c r="S31" s="771"/>
      <c r="T31" s="771"/>
      <c r="U31" s="771"/>
      <c r="V31" s="771"/>
      <c r="W31" s="771"/>
      <c r="X31" s="771"/>
      <c r="Y31" s="771"/>
      <c r="Z31" s="771"/>
      <c r="AA31" s="771"/>
      <c r="AB31" s="771"/>
      <c r="AC31" s="771"/>
      <c r="AD31" s="771"/>
      <c r="AE31" s="771"/>
      <c r="AF31" s="771" t="s">
        <v>151</v>
      </c>
      <c r="AG31" s="771"/>
      <c r="AH31" s="771"/>
      <c r="AI31" s="771"/>
      <c r="AJ31" s="771"/>
      <c r="AK31" s="771"/>
      <c r="AL31" s="771" t="s">
        <v>152</v>
      </c>
      <c r="AM31" s="771"/>
      <c r="AN31" s="771"/>
      <c r="AO31" s="771"/>
      <c r="AP31" s="771"/>
      <c r="AQ31" s="771"/>
      <c r="AR31" s="771"/>
      <c r="AS31" s="771"/>
      <c r="AT31" s="771"/>
      <c r="AU31" s="771"/>
      <c r="AV31" s="771" t="s">
        <v>153</v>
      </c>
      <c r="AW31" s="771"/>
      <c r="AX31" s="771"/>
      <c r="AY31" s="771"/>
      <c r="AZ31" s="771"/>
      <c r="BA31" s="771"/>
      <c r="BB31" s="771"/>
      <c r="BC31" s="771"/>
      <c r="BD31" s="771"/>
      <c r="BE31" s="771"/>
      <c r="BF31" s="771"/>
      <c r="BG31" s="771"/>
      <c r="BH31" s="771"/>
      <c r="BI31" s="771"/>
      <c r="BJ31" s="771"/>
      <c r="BK31" s="516">
        <v>1</v>
      </c>
      <c r="BL31" s="516">
        <v>2</v>
      </c>
      <c r="BM31" s="516">
        <v>3</v>
      </c>
      <c r="BN31" s="516">
        <v>4</v>
      </c>
      <c r="BO31" s="516">
        <v>5</v>
      </c>
      <c r="BP31" s="516">
        <v>6</v>
      </c>
    </row>
    <row r="32" spans="1:71" ht="23.45" customHeight="1">
      <c r="A32" s="802" t="s">
        <v>304</v>
      </c>
      <c r="B32" s="802"/>
      <c r="C32" s="802"/>
      <c r="D32" s="802"/>
      <c r="E32" s="802"/>
      <c r="F32" s="802"/>
      <c r="G32" s="802"/>
      <c r="H32" s="802"/>
      <c r="I32" s="802"/>
      <c r="J32" s="802"/>
      <c r="K32" s="802"/>
      <c r="L32" s="802"/>
      <c r="M32" s="802"/>
      <c r="N32" s="802"/>
      <c r="O32" s="802"/>
      <c r="P32" s="802"/>
      <c r="Q32" s="802"/>
      <c r="R32" s="802"/>
      <c r="S32" s="802"/>
      <c r="T32" s="802"/>
      <c r="U32" s="802"/>
      <c r="V32" s="802"/>
      <c r="W32" s="802"/>
      <c r="X32" s="802"/>
      <c r="Y32" s="802"/>
      <c r="Z32" s="802"/>
      <c r="AA32" s="802"/>
      <c r="AB32" s="802"/>
      <c r="AC32" s="802"/>
      <c r="AD32" s="802"/>
      <c r="AE32" s="802"/>
      <c r="AF32" s="803" t="s">
        <v>199</v>
      </c>
      <c r="AG32" s="803"/>
      <c r="AH32" s="803"/>
      <c r="AI32" s="803"/>
      <c r="AJ32" s="803"/>
      <c r="AK32" s="803"/>
      <c r="AL32" s="808">
        <f>SUM(AL33:AU34)</f>
        <v>194</v>
      </c>
      <c r="AM32" s="808"/>
      <c r="AN32" s="808"/>
      <c r="AO32" s="808"/>
      <c r="AP32" s="808"/>
      <c r="AQ32" s="808"/>
      <c r="AR32" s="808"/>
      <c r="AS32" s="808"/>
      <c r="AT32" s="808"/>
      <c r="AU32" s="808"/>
      <c r="AV32" s="815">
        <f>+AV33+AV34</f>
        <v>277246386.16000003</v>
      </c>
      <c r="AW32" s="816"/>
      <c r="AX32" s="816"/>
      <c r="AY32" s="816"/>
      <c r="AZ32" s="816"/>
      <c r="BA32" s="816"/>
      <c r="BB32" s="816"/>
      <c r="BC32" s="816"/>
      <c r="BD32" s="816"/>
      <c r="BE32" s="816"/>
      <c r="BF32" s="816"/>
      <c r="BG32" s="816"/>
      <c r="BH32" s="816"/>
      <c r="BI32" s="816"/>
      <c r="BJ32" s="817"/>
      <c r="BK32" s="517">
        <f>+BK33+BK34</f>
        <v>296310604.9582994</v>
      </c>
      <c r="BL32" s="517">
        <f t="shared" ref="BL32:BO32" si="0">+BL33+BL34</f>
        <v>103599264.54432917</v>
      </c>
      <c r="BM32" s="517">
        <f>+BM33+BM34</f>
        <v>155121294.16718301</v>
      </c>
      <c r="BN32" s="517">
        <f>+BN33+BN34</f>
        <v>132615332.03444746</v>
      </c>
      <c r="BO32" s="517">
        <f t="shared" si="0"/>
        <v>183049548.84573898</v>
      </c>
      <c r="BP32" s="517">
        <f>+BP33+BP34</f>
        <v>236807630.51947588</v>
      </c>
      <c r="BQ32" s="516">
        <f t="shared" ref="BQ32:BQ49" si="1">SUM(BK32:BP32)</f>
        <v>1107503675.069474</v>
      </c>
      <c r="BR32" s="518"/>
      <c r="BS32" s="519"/>
    </row>
    <row r="33" spans="1:71" ht="37.5" customHeight="1">
      <c r="A33" s="809" t="s">
        <v>305</v>
      </c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3" t="s">
        <v>181</v>
      </c>
      <c r="AG33" s="803"/>
      <c r="AH33" s="803"/>
      <c r="AI33" s="803"/>
      <c r="AJ33" s="803"/>
      <c r="AK33" s="803"/>
      <c r="AL33" s="813">
        <v>149</v>
      </c>
      <c r="AM33" s="813"/>
      <c r="AN33" s="813"/>
      <c r="AO33" s="813"/>
      <c r="AP33" s="813"/>
      <c r="AQ33" s="813"/>
      <c r="AR33" s="813"/>
      <c r="AS33" s="813"/>
      <c r="AT33" s="813"/>
      <c r="AU33" s="813"/>
      <c r="AV33" s="815">
        <v>267115053.21000001</v>
      </c>
      <c r="AW33" s="816"/>
      <c r="AX33" s="816"/>
      <c r="AY33" s="816"/>
      <c r="AZ33" s="816"/>
      <c r="BA33" s="816"/>
      <c r="BB33" s="816"/>
      <c r="BC33" s="816"/>
      <c r="BD33" s="816"/>
      <c r="BE33" s="816"/>
      <c r="BF33" s="816"/>
      <c r="BG33" s="816"/>
      <c r="BH33" s="816"/>
      <c r="BI33" s="816"/>
      <c r="BJ33" s="817"/>
      <c r="BK33" s="516">
        <v>294705604.9582994</v>
      </c>
      <c r="BL33" s="516">
        <v>101244264.54432917</v>
      </c>
      <c r="BM33" s="516">
        <v>146485941.16718301</v>
      </c>
      <c r="BN33" s="516">
        <v>132615332.03444746</v>
      </c>
      <c r="BO33" s="516">
        <v>174116322.84573898</v>
      </c>
      <c r="BP33" s="516">
        <v>222443230.51947588</v>
      </c>
      <c r="BQ33" s="516">
        <f t="shared" si="1"/>
        <v>1071610696.069474</v>
      </c>
      <c r="BR33" s="516"/>
      <c r="BS33" s="520"/>
    </row>
    <row r="34" spans="1:71" ht="36.75" customHeight="1">
      <c r="A34" s="809" t="s">
        <v>306</v>
      </c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809"/>
      <c r="AD34" s="809"/>
      <c r="AE34" s="809"/>
      <c r="AF34" s="803" t="s">
        <v>223</v>
      </c>
      <c r="AG34" s="803"/>
      <c r="AH34" s="803"/>
      <c r="AI34" s="803"/>
      <c r="AJ34" s="803"/>
      <c r="AK34" s="803"/>
      <c r="AL34" s="813">
        <v>45</v>
      </c>
      <c r="AM34" s="813"/>
      <c r="AN34" s="813"/>
      <c r="AO34" s="813"/>
      <c r="AP34" s="813"/>
      <c r="AQ34" s="813"/>
      <c r="AR34" s="813"/>
      <c r="AS34" s="813"/>
      <c r="AT34" s="813"/>
      <c r="AU34" s="813"/>
      <c r="AV34" s="814">
        <v>10131332.949999999</v>
      </c>
      <c r="AW34" s="814"/>
      <c r="AX34" s="814"/>
      <c r="AY34" s="814"/>
      <c r="AZ34" s="814"/>
      <c r="BA34" s="814"/>
      <c r="BB34" s="814"/>
      <c r="BC34" s="814"/>
      <c r="BD34" s="814"/>
      <c r="BE34" s="814"/>
      <c r="BF34" s="814"/>
      <c r="BG34" s="814"/>
      <c r="BH34" s="814"/>
      <c r="BI34" s="814"/>
      <c r="BJ34" s="814"/>
      <c r="BK34" s="516">
        <v>1605000</v>
      </c>
      <c r="BL34" s="516">
        <f>1605000+750000</f>
        <v>2355000</v>
      </c>
      <c r="BM34" s="516">
        <f>1605000+684820+6345533</f>
        <v>8635353</v>
      </c>
      <c r="BO34" s="516">
        <f>2625000+88226+2890000+480000+2850000</f>
        <v>8933226</v>
      </c>
      <c r="BP34" s="516">
        <f>52800+105600+27600+18000+28800+36000+60000+169200+31200+28800+67200+139200+1500000+8400000+1800000+1900000</f>
        <v>14364400</v>
      </c>
      <c r="BQ34" s="516">
        <f t="shared" si="1"/>
        <v>35892979</v>
      </c>
    </row>
    <row r="35" spans="1:71" ht="14.45" customHeight="1">
      <c r="A35" s="802" t="s">
        <v>307</v>
      </c>
      <c r="B35" s="802"/>
      <c r="C35" s="802"/>
      <c r="D35" s="802"/>
      <c r="E35" s="802"/>
      <c r="F35" s="802"/>
      <c r="G35" s="802"/>
      <c r="H35" s="802"/>
      <c r="I35" s="802"/>
      <c r="J35" s="802"/>
      <c r="K35" s="802"/>
      <c r="L35" s="802"/>
      <c r="M35" s="802"/>
      <c r="N35" s="802"/>
      <c r="O35" s="802"/>
      <c r="P35" s="802"/>
      <c r="Q35" s="802"/>
      <c r="R35" s="802"/>
      <c r="S35" s="802"/>
      <c r="T35" s="802"/>
      <c r="U35" s="802"/>
      <c r="V35" s="802"/>
      <c r="W35" s="802"/>
      <c r="X35" s="802"/>
      <c r="Y35" s="802"/>
      <c r="Z35" s="802"/>
      <c r="AA35" s="802"/>
      <c r="AB35" s="802"/>
      <c r="AC35" s="802"/>
      <c r="AD35" s="802"/>
      <c r="AE35" s="802"/>
      <c r="AF35" s="803" t="s">
        <v>222</v>
      </c>
      <c r="AG35" s="803"/>
      <c r="AH35" s="803"/>
      <c r="AI35" s="803"/>
      <c r="AJ35" s="803"/>
      <c r="AK35" s="803"/>
      <c r="AL35" s="808">
        <f>+AL32</f>
        <v>194</v>
      </c>
      <c r="AM35" s="808"/>
      <c r="AN35" s="808"/>
      <c r="AO35" s="808"/>
      <c r="AP35" s="808"/>
      <c r="AQ35" s="808"/>
      <c r="AR35" s="808"/>
      <c r="AS35" s="808"/>
      <c r="AT35" s="808"/>
      <c r="AU35" s="808"/>
      <c r="AV35" s="812">
        <v>21689393.629999999</v>
      </c>
      <c r="AW35" s="812"/>
      <c r="AX35" s="812"/>
      <c r="AY35" s="812"/>
      <c r="AZ35" s="812"/>
      <c r="BA35" s="812"/>
      <c r="BB35" s="812"/>
      <c r="BC35" s="812"/>
      <c r="BD35" s="812"/>
      <c r="BE35" s="812"/>
      <c r="BF35" s="812"/>
      <c r="BG35" s="812"/>
      <c r="BH35" s="812"/>
      <c r="BI35" s="812"/>
      <c r="BJ35" s="812"/>
      <c r="BK35" s="517">
        <f>19339747.7895857+160500</f>
        <v>19500247.789585698</v>
      </c>
      <c r="BL35" s="517">
        <f>9958910.15730866+160500+75000</f>
        <v>10194410.15730866</v>
      </c>
      <c r="BM35" s="517">
        <f>14487530.9876106+160500+68482</f>
        <v>14716512.987610601</v>
      </c>
      <c r="BN35" s="517">
        <f>13109275.5328265</f>
        <v>13109275.5328265</v>
      </c>
      <c r="BO35" s="517">
        <f>16936452.524903+262500+8822.6+289000+48000+285000</f>
        <v>17829775.124903001</v>
      </c>
      <c r="BP35" s="517">
        <f>19630510.9866142+76440+1360000</f>
        <v>21066950.986614201</v>
      </c>
      <c r="BQ35" s="516">
        <f t="shared" si="1"/>
        <v>96417172.57884866</v>
      </c>
    </row>
    <row r="36" spans="1:71" ht="15.2" customHeight="1">
      <c r="A36" s="802" t="s">
        <v>308</v>
      </c>
      <c r="B36" s="802"/>
      <c r="C36" s="802"/>
      <c r="D36" s="802"/>
      <c r="E36" s="802"/>
      <c r="F36" s="802"/>
      <c r="G36" s="802"/>
      <c r="H36" s="802"/>
      <c r="I36" s="802"/>
      <c r="J36" s="802"/>
      <c r="K36" s="802"/>
      <c r="L36" s="802"/>
      <c r="M36" s="802"/>
      <c r="N36" s="802"/>
      <c r="O36" s="802"/>
      <c r="P36" s="802"/>
      <c r="Q36" s="802"/>
      <c r="R36" s="802"/>
      <c r="S36" s="802"/>
      <c r="T36" s="802"/>
      <c r="U36" s="802"/>
      <c r="V36" s="802"/>
      <c r="W36" s="802"/>
      <c r="X36" s="802"/>
      <c r="Y36" s="802"/>
      <c r="Z36" s="802"/>
      <c r="AA36" s="802"/>
      <c r="AB36" s="802"/>
      <c r="AC36" s="802"/>
      <c r="AD36" s="802"/>
      <c r="AE36" s="802"/>
      <c r="AF36" s="803" t="s">
        <v>221</v>
      </c>
      <c r="AG36" s="803"/>
      <c r="AH36" s="803"/>
      <c r="AI36" s="803"/>
      <c r="AJ36" s="803"/>
      <c r="AK36" s="803"/>
      <c r="AL36" s="808">
        <f>+AL35</f>
        <v>194</v>
      </c>
      <c r="AM36" s="808"/>
      <c r="AN36" s="808"/>
      <c r="AO36" s="808"/>
      <c r="AP36" s="808"/>
      <c r="AQ36" s="808"/>
      <c r="AR36" s="808"/>
      <c r="AS36" s="808"/>
      <c r="AT36" s="808"/>
      <c r="AU36" s="808"/>
      <c r="AV36" s="812">
        <f>+AV32-AV35</f>
        <v>255556992.53000003</v>
      </c>
      <c r="AW36" s="812"/>
      <c r="AX36" s="812"/>
      <c r="AY36" s="812"/>
      <c r="AZ36" s="812"/>
      <c r="BA36" s="812"/>
      <c r="BB36" s="812"/>
      <c r="BC36" s="812"/>
      <c r="BD36" s="812"/>
      <c r="BE36" s="812"/>
      <c r="BF36" s="812"/>
      <c r="BG36" s="812"/>
      <c r="BH36" s="812"/>
      <c r="BI36" s="812"/>
      <c r="BJ36" s="812"/>
      <c r="BK36" s="516">
        <f>+BK32-BK35</f>
        <v>276810357.16871369</v>
      </c>
      <c r="BL36" s="516">
        <f t="shared" ref="BL36:BP36" si="2">+BL32-BL35</f>
        <v>93404854.387020499</v>
      </c>
      <c r="BM36" s="516">
        <f t="shared" si="2"/>
        <v>140404781.1795724</v>
      </c>
      <c r="BN36" s="516">
        <f t="shared" si="2"/>
        <v>119506056.50162096</v>
      </c>
      <c r="BO36" s="516">
        <f t="shared" si="2"/>
        <v>165219773.72083598</v>
      </c>
      <c r="BP36" s="516">
        <f t="shared" si="2"/>
        <v>215740679.53286168</v>
      </c>
      <c r="BQ36" s="516">
        <f t="shared" si="1"/>
        <v>1011086502.4906251</v>
      </c>
    </row>
    <row r="37" spans="1:71" ht="14.45" customHeight="1">
      <c r="A37" s="809" t="s">
        <v>309</v>
      </c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3" t="s">
        <v>220</v>
      </c>
      <c r="AG37" s="803"/>
      <c r="AH37" s="803"/>
      <c r="AI37" s="803"/>
      <c r="AJ37" s="803"/>
      <c r="AK37" s="803"/>
      <c r="AL37" s="813">
        <f>+AL36</f>
        <v>194</v>
      </c>
      <c r="AM37" s="813"/>
      <c r="AN37" s="813"/>
      <c r="AO37" s="813"/>
      <c r="AP37" s="813"/>
      <c r="AQ37" s="813"/>
      <c r="AR37" s="813"/>
      <c r="AS37" s="813"/>
      <c r="AT37" s="813"/>
      <c r="AU37" s="813"/>
      <c r="AV37" s="814">
        <f>+AV36*0.1</f>
        <v>25555699.253000006</v>
      </c>
      <c r="AW37" s="814"/>
      <c r="AX37" s="814"/>
      <c r="AY37" s="814"/>
      <c r="AZ37" s="814"/>
      <c r="BA37" s="814"/>
      <c r="BB37" s="814"/>
      <c r="BC37" s="814"/>
      <c r="BD37" s="814"/>
      <c r="BE37" s="814"/>
      <c r="BF37" s="814"/>
      <c r="BG37" s="814"/>
      <c r="BH37" s="814"/>
      <c r="BI37" s="814"/>
      <c r="BJ37" s="814"/>
      <c r="BK37" s="516">
        <f>+BK36*0.1</f>
        <v>27681035.71687137</v>
      </c>
      <c r="BL37" s="516">
        <f t="shared" ref="BL37:BP37" si="3">+BL36*0.1</f>
        <v>9340485.4387020506</v>
      </c>
      <c r="BM37" s="516">
        <f t="shared" si="3"/>
        <v>14040478.117957242</v>
      </c>
      <c r="BN37" s="516">
        <f t="shared" si="3"/>
        <v>11950605.650162097</v>
      </c>
      <c r="BO37" s="516">
        <f t="shared" si="3"/>
        <v>16521977.372083599</v>
      </c>
      <c r="BP37" s="516">
        <f t="shared" si="3"/>
        <v>21574067.953286171</v>
      </c>
      <c r="BQ37" s="516">
        <f t="shared" si="1"/>
        <v>101108650.24906254</v>
      </c>
    </row>
    <row r="38" spans="1:71" ht="23.45" customHeight="1">
      <c r="A38" s="802" t="s">
        <v>310</v>
      </c>
      <c r="B38" s="802"/>
      <c r="C38" s="802"/>
      <c r="D38" s="802"/>
      <c r="E38" s="802"/>
      <c r="F38" s="802"/>
      <c r="G38" s="802"/>
      <c r="H38" s="802"/>
      <c r="I38" s="802"/>
      <c r="J38" s="802"/>
      <c r="K38" s="802"/>
      <c r="L38" s="802"/>
      <c r="M38" s="802"/>
      <c r="N38" s="802"/>
      <c r="O38" s="802"/>
      <c r="P38" s="802"/>
      <c r="Q38" s="802"/>
      <c r="R38" s="802"/>
      <c r="S38" s="802"/>
      <c r="T38" s="802"/>
      <c r="U38" s="802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3" t="s">
        <v>219</v>
      </c>
      <c r="AG38" s="803"/>
      <c r="AH38" s="803"/>
      <c r="AI38" s="803"/>
      <c r="AJ38" s="803"/>
      <c r="AK38" s="803"/>
      <c r="AL38" s="808"/>
      <c r="AM38" s="808"/>
      <c r="AN38" s="808"/>
      <c r="AO38" s="808"/>
      <c r="AP38" s="808"/>
      <c r="AQ38" s="808"/>
      <c r="AR38" s="808"/>
      <c r="AS38" s="808"/>
      <c r="AT38" s="808"/>
      <c r="AU38" s="808"/>
      <c r="AV38" s="812"/>
      <c r="AW38" s="812"/>
      <c r="AX38" s="812"/>
      <c r="AY38" s="812"/>
      <c r="AZ38" s="812"/>
      <c r="BA38" s="812"/>
      <c r="BB38" s="812"/>
      <c r="BC38" s="812"/>
      <c r="BD38" s="812"/>
      <c r="BE38" s="812"/>
      <c r="BF38" s="812"/>
      <c r="BG38" s="812"/>
      <c r="BH38" s="812"/>
      <c r="BI38" s="812"/>
      <c r="BJ38" s="812"/>
      <c r="BQ38" s="516">
        <f t="shared" si="1"/>
        <v>0</v>
      </c>
    </row>
    <row r="39" spans="1:71" ht="22.7" customHeight="1">
      <c r="A39" s="809" t="s">
        <v>311</v>
      </c>
      <c r="B39" s="809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3" t="s">
        <v>218</v>
      </c>
      <c r="AG39" s="803"/>
      <c r="AH39" s="803"/>
      <c r="AI39" s="803"/>
      <c r="AJ39" s="803"/>
      <c r="AK39" s="803"/>
      <c r="AL39" s="813"/>
      <c r="AM39" s="813"/>
      <c r="AN39" s="813"/>
      <c r="AO39" s="813"/>
      <c r="AP39" s="813"/>
      <c r="AQ39" s="813"/>
      <c r="AR39" s="813"/>
      <c r="AS39" s="813"/>
      <c r="AT39" s="813"/>
      <c r="AU39" s="813"/>
      <c r="AV39" s="814"/>
      <c r="AW39" s="814"/>
      <c r="AX39" s="814"/>
      <c r="AY39" s="814"/>
      <c r="AZ39" s="814"/>
      <c r="BA39" s="814"/>
      <c r="BB39" s="814"/>
      <c r="BC39" s="814"/>
      <c r="BD39" s="814"/>
      <c r="BE39" s="814"/>
      <c r="BF39" s="814"/>
      <c r="BG39" s="814"/>
      <c r="BH39" s="814"/>
      <c r="BI39" s="814"/>
      <c r="BJ39" s="814"/>
      <c r="BQ39" s="516">
        <f t="shared" si="1"/>
        <v>0</v>
      </c>
    </row>
    <row r="40" spans="1:71" ht="23.45" customHeight="1">
      <c r="A40" s="802" t="s">
        <v>312</v>
      </c>
      <c r="B40" s="802"/>
      <c r="C40" s="802"/>
      <c r="D40" s="802"/>
      <c r="E40" s="802"/>
      <c r="F40" s="802"/>
      <c r="G40" s="802"/>
      <c r="H40" s="802"/>
      <c r="I40" s="802"/>
      <c r="J40" s="802"/>
      <c r="K40" s="802"/>
      <c r="L40" s="802"/>
      <c r="M40" s="802"/>
      <c r="N40" s="802"/>
      <c r="O40" s="802"/>
      <c r="P40" s="802"/>
      <c r="Q40" s="802"/>
      <c r="R40" s="802"/>
      <c r="S40" s="802"/>
      <c r="T40" s="802"/>
      <c r="U40" s="802"/>
      <c r="V40" s="802"/>
      <c r="W40" s="802"/>
      <c r="X40" s="802"/>
      <c r="Y40" s="802"/>
      <c r="Z40" s="802"/>
      <c r="AA40" s="802"/>
      <c r="AB40" s="802"/>
      <c r="AC40" s="802"/>
      <c r="AD40" s="802"/>
      <c r="AE40" s="802"/>
      <c r="AF40" s="803" t="s">
        <v>217</v>
      </c>
      <c r="AG40" s="803"/>
      <c r="AH40" s="803"/>
      <c r="AI40" s="803"/>
      <c r="AJ40" s="803"/>
      <c r="AK40" s="803"/>
      <c r="AL40" s="808"/>
      <c r="AM40" s="808"/>
      <c r="AN40" s="808"/>
      <c r="AO40" s="808"/>
      <c r="AP40" s="808"/>
      <c r="AQ40" s="808"/>
      <c r="AR40" s="808"/>
      <c r="AS40" s="808"/>
      <c r="AT40" s="808"/>
      <c r="AU40" s="808"/>
      <c r="AV40" s="812"/>
      <c r="AW40" s="812"/>
      <c r="AX40" s="812"/>
      <c r="AY40" s="812"/>
      <c r="AZ40" s="812"/>
      <c r="BA40" s="812"/>
      <c r="BB40" s="812"/>
      <c r="BC40" s="812"/>
      <c r="BD40" s="812"/>
      <c r="BE40" s="812"/>
      <c r="BF40" s="812"/>
      <c r="BG40" s="812"/>
      <c r="BH40" s="812"/>
      <c r="BI40" s="812"/>
      <c r="BJ40" s="812"/>
      <c r="BQ40" s="516">
        <f t="shared" si="1"/>
        <v>0</v>
      </c>
    </row>
    <row r="41" spans="1:71" ht="23.25" customHeight="1">
      <c r="A41" s="809" t="s">
        <v>313</v>
      </c>
      <c r="B41" s="809"/>
      <c r="C41" s="809"/>
      <c r="D41" s="809"/>
      <c r="E41" s="809"/>
      <c r="F41" s="809"/>
      <c r="G41" s="809"/>
      <c r="H41" s="809"/>
      <c r="I41" s="809"/>
      <c r="J41" s="809"/>
      <c r="K41" s="809"/>
      <c r="L41" s="809"/>
      <c r="M41" s="809"/>
      <c r="N41" s="809"/>
      <c r="O41" s="809"/>
      <c r="P41" s="809"/>
      <c r="Q41" s="809"/>
      <c r="R41" s="809"/>
      <c r="S41" s="809"/>
      <c r="T41" s="809"/>
      <c r="U41" s="809"/>
      <c r="V41" s="809"/>
      <c r="W41" s="809"/>
      <c r="X41" s="809"/>
      <c r="Y41" s="809"/>
      <c r="Z41" s="809"/>
      <c r="AA41" s="809"/>
      <c r="AB41" s="809"/>
      <c r="AC41" s="809"/>
      <c r="AD41" s="809"/>
      <c r="AE41" s="809"/>
      <c r="AF41" s="803" t="s">
        <v>216</v>
      </c>
      <c r="AG41" s="803"/>
      <c r="AH41" s="803"/>
      <c r="AI41" s="803"/>
      <c r="AJ41" s="803"/>
      <c r="AK41" s="803"/>
      <c r="AL41" s="813"/>
      <c r="AM41" s="813"/>
      <c r="AN41" s="813"/>
      <c r="AO41" s="813"/>
      <c r="AP41" s="813"/>
      <c r="AQ41" s="813"/>
      <c r="AR41" s="813"/>
      <c r="AS41" s="813"/>
      <c r="AT41" s="813"/>
      <c r="AU41" s="813"/>
      <c r="AV41" s="814"/>
      <c r="AW41" s="814"/>
      <c r="AX41" s="814"/>
      <c r="AY41" s="814"/>
      <c r="AZ41" s="814"/>
      <c r="BA41" s="814"/>
      <c r="BB41" s="814"/>
      <c r="BC41" s="814"/>
      <c r="BD41" s="814"/>
      <c r="BE41" s="814"/>
      <c r="BF41" s="814"/>
      <c r="BG41" s="814"/>
      <c r="BH41" s="814"/>
      <c r="BI41" s="814"/>
      <c r="BJ41" s="814"/>
      <c r="BQ41" s="516">
        <f t="shared" si="1"/>
        <v>0</v>
      </c>
    </row>
    <row r="42" spans="1:71" ht="39.75" customHeight="1">
      <c r="A42" s="802" t="s">
        <v>314</v>
      </c>
      <c r="B42" s="802"/>
      <c r="C42" s="802"/>
      <c r="D42" s="802"/>
      <c r="E42" s="802"/>
      <c r="F42" s="802"/>
      <c r="G42" s="802"/>
      <c r="H42" s="802"/>
      <c r="I42" s="802"/>
      <c r="J42" s="802"/>
      <c r="K42" s="802"/>
      <c r="L42" s="802"/>
      <c r="M42" s="802"/>
      <c r="N42" s="802"/>
      <c r="O42" s="802"/>
      <c r="P42" s="802"/>
      <c r="Q42" s="802"/>
      <c r="R42" s="802"/>
      <c r="S42" s="802"/>
      <c r="T42" s="802"/>
      <c r="U42" s="802"/>
      <c r="V42" s="802"/>
      <c r="W42" s="802"/>
      <c r="X42" s="802"/>
      <c r="Y42" s="802"/>
      <c r="Z42" s="802"/>
      <c r="AA42" s="802"/>
      <c r="AB42" s="802"/>
      <c r="AC42" s="802"/>
      <c r="AD42" s="802"/>
      <c r="AE42" s="802"/>
      <c r="AF42" s="803" t="s">
        <v>215</v>
      </c>
      <c r="AG42" s="803"/>
      <c r="AH42" s="803"/>
      <c r="AI42" s="803"/>
      <c r="AJ42" s="803"/>
      <c r="AK42" s="803"/>
      <c r="AL42" s="808"/>
      <c r="AM42" s="808"/>
      <c r="AN42" s="808"/>
      <c r="AO42" s="808"/>
      <c r="AP42" s="808"/>
      <c r="AQ42" s="808"/>
      <c r="AR42" s="808"/>
      <c r="AS42" s="808"/>
      <c r="AT42" s="808"/>
      <c r="AU42" s="808"/>
      <c r="AV42" s="812"/>
      <c r="AW42" s="812"/>
      <c r="AX42" s="812"/>
      <c r="AY42" s="812"/>
      <c r="AZ42" s="812"/>
      <c r="BA42" s="812"/>
      <c r="BB42" s="812"/>
      <c r="BC42" s="812"/>
      <c r="BD42" s="812"/>
      <c r="BE42" s="812"/>
      <c r="BF42" s="812"/>
      <c r="BG42" s="812"/>
      <c r="BH42" s="812"/>
      <c r="BI42" s="812"/>
      <c r="BJ42" s="812"/>
      <c r="BQ42" s="516">
        <f t="shared" si="1"/>
        <v>0</v>
      </c>
    </row>
    <row r="43" spans="1:71" ht="34.700000000000003" customHeight="1">
      <c r="A43" s="809" t="s">
        <v>315</v>
      </c>
      <c r="B43" s="809"/>
      <c r="C43" s="809"/>
      <c r="D43" s="809"/>
      <c r="E43" s="809"/>
      <c r="F43" s="809"/>
      <c r="G43" s="809"/>
      <c r="H43" s="809"/>
      <c r="I43" s="809"/>
      <c r="J43" s="809"/>
      <c r="K43" s="809"/>
      <c r="L43" s="809"/>
      <c r="M43" s="809"/>
      <c r="N43" s="809"/>
      <c r="O43" s="809"/>
      <c r="P43" s="809"/>
      <c r="Q43" s="809"/>
      <c r="R43" s="809"/>
      <c r="S43" s="809"/>
      <c r="T43" s="809"/>
      <c r="U43" s="809"/>
      <c r="V43" s="809"/>
      <c r="W43" s="809"/>
      <c r="X43" s="809"/>
      <c r="Y43" s="809"/>
      <c r="Z43" s="809"/>
      <c r="AA43" s="809"/>
      <c r="AB43" s="809"/>
      <c r="AC43" s="809"/>
      <c r="AD43" s="809"/>
      <c r="AE43" s="809"/>
      <c r="AF43" s="803" t="s">
        <v>214</v>
      </c>
      <c r="AG43" s="803"/>
      <c r="AH43" s="803"/>
      <c r="AI43" s="803"/>
      <c r="AJ43" s="803"/>
      <c r="AK43" s="803"/>
      <c r="AL43" s="813"/>
      <c r="AM43" s="813"/>
      <c r="AN43" s="813"/>
      <c r="AO43" s="813"/>
      <c r="AP43" s="813"/>
      <c r="AQ43" s="813"/>
      <c r="AR43" s="813"/>
      <c r="AS43" s="813"/>
      <c r="AT43" s="813"/>
      <c r="AU43" s="813"/>
      <c r="AV43" s="814"/>
      <c r="AW43" s="814"/>
      <c r="AX43" s="814"/>
      <c r="AY43" s="814"/>
      <c r="AZ43" s="814"/>
      <c r="BA43" s="814"/>
      <c r="BB43" s="814"/>
      <c r="BC43" s="814"/>
      <c r="BD43" s="814"/>
      <c r="BE43" s="814"/>
      <c r="BF43" s="814"/>
      <c r="BG43" s="814"/>
      <c r="BH43" s="814"/>
      <c r="BI43" s="814"/>
      <c r="BJ43" s="814"/>
      <c r="BQ43" s="516">
        <f t="shared" si="1"/>
        <v>0</v>
      </c>
    </row>
    <row r="44" spans="1:71" ht="22.7" customHeight="1">
      <c r="A44" s="802" t="s">
        <v>316</v>
      </c>
      <c r="B44" s="802"/>
      <c r="C44" s="802"/>
      <c r="D44" s="802"/>
      <c r="E44" s="802"/>
      <c r="F44" s="802"/>
      <c r="G44" s="802"/>
      <c r="H44" s="802"/>
      <c r="I44" s="802"/>
      <c r="J44" s="802"/>
      <c r="K44" s="802"/>
      <c r="L44" s="802"/>
      <c r="M44" s="802"/>
      <c r="N44" s="802"/>
      <c r="O44" s="802"/>
      <c r="P44" s="802"/>
      <c r="Q44" s="802"/>
      <c r="R44" s="802"/>
      <c r="S44" s="802"/>
      <c r="T44" s="802"/>
      <c r="U44" s="802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3" t="s">
        <v>213</v>
      </c>
      <c r="AG44" s="803"/>
      <c r="AH44" s="803"/>
      <c r="AI44" s="803"/>
      <c r="AJ44" s="803"/>
      <c r="AK44" s="803"/>
      <c r="AL44" s="808"/>
      <c r="AM44" s="808"/>
      <c r="AN44" s="808"/>
      <c r="AO44" s="808"/>
      <c r="AP44" s="808"/>
      <c r="AQ44" s="808"/>
      <c r="AR44" s="808"/>
      <c r="AS44" s="808"/>
      <c r="AT44" s="808"/>
      <c r="AU44" s="808"/>
      <c r="AV44" s="812"/>
      <c r="AW44" s="812"/>
      <c r="AX44" s="812"/>
      <c r="AY44" s="812"/>
      <c r="AZ44" s="812"/>
      <c r="BA44" s="812"/>
      <c r="BB44" s="812"/>
      <c r="BC44" s="812"/>
      <c r="BD44" s="812"/>
      <c r="BE44" s="812"/>
      <c r="BF44" s="812"/>
      <c r="BG44" s="812"/>
      <c r="BH44" s="812"/>
      <c r="BI44" s="812"/>
      <c r="BJ44" s="812"/>
      <c r="BQ44" s="516">
        <f t="shared" si="1"/>
        <v>0</v>
      </c>
    </row>
    <row r="45" spans="1:71" ht="23.45" customHeight="1">
      <c r="A45" s="809" t="s">
        <v>317</v>
      </c>
      <c r="B45" s="809"/>
      <c r="C45" s="809"/>
      <c r="D45" s="809"/>
      <c r="E45" s="809"/>
      <c r="F45" s="809"/>
      <c r="G45" s="809"/>
      <c r="H45" s="809"/>
      <c r="I45" s="809"/>
      <c r="J45" s="809"/>
      <c r="K45" s="809"/>
      <c r="L45" s="809"/>
      <c r="M45" s="809"/>
      <c r="N45" s="809"/>
      <c r="O45" s="809"/>
      <c r="P45" s="809"/>
      <c r="Q45" s="809"/>
      <c r="R45" s="809"/>
      <c r="S45" s="809"/>
      <c r="T45" s="809"/>
      <c r="U45" s="809"/>
      <c r="V45" s="809"/>
      <c r="W45" s="809"/>
      <c r="X45" s="809"/>
      <c r="Y45" s="809"/>
      <c r="Z45" s="809"/>
      <c r="AA45" s="809"/>
      <c r="AB45" s="809"/>
      <c r="AC45" s="809"/>
      <c r="AD45" s="809"/>
      <c r="AE45" s="809"/>
      <c r="AF45" s="803" t="s">
        <v>212</v>
      </c>
      <c r="AG45" s="803"/>
      <c r="AH45" s="803"/>
      <c r="AI45" s="803"/>
      <c r="AJ45" s="803"/>
      <c r="AK45" s="803"/>
      <c r="AL45" s="813"/>
      <c r="AM45" s="813"/>
      <c r="AN45" s="813"/>
      <c r="AO45" s="813"/>
      <c r="AP45" s="813"/>
      <c r="AQ45" s="813"/>
      <c r="AR45" s="813"/>
      <c r="AS45" s="813"/>
      <c r="AT45" s="813"/>
      <c r="AU45" s="813"/>
      <c r="AV45" s="814"/>
      <c r="AW45" s="814"/>
      <c r="AX45" s="814"/>
      <c r="AY45" s="814"/>
      <c r="AZ45" s="814"/>
      <c r="BA45" s="814"/>
      <c r="BB45" s="814"/>
      <c r="BC45" s="814"/>
      <c r="BD45" s="814"/>
      <c r="BE45" s="814"/>
      <c r="BF45" s="814"/>
      <c r="BG45" s="814"/>
      <c r="BH45" s="814"/>
      <c r="BI45" s="814"/>
      <c r="BJ45" s="814"/>
      <c r="BQ45" s="516">
        <f t="shared" si="1"/>
        <v>0</v>
      </c>
    </row>
    <row r="46" spans="1:71" ht="14.45" customHeight="1">
      <c r="A46" s="802" t="s">
        <v>318</v>
      </c>
      <c r="B46" s="802"/>
      <c r="C46" s="802"/>
      <c r="D46" s="802"/>
      <c r="E46" s="802"/>
      <c r="F46" s="802"/>
      <c r="G46" s="802"/>
      <c r="H46" s="802"/>
      <c r="I46" s="802"/>
      <c r="J46" s="802"/>
      <c r="K46" s="802"/>
      <c r="L46" s="802"/>
      <c r="M46" s="802"/>
      <c r="N46" s="802"/>
      <c r="O46" s="802"/>
      <c r="P46" s="802"/>
      <c r="Q46" s="802"/>
      <c r="R46" s="802"/>
      <c r="S46" s="802"/>
      <c r="T46" s="802"/>
      <c r="U46" s="802"/>
      <c r="V46" s="802"/>
      <c r="W46" s="802"/>
      <c r="X46" s="802"/>
      <c r="Y46" s="802"/>
      <c r="Z46" s="802"/>
      <c r="AA46" s="802"/>
      <c r="AB46" s="802"/>
      <c r="AC46" s="802"/>
      <c r="AD46" s="802"/>
      <c r="AE46" s="802"/>
      <c r="AF46" s="803" t="s">
        <v>211</v>
      </c>
      <c r="AG46" s="803"/>
      <c r="AH46" s="803"/>
      <c r="AI46" s="803"/>
      <c r="AJ46" s="803"/>
      <c r="AK46" s="803"/>
      <c r="AL46" s="808">
        <f>+AL37</f>
        <v>194</v>
      </c>
      <c r="AM46" s="808"/>
      <c r="AN46" s="808"/>
      <c r="AO46" s="808"/>
      <c r="AP46" s="808"/>
      <c r="AQ46" s="808"/>
      <c r="AR46" s="808"/>
      <c r="AS46" s="808"/>
      <c r="AT46" s="808"/>
      <c r="AU46" s="808"/>
      <c r="AV46" s="812">
        <f>+AV37+AV38+AV40+AV42+AV44</f>
        <v>25555699.253000006</v>
      </c>
      <c r="AW46" s="812"/>
      <c r="AX46" s="812"/>
      <c r="AY46" s="812"/>
      <c r="AZ46" s="812"/>
      <c r="BA46" s="812"/>
      <c r="BB46" s="812"/>
      <c r="BC46" s="812"/>
      <c r="BD46" s="812"/>
      <c r="BE46" s="812"/>
      <c r="BF46" s="812"/>
      <c r="BG46" s="812"/>
      <c r="BH46" s="812"/>
      <c r="BI46" s="812"/>
      <c r="BJ46" s="812"/>
      <c r="BK46" s="516">
        <f>+BK37+BK38+BK40+BK42+BK44</f>
        <v>27681035.71687137</v>
      </c>
      <c r="BL46" s="516">
        <f t="shared" ref="BL46:BO46" si="4">+BL37+BL38+BL40+BL42+BL44</f>
        <v>9340485.4387020506</v>
      </c>
      <c r="BM46" s="516">
        <f t="shared" si="4"/>
        <v>14040478.117957242</v>
      </c>
      <c r="BN46" s="516">
        <f t="shared" si="4"/>
        <v>11950605.650162097</v>
      </c>
      <c r="BO46" s="516">
        <f t="shared" si="4"/>
        <v>16521977.372083599</v>
      </c>
      <c r="BP46" s="516">
        <f>+BP37+BP38+BP40+BP42+BP44</f>
        <v>21574067.953286171</v>
      </c>
      <c r="BQ46" s="516">
        <f t="shared" si="1"/>
        <v>101108650.24906254</v>
      </c>
    </row>
    <row r="47" spans="1:71" ht="23.45" customHeight="1">
      <c r="A47" s="802" t="s">
        <v>319</v>
      </c>
      <c r="B47" s="802"/>
      <c r="C47" s="802"/>
      <c r="D47" s="802"/>
      <c r="E47" s="802"/>
      <c r="F47" s="802"/>
      <c r="G47" s="802"/>
      <c r="H47" s="802"/>
      <c r="I47" s="802"/>
      <c r="J47" s="802"/>
      <c r="K47" s="802"/>
      <c r="L47" s="802"/>
      <c r="M47" s="802"/>
      <c r="N47" s="802"/>
      <c r="O47" s="802"/>
      <c r="P47" s="802"/>
      <c r="Q47" s="802"/>
      <c r="R47" s="802"/>
      <c r="S47" s="802"/>
      <c r="T47" s="802"/>
      <c r="U47" s="802"/>
      <c r="V47" s="802"/>
      <c r="W47" s="802"/>
      <c r="X47" s="802"/>
      <c r="Y47" s="802"/>
      <c r="Z47" s="802"/>
      <c r="AA47" s="802"/>
      <c r="AB47" s="802"/>
      <c r="AC47" s="802"/>
      <c r="AD47" s="802"/>
      <c r="AE47" s="802"/>
      <c r="AF47" s="803" t="s">
        <v>210</v>
      </c>
      <c r="AG47" s="803"/>
      <c r="AH47" s="803"/>
      <c r="AI47" s="803"/>
      <c r="AJ47" s="803"/>
      <c r="AK47" s="803"/>
      <c r="AL47" s="808">
        <v>149</v>
      </c>
      <c r="AM47" s="808"/>
      <c r="AN47" s="808"/>
      <c r="AO47" s="808"/>
      <c r="AP47" s="808"/>
      <c r="AQ47" s="808"/>
      <c r="AR47" s="808"/>
      <c r="AS47" s="808"/>
      <c r="AT47" s="808"/>
      <c r="AU47" s="808"/>
      <c r="AV47" s="812">
        <v>1043000</v>
      </c>
      <c r="AW47" s="812"/>
      <c r="AX47" s="812"/>
      <c r="AY47" s="812"/>
      <c r="AZ47" s="812"/>
      <c r="BA47" s="812"/>
      <c r="BB47" s="812"/>
      <c r="BC47" s="812"/>
      <c r="BD47" s="812"/>
      <c r="BE47" s="812"/>
      <c r="BF47" s="812"/>
      <c r="BG47" s="812"/>
      <c r="BH47" s="812"/>
      <c r="BI47" s="812"/>
      <c r="BJ47" s="812"/>
      <c r="BK47" s="516">
        <f>120*7000</f>
        <v>840000</v>
      </c>
      <c r="BL47" s="516">
        <f>118*7000</f>
        <v>826000</v>
      </c>
      <c r="BM47" s="516">
        <f>126*7000</f>
        <v>882000</v>
      </c>
      <c r="BN47" s="516">
        <f>125*7000</f>
        <v>875000</v>
      </c>
      <c r="BO47" s="516">
        <f>141*7000</f>
        <v>987000</v>
      </c>
      <c r="BP47" s="516">
        <f>146*7000</f>
        <v>1022000</v>
      </c>
      <c r="BQ47" s="516">
        <f t="shared" si="1"/>
        <v>5432000</v>
      </c>
    </row>
    <row r="48" spans="1:71" ht="23.45" customHeight="1">
      <c r="A48" s="802" t="s">
        <v>319</v>
      </c>
      <c r="B48" s="802"/>
      <c r="C48" s="802"/>
      <c r="D48" s="802"/>
      <c r="E48" s="802"/>
      <c r="F48" s="802"/>
      <c r="G48" s="802"/>
      <c r="H48" s="802"/>
      <c r="I48" s="802"/>
      <c r="J48" s="802"/>
      <c r="K48" s="802"/>
      <c r="L48" s="802"/>
      <c r="M48" s="802"/>
      <c r="N48" s="802"/>
      <c r="O48" s="802"/>
      <c r="P48" s="802"/>
      <c r="Q48" s="802"/>
      <c r="R48" s="802"/>
      <c r="S48" s="802"/>
      <c r="T48" s="802"/>
      <c r="U48" s="802"/>
      <c r="V48" s="802"/>
      <c r="W48" s="802"/>
      <c r="X48" s="802"/>
      <c r="Y48" s="802"/>
      <c r="Z48" s="802"/>
      <c r="AA48" s="802"/>
      <c r="AB48" s="802"/>
      <c r="AC48" s="802"/>
      <c r="AD48" s="802"/>
      <c r="AE48" s="802"/>
      <c r="AF48" s="803" t="s">
        <v>210</v>
      </c>
      <c r="AG48" s="803"/>
      <c r="AH48" s="803"/>
      <c r="AI48" s="803"/>
      <c r="AJ48" s="803"/>
      <c r="AK48" s="803"/>
      <c r="AL48" s="808"/>
      <c r="AM48" s="808"/>
      <c r="AN48" s="808"/>
      <c r="AO48" s="808"/>
      <c r="AP48" s="808"/>
      <c r="AQ48" s="808"/>
      <c r="AR48" s="808"/>
      <c r="AS48" s="808"/>
      <c r="AT48" s="808"/>
      <c r="AU48" s="808"/>
      <c r="AV48" s="812"/>
      <c r="AW48" s="812"/>
      <c r="AX48" s="812"/>
      <c r="AY48" s="812"/>
      <c r="AZ48" s="812"/>
      <c r="BA48" s="812"/>
      <c r="BB48" s="812"/>
      <c r="BC48" s="812"/>
      <c r="BD48" s="812"/>
      <c r="BE48" s="812"/>
      <c r="BF48" s="812"/>
      <c r="BG48" s="812"/>
      <c r="BH48" s="812"/>
      <c r="BI48" s="812"/>
      <c r="BJ48" s="812"/>
      <c r="BN48" s="521"/>
      <c r="BP48" s="516">
        <f>4696.92+6513.75</f>
        <v>11210.67</v>
      </c>
      <c r="BQ48" s="516">
        <f t="shared" si="1"/>
        <v>11210.67</v>
      </c>
    </row>
    <row r="49" spans="1:69" ht="14.45" customHeight="1">
      <c r="A49" s="802" t="s">
        <v>320</v>
      </c>
      <c r="B49" s="802"/>
      <c r="C49" s="802"/>
      <c r="D49" s="802"/>
      <c r="E49" s="802"/>
      <c r="F49" s="802"/>
      <c r="G49" s="802"/>
      <c r="H49" s="802"/>
      <c r="I49" s="802"/>
      <c r="J49" s="802"/>
      <c r="K49" s="802"/>
      <c r="L49" s="802"/>
      <c r="M49" s="802"/>
      <c r="N49" s="802"/>
      <c r="O49" s="802"/>
      <c r="P49" s="802"/>
      <c r="Q49" s="802"/>
      <c r="R49" s="802"/>
      <c r="S49" s="802"/>
      <c r="T49" s="802"/>
      <c r="U49" s="802"/>
      <c r="V49" s="802"/>
      <c r="W49" s="802"/>
      <c r="X49" s="802"/>
      <c r="Y49" s="802"/>
      <c r="Z49" s="802"/>
      <c r="AA49" s="802"/>
      <c r="AB49" s="802"/>
      <c r="AC49" s="802"/>
      <c r="AD49" s="802"/>
      <c r="AE49" s="802"/>
      <c r="AF49" s="803" t="s">
        <v>209</v>
      </c>
      <c r="AG49" s="803"/>
      <c r="AH49" s="803"/>
      <c r="AI49" s="803"/>
      <c r="AJ49" s="803"/>
      <c r="AK49" s="803"/>
      <c r="AL49" s="808">
        <f>+AL46</f>
        <v>194</v>
      </c>
      <c r="AM49" s="808"/>
      <c r="AN49" s="808"/>
      <c r="AO49" s="808"/>
      <c r="AP49" s="808"/>
      <c r="AQ49" s="808"/>
      <c r="AR49" s="808"/>
      <c r="AS49" s="808"/>
      <c r="AT49" s="808"/>
      <c r="AU49" s="808"/>
      <c r="AV49" s="812">
        <f>+AV46-AV47-AV48</f>
        <v>24512699.253000006</v>
      </c>
      <c r="AW49" s="812"/>
      <c r="AX49" s="812"/>
      <c r="AY49" s="812"/>
      <c r="AZ49" s="812"/>
      <c r="BA49" s="812"/>
      <c r="BB49" s="812"/>
      <c r="BC49" s="812"/>
      <c r="BD49" s="812"/>
      <c r="BE49" s="812"/>
      <c r="BF49" s="812"/>
      <c r="BG49" s="812"/>
      <c r="BH49" s="812"/>
      <c r="BI49" s="812"/>
      <c r="BJ49" s="812"/>
      <c r="BK49" s="517">
        <f>+BK46-BK47-BK48</f>
        <v>26841035.71687137</v>
      </c>
      <c r="BL49" s="517">
        <f t="shared" ref="BL49:BP49" si="5">+BL46-BL47-BL48</f>
        <v>8514485.4387020506</v>
      </c>
      <c r="BM49" s="517">
        <f>+BM46-BM47-BM48</f>
        <v>13158478.117957242</v>
      </c>
      <c r="BN49" s="517">
        <f t="shared" si="5"/>
        <v>11075605.650162097</v>
      </c>
      <c r="BO49" s="517">
        <f t="shared" si="5"/>
        <v>15534977.372083599</v>
      </c>
      <c r="BP49" s="517">
        <f t="shared" si="5"/>
        <v>20540857.283286169</v>
      </c>
      <c r="BQ49" s="516">
        <f t="shared" si="1"/>
        <v>95665439.579062536</v>
      </c>
    </row>
    <row r="50" spans="1:69" ht="1.5" customHeight="1">
      <c r="A50" s="806"/>
      <c r="B50" s="806"/>
      <c r="C50" s="806"/>
      <c r="D50" s="806"/>
      <c r="E50" s="806"/>
      <c r="F50" s="806"/>
      <c r="G50" s="806"/>
      <c r="H50" s="806"/>
      <c r="I50" s="806"/>
      <c r="J50" s="806"/>
      <c r="K50" s="806"/>
      <c r="L50" s="806"/>
      <c r="M50" s="806"/>
      <c r="N50" s="806"/>
      <c r="O50" s="806"/>
      <c r="P50" s="806"/>
      <c r="Q50" s="806"/>
      <c r="R50" s="806"/>
      <c r="S50" s="806"/>
      <c r="T50" s="806"/>
      <c r="U50" s="806"/>
      <c r="V50" s="806"/>
      <c r="W50" s="806"/>
      <c r="X50" s="806"/>
      <c r="Y50" s="806"/>
      <c r="Z50" s="806"/>
      <c r="AA50" s="806"/>
      <c r="AB50" s="806"/>
      <c r="AC50" s="806"/>
      <c r="AD50" s="806"/>
      <c r="AE50" s="806"/>
      <c r="AF50" s="806"/>
      <c r="AG50" s="806"/>
      <c r="AH50" s="806"/>
      <c r="AI50" s="806"/>
      <c r="AJ50" s="806"/>
      <c r="AK50" s="806"/>
      <c r="AL50" s="806"/>
      <c r="AM50" s="806"/>
      <c r="AN50" s="806"/>
      <c r="AO50" s="806"/>
      <c r="AP50" s="806"/>
      <c r="AQ50" s="806"/>
      <c r="AR50" s="806"/>
      <c r="AS50" s="806"/>
      <c r="AT50" s="806"/>
      <c r="AU50" s="806"/>
      <c r="AV50" s="806"/>
      <c r="AW50" s="806"/>
      <c r="AX50" s="806"/>
      <c r="AY50" s="806"/>
      <c r="AZ50" s="806"/>
      <c r="BA50" s="806"/>
      <c r="BB50" s="806"/>
      <c r="BC50" s="806"/>
      <c r="BD50" s="806"/>
      <c r="BE50" s="806"/>
      <c r="BF50" s="806"/>
      <c r="BG50" s="806"/>
      <c r="BH50" s="806"/>
      <c r="BI50" s="806"/>
      <c r="BJ50" s="806"/>
    </row>
    <row r="51" spans="1:69" ht="11.25" customHeight="1">
      <c r="A51" s="515"/>
      <c r="B51" s="515"/>
      <c r="C51" s="515"/>
      <c r="D51" s="515"/>
      <c r="E51" s="515"/>
      <c r="F51" s="515"/>
      <c r="G51" s="515"/>
      <c r="H51" s="515"/>
      <c r="I51" s="515"/>
      <c r="J51" s="515"/>
      <c r="K51" s="515"/>
      <c r="L51" s="515"/>
      <c r="M51" s="515"/>
      <c r="N51" s="515"/>
      <c r="O51" s="515"/>
      <c r="P51" s="515"/>
      <c r="Q51" s="515"/>
      <c r="R51" s="515"/>
      <c r="S51" s="515"/>
      <c r="T51" s="515"/>
      <c r="U51" s="515"/>
      <c r="V51" s="515"/>
      <c r="W51" s="515"/>
      <c r="X51" s="515"/>
      <c r="Y51" s="515"/>
      <c r="Z51" s="515"/>
      <c r="AA51" s="515"/>
      <c r="AB51" s="515"/>
      <c r="AC51" s="515"/>
      <c r="AD51" s="515"/>
      <c r="AE51" s="515"/>
      <c r="AF51" s="515"/>
      <c r="AG51" s="515"/>
      <c r="AH51" s="515"/>
      <c r="AI51" s="515"/>
      <c r="AJ51" s="515"/>
      <c r="AK51" s="515"/>
      <c r="AL51" s="515"/>
      <c r="AM51" s="515"/>
      <c r="AN51" s="515"/>
      <c r="AO51" s="515"/>
      <c r="AP51" s="515"/>
      <c r="AQ51" s="515"/>
      <c r="AR51" s="515"/>
      <c r="AS51" s="515"/>
      <c r="AT51" s="515"/>
      <c r="AU51" s="515"/>
      <c r="AV51" s="515"/>
      <c r="AW51" s="515"/>
      <c r="AX51" s="515"/>
      <c r="AY51" s="515"/>
      <c r="AZ51" s="515"/>
      <c r="BA51" s="515"/>
      <c r="BB51" s="515"/>
      <c r="BC51" s="515"/>
      <c r="BD51" s="515"/>
      <c r="BE51" s="515"/>
      <c r="BF51" s="515"/>
      <c r="BG51" s="515"/>
      <c r="BH51" s="515"/>
      <c r="BI51" s="515"/>
      <c r="BJ51" s="515"/>
      <c r="BQ51" s="516">
        <v>101047907</v>
      </c>
    </row>
    <row r="52" spans="1:69" ht="14.45" customHeight="1">
      <c r="A52" s="807" t="s">
        <v>321</v>
      </c>
      <c r="B52" s="807"/>
      <c r="C52" s="807"/>
      <c r="D52" s="807"/>
      <c r="E52" s="807"/>
      <c r="F52" s="807"/>
      <c r="G52" s="807"/>
      <c r="H52" s="807"/>
      <c r="I52" s="807"/>
      <c r="J52" s="807"/>
      <c r="K52" s="807"/>
      <c r="L52" s="807"/>
      <c r="M52" s="807"/>
      <c r="N52" s="807"/>
      <c r="O52" s="807"/>
      <c r="P52" s="515"/>
      <c r="Q52" s="515"/>
      <c r="R52" s="515"/>
      <c r="S52" s="515"/>
      <c r="T52" s="515"/>
      <c r="U52" s="515"/>
      <c r="V52" s="515"/>
      <c r="W52" s="515"/>
      <c r="X52" s="515"/>
      <c r="Y52" s="515"/>
      <c r="Z52" s="515"/>
      <c r="AA52" s="515"/>
      <c r="AB52" s="515"/>
      <c r="AC52" s="515"/>
      <c r="AD52" s="515"/>
      <c r="AE52" s="515"/>
      <c r="AF52" s="515"/>
      <c r="AG52" s="515"/>
      <c r="AH52" s="515"/>
      <c r="AI52" s="515"/>
      <c r="AJ52" s="515"/>
      <c r="AK52" s="515"/>
      <c r="AL52" s="515"/>
      <c r="AM52" s="515"/>
      <c r="AN52" s="515"/>
      <c r="AO52" s="515"/>
      <c r="AP52" s="515"/>
      <c r="AQ52" s="515"/>
      <c r="AR52" s="515"/>
      <c r="AS52" s="515"/>
      <c r="AT52" s="515"/>
      <c r="AU52" s="515"/>
      <c r="AV52" s="515"/>
      <c r="AW52" s="515"/>
      <c r="AX52" s="515"/>
      <c r="AY52" s="515"/>
      <c r="AZ52" s="515"/>
      <c r="BA52" s="515"/>
      <c r="BB52" s="515"/>
      <c r="BC52" s="515"/>
      <c r="BD52" s="515"/>
      <c r="BE52" s="515"/>
      <c r="BF52" s="515"/>
      <c r="BG52" s="515"/>
      <c r="BH52" s="515"/>
      <c r="BI52" s="515"/>
      <c r="BJ52" s="515"/>
      <c r="BQ52" s="516">
        <f>+BQ49-BQ51</f>
        <v>-5382467.4209374636</v>
      </c>
    </row>
    <row r="53" spans="1:69" ht="14.45" customHeight="1">
      <c r="A53" s="802" t="s">
        <v>322</v>
      </c>
      <c r="B53" s="802"/>
      <c r="C53" s="802"/>
      <c r="D53" s="802"/>
      <c r="E53" s="802"/>
      <c r="F53" s="802"/>
      <c r="G53" s="802"/>
      <c r="H53" s="802"/>
      <c r="I53" s="802"/>
      <c r="J53" s="802"/>
      <c r="K53" s="802"/>
      <c r="L53" s="802"/>
      <c r="M53" s="802"/>
      <c r="N53" s="802"/>
      <c r="O53" s="802"/>
      <c r="P53" s="802"/>
      <c r="Q53" s="802"/>
      <c r="R53" s="802"/>
      <c r="S53" s="802"/>
      <c r="T53" s="802"/>
      <c r="U53" s="802"/>
      <c r="V53" s="802"/>
      <c r="W53" s="802"/>
      <c r="X53" s="802"/>
      <c r="Y53" s="802"/>
      <c r="Z53" s="802"/>
      <c r="AA53" s="802"/>
      <c r="AB53" s="802"/>
      <c r="AC53" s="802"/>
      <c r="AD53" s="802"/>
      <c r="AE53" s="802"/>
      <c r="AF53" s="803" t="s">
        <v>208</v>
      </c>
      <c r="AG53" s="803"/>
      <c r="AH53" s="803"/>
      <c r="AI53" s="803"/>
      <c r="AJ53" s="803"/>
      <c r="AK53" s="803"/>
      <c r="AL53" s="808"/>
      <c r="AM53" s="808"/>
      <c r="AN53" s="808"/>
      <c r="AO53" s="808"/>
      <c r="AP53" s="808"/>
      <c r="AQ53" s="808"/>
      <c r="AR53" s="808"/>
      <c r="AS53" s="808"/>
      <c r="AT53" s="808"/>
      <c r="AU53" s="808"/>
      <c r="AV53" s="805"/>
      <c r="AW53" s="805"/>
      <c r="AX53" s="805"/>
      <c r="AY53" s="805"/>
      <c r="AZ53" s="805"/>
      <c r="BA53" s="805"/>
      <c r="BB53" s="805"/>
      <c r="BC53" s="805"/>
      <c r="BD53" s="805"/>
      <c r="BE53" s="805"/>
      <c r="BF53" s="805"/>
      <c r="BG53" s="805"/>
      <c r="BH53" s="805"/>
      <c r="BI53" s="805"/>
      <c r="BJ53" s="805"/>
    </row>
    <row r="54" spans="1:69" ht="23.25" customHeight="1">
      <c r="A54" s="811" t="s">
        <v>323</v>
      </c>
      <c r="B54" s="811"/>
      <c r="C54" s="811"/>
      <c r="D54" s="811"/>
      <c r="E54" s="811"/>
      <c r="F54" s="811"/>
      <c r="G54" s="811"/>
      <c r="H54" s="811"/>
      <c r="I54" s="811"/>
      <c r="J54" s="811"/>
      <c r="K54" s="811"/>
      <c r="L54" s="811"/>
      <c r="M54" s="811"/>
      <c r="N54" s="811"/>
      <c r="O54" s="811"/>
      <c r="P54" s="811"/>
      <c r="Q54" s="811"/>
      <c r="R54" s="811"/>
      <c r="S54" s="811"/>
      <c r="T54" s="811"/>
      <c r="U54" s="811"/>
      <c r="V54" s="811"/>
      <c r="W54" s="811"/>
      <c r="X54" s="811"/>
      <c r="Y54" s="811"/>
      <c r="Z54" s="811"/>
      <c r="AA54" s="811"/>
      <c r="AB54" s="811"/>
      <c r="AC54" s="811"/>
      <c r="AD54" s="811"/>
      <c r="AE54" s="811"/>
      <c r="AF54" s="803" t="s">
        <v>207</v>
      </c>
      <c r="AG54" s="803"/>
      <c r="AH54" s="803"/>
      <c r="AI54" s="803"/>
      <c r="AJ54" s="803"/>
      <c r="AK54" s="803"/>
      <c r="AL54" s="804"/>
      <c r="AM54" s="804"/>
      <c r="AN54" s="804"/>
      <c r="AO54" s="804"/>
      <c r="AP54" s="804"/>
      <c r="AQ54" s="804"/>
      <c r="AR54" s="804"/>
      <c r="AS54" s="804"/>
      <c r="AT54" s="804"/>
      <c r="AU54" s="804"/>
      <c r="AV54" s="805"/>
      <c r="AW54" s="805"/>
      <c r="AX54" s="805"/>
      <c r="AY54" s="805"/>
      <c r="AZ54" s="805"/>
      <c r="BA54" s="805"/>
      <c r="BB54" s="805"/>
      <c r="BC54" s="805"/>
      <c r="BD54" s="805"/>
      <c r="BE54" s="805"/>
      <c r="BF54" s="805"/>
      <c r="BG54" s="805"/>
      <c r="BH54" s="805"/>
      <c r="BI54" s="805"/>
      <c r="BJ54" s="805"/>
    </row>
    <row r="55" spans="1:69" ht="23.45" customHeight="1">
      <c r="A55" s="809" t="s">
        <v>324</v>
      </c>
      <c r="B55" s="809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  <c r="Y55" s="809"/>
      <c r="Z55" s="809"/>
      <c r="AA55" s="809"/>
      <c r="AB55" s="809"/>
      <c r="AC55" s="809"/>
      <c r="AD55" s="809"/>
      <c r="AE55" s="809"/>
      <c r="AF55" s="803" t="s">
        <v>206</v>
      </c>
      <c r="AG55" s="803"/>
      <c r="AH55" s="803"/>
      <c r="AI55" s="803"/>
      <c r="AJ55" s="803"/>
      <c r="AK55" s="803"/>
      <c r="AL55" s="810"/>
      <c r="AM55" s="810"/>
      <c r="AN55" s="810"/>
      <c r="AO55" s="810"/>
      <c r="AP55" s="810"/>
      <c r="AQ55" s="810"/>
      <c r="AR55" s="810"/>
      <c r="AS55" s="810"/>
      <c r="AT55" s="810"/>
      <c r="AU55" s="810"/>
      <c r="AV55" s="798"/>
      <c r="AW55" s="798"/>
      <c r="AX55" s="798"/>
      <c r="AY55" s="798"/>
      <c r="AZ55" s="798"/>
      <c r="BA55" s="798"/>
      <c r="BB55" s="798"/>
      <c r="BC55" s="798"/>
      <c r="BD55" s="798"/>
      <c r="BE55" s="798"/>
      <c r="BF55" s="798"/>
      <c r="BG55" s="798"/>
      <c r="BH55" s="798"/>
      <c r="BI55" s="798"/>
      <c r="BJ55" s="798"/>
    </row>
    <row r="56" spans="1:69" ht="22.7" customHeight="1">
      <c r="A56" s="809" t="s">
        <v>325</v>
      </c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3" t="s">
        <v>205</v>
      </c>
      <c r="AG56" s="803"/>
      <c r="AH56" s="803"/>
      <c r="AI56" s="803"/>
      <c r="AJ56" s="803"/>
      <c r="AK56" s="803"/>
      <c r="AL56" s="810"/>
      <c r="AM56" s="810"/>
      <c r="AN56" s="810"/>
      <c r="AO56" s="810"/>
      <c r="AP56" s="810"/>
      <c r="AQ56" s="810"/>
      <c r="AR56" s="810"/>
      <c r="AS56" s="810"/>
      <c r="AT56" s="810"/>
      <c r="AU56" s="810"/>
      <c r="AV56" s="798"/>
      <c r="AW56" s="798"/>
      <c r="AX56" s="798"/>
      <c r="AY56" s="798"/>
      <c r="AZ56" s="798"/>
      <c r="BA56" s="798"/>
      <c r="BB56" s="798"/>
      <c r="BC56" s="798"/>
      <c r="BD56" s="798"/>
      <c r="BE56" s="798"/>
      <c r="BF56" s="798"/>
      <c r="BG56" s="798"/>
      <c r="BH56" s="798"/>
      <c r="BI56" s="798"/>
      <c r="BJ56" s="798"/>
    </row>
    <row r="57" spans="1:69" ht="15.2" customHeight="1">
      <c r="A57" s="809" t="s">
        <v>326</v>
      </c>
      <c r="B57" s="809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09"/>
      <c r="Z57" s="809"/>
      <c r="AA57" s="809"/>
      <c r="AB57" s="809"/>
      <c r="AC57" s="809"/>
      <c r="AD57" s="809"/>
      <c r="AE57" s="809"/>
      <c r="AF57" s="803" t="s">
        <v>204</v>
      </c>
      <c r="AG57" s="803"/>
      <c r="AH57" s="803"/>
      <c r="AI57" s="803"/>
      <c r="AJ57" s="803"/>
      <c r="AK57" s="803"/>
      <c r="AL57" s="810"/>
      <c r="AM57" s="810"/>
      <c r="AN57" s="810"/>
      <c r="AO57" s="810"/>
      <c r="AP57" s="810"/>
      <c r="AQ57" s="810"/>
      <c r="AR57" s="810"/>
      <c r="AS57" s="810"/>
      <c r="AT57" s="810"/>
      <c r="AU57" s="810"/>
      <c r="AV57" s="798"/>
      <c r="AW57" s="798"/>
      <c r="AX57" s="798"/>
      <c r="AY57" s="798"/>
      <c r="AZ57" s="798"/>
      <c r="BA57" s="798"/>
      <c r="BB57" s="798"/>
      <c r="BC57" s="798"/>
      <c r="BD57" s="798"/>
      <c r="BE57" s="798"/>
      <c r="BF57" s="798"/>
      <c r="BG57" s="798"/>
      <c r="BH57" s="798"/>
      <c r="BI57" s="798"/>
      <c r="BJ57" s="798"/>
    </row>
    <row r="58" spans="1:69" ht="14.45" customHeight="1">
      <c r="A58" s="809" t="s">
        <v>327</v>
      </c>
      <c r="B58" s="809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09"/>
      <c r="AC58" s="809"/>
      <c r="AD58" s="809"/>
      <c r="AE58" s="809"/>
      <c r="AF58" s="803" t="s">
        <v>203</v>
      </c>
      <c r="AG58" s="803"/>
      <c r="AH58" s="803"/>
      <c r="AI58" s="803"/>
      <c r="AJ58" s="803"/>
      <c r="AK58" s="803"/>
      <c r="AL58" s="810"/>
      <c r="AM58" s="810"/>
      <c r="AN58" s="810"/>
      <c r="AO58" s="810"/>
      <c r="AP58" s="810"/>
      <c r="AQ58" s="810"/>
      <c r="AR58" s="810"/>
      <c r="AS58" s="810"/>
      <c r="AT58" s="810"/>
      <c r="AU58" s="810"/>
      <c r="AV58" s="798"/>
      <c r="AW58" s="798"/>
      <c r="AX58" s="798"/>
      <c r="AY58" s="798"/>
      <c r="AZ58" s="798"/>
      <c r="BA58" s="798"/>
      <c r="BB58" s="798"/>
      <c r="BC58" s="798"/>
      <c r="BD58" s="798"/>
      <c r="BE58" s="798"/>
      <c r="BF58" s="798"/>
      <c r="BG58" s="798"/>
      <c r="BH58" s="798"/>
      <c r="BI58" s="798"/>
      <c r="BJ58" s="798"/>
    </row>
    <row r="59" spans="1:69" ht="14.45" customHeight="1">
      <c r="A59" s="809" t="s">
        <v>328</v>
      </c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09"/>
      <c r="AC59" s="809"/>
      <c r="AD59" s="809"/>
      <c r="AE59" s="809"/>
      <c r="AF59" s="803" t="s">
        <v>202</v>
      </c>
      <c r="AG59" s="803"/>
      <c r="AH59" s="803"/>
      <c r="AI59" s="803"/>
      <c r="AJ59" s="803"/>
      <c r="AK59" s="803"/>
      <c r="AL59" s="810"/>
      <c r="AM59" s="810"/>
      <c r="AN59" s="810"/>
      <c r="AO59" s="810"/>
      <c r="AP59" s="810"/>
      <c r="AQ59" s="810"/>
      <c r="AR59" s="810"/>
      <c r="AS59" s="810"/>
      <c r="AT59" s="810"/>
      <c r="AU59" s="810"/>
      <c r="AV59" s="798"/>
      <c r="AW59" s="798"/>
      <c r="AX59" s="798"/>
      <c r="AY59" s="798"/>
      <c r="AZ59" s="798"/>
      <c r="BA59" s="798"/>
      <c r="BB59" s="798"/>
      <c r="BC59" s="798"/>
      <c r="BD59" s="798"/>
      <c r="BE59" s="798"/>
      <c r="BF59" s="798"/>
      <c r="BG59" s="798"/>
      <c r="BH59" s="798"/>
      <c r="BI59" s="798"/>
      <c r="BJ59" s="798"/>
    </row>
    <row r="60" spans="1:69" ht="14.45" customHeight="1">
      <c r="A60" s="809" t="s">
        <v>329</v>
      </c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3" t="s">
        <v>330</v>
      </c>
      <c r="AG60" s="803"/>
      <c r="AH60" s="803"/>
      <c r="AI60" s="803"/>
      <c r="AJ60" s="803"/>
      <c r="AK60" s="803"/>
      <c r="AL60" s="810"/>
      <c r="AM60" s="810"/>
      <c r="AN60" s="810"/>
      <c r="AO60" s="810"/>
      <c r="AP60" s="810"/>
      <c r="AQ60" s="810"/>
      <c r="AR60" s="810"/>
      <c r="AS60" s="810"/>
      <c r="AT60" s="810"/>
      <c r="AU60" s="810"/>
      <c r="AV60" s="798"/>
      <c r="AW60" s="798"/>
      <c r="AX60" s="798"/>
      <c r="AY60" s="798"/>
      <c r="AZ60" s="798"/>
      <c r="BA60" s="798"/>
      <c r="BB60" s="798"/>
      <c r="BC60" s="798"/>
      <c r="BD60" s="798"/>
      <c r="BE60" s="798"/>
      <c r="BF60" s="798"/>
      <c r="BG60" s="798"/>
      <c r="BH60" s="798"/>
      <c r="BI60" s="798"/>
      <c r="BJ60" s="798"/>
    </row>
    <row r="61" spans="1:69" ht="14.45" customHeight="1">
      <c r="A61" s="809" t="s">
        <v>331</v>
      </c>
      <c r="B61" s="809"/>
      <c r="C61" s="809"/>
      <c r="D61" s="809"/>
      <c r="E61" s="809"/>
      <c r="F61" s="809"/>
      <c r="G61" s="809"/>
      <c r="H61" s="809"/>
      <c r="I61" s="809"/>
      <c r="J61" s="809"/>
      <c r="K61" s="809"/>
      <c r="L61" s="809"/>
      <c r="M61" s="809"/>
      <c r="N61" s="809"/>
      <c r="O61" s="809"/>
      <c r="P61" s="809"/>
      <c r="Q61" s="809"/>
      <c r="R61" s="809"/>
      <c r="S61" s="809"/>
      <c r="T61" s="809"/>
      <c r="U61" s="809"/>
      <c r="V61" s="809"/>
      <c r="W61" s="809"/>
      <c r="X61" s="809"/>
      <c r="Y61" s="809"/>
      <c r="Z61" s="809"/>
      <c r="AA61" s="809"/>
      <c r="AB61" s="809"/>
      <c r="AC61" s="809"/>
      <c r="AD61" s="809"/>
      <c r="AE61" s="809"/>
      <c r="AF61" s="803" t="s">
        <v>332</v>
      </c>
      <c r="AG61" s="803"/>
      <c r="AH61" s="803"/>
      <c r="AI61" s="803"/>
      <c r="AJ61" s="803"/>
      <c r="AK61" s="803"/>
      <c r="AL61" s="810"/>
      <c r="AM61" s="810"/>
      <c r="AN61" s="810"/>
      <c r="AO61" s="810"/>
      <c r="AP61" s="810"/>
      <c r="AQ61" s="810"/>
      <c r="AR61" s="810"/>
      <c r="AS61" s="810"/>
      <c r="AT61" s="810"/>
      <c r="AU61" s="810"/>
      <c r="AV61" s="798"/>
      <c r="AW61" s="798"/>
      <c r="AX61" s="798"/>
      <c r="AY61" s="798"/>
      <c r="AZ61" s="798"/>
      <c r="BA61" s="798"/>
      <c r="BB61" s="798"/>
      <c r="BC61" s="798"/>
      <c r="BD61" s="798"/>
      <c r="BE61" s="798"/>
      <c r="BF61" s="798"/>
      <c r="BG61" s="798"/>
      <c r="BH61" s="798"/>
      <c r="BI61" s="798"/>
      <c r="BJ61" s="798"/>
    </row>
    <row r="62" spans="1:69" ht="44.65" customHeight="1">
      <c r="A62" s="809" t="s">
        <v>333</v>
      </c>
      <c r="B62" s="809"/>
      <c r="C62" s="809"/>
      <c r="D62" s="809"/>
      <c r="E62" s="809"/>
      <c r="F62" s="809"/>
      <c r="G62" s="809"/>
      <c r="H62" s="809"/>
      <c r="I62" s="809"/>
      <c r="J62" s="809"/>
      <c r="K62" s="809"/>
      <c r="L62" s="809"/>
      <c r="M62" s="809"/>
      <c r="N62" s="809"/>
      <c r="O62" s="809"/>
      <c r="P62" s="809"/>
      <c r="Q62" s="809"/>
      <c r="R62" s="809"/>
      <c r="S62" s="809"/>
      <c r="T62" s="809"/>
      <c r="U62" s="809"/>
      <c r="V62" s="809"/>
      <c r="W62" s="809"/>
      <c r="X62" s="809"/>
      <c r="Y62" s="809"/>
      <c r="Z62" s="809"/>
      <c r="AA62" s="809"/>
      <c r="AB62" s="809"/>
      <c r="AC62" s="809"/>
      <c r="AD62" s="809"/>
      <c r="AE62" s="809"/>
      <c r="AF62" s="803" t="s">
        <v>334</v>
      </c>
      <c r="AG62" s="803"/>
      <c r="AH62" s="803"/>
      <c r="AI62" s="803"/>
      <c r="AJ62" s="803"/>
      <c r="AK62" s="803"/>
      <c r="AL62" s="810"/>
      <c r="AM62" s="810"/>
      <c r="AN62" s="810"/>
      <c r="AO62" s="810"/>
      <c r="AP62" s="810"/>
      <c r="AQ62" s="810"/>
      <c r="AR62" s="810"/>
      <c r="AS62" s="810"/>
      <c r="AT62" s="810"/>
      <c r="AU62" s="810"/>
      <c r="AV62" s="798"/>
      <c r="AW62" s="798"/>
      <c r="AX62" s="798"/>
      <c r="AY62" s="798"/>
      <c r="AZ62" s="798"/>
      <c r="BA62" s="798"/>
      <c r="BB62" s="798"/>
      <c r="BC62" s="798"/>
      <c r="BD62" s="798"/>
      <c r="BE62" s="798"/>
      <c r="BF62" s="798"/>
      <c r="BG62" s="798"/>
      <c r="BH62" s="798"/>
      <c r="BI62" s="798"/>
      <c r="BJ62" s="798"/>
    </row>
    <row r="63" spans="1:69" ht="23.45" customHeight="1">
      <c r="A63" s="809" t="s">
        <v>335</v>
      </c>
      <c r="B63" s="809"/>
      <c r="C63" s="809"/>
      <c r="D63" s="809"/>
      <c r="E63" s="809"/>
      <c r="F63" s="809"/>
      <c r="G63" s="809"/>
      <c r="H63" s="809"/>
      <c r="I63" s="809"/>
      <c r="J63" s="809"/>
      <c r="K63" s="809"/>
      <c r="L63" s="809"/>
      <c r="M63" s="809"/>
      <c r="N63" s="809"/>
      <c r="O63" s="809"/>
      <c r="P63" s="809"/>
      <c r="Q63" s="809"/>
      <c r="R63" s="809"/>
      <c r="S63" s="809"/>
      <c r="T63" s="809"/>
      <c r="U63" s="809"/>
      <c r="V63" s="809"/>
      <c r="W63" s="809"/>
      <c r="X63" s="809"/>
      <c r="Y63" s="809"/>
      <c r="Z63" s="809"/>
      <c r="AA63" s="809"/>
      <c r="AB63" s="809"/>
      <c r="AC63" s="809"/>
      <c r="AD63" s="809"/>
      <c r="AE63" s="809"/>
      <c r="AF63" s="803" t="s">
        <v>336</v>
      </c>
      <c r="AG63" s="803"/>
      <c r="AH63" s="803"/>
      <c r="AI63" s="803"/>
      <c r="AJ63" s="803"/>
      <c r="AK63" s="803"/>
      <c r="AL63" s="810"/>
      <c r="AM63" s="810"/>
      <c r="AN63" s="810"/>
      <c r="AO63" s="810"/>
      <c r="AP63" s="810"/>
      <c r="AQ63" s="810"/>
      <c r="AR63" s="810"/>
      <c r="AS63" s="810"/>
      <c r="AT63" s="810"/>
      <c r="AU63" s="810"/>
      <c r="AV63" s="798"/>
      <c r="AW63" s="798"/>
      <c r="AX63" s="798"/>
      <c r="AY63" s="798"/>
      <c r="AZ63" s="798"/>
      <c r="BA63" s="798"/>
      <c r="BB63" s="798"/>
      <c r="BC63" s="798"/>
      <c r="BD63" s="798"/>
      <c r="BE63" s="798"/>
      <c r="BF63" s="798"/>
      <c r="BG63" s="798"/>
      <c r="BH63" s="798"/>
      <c r="BI63" s="798"/>
      <c r="BJ63" s="798"/>
    </row>
    <row r="64" spans="1:69" ht="33.950000000000003" customHeight="1">
      <c r="A64" s="809" t="s">
        <v>337</v>
      </c>
      <c r="B64" s="809"/>
      <c r="C64" s="809"/>
      <c r="D64" s="809"/>
      <c r="E64" s="809"/>
      <c r="F64" s="809"/>
      <c r="G64" s="809"/>
      <c r="H64" s="809"/>
      <c r="I64" s="809"/>
      <c r="J64" s="809"/>
      <c r="K64" s="809"/>
      <c r="L64" s="809"/>
      <c r="M64" s="809"/>
      <c r="N64" s="809"/>
      <c r="O64" s="809"/>
      <c r="P64" s="809"/>
      <c r="Q64" s="809"/>
      <c r="R64" s="809"/>
      <c r="S64" s="809"/>
      <c r="T64" s="809"/>
      <c r="U64" s="809"/>
      <c r="V64" s="809"/>
      <c r="W64" s="809"/>
      <c r="X64" s="809"/>
      <c r="Y64" s="809"/>
      <c r="Z64" s="809"/>
      <c r="AA64" s="809"/>
      <c r="AB64" s="809"/>
      <c r="AC64" s="809"/>
      <c r="AD64" s="809"/>
      <c r="AE64" s="809"/>
      <c r="AF64" s="803" t="s">
        <v>338</v>
      </c>
      <c r="AG64" s="803"/>
      <c r="AH64" s="803"/>
      <c r="AI64" s="803"/>
      <c r="AJ64" s="803"/>
      <c r="AK64" s="803"/>
      <c r="AL64" s="810"/>
      <c r="AM64" s="810"/>
      <c r="AN64" s="810"/>
      <c r="AO64" s="810"/>
      <c r="AP64" s="810"/>
      <c r="AQ64" s="810"/>
      <c r="AR64" s="810"/>
      <c r="AS64" s="810"/>
      <c r="AT64" s="810"/>
      <c r="AU64" s="810"/>
      <c r="AV64" s="798"/>
      <c r="AW64" s="798"/>
      <c r="AX64" s="798"/>
      <c r="AY64" s="798"/>
      <c r="AZ64" s="798"/>
      <c r="BA64" s="798"/>
      <c r="BB64" s="798"/>
      <c r="BC64" s="798"/>
      <c r="BD64" s="798"/>
      <c r="BE64" s="798"/>
      <c r="BF64" s="798"/>
      <c r="BG64" s="798"/>
      <c r="BH64" s="798"/>
      <c r="BI64" s="798"/>
      <c r="BJ64" s="798"/>
    </row>
    <row r="65" spans="1:70" ht="23.45" customHeight="1">
      <c r="A65" s="809" t="s">
        <v>339</v>
      </c>
      <c r="B65" s="809"/>
      <c r="C65" s="809"/>
      <c r="D65" s="809"/>
      <c r="E65" s="809"/>
      <c r="F65" s="809"/>
      <c r="G65" s="809"/>
      <c r="H65" s="809"/>
      <c r="I65" s="809"/>
      <c r="J65" s="809"/>
      <c r="K65" s="809"/>
      <c r="L65" s="809"/>
      <c r="M65" s="809"/>
      <c r="N65" s="809"/>
      <c r="O65" s="809"/>
      <c r="P65" s="809"/>
      <c r="Q65" s="809"/>
      <c r="R65" s="809"/>
      <c r="S65" s="809"/>
      <c r="T65" s="809"/>
      <c r="U65" s="809"/>
      <c r="V65" s="809"/>
      <c r="W65" s="809"/>
      <c r="X65" s="809"/>
      <c r="Y65" s="809"/>
      <c r="Z65" s="809"/>
      <c r="AA65" s="809"/>
      <c r="AB65" s="809"/>
      <c r="AC65" s="809"/>
      <c r="AD65" s="809"/>
      <c r="AE65" s="809"/>
      <c r="AF65" s="803" t="s">
        <v>340</v>
      </c>
      <c r="AG65" s="803"/>
      <c r="AH65" s="803"/>
      <c r="AI65" s="803"/>
      <c r="AJ65" s="803"/>
      <c r="AK65" s="803"/>
      <c r="AL65" s="810"/>
      <c r="AM65" s="810"/>
      <c r="AN65" s="810"/>
      <c r="AO65" s="810"/>
      <c r="AP65" s="810"/>
      <c r="AQ65" s="810"/>
      <c r="AR65" s="810"/>
      <c r="AS65" s="810"/>
      <c r="AT65" s="810"/>
      <c r="AU65" s="810"/>
      <c r="AV65" s="798"/>
      <c r="AW65" s="798"/>
      <c r="AX65" s="798"/>
      <c r="AY65" s="798"/>
      <c r="AZ65" s="798"/>
      <c r="BA65" s="798"/>
      <c r="BB65" s="798"/>
      <c r="BC65" s="798"/>
      <c r="BD65" s="798"/>
      <c r="BE65" s="798"/>
      <c r="BF65" s="798"/>
      <c r="BG65" s="798"/>
      <c r="BH65" s="798"/>
      <c r="BI65" s="798"/>
      <c r="BJ65" s="798"/>
    </row>
    <row r="66" spans="1:70" ht="14.45" customHeight="1">
      <c r="A66" s="809" t="s">
        <v>341</v>
      </c>
      <c r="B66" s="809"/>
      <c r="C66" s="809"/>
      <c r="D66" s="809"/>
      <c r="E66" s="809"/>
      <c r="F66" s="809"/>
      <c r="G66" s="809"/>
      <c r="H66" s="809"/>
      <c r="I66" s="809"/>
      <c r="J66" s="809"/>
      <c r="K66" s="809"/>
      <c r="L66" s="809"/>
      <c r="M66" s="809"/>
      <c r="N66" s="809"/>
      <c r="O66" s="809"/>
      <c r="P66" s="809"/>
      <c r="Q66" s="809"/>
      <c r="R66" s="809"/>
      <c r="S66" s="809"/>
      <c r="T66" s="809"/>
      <c r="U66" s="809"/>
      <c r="V66" s="809"/>
      <c r="W66" s="809"/>
      <c r="X66" s="809"/>
      <c r="Y66" s="809"/>
      <c r="Z66" s="809"/>
      <c r="AA66" s="809"/>
      <c r="AB66" s="809"/>
      <c r="AC66" s="809"/>
      <c r="AD66" s="809"/>
      <c r="AE66" s="809"/>
      <c r="AF66" s="803" t="s">
        <v>342</v>
      </c>
      <c r="AG66" s="803"/>
      <c r="AH66" s="803"/>
      <c r="AI66" s="803"/>
      <c r="AJ66" s="803"/>
      <c r="AK66" s="803"/>
      <c r="AL66" s="810"/>
      <c r="AM66" s="810"/>
      <c r="AN66" s="810"/>
      <c r="AO66" s="810"/>
      <c r="AP66" s="810"/>
      <c r="AQ66" s="810"/>
      <c r="AR66" s="810"/>
      <c r="AS66" s="810"/>
      <c r="AT66" s="810"/>
      <c r="AU66" s="810"/>
      <c r="AV66" s="798"/>
      <c r="AW66" s="798"/>
      <c r="AX66" s="798"/>
      <c r="AY66" s="798"/>
      <c r="AZ66" s="798"/>
      <c r="BA66" s="798"/>
      <c r="BB66" s="798"/>
      <c r="BC66" s="798"/>
      <c r="BD66" s="798"/>
      <c r="BE66" s="798"/>
      <c r="BF66" s="798"/>
      <c r="BG66" s="798"/>
      <c r="BH66" s="798"/>
      <c r="BI66" s="798"/>
      <c r="BJ66" s="798"/>
    </row>
    <row r="67" spans="1:70" ht="14.45" customHeight="1">
      <c r="A67" s="802" t="s">
        <v>343</v>
      </c>
      <c r="B67" s="802"/>
      <c r="C67" s="802"/>
      <c r="D67" s="802"/>
      <c r="E67" s="802"/>
      <c r="F67" s="802"/>
      <c r="G67" s="802"/>
      <c r="H67" s="802"/>
      <c r="I67" s="802"/>
      <c r="J67" s="802"/>
      <c r="K67" s="802"/>
      <c r="L67" s="802"/>
      <c r="M67" s="802"/>
      <c r="N67" s="802"/>
      <c r="O67" s="802"/>
      <c r="P67" s="802"/>
      <c r="Q67" s="802"/>
      <c r="R67" s="802"/>
      <c r="S67" s="802"/>
      <c r="T67" s="802"/>
      <c r="U67" s="802"/>
      <c r="V67" s="802"/>
      <c r="W67" s="802"/>
      <c r="X67" s="802"/>
      <c r="Y67" s="802"/>
      <c r="Z67" s="802"/>
      <c r="AA67" s="802"/>
      <c r="AB67" s="802"/>
      <c r="AC67" s="802"/>
      <c r="AD67" s="802"/>
      <c r="AE67" s="802"/>
      <c r="AF67" s="803" t="s">
        <v>344</v>
      </c>
      <c r="AG67" s="803"/>
      <c r="AH67" s="803"/>
      <c r="AI67" s="803"/>
      <c r="AJ67" s="803"/>
      <c r="AK67" s="803"/>
      <c r="AL67" s="808"/>
      <c r="AM67" s="808"/>
      <c r="AN67" s="808"/>
      <c r="AO67" s="808"/>
      <c r="AP67" s="808"/>
      <c r="AQ67" s="808"/>
      <c r="AR67" s="808"/>
      <c r="AS67" s="808"/>
      <c r="AT67" s="808"/>
      <c r="AU67" s="808"/>
      <c r="AV67" s="805"/>
      <c r="AW67" s="805"/>
      <c r="AX67" s="805"/>
      <c r="AY67" s="805"/>
      <c r="AZ67" s="805"/>
      <c r="BA67" s="805"/>
      <c r="BB67" s="805"/>
      <c r="BC67" s="805"/>
      <c r="BD67" s="805"/>
      <c r="BE67" s="805"/>
      <c r="BF67" s="805"/>
      <c r="BG67" s="805"/>
      <c r="BH67" s="805"/>
      <c r="BI67" s="805"/>
      <c r="BJ67" s="805"/>
    </row>
    <row r="68" spans="1:70" ht="14.45" customHeight="1">
      <c r="A68" s="802" t="s">
        <v>345</v>
      </c>
      <c r="B68" s="802"/>
      <c r="C68" s="802"/>
      <c r="D68" s="802"/>
      <c r="E68" s="802"/>
      <c r="F68" s="802"/>
      <c r="G68" s="802"/>
      <c r="H68" s="802"/>
      <c r="I68" s="802"/>
      <c r="J68" s="802"/>
      <c r="K68" s="802"/>
      <c r="L68" s="802"/>
      <c r="M68" s="802"/>
      <c r="N68" s="802"/>
      <c r="O68" s="802"/>
      <c r="P68" s="802"/>
      <c r="Q68" s="802"/>
      <c r="R68" s="802"/>
      <c r="S68" s="802"/>
      <c r="T68" s="802"/>
      <c r="U68" s="802"/>
      <c r="V68" s="802"/>
      <c r="W68" s="802"/>
      <c r="X68" s="802"/>
      <c r="Y68" s="802"/>
      <c r="Z68" s="802"/>
      <c r="AA68" s="802"/>
      <c r="AB68" s="802"/>
      <c r="AC68" s="802"/>
      <c r="AD68" s="802"/>
      <c r="AE68" s="802"/>
      <c r="AF68" s="803" t="s">
        <v>346</v>
      </c>
      <c r="AG68" s="803"/>
      <c r="AH68" s="803"/>
      <c r="AI68" s="803"/>
      <c r="AJ68" s="803"/>
      <c r="AK68" s="803"/>
      <c r="AL68" s="804"/>
      <c r="AM68" s="804"/>
      <c r="AN68" s="804"/>
      <c r="AO68" s="804"/>
      <c r="AP68" s="804"/>
      <c r="AQ68" s="804"/>
      <c r="AR68" s="804"/>
      <c r="AS68" s="804"/>
      <c r="AT68" s="804"/>
      <c r="AU68" s="804"/>
      <c r="AV68" s="805"/>
      <c r="AW68" s="805"/>
      <c r="AX68" s="805"/>
      <c r="AY68" s="805"/>
      <c r="AZ68" s="805"/>
      <c r="BA68" s="805"/>
      <c r="BB68" s="805"/>
      <c r="BC68" s="805"/>
      <c r="BD68" s="805"/>
      <c r="BE68" s="805"/>
      <c r="BF68" s="805"/>
      <c r="BG68" s="805"/>
      <c r="BH68" s="805"/>
      <c r="BI68" s="805"/>
      <c r="BJ68" s="805"/>
    </row>
    <row r="69" spans="1:70" ht="23.45" customHeight="1">
      <c r="A69" s="802" t="s">
        <v>347</v>
      </c>
      <c r="B69" s="802"/>
      <c r="C69" s="802"/>
      <c r="D69" s="802"/>
      <c r="E69" s="802"/>
      <c r="F69" s="802"/>
      <c r="G69" s="802"/>
      <c r="H69" s="802"/>
      <c r="I69" s="802"/>
      <c r="J69" s="802"/>
      <c r="K69" s="802"/>
      <c r="L69" s="802"/>
      <c r="M69" s="802"/>
      <c r="N69" s="802"/>
      <c r="O69" s="802"/>
      <c r="P69" s="802"/>
      <c r="Q69" s="802"/>
      <c r="R69" s="802"/>
      <c r="S69" s="802"/>
      <c r="T69" s="802"/>
      <c r="U69" s="802"/>
      <c r="V69" s="802"/>
      <c r="W69" s="802"/>
      <c r="X69" s="802"/>
      <c r="Y69" s="802"/>
      <c r="Z69" s="802"/>
      <c r="AA69" s="802"/>
      <c r="AB69" s="802"/>
      <c r="AC69" s="802"/>
      <c r="AD69" s="802"/>
      <c r="AE69" s="802"/>
      <c r="AF69" s="803" t="s">
        <v>348</v>
      </c>
      <c r="AG69" s="803"/>
      <c r="AH69" s="803"/>
      <c r="AI69" s="803"/>
      <c r="AJ69" s="803"/>
      <c r="AK69" s="803"/>
      <c r="AL69" s="804"/>
      <c r="AM69" s="804"/>
      <c r="AN69" s="804"/>
      <c r="AO69" s="804"/>
      <c r="AP69" s="804"/>
      <c r="AQ69" s="804"/>
      <c r="AR69" s="804"/>
      <c r="AS69" s="804"/>
      <c r="AT69" s="804"/>
      <c r="AU69" s="804"/>
      <c r="AV69" s="805"/>
      <c r="AW69" s="805"/>
      <c r="AX69" s="805"/>
      <c r="AY69" s="805"/>
      <c r="AZ69" s="805"/>
      <c r="BA69" s="805"/>
      <c r="BB69" s="805"/>
      <c r="BC69" s="805"/>
      <c r="BD69" s="805"/>
      <c r="BE69" s="805"/>
      <c r="BF69" s="805"/>
      <c r="BG69" s="805"/>
      <c r="BH69" s="805"/>
      <c r="BI69" s="805"/>
      <c r="BJ69" s="805"/>
    </row>
    <row r="70" spans="1:70" ht="23.45" customHeight="1">
      <c r="A70" s="802" t="s">
        <v>349</v>
      </c>
      <c r="B70" s="802"/>
      <c r="C70" s="802"/>
      <c r="D70" s="802"/>
      <c r="E70" s="802"/>
      <c r="F70" s="802"/>
      <c r="G70" s="802"/>
      <c r="H70" s="802"/>
      <c r="I70" s="802"/>
      <c r="J70" s="802"/>
      <c r="K70" s="802"/>
      <c r="L70" s="802"/>
      <c r="M70" s="802"/>
      <c r="N70" s="802"/>
      <c r="O70" s="802"/>
      <c r="P70" s="802"/>
      <c r="Q70" s="802"/>
      <c r="R70" s="802"/>
      <c r="S70" s="802"/>
      <c r="T70" s="802"/>
      <c r="U70" s="802"/>
      <c r="V70" s="802"/>
      <c r="W70" s="802"/>
      <c r="X70" s="802"/>
      <c r="Y70" s="802"/>
      <c r="Z70" s="802"/>
      <c r="AA70" s="802"/>
      <c r="AB70" s="802"/>
      <c r="AC70" s="802"/>
      <c r="AD70" s="802"/>
      <c r="AE70" s="802"/>
      <c r="AF70" s="803" t="s">
        <v>350</v>
      </c>
      <c r="AG70" s="803"/>
      <c r="AH70" s="803"/>
      <c r="AI70" s="803"/>
      <c r="AJ70" s="803"/>
      <c r="AK70" s="803"/>
      <c r="AL70" s="804"/>
      <c r="AM70" s="804"/>
      <c r="AN70" s="804"/>
      <c r="AO70" s="804"/>
      <c r="AP70" s="804"/>
      <c r="AQ70" s="804"/>
      <c r="AR70" s="804"/>
      <c r="AS70" s="804"/>
      <c r="AT70" s="804"/>
      <c r="AU70" s="804"/>
      <c r="AV70" s="805"/>
      <c r="AW70" s="805"/>
      <c r="AX70" s="805"/>
      <c r="AY70" s="805"/>
      <c r="AZ70" s="805"/>
      <c r="BA70" s="805"/>
      <c r="BB70" s="805"/>
      <c r="BC70" s="805"/>
      <c r="BD70" s="805"/>
      <c r="BE70" s="805"/>
      <c r="BF70" s="805"/>
      <c r="BG70" s="805"/>
      <c r="BH70" s="805"/>
      <c r="BI70" s="805"/>
      <c r="BJ70" s="805"/>
    </row>
    <row r="71" spans="1:70" ht="22.7" customHeight="1">
      <c r="A71" s="802" t="s">
        <v>351</v>
      </c>
      <c r="B71" s="802"/>
      <c r="C71" s="802"/>
      <c r="D71" s="802"/>
      <c r="E71" s="802"/>
      <c r="F71" s="802"/>
      <c r="G71" s="802"/>
      <c r="H71" s="802"/>
      <c r="I71" s="802"/>
      <c r="J71" s="802"/>
      <c r="K71" s="802"/>
      <c r="L71" s="802"/>
      <c r="M71" s="802"/>
      <c r="N71" s="802"/>
      <c r="O71" s="802"/>
      <c r="P71" s="802"/>
      <c r="Q71" s="802"/>
      <c r="R71" s="802"/>
      <c r="S71" s="802"/>
      <c r="T71" s="802"/>
      <c r="U71" s="802"/>
      <c r="V71" s="802"/>
      <c r="W71" s="802"/>
      <c r="X71" s="802"/>
      <c r="Y71" s="802"/>
      <c r="Z71" s="802"/>
      <c r="AA71" s="802"/>
      <c r="AB71" s="802"/>
      <c r="AC71" s="802"/>
      <c r="AD71" s="802"/>
      <c r="AE71" s="802"/>
      <c r="AF71" s="803" t="s">
        <v>352</v>
      </c>
      <c r="AG71" s="803"/>
      <c r="AH71" s="803"/>
      <c r="AI71" s="803"/>
      <c r="AJ71" s="803"/>
      <c r="AK71" s="803"/>
      <c r="AL71" s="804"/>
      <c r="AM71" s="804"/>
      <c r="AN71" s="804"/>
      <c r="AO71" s="804"/>
      <c r="AP71" s="804"/>
      <c r="AQ71" s="804"/>
      <c r="AR71" s="804"/>
      <c r="AS71" s="804"/>
      <c r="AT71" s="804"/>
      <c r="AU71" s="804"/>
      <c r="AV71" s="805"/>
      <c r="AW71" s="805"/>
      <c r="AX71" s="805"/>
      <c r="AY71" s="805"/>
      <c r="AZ71" s="805"/>
      <c r="BA71" s="805"/>
      <c r="BB71" s="805"/>
      <c r="BC71" s="805"/>
      <c r="BD71" s="805"/>
      <c r="BE71" s="805"/>
      <c r="BF71" s="805"/>
      <c r="BG71" s="805"/>
      <c r="BH71" s="805"/>
      <c r="BI71" s="805"/>
      <c r="BJ71" s="805"/>
    </row>
    <row r="72" spans="1:70" ht="1.5" customHeight="1">
      <c r="A72" s="806"/>
      <c r="B72" s="806"/>
      <c r="C72" s="806"/>
      <c r="D72" s="806"/>
      <c r="E72" s="806"/>
      <c r="F72" s="806"/>
      <c r="G72" s="806"/>
      <c r="H72" s="806"/>
      <c r="I72" s="806"/>
      <c r="J72" s="806"/>
      <c r="K72" s="806"/>
      <c r="L72" s="806"/>
      <c r="M72" s="806"/>
      <c r="N72" s="806"/>
      <c r="O72" s="806"/>
      <c r="P72" s="806"/>
      <c r="Q72" s="806"/>
      <c r="R72" s="806"/>
      <c r="S72" s="806"/>
      <c r="T72" s="806"/>
      <c r="U72" s="806"/>
      <c r="V72" s="806"/>
      <c r="W72" s="806"/>
      <c r="X72" s="806"/>
      <c r="Y72" s="806"/>
      <c r="Z72" s="806"/>
      <c r="AA72" s="806"/>
      <c r="AB72" s="806"/>
      <c r="AC72" s="806"/>
      <c r="AD72" s="806"/>
      <c r="AE72" s="806"/>
      <c r="AF72" s="806"/>
      <c r="AG72" s="806"/>
      <c r="AH72" s="806"/>
      <c r="AI72" s="806"/>
      <c r="AJ72" s="806"/>
      <c r="AK72" s="806"/>
      <c r="AL72" s="806"/>
      <c r="AM72" s="806"/>
      <c r="AN72" s="806"/>
      <c r="AO72" s="806"/>
      <c r="AP72" s="806"/>
      <c r="AQ72" s="806"/>
      <c r="AR72" s="806"/>
      <c r="AS72" s="806"/>
      <c r="AT72" s="806"/>
      <c r="AU72" s="806"/>
      <c r="AV72" s="806"/>
      <c r="AW72" s="806"/>
      <c r="AX72" s="806"/>
      <c r="AY72" s="806"/>
      <c r="AZ72" s="806"/>
      <c r="BA72" s="806"/>
      <c r="BB72" s="806"/>
      <c r="BC72" s="806"/>
      <c r="BD72" s="806"/>
      <c r="BE72" s="806"/>
      <c r="BF72" s="806"/>
      <c r="BG72" s="806"/>
      <c r="BH72" s="806"/>
      <c r="BI72" s="806"/>
      <c r="BJ72" s="806"/>
    </row>
    <row r="73" spans="1:70" ht="20.45" customHeight="1">
      <c r="A73" s="515"/>
      <c r="B73" s="515"/>
      <c r="C73" s="515"/>
      <c r="D73" s="515"/>
      <c r="E73" s="515"/>
      <c r="F73" s="515"/>
      <c r="G73" s="515"/>
      <c r="H73" s="515"/>
      <c r="I73" s="515"/>
      <c r="J73" s="515"/>
      <c r="K73" s="515"/>
      <c r="L73" s="515"/>
      <c r="M73" s="515"/>
      <c r="N73" s="515"/>
      <c r="O73" s="515"/>
      <c r="P73" s="515"/>
      <c r="Q73" s="515"/>
      <c r="R73" s="515"/>
      <c r="S73" s="515"/>
      <c r="T73" s="515"/>
      <c r="U73" s="515"/>
      <c r="V73" s="515"/>
      <c r="W73" s="515"/>
      <c r="X73" s="515"/>
      <c r="Y73" s="515"/>
      <c r="Z73" s="515"/>
      <c r="AA73" s="515"/>
      <c r="AB73" s="515"/>
      <c r="AC73" s="515"/>
      <c r="AD73" s="515"/>
      <c r="AE73" s="515"/>
      <c r="AF73" s="515"/>
      <c r="AG73" s="515"/>
      <c r="AH73" s="515"/>
      <c r="AI73" s="515"/>
      <c r="AJ73" s="515"/>
      <c r="AK73" s="515"/>
      <c r="AL73" s="515"/>
      <c r="AM73" s="515"/>
      <c r="AN73" s="515"/>
      <c r="AO73" s="515"/>
      <c r="AP73" s="515"/>
      <c r="AQ73" s="515"/>
      <c r="AR73" s="515"/>
      <c r="AS73" s="515"/>
      <c r="AT73" s="515"/>
      <c r="AU73" s="515"/>
      <c r="AV73" s="515"/>
      <c r="AW73" s="515"/>
      <c r="AX73" s="515"/>
      <c r="AY73" s="515"/>
      <c r="AZ73" s="515"/>
      <c r="BA73" s="515"/>
      <c r="BB73" s="515"/>
      <c r="BC73" s="515"/>
      <c r="BD73" s="515"/>
      <c r="BE73" s="515"/>
      <c r="BF73" s="515"/>
      <c r="BG73" s="515"/>
      <c r="BH73" s="515"/>
      <c r="BI73" s="515"/>
      <c r="BJ73" s="515"/>
    </row>
    <row r="74" spans="1:70" ht="14.45" customHeight="1">
      <c r="A74" s="807" t="s">
        <v>353</v>
      </c>
      <c r="B74" s="807"/>
      <c r="C74" s="807"/>
      <c r="D74" s="807"/>
      <c r="E74" s="807"/>
      <c r="F74" s="807"/>
      <c r="G74" s="807"/>
      <c r="H74" s="807"/>
      <c r="I74" s="807"/>
      <c r="J74" s="807"/>
      <c r="K74" s="807"/>
      <c r="L74" s="807"/>
      <c r="M74" s="807"/>
      <c r="N74" s="807"/>
      <c r="O74" s="807"/>
      <c r="P74" s="807"/>
      <c r="Q74" s="807"/>
      <c r="R74" s="807"/>
      <c r="S74" s="807"/>
      <c r="T74" s="807"/>
      <c r="U74" s="807"/>
      <c r="V74" s="807"/>
      <c r="W74" s="807"/>
      <c r="X74" s="807"/>
      <c r="Y74" s="807"/>
      <c r="Z74" s="807"/>
      <c r="AA74" s="807"/>
      <c r="AB74" s="807"/>
      <c r="AC74" s="807"/>
      <c r="AD74" s="807"/>
      <c r="AE74" s="807"/>
      <c r="AF74" s="807"/>
      <c r="AG74" s="807"/>
      <c r="AH74" s="807"/>
      <c r="AI74" s="807"/>
      <c r="AJ74" s="807"/>
      <c r="AK74" s="807"/>
      <c r="AL74" s="782" t="s">
        <v>7</v>
      </c>
      <c r="AM74" s="782"/>
      <c r="AN74" s="782"/>
      <c r="AO74" s="782"/>
      <c r="AP74" s="782"/>
      <c r="AQ74" s="782"/>
      <c r="AR74" s="782"/>
      <c r="AS74" s="782"/>
      <c r="AT74" s="782"/>
      <c r="AU74" s="782"/>
      <c r="AV74" s="782"/>
      <c r="AW74" s="782"/>
      <c r="AX74" s="782"/>
      <c r="AY74" s="782"/>
      <c r="AZ74" s="782"/>
      <c r="BA74" s="782" t="s">
        <v>8</v>
      </c>
      <c r="BB74" s="782"/>
      <c r="BC74" s="782"/>
      <c r="BD74" s="782"/>
      <c r="BE74" s="782"/>
      <c r="BF74" s="782"/>
      <c r="BG74" s="782"/>
      <c r="BH74" s="782"/>
      <c r="BI74" s="782"/>
      <c r="BJ74" s="782"/>
    </row>
    <row r="75" spans="1:70" ht="15.2" customHeight="1">
      <c r="A75" s="793" t="s">
        <v>354</v>
      </c>
      <c r="B75" s="793"/>
      <c r="C75" s="793"/>
      <c r="D75" s="793"/>
      <c r="E75" s="793"/>
      <c r="F75" s="793"/>
      <c r="G75" s="793"/>
      <c r="H75" s="793"/>
      <c r="I75" s="793"/>
      <c r="J75" s="793"/>
      <c r="K75" s="793"/>
      <c r="L75" s="793"/>
      <c r="M75" s="793"/>
      <c r="N75" s="793"/>
      <c r="O75" s="793"/>
      <c r="P75" s="793"/>
      <c r="Q75" s="793"/>
      <c r="R75" s="793"/>
      <c r="S75" s="793"/>
      <c r="T75" s="793"/>
      <c r="U75" s="793"/>
      <c r="V75" s="793"/>
      <c r="W75" s="793"/>
      <c r="X75" s="793"/>
      <c r="Y75" s="793"/>
      <c r="Z75" s="793"/>
      <c r="AA75" s="793"/>
      <c r="AB75" s="793"/>
      <c r="AC75" s="793"/>
      <c r="AD75" s="793"/>
      <c r="AE75" s="793"/>
      <c r="AF75" s="794">
        <v>38</v>
      </c>
      <c r="AG75" s="794"/>
      <c r="AH75" s="794"/>
      <c r="AI75" s="794"/>
      <c r="AJ75" s="794"/>
      <c r="AK75" s="794"/>
      <c r="AL75" s="800"/>
      <c r="AM75" s="800"/>
      <c r="AN75" s="800"/>
      <c r="AO75" s="800"/>
      <c r="AP75" s="800"/>
      <c r="AQ75" s="800"/>
      <c r="AR75" s="800"/>
      <c r="AS75" s="800"/>
      <c r="AT75" s="800"/>
      <c r="AU75" s="800"/>
      <c r="AV75" s="800"/>
      <c r="AW75" s="800"/>
      <c r="AX75" s="800"/>
      <c r="AY75" s="800"/>
      <c r="AZ75" s="800"/>
      <c r="BA75" s="801">
        <v>1686916.4</v>
      </c>
      <c r="BB75" s="801"/>
      <c r="BC75" s="801"/>
      <c r="BD75" s="801"/>
      <c r="BE75" s="801"/>
      <c r="BF75" s="801"/>
      <c r="BG75" s="801"/>
      <c r="BH75" s="801"/>
      <c r="BI75" s="801"/>
      <c r="BJ75" s="801"/>
    </row>
    <row r="76" spans="1:70" ht="14.45" customHeight="1">
      <c r="A76" s="797" t="s">
        <v>249</v>
      </c>
      <c r="B76" s="797"/>
      <c r="C76" s="797"/>
      <c r="D76" s="797"/>
      <c r="E76" s="797"/>
      <c r="F76" s="797"/>
      <c r="G76" s="797"/>
      <c r="H76" s="797"/>
      <c r="I76" s="797"/>
      <c r="J76" s="797"/>
      <c r="K76" s="797"/>
      <c r="L76" s="797"/>
      <c r="M76" s="797"/>
      <c r="N76" s="797"/>
      <c r="O76" s="797"/>
      <c r="P76" s="797"/>
      <c r="Q76" s="797"/>
      <c r="R76" s="797"/>
      <c r="S76" s="797"/>
      <c r="T76" s="797"/>
      <c r="U76" s="797"/>
      <c r="V76" s="797"/>
      <c r="W76" s="797"/>
      <c r="X76" s="797"/>
      <c r="Y76" s="797"/>
      <c r="Z76" s="797"/>
      <c r="AA76" s="797"/>
      <c r="AB76" s="797"/>
      <c r="AC76" s="797"/>
      <c r="AD76" s="797"/>
      <c r="AE76" s="797"/>
      <c r="AF76" s="794">
        <v>39</v>
      </c>
      <c r="AG76" s="794"/>
      <c r="AH76" s="794"/>
      <c r="AI76" s="794"/>
      <c r="AJ76" s="794"/>
      <c r="AK76" s="794"/>
      <c r="AL76" s="800"/>
      <c r="AM76" s="800"/>
      <c r="AN76" s="800"/>
      <c r="AO76" s="800"/>
      <c r="AP76" s="800"/>
      <c r="AQ76" s="800"/>
      <c r="AR76" s="800"/>
      <c r="AS76" s="800"/>
      <c r="AT76" s="800"/>
      <c r="AU76" s="800"/>
      <c r="AV76" s="800"/>
      <c r="AW76" s="800"/>
      <c r="AX76" s="800"/>
      <c r="AY76" s="800"/>
      <c r="AZ76" s="800"/>
      <c r="BA76" s="801">
        <v>23003786.899999999</v>
      </c>
      <c r="BB76" s="801"/>
      <c r="BC76" s="801"/>
      <c r="BD76" s="801"/>
      <c r="BE76" s="801"/>
      <c r="BF76" s="801"/>
      <c r="BG76" s="801"/>
      <c r="BH76" s="801"/>
      <c r="BI76" s="801"/>
      <c r="BJ76" s="801"/>
    </row>
    <row r="77" spans="1:70" ht="14.45" customHeight="1">
      <c r="A77" s="793" t="s">
        <v>355</v>
      </c>
      <c r="B77" s="793"/>
      <c r="C77" s="793"/>
      <c r="D77" s="793"/>
      <c r="E77" s="793"/>
      <c r="F77" s="793"/>
      <c r="G77" s="793"/>
      <c r="H77" s="793"/>
      <c r="I77" s="793"/>
      <c r="J77" s="793"/>
      <c r="K77" s="793"/>
      <c r="L77" s="793"/>
      <c r="M77" s="793"/>
      <c r="N77" s="793"/>
      <c r="O77" s="793"/>
      <c r="P77" s="793"/>
      <c r="Q77" s="793"/>
      <c r="R77" s="793"/>
      <c r="S77" s="793"/>
      <c r="T77" s="793"/>
      <c r="U77" s="793"/>
      <c r="V77" s="793"/>
      <c r="W77" s="793"/>
      <c r="X77" s="793"/>
      <c r="Y77" s="793"/>
      <c r="Z77" s="793"/>
      <c r="AA77" s="793"/>
      <c r="AB77" s="793"/>
      <c r="AC77" s="793"/>
      <c r="AD77" s="793"/>
      <c r="AE77" s="793"/>
      <c r="AF77" s="794">
        <v>40</v>
      </c>
      <c r="AG77" s="794"/>
      <c r="AH77" s="794"/>
      <c r="AI77" s="794"/>
      <c r="AJ77" s="794"/>
      <c r="AK77" s="794"/>
      <c r="AL77" s="795"/>
      <c r="AM77" s="795"/>
      <c r="AN77" s="795"/>
      <c r="AO77" s="795"/>
      <c r="AP77" s="795"/>
      <c r="AQ77" s="795"/>
      <c r="AR77" s="795"/>
      <c r="AS77" s="795"/>
      <c r="AT77" s="795"/>
      <c r="AU77" s="795"/>
      <c r="AV77" s="795"/>
      <c r="AW77" s="795"/>
      <c r="AX77" s="795"/>
      <c r="AY77" s="795"/>
      <c r="AZ77" s="795"/>
      <c r="BA77" s="796">
        <f>+BA75+BA76-AV49</f>
        <v>178004.04699999094</v>
      </c>
      <c r="BB77" s="796"/>
      <c r="BC77" s="796"/>
      <c r="BD77" s="796"/>
      <c r="BE77" s="796"/>
      <c r="BF77" s="796"/>
      <c r="BG77" s="796"/>
      <c r="BH77" s="796"/>
      <c r="BI77" s="796"/>
      <c r="BJ77" s="796"/>
      <c r="BR77" s="513"/>
    </row>
    <row r="78" spans="1:70" ht="14.45" customHeight="1">
      <c r="A78" s="797" t="s">
        <v>247</v>
      </c>
      <c r="B78" s="797"/>
      <c r="C78" s="797"/>
      <c r="D78" s="797"/>
      <c r="E78" s="797"/>
      <c r="F78" s="797"/>
      <c r="G78" s="797"/>
      <c r="H78" s="797"/>
      <c r="I78" s="797"/>
      <c r="J78" s="797"/>
      <c r="K78" s="797"/>
      <c r="L78" s="797"/>
      <c r="M78" s="797"/>
      <c r="N78" s="797"/>
      <c r="O78" s="797"/>
      <c r="P78" s="797"/>
      <c r="Q78" s="797"/>
      <c r="R78" s="797"/>
      <c r="S78" s="797"/>
      <c r="T78" s="797"/>
      <c r="U78" s="797"/>
      <c r="V78" s="797"/>
      <c r="W78" s="797"/>
      <c r="X78" s="797"/>
      <c r="Y78" s="797"/>
      <c r="Z78" s="797"/>
      <c r="AA78" s="797"/>
      <c r="AB78" s="797"/>
      <c r="AC78" s="797"/>
      <c r="AD78" s="797"/>
      <c r="AE78" s="797"/>
      <c r="AF78" s="794">
        <v>41</v>
      </c>
      <c r="AG78" s="794"/>
      <c r="AH78" s="794"/>
      <c r="AI78" s="794"/>
      <c r="AJ78" s="794"/>
      <c r="AK78" s="794"/>
      <c r="AL78" s="798"/>
      <c r="AM78" s="798"/>
      <c r="AN78" s="798"/>
      <c r="AO78" s="798"/>
      <c r="AP78" s="798"/>
      <c r="AQ78" s="798"/>
      <c r="AR78" s="798"/>
      <c r="AS78" s="798"/>
      <c r="AT78" s="798"/>
      <c r="AU78" s="798"/>
      <c r="AV78" s="798"/>
      <c r="AW78" s="798"/>
      <c r="AX78" s="798"/>
      <c r="AY78" s="798"/>
      <c r="AZ78" s="798"/>
      <c r="BA78" s="799"/>
      <c r="BB78" s="799"/>
      <c r="BC78" s="799"/>
      <c r="BD78" s="799"/>
      <c r="BE78" s="799"/>
      <c r="BF78" s="799"/>
      <c r="BG78" s="799"/>
      <c r="BH78" s="799"/>
      <c r="BI78" s="799"/>
      <c r="BJ78" s="799"/>
    </row>
    <row r="79" spans="1:70" ht="34.700000000000003" customHeight="1">
      <c r="A79" s="515"/>
      <c r="B79" s="515"/>
      <c r="C79" s="515"/>
      <c r="D79" s="515"/>
      <c r="E79" s="515"/>
      <c r="F79" s="515"/>
      <c r="G79" s="515"/>
      <c r="H79" s="515"/>
      <c r="I79" s="515"/>
      <c r="J79" s="515"/>
      <c r="K79" s="515"/>
      <c r="L79" s="515"/>
      <c r="M79" s="515"/>
      <c r="N79" s="515"/>
      <c r="O79" s="515"/>
      <c r="P79" s="515"/>
      <c r="Q79" s="515"/>
      <c r="R79" s="515"/>
      <c r="S79" s="515"/>
      <c r="T79" s="515"/>
      <c r="U79" s="515"/>
      <c r="V79" s="515"/>
      <c r="W79" s="515"/>
      <c r="X79" s="515"/>
      <c r="Y79" s="515"/>
      <c r="Z79" s="515"/>
      <c r="AA79" s="515"/>
      <c r="AB79" s="515"/>
      <c r="AC79" s="515"/>
      <c r="AD79" s="515"/>
      <c r="AE79" s="515"/>
      <c r="AF79" s="515"/>
      <c r="AG79" s="515"/>
      <c r="AH79" s="515"/>
      <c r="AI79" s="515"/>
      <c r="AJ79" s="515"/>
      <c r="AK79" s="515"/>
      <c r="AL79" s="515"/>
      <c r="AM79" s="515"/>
      <c r="AN79" s="515"/>
      <c r="AO79" s="515"/>
      <c r="AP79" s="515"/>
      <c r="AQ79" s="515"/>
      <c r="AR79" s="515"/>
      <c r="AS79" s="515"/>
      <c r="AT79" s="515"/>
      <c r="AU79" s="515"/>
      <c r="AV79" s="515"/>
      <c r="AW79" s="515"/>
      <c r="AX79" s="515"/>
      <c r="AY79" s="515"/>
      <c r="AZ79" s="515"/>
      <c r="BA79" s="515"/>
      <c r="BB79" s="515"/>
      <c r="BC79" s="515"/>
      <c r="BD79" s="515"/>
      <c r="BE79" s="515"/>
      <c r="BF79" s="515"/>
      <c r="BG79" s="515"/>
      <c r="BH79" s="515"/>
      <c r="BI79" s="515"/>
      <c r="BJ79" s="515"/>
    </row>
    <row r="80" spans="1:70" ht="13.7" customHeight="1">
      <c r="A80" s="515"/>
      <c r="B80" s="751" t="s">
        <v>356</v>
      </c>
      <c r="C80" s="751"/>
      <c r="D80" s="751"/>
      <c r="E80" s="751"/>
      <c r="F80" s="751"/>
      <c r="G80" s="751"/>
      <c r="H80" s="751"/>
      <c r="I80" s="751"/>
      <c r="J80" s="751"/>
      <c r="K80" s="751"/>
      <c r="L80" s="751"/>
      <c r="M80" s="751"/>
      <c r="N80" s="515"/>
      <c r="O80" s="515"/>
      <c r="P80" s="515"/>
      <c r="Q80" s="515"/>
      <c r="R80" s="515"/>
      <c r="S80" s="515"/>
      <c r="T80" s="515"/>
      <c r="U80" s="515"/>
      <c r="V80" s="515"/>
      <c r="W80" s="515"/>
      <c r="X80" s="515"/>
      <c r="Y80" s="515"/>
      <c r="Z80" s="751" t="s">
        <v>357</v>
      </c>
      <c r="AA80" s="751"/>
      <c r="AB80" s="751"/>
      <c r="AC80" s="751"/>
      <c r="AD80" s="751"/>
      <c r="AE80" s="751"/>
      <c r="AF80" s="751"/>
      <c r="AG80" s="751"/>
      <c r="AH80" s="751"/>
      <c r="AI80" s="751"/>
      <c r="AJ80" s="751"/>
      <c r="AK80" s="751"/>
      <c r="AL80" s="751"/>
      <c r="AM80" s="751"/>
      <c r="AN80" s="515"/>
      <c r="AO80" s="515"/>
      <c r="AP80" s="515"/>
      <c r="AQ80" s="515"/>
      <c r="AR80" s="515"/>
      <c r="AS80" s="515"/>
      <c r="AT80" s="515"/>
      <c r="AU80" s="515"/>
      <c r="AV80" s="515"/>
      <c r="AW80" s="515"/>
      <c r="AX80" s="515"/>
      <c r="AY80" s="515"/>
      <c r="AZ80" s="515"/>
      <c r="BA80" s="515"/>
      <c r="BB80" s="515"/>
      <c r="BC80" s="515"/>
      <c r="BD80" s="515"/>
      <c r="BE80" s="515"/>
      <c r="BF80" s="515"/>
      <c r="BG80" s="515"/>
      <c r="BH80" s="515"/>
      <c r="BI80" s="515"/>
      <c r="BJ80" s="515"/>
    </row>
    <row r="81" spans="1:62" ht="11.25" customHeight="1">
      <c r="A81" s="515"/>
      <c r="B81" s="751"/>
      <c r="C81" s="751"/>
      <c r="D81" s="751"/>
      <c r="E81" s="751"/>
      <c r="F81" s="751"/>
      <c r="G81" s="751"/>
      <c r="H81" s="751"/>
      <c r="I81" s="751"/>
      <c r="J81" s="751"/>
      <c r="K81" s="751"/>
      <c r="L81" s="751"/>
      <c r="M81" s="751"/>
      <c r="N81" s="515"/>
      <c r="O81" s="515"/>
      <c r="P81" s="515"/>
      <c r="Q81" s="515"/>
      <c r="R81" s="515"/>
      <c r="S81" s="515"/>
      <c r="T81" s="515"/>
      <c r="U81" s="515"/>
      <c r="V81" s="515"/>
      <c r="W81" s="515"/>
      <c r="X81" s="515"/>
      <c r="Y81" s="515"/>
      <c r="Z81" s="515"/>
      <c r="AA81" s="515"/>
      <c r="AB81" s="515"/>
      <c r="AC81" s="515"/>
      <c r="AD81" s="515"/>
      <c r="AE81" s="515"/>
      <c r="AF81" s="515"/>
      <c r="AG81" s="515"/>
      <c r="AH81" s="515"/>
      <c r="AI81" s="515"/>
      <c r="AJ81" s="515"/>
      <c r="AK81" s="515"/>
      <c r="AL81" s="515"/>
      <c r="AM81" s="515"/>
      <c r="AN81" s="515"/>
      <c r="AO81" s="515"/>
      <c r="AP81" s="515"/>
      <c r="AQ81" s="515"/>
      <c r="AR81" s="515"/>
      <c r="AS81" s="515"/>
      <c r="AT81" s="515"/>
      <c r="AU81" s="515"/>
      <c r="AV81" s="515"/>
      <c r="AW81" s="515"/>
      <c r="AX81" s="515"/>
      <c r="AY81" s="515"/>
      <c r="AZ81" s="515"/>
      <c r="BA81" s="515"/>
      <c r="BB81" s="515"/>
      <c r="BC81" s="515"/>
      <c r="BD81" s="515"/>
      <c r="BE81" s="515"/>
      <c r="BF81" s="515"/>
      <c r="BG81" s="515"/>
      <c r="BH81" s="515"/>
      <c r="BI81" s="515"/>
      <c r="BJ81" s="515"/>
    </row>
    <row r="82" spans="1:62" ht="6" customHeight="1">
      <c r="A82" s="515"/>
      <c r="B82" s="515"/>
      <c r="C82" s="515"/>
      <c r="D82" s="515"/>
      <c r="E82" s="515"/>
      <c r="F82" s="515"/>
      <c r="G82" s="515"/>
      <c r="H82" s="515"/>
      <c r="I82" s="515"/>
      <c r="J82" s="515"/>
      <c r="K82" s="515"/>
      <c r="L82" s="515"/>
      <c r="M82" s="515"/>
      <c r="N82" s="515"/>
      <c r="O82" s="515"/>
      <c r="P82" s="515"/>
      <c r="Q82" s="515"/>
      <c r="R82" s="515"/>
      <c r="S82" s="515"/>
      <c r="T82" s="515"/>
      <c r="U82" s="515"/>
      <c r="V82" s="515"/>
      <c r="W82" s="515"/>
      <c r="X82" s="515"/>
      <c r="Y82" s="515"/>
      <c r="Z82" s="515"/>
      <c r="AA82" s="515"/>
      <c r="AB82" s="515"/>
      <c r="AC82" s="515"/>
      <c r="AD82" s="515"/>
      <c r="AE82" s="515"/>
      <c r="AF82" s="515"/>
      <c r="AG82" s="515"/>
      <c r="AH82" s="515"/>
      <c r="AI82" s="515"/>
      <c r="AJ82" s="515"/>
      <c r="AK82" s="515"/>
      <c r="AL82" s="515"/>
      <c r="AM82" s="515"/>
      <c r="AN82" s="515"/>
      <c r="AO82" s="515"/>
      <c r="AP82" s="515"/>
      <c r="AQ82" s="515"/>
      <c r="AR82" s="515"/>
      <c r="AS82" s="515"/>
      <c r="AT82" s="515"/>
      <c r="AU82" s="515"/>
      <c r="AV82" s="515"/>
      <c r="AW82" s="515"/>
      <c r="AX82" s="515"/>
      <c r="AY82" s="515"/>
      <c r="AZ82" s="515"/>
      <c r="BA82" s="515"/>
      <c r="BB82" s="515"/>
      <c r="BC82" s="515"/>
      <c r="BD82" s="515"/>
      <c r="BE82" s="515"/>
      <c r="BF82" s="515"/>
      <c r="BG82" s="515"/>
      <c r="BH82" s="515"/>
      <c r="BI82" s="515"/>
      <c r="BJ82" s="515"/>
    </row>
    <row r="83" spans="1:62" ht="24.2" customHeight="1">
      <c r="A83" s="515"/>
      <c r="B83" s="751" t="s">
        <v>358</v>
      </c>
      <c r="C83" s="751"/>
      <c r="D83" s="751"/>
      <c r="E83" s="751"/>
      <c r="F83" s="751"/>
      <c r="G83" s="751"/>
      <c r="H83" s="751"/>
      <c r="I83" s="751"/>
      <c r="J83" s="751"/>
      <c r="K83" s="751"/>
      <c r="L83" s="751"/>
      <c r="M83" s="751"/>
      <c r="N83" s="751"/>
      <c r="O83" s="751"/>
      <c r="P83" s="751"/>
      <c r="Q83" s="751"/>
      <c r="R83" s="751"/>
      <c r="S83" s="751"/>
      <c r="T83" s="751"/>
      <c r="U83" s="751"/>
      <c r="V83" s="751"/>
      <c r="W83" s="515"/>
      <c r="X83" s="515"/>
      <c r="Y83" s="515"/>
      <c r="Z83" s="751" t="s">
        <v>359</v>
      </c>
      <c r="AA83" s="751"/>
      <c r="AB83" s="751"/>
      <c r="AC83" s="751"/>
      <c r="AD83" s="751"/>
      <c r="AE83" s="751"/>
      <c r="AF83" s="751"/>
      <c r="AG83" s="751"/>
      <c r="AH83" s="751"/>
      <c r="AI83" s="751"/>
      <c r="AJ83" s="751"/>
      <c r="AK83" s="751"/>
      <c r="AL83" s="751"/>
      <c r="AM83" s="751"/>
      <c r="AN83" s="751"/>
      <c r="AO83" s="751"/>
      <c r="AP83" s="751"/>
      <c r="AQ83" s="751"/>
      <c r="AR83" s="751"/>
      <c r="AS83" s="751"/>
      <c r="AT83" s="751"/>
      <c r="AU83" s="751"/>
      <c r="AV83" s="751"/>
      <c r="AW83" s="751"/>
      <c r="AX83" s="751"/>
      <c r="AY83" s="751"/>
      <c r="AZ83" s="751"/>
      <c r="BA83" s="751"/>
      <c r="BB83" s="751"/>
      <c r="BC83" s="751"/>
      <c r="BD83" s="751"/>
      <c r="BE83" s="751"/>
      <c r="BF83" s="751"/>
      <c r="BG83" s="751"/>
      <c r="BH83" s="751"/>
      <c r="BI83" s="751"/>
      <c r="BJ83" s="751"/>
    </row>
    <row r="84" spans="1:62" ht="24.95" customHeight="1">
      <c r="A84" s="515"/>
      <c r="B84" s="751" t="s">
        <v>360</v>
      </c>
      <c r="C84" s="751"/>
      <c r="D84" s="751"/>
      <c r="E84" s="751"/>
      <c r="F84" s="751"/>
      <c r="G84" s="751"/>
      <c r="H84" s="751"/>
      <c r="I84" s="751"/>
      <c r="J84" s="751"/>
      <c r="K84" s="751"/>
      <c r="L84" s="751"/>
      <c r="M84" s="751"/>
      <c r="N84" s="751"/>
      <c r="O84" s="751"/>
      <c r="P84" s="751"/>
      <c r="Q84" s="751"/>
      <c r="R84" s="751"/>
      <c r="S84" s="751"/>
      <c r="T84" s="751"/>
      <c r="U84" s="751"/>
      <c r="V84" s="751"/>
      <c r="W84" s="515"/>
      <c r="X84" s="515"/>
      <c r="Y84" s="515"/>
      <c r="Z84" s="515"/>
      <c r="AA84" s="515"/>
      <c r="AB84" s="515"/>
      <c r="AC84" s="515"/>
      <c r="AD84" s="515"/>
      <c r="AE84" s="515"/>
      <c r="AF84" s="515"/>
      <c r="AG84" s="515"/>
      <c r="AH84" s="515"/>
      <c r="AI84" s="515"/>
      <c r="AJ84" s="515"/>
      <c r="AK84" s="515"/>
      <c r="AL84" s="515"/>
      <c r="AM84" s="515"/>
      <c r="AN84" s="515"/>
      <c r="AO84" s="515"/>
      <c r="AP84" s="515"/>
      <c r="AQ84" s="515"/>
      <c r="AR84" s="515"/>
      <c r="AS84" s="515"/>
      <c r="AT84" s="515"/>
      <c r="AU84" s="515"/>
      <c r="AV84" s="515"/>
      <c r="AW84" s="515"/>
      <c r="AX84" s="515"/>
      <c r="AY84" s="515"/>
      <c r="AZ84" s="515"/>
      <c r="BA84" s="515"/>
      <c r="BB84" s="515"/>
      <c r="BC84" s="515"/>
      <c r="BD84" s="515"/>
      <c r="BE84" s="515"/>
      <c r="BF84" s="515"/>
      <c r="BG84" s="515"/>
      <c r="BH84" s="515"/>
      <c r="BI84" s="515"/>
      <c r="BJ84" s="515"/>
    </row>
    <row r="85" spans="1:62" ht="24.95" customHeight="1">
      <c r="A85" s="515"/>
      <c r="B85" s="515"/>
      <c r="C85" s="515"/>
      <c r="D85" s="515"/>
      <c r="E85" s="515"/>
      <c r="F85" s="515"/>
      <c r="G85" s="515"/>
      <c r="H85" s="515"/>
      <c r="I85" s="515"/>
      <c r="J85" s="515"/>
      <c r="K85" s="515"/>
      <c r="L85" s="515"/>
      <c r="M85" s="515"/>
      <c r="N85" s="515"/>
      <c r="O85" s="515"/>
      <c r="P85" s="515"/>
      <c r="Q85" s="515"/>
      <c r="R85" s="515"/>
      <c r="S85" s="515"/>
      <c r="T85" s="515"/>
      <c r="U85" s="515"/>
      <c r="V85" s="515"/>
      <c r="W85" s="515"/>
      <c r="X85" s="515"/>
      <c r="Y85" s="515"/>
      <c r="Z85" s="515"/>
      <c r="AA85" s="515"/>
      <c r="AB85" s="515"/>
      <c r="AC85" s="515"/>
      <c r="AD85" s="515"/>
      <c r="AE85" s="515"/>
      <c r="AF85" s="515"/>
      <c r="AG85" s="515"/>
      <c r="AH85" s="515"/>
      <c r="AI85" s="515"/>
      <c r="AJ85" s="515"/>
      <c r="AK85" s="515"/>
      <c r="AL85" s="515"/>
      <c r="AM85" s="515"/>
      <c r="AN85" s="515"/>
      <c r="AO85" s="515"/>
      <c r="AP85" s="515"/>
      <c r="AQ85" s="515"/>
      <c r="AR85" s="515"/>
      <c r="AS85" s="515"/>
      <c r="AT85" s="515"/>
      <c r="AU85" s="515"/>
      <c r="AV85" s="515"/>
      <c r="AW85" s="515"/>
      <c r="AX85" s="515"/>
      <c r="AY85" s="515"/>
      <c r="AZ85" s="515"/>
      <c r="BA85" s="515"/>
      <c r="BB85" s="515"/>
      <c r="BC85" s="515"/>
      <c r="BD85" s="515"/>
      <c r="BE85" s="515"/>
      <c r="BF85" s="515"/>
      <c r="BG85" s="515"/>
      <c r="BH85" s="515"/>
      <c r="BI85" s="515"/>
      <c r="BJ85" s="515"/>
    </row>
    <row r="86" spans="1:62" ht="14.45" customHeight="1">
      <c r="A86" s="515"/>
      <c r="B86" s="748" t="s">
        <v>635</v>
      </c>
      <c r="C86" s="748"/>
      <c r="D86" s="748"/>
      <c r="E86" s="748"/>
      <c r="F86" s="748"/>
      <c r="G86" s="748"/>
      <c r="H86" s="748"/>
      <c r="I86" s="748"/>
      <c r="J86" s="748"/>
      <c r="K86" s="748"/>
      <c r="L86" s="748"/>
      <c r="M86" s="748"/>
      <c r="N86" s="748"/>
      <c r="O86" s="748"/>
      <c r="P86" s="748"/>
      <c r="Q86" s="748"/>
      <c r="R86" s="748"/>
      <c r="S86" s="515"/>
      <c r="T86" s="515"/>
      <c r="U86" s="792" t="s">
        <v>636</v>
      </c>
      <c r="V86" s="792"/>
      <c r="W86" s="792"/>
      <c r="X86" s="792"/>
      <c r="Y86" s="792"/>
      <c r="Z86" s="792"/>
      <c r="AA86" s="792"/>
      <c r="AB86" s="792"/>
      <c r="AC86" s="792"/>
      <c r="AD86" s="792"/>
      <c r="AE86" s="792"/>
      <c r="AF86" s="792"/>
      <c r="AG86" s="792"/>
      <c r="AH86" s="792"/>
      <c r="AI86" s="515"/>
      <c r="AJ86" s="515"/>
      <c r="AK86" s="515"/>
      <c r="AL86" s="515"/>
      <c r="AM86" s="515"/>
      <c r="AN86" s="515"/>
      <c r="AO86" s="515"/>
      <c r="AP86" s="515"/>
      <c r="AQ86" s="515"/>
      <c r="AR86" s="515"/>
      <c r="AS86" s="515"/>
      <c r="AT86" s="515"/>
      <c r="AU86" s="515"/>
      <c r="AV86" s="515"/>
      <c r="AW86" s="515"/>
      <c r="AX86" s="515"/>
      <c r="AY86" s="515"/>
      <c r="AZ86" s="515"/>
      <c r="BA86" s="515"/>
      <c r="BB86" s="515"/>
      <c r="BC86" s="515"/>
      <c r="BD86" s="515"/>
      <c r="BE86" s="515"/>
      <c r="BF86" s="515"/>
      <c r="BG86" s="515"/>
      <c r="BH86" s="515"/>
      <c r="BI86" s="515"/>
      <c r="BJ86" s="515"/>
    </row>
  </sheetData>
  <mergeCells count="251">
    <mergeCell ref="AD1:BJ1"/>
    <mergeCell ref="A3:I4"/>
    <mergeCell ref="J4:AY4"/>
    <mergeCell ref="BA4:BJ4"/>
    <mergeCell ref="A6:BJ6"/>
    <mergeCell ref="A7:BJ7"/>
    <mergeCell ref="A9:BJ9"/>
    <mergeCell ref="D11:D12"/>
    <mergeCell ref="E11:F12"/>
    <mergeCell ref="G11:H12"/>
    <mergeCell ref="I11:J12"/>
    <mergeCell ref="K11:K12"/>
    <mergeCell ref="L11:N12"/>
    <mergeCell ref="O11:Q12"/>
    <mergeCell ref="R11:R12"/>
    <mergeCell ref="S11:S12"/>
    <mergeCell ref="AB11:AB14"/>
    <mergeCell ref="AC11:BH14"/>
    <mergeCell ref="BI11:BI14"/>
    <mergeCell ref="D14:E16"/>
    <mergeCell ref="F14:G16"/>
    <mergeCell ref="H14:W16"/>
    <mergeCell ref="AC15:AD15"/>
    <mergeCell ref="AE15:AF15"/>
    <mergeCell ref="BI16:BI19"/>
    <mergeCell ref="AB20:AB22"/>
    <mergeCell ref="BD20:BG22"/>
    <mergeCell ref="BH20:BH22"/>
    <mergeCell ref="BI20:BI22"/>
    <mergeCell ref="AM15:AO15"/>
    <mergeCell ref="AP15:AQ15"/>
    <mergeCell ref="AR15:AS15"/>
    <mergeCell ref="AT15:AW15"/>
    <mergeCell ref="AX15:BA15"/>
    <mergeCell ref="BB15:BD15"/>
    <mergeCell ref="D18:D20"/>
    <mergeCell ref="E18:L20"/>
    <mergeCell ref="M18:P20"/>
    <mergeCell ref="Q18:U20"/>
    <mergeCell ref="V18:W20"/>
    <mergeCell ref="X18:X20"/>
    <mergeCell ref="BG15:BH15"/>
    <mergeCell ref="AB16:AB19"/>
    <mergeCell ref="AC16:BC22"/>
    <mergeCell ref="BD16:BG19"/>
    <mergeCell ref="BH16:BH19"/>
    <mergeCell ref="AH15:AJ15"/>
    <mergeCell ref="AK15:AL15"/>
    <mergeCell ref="BH24:BH26"/>
    <mergeCell ref="BI24:BI26"/>
    <mergeCell ref="C25:Z25"/>
    <mergeCell ref="AC27:AI27"/>
    <mergeCell ref="AJ27:AT27"/>
    <mergeCell ref="AU27:BC27"/>
    <mergeCell ref="BD27:BG27"/>
    <mergeCell ref="AC23:AI23"/>
    <mergeCell ref="AJ23:AT23"/>
    <mergeCell ref="AU23:BC23"/>
    <mergeCell ref="BD23:BG23"/>
    <mergeCell ref="AB24:AB26"/>
    <mergeCell ref="AC24:AI26"/>
    <mergeCell ref="AJ24:AT26"/>
    <mergeCell ref="AU24:BC26"/>
    <mergeCell ref="BD24:BG26"/>
    <mergeCell ref="A31:AE31"/>
    <mergeCell ref="AF31:AK31"/>
    <mergeCell ref="AL31:AU31"/>
    <mergeCell ref="AV31:BJ31"/>
    <mergeCell ref="A32:AE32"/>
    <mergeCell ref="AF32:AK32"/>
    <mergeCell ref="AL32:AU32"/>
    <mergeCell ref="AV32:BJ32"/>
    <mergeCell ref="A29:O29"/>
    <mergeCell ref="AV29:BJ29"/>
    <mergeCell ref="A30:AE30"/>
    <mergeCell ref="AF30:AK30"/>
    <mergeCell ref="AL30:AU30"/>
    <mergeCell ref="AV30:BJ30"/>
    <mergeCell ref="A35:AE35"/>
    <mergeCell ref="AF35:AK35"/>
    <mergeCell ref="AL35:AU35"/>
    <mergeCell ref="AV35:BJ35"/>
    <mergeCell ref="A36:AE36"/>
    <mergeCell ref="AF36:AK36"/>
    <mergeCell ref="AL36:AU36"/>
    <mergeCell ref="AV36:BJ36"/>
    <mergeCell ref="A33:AE33"/>
    <mergeCell ref="AF33:AK33"/>
    <mergeCell ref="AL33:AU33"/>
    <mergeCell ref="AV33:BJ33"/>
    <mergeCell ref="A34:AE34"/>
    <mergeCell ref="AF34:AK34"/>
    <mergeCell ref="AL34:AU34"/>
    <mergeCell ref="AV34:BJ34"/>
    <mergeCell ref="A39:AE39"/>
    <mergeCell ref="AF39:AK39"/>
    <mergeCell ref="AL39:AU39"/>
    <mergeCell ref="AV39:BJ39"/>
    <mergeCell ref="A40:AE40"/>
    <mergeCell ref="AF40:AK40"/>
    <mergeCell ref="AL40:AU40"/>
    <mergeCell ref="AV40:BJ40"/>
    <mergeCell ref="A37:AE37"/>
    <mergeCell ref="AF37:AK37"/>
    <mergeCell ref="AL37:AU37"/>
    <mergeCell ref="AV37:BJ37"/>
    <mergeCell ref="A38:AE38"/>
    <mergeCell ref="AF38:AK38"/>
    <mergeCell ref="AL38:AU38"/>
    <mergeCell ref="AV38:BJ38"/>
    <mergeCell ref="A43:AE43"/>
    <mergeCell ref="AF43:AK43"/>
    <mergeCell ref="AL43:AU43"/>
    <mergeCell ref="AV43:BJ43"/>
    <mergeCell ref="A44:AE44"/>
    <mergeCell ref="AF44:AK44"/>
    <mergeCell ref="AL44:AU44"/>
    <mergeCell ref="AV44:BJ44"/>
    <mergeCell ref="A41:AE41"/>
    <mergeCell ref="AF41:AK41"/>
    <mergeCell ref="AL41:AU41"/>
    <mergeCell ref="AV41:BJ41"/>
    <mergeCell ref="A42:AE42"/>
    <mergeCell ref="AF42:AK42"/>
    <mergeCell ref="AL42:AU42"/>
    <mergeCell ref="AV42:BJ42"/>
    <mergeCell ref="A47:AE47"/>
    <mergeCell ref="AF47:AK47"/>
    <mergeCell ref="AL47:AU47"/>
    <mergeCell ref="AV47:BJ47"/>
    <mergeCell ref="A48:AE48"/>
    <mergeCell ref="AF48:AK48"/>
    <mergeCell ref="AL48:AU48"/>
    <mergeCell ref="AV48:BJ48"/>
    <mergeCell ref="A45:AE45"/>
    <mergeCell ref="AF45:AK45"/>
    <mergeCell ref="AL45:AU45"/>
    <mergeCell ref="AV45:BJ45"/>
    <mergeCell ref="A46:AE46"/>
    <mergeCell ref="AF46:AK46"/>
    <mergeCell ref="AL46:AU46"/>
    <mergeCell ref="AV46:BJ46"/>
    <mergeCell ref="A53:AE53"/>
    <mergeCell ref="AF53:AK53"/>
    <mergeCell ref="AL53:AU53"/>
    <mergeCell ref="AV53:BJ53"/>
    <mergeCell ref="A54:AE54"/>
    <mergeCell ref="AF54:AK54"/>
    <mergeCell ref="AL54:AU54"/>
    <mergeCell ref="AV54:BJ54"/>
    <mergeCell ref="A49:AE49"/>
    <mergeCell ref="AF49:AK49"/>
    <mergeCell ref="AL49:AU49"/>
    <mergeCell ref="AV49:BJ49"/>
    <mergeCell ref="A50:BJ50"/>
    <mergeCell ref="A52:O52"/>
    <mergeCell ref="A57:AE57"/>
    <mergeCell ref="AF57:AK57"/>
    <mergeCell ref="AL57:AU57"/>
    <mergeCell ref="AV57:BJ57"/>
    <mergeCell ref="A58:AE58"/>
    <mergeCell ref="AF58:AK58"/>
    <mergeCell ref="AL58:AU58"/>
    <mergeCell ref="AV58:BJ58"/>
    <mergeCell ref="A55:AE55"/>
    <mergeCell ref="AF55:AK55"/>
    <mergeCell ref="AL55:AU55"/>
    <mergeCell ref="AV55:BJ55"/>
    <mergeCell ref="A56:AE56"/>
    <mergeCell ref="AF56:AK56"/>
    <mergeCell ref="AL56:AU56"/>
    <mergeCell ref="AV56:BJ56"/>
    <mergeCell ref="A61:AE61"/>
    <mergeCell ref="AF61:AK61"/>
    <mergeCell ref="AL61:AU61"/>
    <mergeCell ref="AV61:BJ61"/>
    <mergeCell ref="A62:AE62"/>
    <mergeCell ref="AF62:AK62"/>
    <mergeCell ref="AL62:AU62"/>
    <mergeCell ref="AV62:BJ62"/>
    <mergeCell ref="A59:AE59"/>
    <mergeCell ref="AF59:AK59"/>
    <mergeCell ref="AL59:AU59"/>
    <mergeCell ref="AV59:BJ59"/>
    <mergeCell ref="A60:AE60"/>
    <mergeCell ref="AF60:AK60"/>
    <mergeCell ref="AL60:AU60"/>
    <mergeCell ref="AV60:BJ60"/>
    <mergeCell ref="A65:AE65"/>
    <mergeCell ref="AF65:AK65"/>
    <mergeCell ref="AL65:AU65"/>
    <mergeCell ref="AV65:BJ65"/>
    <mergeCell ref="A66:AE66"/>
    <mergeCell ref="AF66:AK66"/>
    <mergeCell ref="AL66:AU66"/>
    <mergeCell ref="AV66:BJ66"/>
    <mergeCell ref="A63:AE63"/>
    <mergeCell ref="AF63:AK63"/>
    <mergeCell ref="AL63:AU63"/>
    <mergeCell ref="AV63:BJ63"/>
    <mergeCell ref="A64:AE64"/>
    <mergeCell ref="AF64:AK64"/>
    <mergeCell ref="AL64:AU64"/>
    <mergeCell ref="AV64:BJ64"/>
    <mergeCell ref="A69:AE69"/>
    <mergeCell ref="AF69:AK69"/>
    <mergeCell ref="AL69:AU69"/>
    <mergeCell ref="AV69:BJ69"/>
    <mergeCell ref="A70:AE70"/>
    <mergeCell ref="AF70:AK70"/>
    <mergeCell ref="AL70:AU70"/>
    <mergeCell ref="AV70:BJ70"/>
    <mergeCell ref="A67:AE67"/>
    <mergeCell ref="AF67:AK67"/>
    <mergeCell ref="AL67:AU67"/>
    <mergeCell ref="AV67:BJ67"/>
    <mergeCell ref="A68:AE68"/>
    <mergeCell ref="AF68:AK68"/>
    <mergeCell ref="AL68:AU68"/>
    <mergeCell ref="AV68:BJ68"/>
    <mergeCell ref="A75:AE75"/>
    <mergeCell ref="AF75:AK75"/>
    <mergeCell ref="AL75:AZ75"/>
    <mergeCell ref="BA75:BJ75"/>
    <mergeCell ref="A76:AE76"/>
    <mergeCell ref="AF76:AK76"/>
    <mergeCell ref="AL76:AZ76"/>
    <mergeCell ref="BA76:BJ76"/>
    <mergeCell ref="A71:AE71"/>
    <mergeCell ref="AF71:AK71"/>
    <mergeCell ref="AL71:AU71"/>
    <mergeCell ref="AV71:BJ71"/>
    <mergeCell ref="A72:BJ72"/>
    <mergeCell ref="A74:AK74"/>
    <mergeCell ref="AL74:AZ74"/>
    <mergeCell ref="BA74:BJ74"/>
    <mergeCell ref="B80:M81"/>
    <mergeCell ref="Z80:AM80"/>
    <mergeCell ref="B83:V83"/>
    <mergeCell ref="Z83:BJ83"/>
    <mergeCell ref="B84:V84"/>
    <mergeCell ref="U86:AH86"/>
    <mergeCell ref="A77:AE77"/>
    <mergeCell ref="AF77:AK77"/>
    <mergeCell ref="AL77:AZ77"/>
    <mergeCell ref="BA77:BJ77"/>
    <mergeCell ref="A78:AE78"/>
    <mergeCell ref="AF78:AK78"/>
    <mergeCell ref="AL78:AZ78"/>
    <mergeCell ref="BA78:BJ78"/>
    <mergeCell ref="B86:R86"/>
  </mergeCells>
  <pageMargins left="0.56999999999999995" right="0.48" top="0.75" bottom="0.75" header="0.3" footer="0.3"/>
  <pageSetup paperSize="9" scale="85" orientation="portrait" horizontalDpi="300" verticalDpi="300"/>
  <drawing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E68"/>
  <sheetViews>
    <sheetView topLeftCell="A28" workbookViewId="0">
      <selection activeCell="G23" sqref="G23"/>
    </sheetView>
  </sheetViews>
  <sheetFormatPr defaultRowHeight="15"/>
  <cols>
    <col min="1" max="1" width="7.28515625" style="166" customWidth="1"/>
    <col min="2" max="2" width="56.140625" style="166" customWidth="1"/>
    <col min="3" max="3" width="9.140625" style="167" customWidth="1"/>
    <col min="4" max="4" width="10.5703125" style="166" customWidth="1"/>
    <col min="5" max="5" width="17" style="171" customWidth="1"/>
    <col min="6" max="6" width="14.5703125" style="166" customWidth="1"/>
    <col min="7" max="7" width="14.5703125" style="166" bestFit="1" customWidth="1"/>
    <col min="8" max="16384" width="9.140625" style="166"/>
  </cols>
  <sheetData>
    <row r="1" spans="1:5">
      <c r="A1" s="165" t="s">
        <v>146</v>
      </c>
      <c r="E1" s="168" t="s">
        <v>366</v>
      </c>
    </row>
    <row r="2" spans="1:5">
      <c r="E2" s="169" t="s">
        <v>367</v>
      </c>
    </row>
    <row r="4" spans="1:5" ht="22.5">
      <c r="A4" s="849" t="s">
        <v>612</v>
      </c>
      <c r="B4" s="849"/>
      <c r="C4" s="849"/>
      <c r="D4" s="849"/>
      <c r="E4" s="849"/>
    </row>
    <row r="5" spans="1:5">
      <c r="A5" s="170"/>
    </row>
    <row r="6" spans="1:5" ht="20.25">
      <c r="A6" s="856" t="s">
        <v>656</v>
      </c>
      <c r="B6" s="856"/>
      <c r="C6" s="856"/>
      <c r="D6" s="856"/>
      <c r="E6" s="856"/>
    </row>
    <row r="7" spans="1:5" ht="20.25">
      <c r="A7" s="856" t="s">
        <v>657</v>
      </c>
      <c r="B7" s="856"/>
      <c r="C7" s="856"/>
      <c r="D7" s="856"/>
      <c r="E7" s="856"/>
    </row>
    <row r="9" spans="1:5" s="175" customFormat="1" ht="12.75">
      <c r="A9" s="172" t="s">
        <v>148</v>
      </c>
      <c r="B9" s="477">
        <v>2097893</v>
      </c>
      <c r="C9" s="174"/>
      <c r="D9" s="850" t="s">
        <v>285</v>
      </c>
      <c r="E9" s="851"/>
    </row>
    <row r="10" spans="1:5" s="175" customFormat="1" ht="12.75">
      <c r="A10" s="172" t="s">
        <v>685</v>
      </c>
      <c r="B10" s="172" t="s">
        <v>1007</v>
      </c>
      <c r="C10" s="174"/>
      <c r="D10" s="852" t="s">
        <v>658</v>
      </c>
      <c r="E10" s="853"/>
    </row>
    <row r="11" spans="1:5" s="175" customFormat="1" ht="12.75">
      <c r="A11" s="172" t="s">
        <v>1777</v>
      </c>
      <c r="C11" s="174"/>
      <c r="D11" s="852" t="s">
        <v>686</v>
      </c>
      <c r="E11" s="853"/>
    </row>
    <row r="12" spans="1:5" s="175" customFormat="1" ht="25.5">
      <c r="C12" s="174"/>
      <c r="D12" s="176" t="s">
        <v>277</v>
      </c>
      <c r="E12" s="177" t="s">
        <v>147</v>
      </c>
    </row>
    <row r="13" spans="1:5" s="175" customFormat="1" ht="12.75" customHeight="1">
      <c r="A13" s="178" t="s">
        <v>661</v>
      </c>
      <c r="C13" s="174"/>
      <c r="D13" s="854" t="s">
        <v>659</v>
      </c>
      <c r="E13" s="855"/>
    </row>
    <row r="14" spans="1:5" ht="6" customHeight="1">
      <c r="E14" s="179" t="s">
        <v>149</v>
      </c>
    </row>
    <row r="15" spans="1:5">
      <c r="A15" s="180" t="s">
        <v>664</v>
      </c>
      <c r="B15" s="180"/>
      <c r="E15" s="181"/>
    </row>
    <row r="16" spans="1:5" ht="27.75" customHeight="1">
      <c r="A16" s="839" t="s">
        <v>105</v>
      </c>
      <c r="B16" s="839"/>
      <c r="C16" s="840" t="s">
        <v>665</v>
      </c>
      <c r="D16" s="844" t="s">
        <v>1028</v>
      </c>
      <c r="E16" s="831" t="s">
        <v>58</v>
      </c>
    </row>
    <row r="17" spans="1:5">
      <c r="A17" s="839"/>
      <c r="B17" s="839"/>
      <c r="C17" s="840"/>
      <c r="D17" s="845"/>
      <c r="E17" s="831"/>
    </row>
    <row r="18" spans="1:5">
      <c r="A18" s="832" t="s">
        <v>150</v>
      </c>
      <c r="B18" s="833"/>
      <c r="C18" s="182" t="s">
        <v>151</v>
      </c>
      <c r="D18" s="183" t="s">
        <v>152</v>
      </c>
      <c r="E18" s="184" t="s">
        <v>153</v>
      </c>
    </row>
    <row r="19" spans="1:5" ht="36.75" customHeight="1">
      <c r="A19" s="834" t="s">
        <v>667</v>
      </c>
      <c r="B19" s="834"/>
      <c r="C19" s="185">
        <v>1</v>
      </c>
      <c r="D19" s="186"/>
      <c r="E19" s="588"/>
    </row>
    <row r="20" spans="1:5">
      <c r="A20" s="834"/>
      <c r="B20" s="186" t="s">
        <v>660</v>
      </c>
      <c r="C20" s="185">
        <v>2</v>
      </c>
      <c r="D20" s="186"/>
      <c r="E20" s="588"/>
    </row>
    <row r="21" spans="1:5" ht="72">
      <c r="A21" s="834"/>
      <c r="B21" s="187" t="s">
        <v>687</v>
      </c>
      <c r="C21" s="185">
        <v>3</v>
      </c>
      <c r="D21" s="186"/>
      <c r="E21" s="588"/>
    </row>
    <row r="22" spans="1:5">
      <c r="A22" s="834"/>
      <c r="B22" s="186" t="s">
        <v>668</v>
      </c>
      <c r="C22" s="185">
        <v>4</v>
      </c>
      <c r="D22" s="186"/>
      <c r="E22" s="588"/>
    </row>
    <row r="23" spans="1:5">
      <c r="A23" s="834" t="s">
        <v>669</v>
      </c>
      <c r="B23" s="834"/>
      <c r="C23" s="185">
        <v>5</v>
      </c>
      <c r="D23" s="188">
        <f>SUM(D24:D27)</f>
        <v>10</v>
      </c>
      <c r="E23" s="589">
        <f>+E27*0.1</f>
        <v>25159667.800000001</v>
      </c>
    </row>
    <row r="24" spans="1:5" ht="24">
      <c r="A24" s="834"/>
      <c r="B24" s="186" t="s">
        <v>670</v>
      </c>
      <c r="C24" s="185">
        <v>6</v>
      </c>
      <c r="D24" s="189"/>
      <c r="E24" s="588"/>
    </row>
    <row r="25" spans="1:5">
      <c r="A25" s="834"/>
      <c r="B25" s="186" t="s">
        <v>671</v>
      </c>
      <c r="C25" s="185">
        <v>7</v>
      </c>
      <c r="D25" s="185">
        <v>5</v>
      </c>
      <c r="E25" s="588">
        <v>251596678</v>
      </c>
    </row>
    <row r="26" spans="1:5" ht="36">
      <c r="A26" s="834"/>
      <c r="B26" s="186" t="s">
        <v>672</v>
      </c>
      <c r="C26" s="185">
        <v>8</v>
      </c>
      <c r="D26" s="190"/>
      <c r="E26" s="588"/>
    </row>
    <row r="27" spans="1:5">
      <c r="A27" s="834"/>
      <c r="B27" s="186" t="s">
        <v>673</v>
      </c>
      <c r="C27" s="185">
        <v>9</v>
      </c>
      <c r="D27" s="182">
        <v>5</v>
      </c>
      <c r="E27" s="589">
        <f>+E24+E25</f>
        <v>251596678</v>
      </c>
    </row>
    <row r="28" spans="1:5">
      <c r="A28" s="834" t="s">
        <v>674</v>
      </c>
      <c r="B28" s="834"/>
      <c r="C28" s="185">
        <v>10</v>
      </c>
      <c r="D28" s="185"/>
      <c r="E28" s="588"/>
    </row>
    <row r="29" spans="1:5">
      <c r="A29" s="191"/>
      <c r="B29" s="186" t="s">
        <v>675</v>
      </c>
      <c r="C29" s="185">
        <v>11</v>
      </c>
      <c r="D29" s="185"/>
      <c r="E29" s="588"/>
    </row>
    <row r="30" spans="1:5">
      <c r="A30" s="834" t="s">
        <v>662</v>
      </c>
      <c r="B30" s="834"/>
      <c r="C30" s="185">
        <v>12</v>
      </c>
      <c r="D30" s="192"/>
      <c r="E30" s="589"/>
    </row>
    <row r="31" spans="1:5">
      <c r="A31" s="191"/>
      <c r="B31" s="186" t="s">
        <v>154</v>
      </c>
      <c r="C31" s="185">
        <v>13</v>
      </c>
      <c r="D31" s="190"/>
      <c r="E31" s="588"/>
    </row>
    <row r="32" spans="1:5">
      <c r="A32" s="834" t="s">
        <v>676</v>
      </c>
      <c r="B32" s="834"/>
      <c r="C32" s="185">
        <v>14</v>
      </c>
      <c r="D32" s="190"/>
      <c r="E32" s="588"/>
    </row>
    <row r="33" spans="1:8">
      <c r="A33" s="191"/>
      <c r="B33" s="186" t="s">
        <v>677</v>
      </c>
      <c r="C33" s="185">
        <v>15</v>
      </c>
      <c r="D33" s="190"/>
      <c r="E33" s="588"/>
    </row>
    <row r="34" spans="1:8" ht="24" customHeight="1">
      <c r="A34" s="834" t="s">
        <v>678</v>
      </c>
      <c r="B34" s="834"/>
      <c r="C34" s="185">
        <v>16</v>
      </c>
      <c r="D34" s="192">
        <f>+D35+D36+D37+D38+D39</f>
        <v>0</v>
      </c>
      <c r="E34" s="589">
        <f>+(E35+E36+E37+E38+E39)*0.2</f>
        <v>0</v>
      </c>
      <c r="G34" s="171"/>
    </row>
    <row r="35" spans="1:8" ht="24">
      <c r="A35" s="841"/>
      <c r="B35" s="186" t="s">
        <v>679</v>
      </c>
      <c r="C35" s="185">
        <v>17</v>
      </c>
      <c r="D35" s="190"/>
      <c r="E35" s="588"/>
    </row>
    <row r="36" spans="1:8">
      <c r="A36" s="842"/>
      <c r="B36" s="186" t="s">
        <v>680</v>
      </c>
      <c r="C36" s="185">
        <v>18</v>
      </c>
      <c r="D36" s="190"/>
      <c r="E36" s="588"/>
    </row>
    <row r="37" spans="1:8" ht="36" customHeight="1">
      <c r="A37" s="842"/>
      <c r="B37" s="186" t="s">
        <v>681</v>
      </c>
      <c r="C37" s="185">
        <v>19</v>
      </c>
      <c r="D37" s="190"/>
      <c r="E37" s="588"/>
    </row>
    <row r="38" spans="1:8" ht="24">
      <c r="A38" s="842"/>
      <c r="B38" s="186" t="s">
        <v>682</v>
      </c>
      <c r="C38" s="185">
        <v>20</v>
      </c>
      <c r="D38" s="190"/>
      <c r="E38" s="588"/>
    </row>
    <row r="39" spans="1:8" ht="24">
      <c r="A39" s="843"/>
      <c r="B39" s="186" t="s">
        <v>368</v>
      </c>
      <c r="C39" s="185">
        <v>21</v>
      </c>
      <c r="D39" s="190"/>
      <c r="E39" s="588"/>
    </row>
    <row r="40" spans="1:8">
      <c r="A40" s="834" t="s">
        <v>683</v>
      </c>
      <c r="B40" s="834"/>
      <c r="C40" s="185">
        <v>22</v>
      </c>
      <c r="D40" s="163">
        <v>5</v>
      </c>
      <c r="E40" s="589">
        <f>+E19+E23+E28+E30+E32+E34</f>
        <v>25159667.800000001</v>
      </c>
    </row>
    <row r="41" spans="1:8">
      <c r="A41" s="834" t="s">
        <v>684</v>
      </c>
      <c r="B41" s="834"/>
      <c r="C41" s="185">
        <v>23</v>
      </c>
      <c r="D41" s="190"/>
      <c r="E41" s="588"/>
    </row>
    <row r="42" spans="1:8">
      <c r="A42" s="847" t="s">
        <v>663</v>
      </c>
      <c r="B42" s="848"/>
      <c r="C42" s="185">
        <v>24</v>
      </c>
      <c r="D42" s="192">
        <v>5</v>
      </c>
      <c r="E42" s="589">
        <f>+E40-E41</f>
        <v>25159667.800000001</v>
      </c>
    </row>
    <row r="43" spans="1:8" ht="15.75" hidden="1" customHeight="1">
      <c r="A43" s="846" t="s">
        <v>364</v>
      </c>
      <c r="B43" s="846"/>
      <c r="C43" s="193"/>
      <c r="D43" s="194"/>
      <c r="E43" s="195" t="s">
        <v>101</v>
      </c>
    </row>
    <row r="44" spans="1:8" s="199" customFormat="1" hidden="1">
      <c r="A44" s="835" t="s">
        <v>251</v>
      </c>
      <c r="B44" s="836"/>
      <c r="C44" s="196">
        <f>+C41+1</f>
        <v>24</v>
      </c>
      <c r="D44" s="197"/>
      <c r="E44" s="198"/>
      <c r="H44" s="200"/>
    </row>
    <row r="45" spans="1:8" s="199" customFormat="1" ht="14.25" hidden="1" customHeight="1">
      <c r="A45" s="837" t="s">
        <v>250</v>
      </c>
      <c r="B45" s="838"/>
      <c r="C45" s="196">
        <f>+C44+1</f>
        <v>25</v>
      </c>
      <c r="D45" s="197"/>
      <c r="E45" s="201"/>
      <c r="G45" s="202"/>
    </row>
    <row r="46" spans="1:8" s="199" customFormat="1" hidden="1">
      <c r="A46" s="835" t="s">
        <v>249</v>
      </c>
      <c r="B46" s="836"/>
      <c r="C46" s="196">
        <f t="shared" ref="C46:C49" si="0">+C45+1</f>
        <v>26</v>
      </c>
      <c r="D46" s="203"/>
      <c r="E46" s="201"/>
      <c r="G46" s="202"/>
    </row>
    <row r="47" spans="1:8" s="199" customFormat="1" ht="14.25" hidden="1" customHeight="1">
      <c r="A47" s="837" t="s">
        <v>355</v>
      </c>
      <c r="B47" s="838"/>
      <c r="C47" s="196">
        <f>+C46+1</f>
        <v>27</v>
      </c>
      <c r="D47" s="197"/>
      <c r="E47" s="201"/>
    </row>
    <row r="48" spans="1:8" s="199" customFormat="1" ht="14.25" hidden="1" customHeight="1">
      <c r="A48" s="837" t="s">
        <v>365</v>
      </c>
      <c r="B48" s="838"/>
      <c r="C48" s="196">
        <f t="shared" si="0"/>
        <v>28</v>
      </c>
      <c r="D48" s="197"/>
      <c r="E48" s="201"/>
    </row>
    <row r="49" spans="1:31" s="199" customFormat="1" ht="14.25" hidden="1" customHeight="1">
      <c r="A49" s="837" t="s">
        <v>247</v>
      </c>
      <c r="B49" s="838"/>
      <c r="C49" s="196">
        <f t="shared" si="0"/>
        <v>29</v>
      </c>
      <c r="D49" s="197"/>
      <c r="E49" s="201"/>
    </row>
    <row r="50" spans="1:31" s="199" customFormat="1" ht="14.25" customHeight="1">
      <c r="A50" s="204"/>
      <c r="B50" s="204"/>
      <c r="C50" s="205"/>
      <c r="D50" s="206"/>
      <c r="E50" s="164"/>
    </row>
    <row r="51" spans="1:31" s="199" customFormat="1" ht="14.25" customHeight="1">
      <c r="A51" s="857" t="s">
        <v>371</v>
      </c>
      <c r="B51" s="857"/>
      <c r="C51" s="205"/>
      <c r="D51" s="164" t="s">
        <v>7</v>
      </c>
      <c r="E51" s="164" t="s">
        <v>8</v>
      </c>
    </row>
    <row r="52" spans="1:31" s="207" customFormat="1" ht="14.25" customHeight="1">
      <c r="A52" s="797" t="s">
        <v>354</v>
      </c>
      <c r="B52" s="797"/>
      <c r="C52" s="185">
        <v>25</v>
      </c>
      <c r="D52" s="20"/>
      <c r="E52" s="20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</row>
    <row r="53" spans="1:31" s="207" customFormat="1" ht="14.25" customHeight="1">
      <c r="A53" s="797" t="s">
        <v>249</v>
      </c>
      <c r="B53" s="797"/>
      <c r="C53" s="185">
        <v>26</v>
      </c>
      <c r="D53" s="20"/>
      <c r="E53" s="21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</row>
    <row r="54" spans="1:31" s="207" customFormat="1" ht="14.25" customHeight="1">
      <c r="A54" s="797" t="s">
        <v>355</v>
      </c>
      <c r="B54" s="797"/>
      <c r="C54" s="185">
        <v>27</v>
      </c>
      <c r="D54" s="20"/>
      <c r="E54" s="20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</row>
    <row r="55" spans="1:31" s="207" customFormat="1" ht="14.25" customHeight="1">
      <c r="A55" s="797" t="s">
        <v>247</v>
      </c>
      <c r="B55" s="797"/>
      <c r="C55" s="185">
        <v>28</v>
      </c>
      <c r="D55" s="20"/>
      <c r="E55" s="20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</row>
    <row r="56" spans="1:31" s="207" customFormat="1" ht="14.25" customHeight="1">
      <c r="A56" s="204"/>
      <c r="B56" s="204"/>
      <c r="C56" s="205"/>
      <c r="D56" s="206"/>
      <c r="E56" s="164"/>
    </row>
    <row r="57" spans="1:31" s="199" customFormat="1" ht="14.25" customHeight="1">
      <c r="A57" s="204"/>
      <c r="B57" s="204"/>
      <c r="C57" s="205"/>
      <c r="D57" s="206"/>
      <c r="E57" s="164"/>
    </row>
    <row r="58" spans="1:31">
      <c r="A58" s="208"/>
      <c r="B58" s="208"/>
      <c r="C58" s="209"/>
      <c r="D58" s="210"/>
      <c r="E58" s="211"/>
    </row>
    <row r="59" spans="1:31">
      <c r="A59" s="212" t="s">
        <v>369</v>
      </c>
      <c r="B59" s="212"/>
      <c r="C59" s="213"/>
      <c r="D59" s="212"/>
      <c r="E59" s="214"/>
      <c r="F59" s="215"/>
    </row>
    <row r="60" spans="1:31">
      <c r="A60" s="212"/>
      <c r="B60" s="212"/>
      <c r="C60" s="213"/>
      <c r="D60" s="212"/>
      <c r="E60" s="214"/>
      <c r="F60" s="215"/>
    </row>
    <row r="61" spans="1:31">
      <c r="A61" s="212" t="s">
        <v>637</v>
      </c>
      <c r="B61" s="212"/>
      <c r="C61" s="213"/>
      <c r="D61" s="212"/>
      <c r="E61" s="214"/>
      <c r="F61" s="215"/>
    </row>
    <row r="62" spans="1:31">
      <c r="A62" s="212"/>
      <c r="B62" s="212"/>
      <c r="C62" s="213"/>
      <c r="D62" s="212"/>
      <c r="E62" s="214"/>
      <c r="F62" s="215"/>
    </row>
    <row r="63" spans="1:31">
      <c r="A63" s="212" t="s">
        <v>638</v>
      </c>
      <c r="B63" s="212"/>
      <c r="C63" s="213"/>
      <c r="D63" s="212"/>
      <c r="E63" s="214"/>
      <c r="F63" s="215"/>
    </row>
    <row r="64" spans="1:31">
      <c r="A64" s="212"/>
      <c r="B64" s="212"/>
      <c r="C64" s="213"/>
      <c r="D64" s="212"/>
      <c r="E64" s="214"/>
      <c r="F64" s="215"/>
    </row>
    <row r="65" spans="1:6">
      <c r="A65" s="212" t="s">
        <v>639</v>
      </c>
      <c r="B65" s="212"/>
      <c r="C65" s="213"/>
      <c r="D65" s="212" t="s">
        <v>639</v>
      </c>
      <c r="E65" s="214"/>
      <c r="F65" s="215"/>
    </row>
    <row r="66" spans="1:6">
      <c r="A66" s="215"/>
      <c r="B66" s="215"/>
      <c r="C66" s="216"/>
      <c r="D66" s="215"/>
      <c r="E66" s="217"/>
      <c r="F66" s="215"/>
    </row>
    <row r="68" spans="1:6">
      <c r="A68" s="175"/>
    </row>
  </sheetData>
  <mergeCells count="36">
    <mergeCell ref="A52:B52"/>
    <mergeCell ref="A53:B53"/>
    <mergeCell ref="A54:B54"/>
    <mergeCell ref="A55:B55"/>
    <mergeCell ref="A51:B51"/>
    <mergeCell ref="A4:E4"/>
    <mergeCell ref="D9:E9"/>
    <mergeCell ref="D10:E10"/>
    <mergeCell ref="D11:E11"/>
    <mergeCell ref="D13:E13"/>
    <mergeCell ref="A6:E6"/>
    <mergeCell ref="A7:E7"/>
    <mergeCell ref="A47:B47"/>
    <mergeCell ref="A48:B48"/>
    <mergeCell ref="A49:B49"/>
    <mergeCell ref="A20:A22"/>
    <mergeCell ref="A23:B23"/>
    <mergeCell ref="A24:A27"/>
    <mergeCell ref="A43:B43"/>
    <mergeCell ref="A41:B41"/>
    <mergeCell ref="A42:B42"/>
    <mergeCell ref="A28:B28"/>
    <mergeCell ref="A30:B30"/>
    <mergeCell ref="A32:B32"/>
    <mergeCell ref="A34:B34"/>
    <mergeCell ref="A40:B40"/>
    <mergeCell ref="E16:E17"/>
    <mergeCell ref="A18:B18"/>
    <mergeCell ref="A19:B19"/>
    <mergeCell ref="A44:B44"/>
    <mergeCell ref="A46:B46"/>
    <mergeCell ref="A45:B45"/>
    <mergeCell ref="A16:B17"/>
    <mergeCell ref="C16:C17"/>
    <mergeCell ref="A35:A39"/>
    <mergeCell ref="D16:D17"/>
  </mergeCells>
  <pageMargins left="0.64" right="0.23" top="0.56999999999999995" bottom="0.27559055118110198" header="0.56000000000000005" footer="0.15748031496063"/>
  <pageSetup paperSize="9" scale="90" orientation="portrait" horizontalDpi="300" verticalDpi="300"/>
  <rowBreaks count="1" manualBreakCount="1">
    <brk id="43" max="1638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11"/>
  <sheetViews>
    <sheetView topLeftCell="A79" zoomScaleNormal="100" workbookViewId="0">
      <selection activeCell="H27" sqref="H27"/>
    </sheetView>
  </sheetViews>
  <sheetFormatPr defaultRowHeight="15"/>
  <cols>
    <col min="1" max="1" width="4.85546875" style="23" customWidth="1"/>
    <col min="2" max="2" width="6.42578125" style="23" customWidth="1"/>
    <col min="3" max="3" width="56.5703125" style="23" customWidth="1"/>
    <col min="4" max="4" width="5.85546875" style="24" customWidth="1"/>
    <col min="5" max="5" width="16" style="25" bestFit="1" customWidth="1"/>
    <col min="6" max="6" width="17.5703125" style="56" customWidth="1"/>
    <col min="7" max="7" width="18.5703125" style="23" customWidth="1"/>
    <col min="8" max="16384" width="9.140625" style="23"/>
  </cols>
  <sheetData>
    <row r="1" spans="1:6">
      <c r="F1" s="653" t="s">
        <v>16</v>
      </c>
    </row>
    <row r="2" spans="1:6">
      <c r="F2" s="653" t="s">
        <v>1038</v>
      </c>
    </row>
    <row r="3" spans="1:6">
      <c r="F3" s="653"/>
    </row>
    <row r="4" spans="1:6" ht="25.5">
      <c r="A4" s="858" t="s">
        <v>631</v>
      </c>
      <c r="B4" s="858"/>
      <c r="C4" s="858"/>
      <c r="D4" s="858"/>
      <c r="E4" s="858"/>
      <c r="F4" s="858"/>
    </row>
    <row r="5" spans="1:6" ht="25.5" customHeight="1">
      <c r="A5" s="859" t="s">
        <v>19</v>
      </c>
      <c r="B5" s="859"/>
      <c r="C5" s="859"/>
      <c r="D5" s="859"/>
      <c r="E5" s="859"/>
      <c r="F5" s="859"/>
    </row>
    <row r="6" spans="1:6" ht="10.5" customHeight="1">
      <c r="A6" s="26"/>
    </row>
    <row r="7" spans="1:6" s="27" customFormat="1" ht="12.75">
      <c r="A7" s="26" t="s">
        <v>1006</v>
      </c>
      <c r="C7" s="26"/>
      <c r="D7" s="28"/>
      <c r="E7" s="25"/>
      <c r="F7" s="56"/>
    </row>
    <row r="8" spans="1:6" s="27" customFormat="1" ht="6.75" customHeight="1">
      <c r="D8" s="28"/>
      <c r="E8" s="25"/>
      <c r="F8" s="56"/>
    </row>
    <row r="9" spans="1:6" s="27" customFormat="1" ht="15" customHeight="1">
      <c r="A9" s="26" t="s">
        <v>1778</v>
      </c>
      <c r="D9" s="28"/>
      <c r="E9" s="25"/>
      <c r="F9" s="56"/>
    </row>
    <row r="10" spans="1:6" s="27" customFormat="1" ht="12.75">
      <c r="A10" s="26"/>
      <c r="D10" s="28"/>
      <c r="E10" s="25"/>
      <c r="F10" s="653" t="s">
        <v>144</v>
      </c>
    </row>
    <row r="11" spans="1:6" s="27" customFormat="1" ht="12.75">
      <c r="A11" s="26" t="s">
        <v>117</v>
      </c>
      <c r="D11" s="28"/>
      <c r="E11" s="25"/>
      <c r="F11" s="56"/>
    </row>
    <row r="12" spans="1:6" s="27" customFormat="1" ht="12.75">
      <c r="A12" s="27" t="s">
        <v>652</v>
      </c>
      <c r="D12" s="28"/>
      <c r="E12" s="25"/>
      <c r="F12" s="56"/>
    </row>
    <row r="13" spans="1:6" s="27" customFormat="1" ht="12.75">
      <c r="A13" s="27" t="s">
        <v>653</v>
      </c>
      <c r="D13" s="28"/>
      <c r="E13" s="25"/>
      <c r="F13" s="56"/>
    </row>
    <row r="14" spans="1:6" s="27" customFormat="1" ht="12.75">
      <c r="A14" s="27" t="s">
        <v>654</v>
      </c>
      <c r="D14" s="28"/>
      <c r="E14" s="25"/>
      <c r="F14" s="56"/>
    </row>
    <row r="15" spans="1:6" s="27" customFormat="1" ht="6.75" customHeight="1">
      <c r="D15" s="28"/>
      <c r="E15" s="25"/>
      <c r="F15" s="56"/>
    </row>
    <row r="16" spans="1:6" s="27" customFormat="1" ht="12.75">
      <c r="A16" s="29" t="s">
        <v>651</v>
      </c>
      <c r="D16" s="28"/>
      <c r="E16" s="25"/>
      <c r="F16" s="56"/>
    </row>
    <row r="17" spans="1:6" s="27" customFormat="1" ht="3.75" customHeight="1">
      <c r="A17" s="29"/>
      <c r="D17" s="28"/>
      <c r="E17" s="25"/>
      <c r="F17" s="56"/>
    </row>
    <row r="18" spans="1:6" s="27" customFormat="1" ht="12.75">
      <c r="A18" s="30" t="s">
        <v>650</v>
      </c>
      <c r="B18" s="31"/>
      <c r="C18" s="31"/>
      <c r="D18" s="32"/>
      <c r="E18" s="33"/>
      <c r="F18" s="654"/>
    </row>
    <row r="19" spans="1:6" s="27" customFormat="1" ht="8.25" customHeight="1">
      <c r="D19" s="28"/>
      <c r="E19" s="25"/>
      <c r="F19" s="56"/>
    </row>
    <row r="20" spans="1:6" s="27" customFormat="1" ht="12.75">
      <c r="A20" s="861" t="s">
        <v>614</v>
      </c>
      <c r="B20" s="861"/>
      <c r="C20" s="861"/>
      <c r="D20" s="861"/>
      <c r="E20" s="861"/>
      <c r="F20" s="861"/>
    </row>
    <row r="21" spans="1:6" s="27" customFormat="1" ht="12.75">
      <c r="A21" s="862" t="s">
        <v>118</v>
      </c>
      <c r="B21" s="862"/>
      <c r="C21" s="862"/>
      <c r="D21" s="862"/>
      <c r="E21" s="862"/>
      <c r="F21" s="862"/>
    </row>
    <row r="22" spans="1:6" s="27" customFormat="1" ht="18.75" customHeight="1">
      <c r="A22" s="26" t="s">
        <v>615</v>
      </c>
      <c r="D22" s="28"/>
      <c r="E22" s="25"/>
      <c r="F22" s="56"/>
    </row>
    <row r="23" spans="1:6" s="27" customFormat="1" ht="15" customHeight="1">
      <c r="A23" s="26" t="s">
        <v>119</v>
      </c>
      <c r="D23" s="28"/>
      <c r="E23" s="25"/>
      <c r="F23" s="56"/>
    </row>
    <row r="24" spans="1:6" s="27" customFormat="1" ht="9" customHeight="1">
      <c r="A24" s="34"/>
      <c r="B24" s="31"/>
      <c r="C24" s="31"/>
      <c r="D24" s="32"/>
      <c r="E24" s="33"/>
      <c r="F24" s="654"/>
    </row>
    <row r="25" spans="1:6" s="27" customFormat="1" ht="15.75" customHeight="1">
      <c r="A25" s="26" t="s">
        <v>120</v>
      </c>
      <c r="D25" s="28"/>
      <c r="E25" s="25"/>
      <c r="F25" s="56"/>
    </row>
    <row r="26" spans="1:6" s="27" customFormat="1" ht="3" customHeight="1">
      <c r="A26" s="26"/>
      <c r="D26" s="28"/>
      <c r="E26" s="25"/>
      <c r="F26" s="56"/>
    </row>
    <row r="27" spans="1:6" s="27" customFormat="1" ht="12.75" customHeight="1">
      <c r="A27" s="860" t="s">
        <v>115</v>
      </c>
      <c r="B27" s="860"/>
      <c r="C27" s="860"/>
      <c r="D27" s="860"/>
      <c r="E27" s="860"/>
      <c r="F27" s="860"/>
    </row>
    <row r="28" spans="1:6" ht="12" customHeight="1">
      <c r="A28" s="35" t="s">
        <v>17</v>
      </c>
      <c r="F28" s="25" t="s">
        <v>46</v>
      </c>
    </row>
    <row r="29" spans="1:6" ht="43.5" customHeight="1">
      <c r="A29" s="865" t="s">
        <v>9</v>
      </c>
      <c r="B29" s="865"/>
      <c r="C29" s="865"/>
      <c r="D29" s="36" t="s">
        <v>10</v>
      </c>
      <c r="E29" s="37" t="s">
        <v>20</v>
      </c>
      <c r="F29" s="655" t="s">
        <v>18</v>
      </c>
    </row>
    <row r="30" spans="1:6" ht="17.25" customHeight="1">
      <c r="A30" s="866" t="s">
        <v>145</v>
      </c>
      <c r="B30" s="866"/>
      <c r="C30" s="866"/>
      <c r="D30" s="38">
        <v>1</v>
      </c>
      <c r="E30" s="639">
        <f>SUM(E31:E35)</f>
        <v>4195071452.9699998</v>
      </c>
      <c r="F30" s="39"/>
    </row>
    <row r="31" spans="1:6">
      <c r="A31" s="868" t="s">
        <v>21</v>
      </c>
      <c r="B31" s="863" t="s">
        <v>616</v>
      </c>
      <c r="C31" s="863"/>
      <c r="D31" s="40">
        <v>2</v>
      </c>
      <c r="E31" s="638"/>
      <c r="F31" s="44"/>
    </row>
    <row r="32" spans="1:6" ht="26.25" customHeight="1">
      <c r="A32" s="869"/>
      <c r="B32" s="863" t="s">
        <v>617</v>
      </c>
      <c r="C32" s="863"/>
      <c r="D32" s="40">
        <v>3</v>
      </c>
      <c r="E32" s="638">
        <f>E70</f>
        <v>91589987.140000001</v>
      </c>
      <c r="F32" s="44"/>
    </row>
    <row r="33" spans="1:7" ht="28.5" customHeight="1">
      <c r="A33" s="869"/>
      <c r="B33" s="863" t="s">
        <v>618</v>
      </c>
      <c r="C33" s="863"/>
      <c r="D33" s="40">
        <v>4</v>
      </c>
      <c r="E33" s="638">
        <f>+E79+E81+E83+E85</f>
        <v>0</v>
      </c>
      <c r="F33" s="44"/>
    </row>
    <row r="34" spans="1:7">
      <c r="A34" s="869"/>
      <c r="B34" s="863" t="s">
        <v>111</v>
      </c>
      <c r="C34" s="863"/>
      <c r="D34" s="40">
        <v>5</v>
      </c>
      <c r="E34" s="638">
        <f>+OZND!L289</f>
        <v>23652573.649999999</v>
      </c>
      <c r="F34" s="44"/>
    </row>
    <row r="35" spans="1:7" ht="18" customHeight="1">
      <c r="A35" s="869"/>
      <c r="B35" s="863" t="s">
        <v>619</v>
      </c>
      <c r="C35" s="863"/>
      <c r="D35" s="40">
        <v>6</v>
      </c>
      <c r="E35" s="639">
        <f>SUM(E36:E46)</f>
        <v>4079828892.1799998</v>
      </c>
      <c r="F35" s="44"/>
    </row>
    <row r="36" spans="1:7" ht="16.5" customHeight="1">
      <c r="A36" s="869"/>
      <c r="B36" s="867" t="s">
        <v>21</v>
      </c>
      <c r="C36" s="42" t="s">
        <v>22</v>
      </c>
      <c r="D36" s="40">
        <v>7</v>
      </c>
      <c r="E36" s="638">
        <f>+OZND!I304</f>
        <v>3958876589.3499999</v>
      </c>
      <c r="F36" s="44"/>
    </row>
    <row r="37" spans="1:7">
      <c r="A37" s="869"/>
      <c r="B37" s="867"/>
      <c r="C37" s="42" t="s">
        <v>23</v>
      </c>
      <c r="D37" s="40">
        <v>8</v>
      </c>
      <c r="E37" s="638"/>
      <c r="F37" s="44"/>
    </row>
    <row r="38" spans="1:7">
      <c r="A38" s="869"/>
      <c r="B38" s="867"/>
      <c r="C38" s="42" t="s">
        <v>24</v>
      </c>
      <c r="D38" s="40">
        <v>9</v>
      </c>
      <c r="E38" s="638"/>
      <c r="F38" s="44"/>
    </row>
    <row r="39" spans="1:7">
      <c r="A39" s="869"/>
      <c r="B39" s="867"/>
      <c r="C39" s="42" t="s">
        <v>25</v>
      </c>
      <c r="D39" s="40">
        <v>10</v>
      </c>
      <c r="E39" s="638"/>
      <c r="F39" s="44"/>
    </row>
    <row r="40" spans="1:7">
      <c r="A40" s="869"/>
      <c r="B40" s="867"/>
      <c r="C40" s="42" t="s">
        <v>26</v>
      </c>
      <c r="D40" s="40">
        <v>11</v>
      </c>
      <c r="E40" s="638"/>
      <c r="F40" s="44"/>
    </row>
    <row r="41" spans="1:7" ht="16.5" customHeight="1">
      <c r="A41" s="869"/>
      <c r="B41" s="867"/>
      <c r="C41" s="42" t="s">
        <v>27</v>
      </c>
      <c r="D41" s="40">
        <v>12</v>
      </c>
      <c r="E41" s="638"/>
      <c r="F41" s="44"/>
    </row>
    <row r="42" spans="1:7" ht="27" customHeight="1">
      <c r="A42" s="869"/>
      <c r="B42" s="867"/>
      <c r="C42" s="42" t="s">
        <v>28</v>
      </c>
      <c r="D42" s="40">
        <v>13</v>
      </c>
      <c r="E42" s="638"/>
      <c r="F42" s="44"/>
    </row>
    <row r="43" spans="1:7">
      <c r="A43" s="869"/>
      <c r="B43" s="867"/>
      <c r="C43" s="42" t="s">
        <v>113</v>
      </c>
      <c r="D43" s="40">
        <v>14</v>
      </c>
      <c r="E43" s="638">
        <f>+OZND!Q289</f>
        <v>18786146.890000001</v>
      </c>
      <c r="F43" s="44"/>
    </row>
    <row r="44" spans="1:7">
      <c r="A44" s="869"/>
      <c r="B44" s="867"/>
      <c r="C44" s="43" t="s">
        <v>122</v>
      </c>
      <c r="D44" s="40">
        <v>15</v>
      </c>
      <c r="E44" s="638"/>
      <c r="F44" s="44"/>
    </row>
    <row r="45" spans="1:7">
      <c r="A45" s="869"/>
      <c r="B45" s="867"/>
      <c r="C45" s="43" t="s">
        <v>121</v>
      </c>
      <c r="D45" s="40">
        <v>16</v>
      </c>
      <c r="E45" s="638">
        <f>+'Бусад R,E'!D2+'Бусад R,E'!E2+'Бусад R,E'!C2</f>
        <v>101500000</v>
      </c>
      <c r="F45" s="44"/>
    </row>
    <row r="46" spans="1:7">
      <c r="A46" s="869"/>
      <c r="B46" s="867"/>
      <c r="C46" s="42" t="s">
        <v>29</v>
      </c>
      <c r="D46" s="40">
        <v>17</v>
      </c>
      <c r="E46" s="638">
        <f>+OUDT!E17</f>
        <v>666155.93999999994</v>
      </c>
      <c r="F46" s="44"/>
    </row>
    <row r="47" spans="1:7">
      <c r="A47" s="864" t="s">
        <v>30</v>
      </c>
      <c r="B47" s="864"/>
      <c r="C47" s="864"/>
      <c r="D47" s="40">
        <v>18</v>
      </c>
      <c r="E47" s="640">
        <f>+OZND!H176+OZND!H177+OZND!H178+OZND!H216+OZND!H249+OZND!H286</f>
        <v>2121947633.3199999</v>
      </c>
      <c r="F47" s="44"/>
    </row>
    <row r="48" spans="1:7">
      <c r="A48" s="863" t="s">
        <v>31</v>
      </c>
      <c r="B48" s="863"/>
      <c r="C48" s="863"/>
      <c r="D48" s="40">
        <v>19</v>
      </c>
      <c r="E48" s="638">
        <f>+OUDT!E19</f>
        <v>129996286.68000001</v>
      </c>
      <c r="F48" s="44"/>
      <c r="G48" s="52"/>
    </row>
    <row r="49" spans="1:7">
      <c r="A49" s="863" t="s">
        <v>44</v>
      </c>
      <c r="B49" s="863"/>
      <c r="C49" s="863"/>
      <c r="D49" s="40">
        <v>20</v>
      </c>
      <c r="E49" s="638">
        <f>+OUDT!E21-OUDT!E26+'Бусад R,E'!C3+'Бусад R,E'!D3+'Бусад R,E'!E3+OZND!K289+OZND!R289+OZND!O289</f>
        <v>186336894.75999999</v>
      </c>
      <c r="F49" s="44"/>
      <c r="G49" s="52"/>
    </row>
    <row r="50" spans="1:7">
      <c r="A50" s="863" t="s">
        <v>123</v>
      </c>
      <c r="B50" s="863"/>
      <c r="C50" s="863"/>
      <c r="D50" s="40">
        <v>21</v>
      </c>
      <c r="E50" s="638">
        <f>+E30-E47-E48-E49</f>
        <v>1756790638.2099998</v>
      </c>
      <c r="F50" s="44"/>
    </row>
    <row r="51" spans="1:7" ht="49.5" customHeight="1">
      <c r="A51" s="863" t="s">
        <v>32</v>
      </c>
      <c r="B51" s="863"/>
      <c r="C51" s="863"/>
      <c r="D51" s="40">
        <v>22</v>
      </c>
      <c r="E51" s="641">
        <f>'CIT time diff.report'!C39+'CIT time diff.report'!C51</f>
        <v>43902039.189999983</v>
      </c>
      <c r="F51" s="44"/>
    </row>
    <row r="52" spans="1:7" ht="39" customHeight="1">
      <c r="A52" s="863" t="s">
        <v>112</v>
      </c>
      <c r="B52" s="863"/>
      <c r="C52" s="863"/>
      <c r="D52" s="40">
        <v>23</v>
      </c>
      <c r="E52" s="641">
        <f>'CIT time diff.report'!G39+'CIT time diff.report'!G51</f>
        <v>179924021.94</v>
      </c>
      <c r="F52" s="44"/>
    </row>
    <row r="53" spans="1:7">
      <c r="A53" s="863" t="s">
        <v>124</v>
      </c>
      <c r="B53" s="863"/>
      <c r="C53" s="863"/>
      <c r="D53" s="40">
        <v>24</v>
      </c>
      <c r="E53" s="641">
        <f>+E50+E51-E52</f>
        <v>1620768655.4599998</v>
      </c>
      <c r="F53" s="44"/>
    </row>
    <row r="54" spans="1:7" ht="36.75" customHeight="1">
      <c r="A54" s="863" t="s">
        <v>33</v>
      </c>
      <c r="B54" s="863"/>
      <c r="C54" s="863"/>
      <c r="D54" s="40">
        <v>25</v>
      </c>
      <c r="E54" s="642"/>
      <c r="F54" s="44"/>
    </row>
    <row r="55" spans="1:7">
      <c r="A55" s="863" t="s">
        <v>620</v>
      </c>
      <c r="B55" s="863"/>
      <c r="C55" s="863"/>
      <c r="D55" s="40">
        <v>26</v>
      </c>
      <c r="E55" s="642">
        <f>+E53+E54</f>
        <v>1620768655.4599998</v>
      </c>
      <c r="F55" s="44"/>
    </row>
    <row r="56" spans="1:7" ht="37.5" customHeight="1">
      <c r="A56" s="863" t="s">
        <v>621</v>
      </c>
      <c r="B56" s="863"/>
      <c r="C56" s="863"/>
      <c r="D56" s="40">
        <v>27</v>
      </c>
      <c r="E56" s="642"/>
      <c r="F56" s="44"/>
    </row>
    <row r="57" spans="1:7">
      <c r="A57" s="863" t="s">
        <v>125</v>
      </c>
      <c r="B57" s="863"/>
      <c r="C57" s="863"/>
      <c r="D57" s="40">
        <v>28</v>
      </c>
      <c r="E57" s="642">
        <f>+E55-E56</f>
        <v>1620768655.4599998</v>
      </c>
      <c r="F57" s="44"/>
    </row>
    <row r="58" spans="1:7">
      <c r="A58" s="863" t="s">
        <v>622</v>
      </c>
      <c r="B58" s="863"/>
      <c r="C58" s="863"/>
      <c r="D58" s="40">
        <v>29</v>
      </c>
      <c r="E58" s="643">
        <f>+E57*0.1</f>
        <v>162076865.546</v>
      </c>
      <c r="F58" s="44"/>
    </row>
    <row r="59" spans="1:7" ht="15.75" customHeight="1">
      <c r="A59" s="863" t="s">
        <v>126</v>
      </c>
      <c r="B59" s="863"/>
      <c r="C59" s="863"/>
      <c r="D59" s="40">
        <v>30</v>
      </c>
      <c r="E59" s="643"/>
      <c r="F59" s="44"/>
    </row>
    <row r="60" spans="1:7" ht="26.25" customHeight="1">
      <c r="A60" s="870" t="s">
        <v>623</v>
      </c>
      <c r="B60" s="871"/>
      <c r="C60" s="872"/>
      <c r="D60" s="40">
        <v>31</v>
      </c>
      <c r="E60" s="644">
        <f>+E58-E59</f>
        <v>162076865.546</v>
      </c>
      <c r="F60" s="656"/>
    </row>
    <row r="61" spans="1:7" ht="3.75" customHeight="1">
      <c r="A61" s="877"/>
      <c r="B61" s="877"/>
      <c r="C61" s="877"/>
      <c r="D61" s="877"/>
      <c r="E61" s="877"/>
      <c r="F61" s="877"/>
    </row>
    <row r="62" spans="1:7">
      <c r="A62" s="876" t="s">
        <v>34</v>
      </c>
      <c r="B62" s="876"/>
      <c r="C62" s="876"/>
      <c r="D62" s="876"/>
      <c r="E62" s="876"/>
      <c r="F62" s="876"/>
    </row>
    <row r="63" spans="1:7" ht="27" customHeight="1">
      <c r="A63" s="863" t="s">
        <v>35</v>
      </c>
      <c r="B63" s="863"/>
      <c r="C63" s="863"/>
      <c r="D63" s="40">
        <v>32</v>
      </c>
      <c r="E63" s="643"/>
      <c r="F63" s="44"/>
    </row>
    <row r="64" spans="1:7" ht="39" customHeight="1">
      <c r="A64" s="45"/>
      <c r="B64" s="874" t="s">
        <v>624</v>
      </c>
      <c r="C64" s="875"/>
      <c r="D64" s="40">
        <v>33</v>
      </c>
      <c r="E64" s="643"/>
      <c r="F64" s="44"/>
    </row>
    <row r="65" spans="1:6">
      <c r="A65" s="878" t="s">
        <v>127</v>
      </c>
      <c r="B65" s="879"/>
      <c r="C65" s="880"/>
      <c r="D65" s="40">
        <v>34</v>
      </c>
      <c r="E65" s="645"/>
      <c r="F65" s="657"/>
    </row>
    <row r="66" spans="1:6">
      <c r="A66" s="886"/>
      <c r="B66" s="864" t="s">
        <v>36</v>
      </c>
      <c r="C66" s="864"/>
      <c r="D66" s="40">
        <v>35</v>
      </c>
      <c r="E66" s="645"/>
      <c r="F66" s="657"/>
    </row>
    <row r="67" spans="1:6">
      <c r="A67" s="887"/>
      <c r="B67" s="864" t="s">
        <v>37</v>
      </c>
      <c r="C67" s="864"/>
      <c r="D67" s="40">
        <v>36</v>
      </c>
      <c r="E67" s="645"/>
      <c r="F67" s="657"/>
    </row>
    <row r="68" spans="1:6">
      <c r="A68" s="887"/>
      <c r="B68" s="864" t="s">
        <v>625</v>
      </c>
      <c r="C68" s="864"/>
      <c r="D68" s="40">
        <v>37</v>
      </c>
      <c r="E68" s="646"/>
      <c r="F68" s="657"/>
    </row>
    <row r="69" spans="1:6">
      <c r="A69" s="888"/>
      <c r="B69" s="864" t="s">
        <v>626</v>
      </c>
      <c r="C69" s="864"/>
      <c r="D69" s="40">
        <v>38</v>
      </c>
      <c r="E69" s="638">
        <f>ROUND(E68*40%,2)</f>
        <v>0</v>
      </c>
      <c r="F69" s="657"/>
    </row>
    <row r="70" spans="1:6">
      <c r="A70" s="864" t="s">
        <v>128</v>
      </c>
      <c r="B70" s="864"/>
      <c r="C70" s="864"/>
      <c r="D70" s="40">
        <v>39</v>
      </c>
      <c r="E70" s="646">
        <f>+OZND!I25+OZND!I26</f>
        <v>91589987.140000001</v>
      </c>
      <c r="F70" s="657"/>
    </row>
    <row r="71" spans="1:6">
      <c r="A71" s="45"/>
      <c r="B71" s="864" t="s">
        <v>627</v>
      </c>
      <c r="C71" s="864"/>
      <c r="D71" s="40">
        <v>40</v>
      </c>
      <c r="E71" s="646">
        <f>+E70*0.1</f>
        <v>9158998.7139999997</v>
      </c>
      <c r="F71" s="657"/>
    </row>
    <row r="72" spans="1:6" ht="27" customHeight="1">
      <c r="A72" s="874" t="s">
        <v>129</v>
      </c>
      <c r="B72" s="892"/>
      <c r="C72" s="875"/>
      <c r="D72" s="40">
        <v>41</v>
      </c>
      <c r="E72" s="646"/>
      <c r="F72" s="657"/>
    </row>
    <row r="73" spans="1:6" ht="27" customHeight="1">
      <c r="A73" s="45"/>
      <c r="B73" s="893" t="s">
        <v>628</v>
      </c>
      <c r="C73" s="894"/>
      <c r="D73" s="40">
        <v>42</v>
      </c>
      <c r="E73" s="638">
        <f>ROUND(E72*20%,2)</f>
        <v>0</v>
      </c>
      <c r="F73" s="657"/>
    </row>
    <row r="74" spans="1:6" ht="24.75" customHeight="1">
      <c r="A74" s="893" t="s">
        <v>130</v>
      </c>
      <c r="B74" s="895"/>
      <c r="C74" s="894"/>
      <c r="D74" s="40">
        <v>43</v>
      </c>
      <c r="E74" s="645"/>
      <c r="F74" s="657"/>
    </row>
    <row r="75" spans="1:6" ht="28.5" customHeight="1">
      <c r="A75" s="45"/>
      <c r="B75" s="893" t="s">
        <v>629</v>
      </c>
      <c r="C75" s="894"/>
      <c r="D75" s="40">
        <v>44</v>
      </c>
      <c r="E75" s="643">
        <f>ROUND(E74*20%,2)</f>
        <v>0</v>
      </c>
      <c r="F75" s="657"/>
    </row>
    <row r="76" spans="1:6" ht="27.75" customHeight="1">
      <c r="A76" s="896" t="s">
        <v>1039</v>
      </c>
      <c r="B76" s="897"/>
      <c r="C76" s="898"/>
      <c r="D76" s="38">
        <v>45</v>
      </c>
      <c r="E76" s="647">
        <f>+E64+E69+E71+E73+E75</f>
        <v>9158998.7139999997</v>
      </c>
      <c r="F76" s="658"/>
    </row>
    <row r="77" spans="1:6" ht="6.75" customHeight="1">
      <c r="A77" s="46"/>
      <c r="B77" s="46"/>
      <c r="C77" s="46"/>
      <c r="D77" s="47"/>
      <c r="E77" s="48"/>
      <c r="F77" s="659"/>
    </row>
    <row r="78" spans="1:6">
      <c r="A78" s="876" t="s">
        <v>131</v>
      </c>
      <c r="B78" s="876"/>
      <c r="C78" s="876"/>
      <c r="D78" s="876"/>
      <c r="E78" s="876"/>
      <c r="F78" s="876"/>
    </row>
    <row r="79" spans="1:6">
      <c r="A79" s="863" t="s">
        <v>132</v>
      </c>
      <c r="B79" s="863"/>
      <c r="C79" s="863"/>
      <c r="D79" s="40">
        <v>46</v>
      </c>
      <c r="E79" s="643"/>
      <c r="F79" s="44"/>
    </row>
    <row r="80" spans="1:6">
      <c r="A80" s="45"/>
      <c r="B80" s="874" t="s">
        <v>136</v>
      </c>
      <c r="C80" s="875"/>
      <c r="D80" s="40">
        <v>47</v>
      </c>
      <c r="E80" s="643"/>
      <c r="F80" s="44"/>
    </row>
    <row r="81" spans="1:7">
      <c r="A81" s="863" t="s">
        <v>133</v>
      </c>
      <c r="B81" s="863"/>
      <c r="C81" s="863"/>
      <c r="D81" s="40">
        <v>48</v>
      </c>
      <c r="E81" s="643"/>
      <c r="F81" s="44"/>
    </row>
    <row r="82" spans="1:7">
      <c r="A82" s="49"/>
      <c r="B82" s="874" t="s">
        <v>135</v>
      </c>
      <c r="C82" s="875"/>
      <c r="D82" s="40">
        <v>49</v>
      </c>
      <c r="E82" s="643"/>
      <c r="F82" s="44"/>
    </row>
    <row r="83" spans="1:7">
      <c r="A83" s="863" t="s">
        <v>134</v>
      </c>
      <c r="B83" s="863"/>
      <c r="C83" s="863"/>
      <c r="D83" s="40">
        <v>50</v>
      </c>
      <c r="E83" s="643"/>
      <c r="F83" s="44"/>
    </row>
    <row r="84" spans="1:7">
      <c r="A84" s="50"/>
      <c r="B84" s="874" t="s">
        <v>137</v>
      </c>
      <c r="C84" s="875"/>
      <c r="D84" s="40">
        <v>51</v>
      </c>
      <c r="E84" s="643"/>
      <c r="F84" s="44"/>
    </row>
    <row r="85" spans="1:7">
      <c r="A85" s="864" t="s">
        <v>138</v>
      </c>
      <c r="B85" s="864"/>
      <c r="C85" s="864"/>
      <c r="D85" s="40">
        <v>52</v>
      </c>
      <c r="E85" s="645"/>
      <c r="F85" s="657"/>
    </row>
    <row r="86" spans="1:7" ht="26.25" customHeight="1">
      <c r="A86" s="45"/>
      <c r="B86" s="874" t="s">
        <v>139</v>
      </c>
      <c r="C86" s="875"/>
      <c r="D86" s="40">
        <v>53</v>
      </c>
      <c r="E86" s="645"/>
      <c r="F86" s="657"/>
    </row>
    <row r="87" spans="1:7" ht="24.75" customHeight="1">
      <c r="A87" s="870" t="s">
        <v>141</v>
      </c>
      <c r="B87" s="871"/>
      <c r="C87" s="872"/>
      <c r="D87" s="38">
        <v>54</v>
      </c>
      <c r="E87" s="647">
        <f>+E80+E82+E84+E86</f>
        <v>0</v>
      </c>
      <c r="F87" s="658"/>
    </row>
    <row r="88" spans="1:7" ht="6" customHeight="1">
      <c r="A88" s="873" t="s">
        <v>140</v>
      </c>
      <c r="B88" s="873"/>
      <c r="C88" s="873"/>
      <c r="D88" s="51"/>
      <c r="E88" s="648"/>
      <c r="F88" s="660"/>
    </row>
    <row r="89" spans="1:7" ht="35.25" customHeight="1">
      <c r="A89" s="899" t="s">
        <v>142</v>
      </c>
      <c r="B89" s="900"/>
      <c r="C89" s="901"/>
      <c r="D89" s="38">
        <v>55</v>
      </c>
      <c r="E89" s="647">
        <f>E60+E76+'TT-13'!E42</f>
        <v>196395532.06</v>
      </c>
      <c r="F89" s="44"/>
      <c r="G89" s="52"/>
    </row>
    <row r="90" spans="1:7" ht="18.75" customHeight="1">
      <c r="A90" s="26" t="s">
        <v>630</v>
      </c>
      <c r="E90" s="25" t="s">
        <v>47</v>
      </c>
      <c r="F90" s="661" t="s">
        <v>8</v>
      </c>
      <c r="G90" s="52"/>
    </row>
    <row r="91" spans="1:7" ht="3" customHeight="1">
      <c r="A91" s="26"/>
      <c r="F91" s="661"/>
    </row>
    <row r="92" spans="1:7" ht="19.5" customHeight="1">
      <c r="A92" s="882" t="s">
        <v>11</v>
      </c>
      <c r="B92" s="883"/>
      <c r="C92" s="53" t="s">
        <v>12</v>
      </c>
      <c r="D92" s="40">
        <v>56</v>
      </c>
      <c r="E92" s="649"/>
      <c r="F92" s="650"/>
    </row>
    <row r="93" spans="1:7" ht="18.75" customHeight="1">
      <c r="A93" s="884"/>
      <c r="B93" s="885"/>
      <c r="C93" s="54" t="s">
        <v>13</v>
      </c>
      <c r="D93" s="40">
        <v>57</v>
      </c>
      <c r="E93" s="650"/>
      <c r="F93" s="649">
        <v>17883959.100000001</v>
      </c>
    </row>
    <row r="94" spans="1:7" ht="20.25" customHeight="1">
      <c r="A94" s="889" t="s">
        <v>143</v>
      </c>
      <c r="B94" s="890"/>
      <c r="C94" s="891"/>
      <c r="D94" s="40">
        <v>58</v>
      </c>
      <c r="E94" s="650"/>
      <c r="F94" s="649">
        <f>+E89</f>
        <v>196395532.06</v>
      </c>
    </row>
    <row r="95" spans="1:7" ht="17.25" customHeight="1">
      <c r="A95" s="882" t="s">
        <v>38</v>
      </c>
      <c r="B95" s="883"/>
      <c r="C95" s="54" t="s">
        <v>14</v>
      </c>
      <c r="D95" s="40">
        <v>59</v>
      </c>
      <c r="E95" s="651">
        <f>17883959.16+104389098.63+0.08+26565378.18</f>
        <v>148838436.04999998</v>
      </c>
      <c r="F95" s="650"/>
    </row>
    <row r="96" spans="1:7">
      <c r="A96" s="884"/>
      <c r="B96" s="885"/>
      <c r="C96" s="54" t="s">
        <v>39</v>
      </c>
      <c r="D96" s="40">
        <v>60</v>
      </c>
      <c r="E96" s="649"/>
      <c r="F96" s="650"/>
    </row>
    <row r="97" spans="1:7">
      <c r="A97" s="881" t="s">
        <v>40</v>
      </c>
      <c r="B97" s="881"/>
      <c r="C97" s="881"/>
      <c r="D97" s="40">
        <v>61</v>
      </c>
      <c r="E97" s="649"/>
      <c r="F97" s="650"/>
    </row>
    <row r="98" spans="1:7" ht="15" customHeight="1">
      <c r="A98" s="881" t="s">
        <v>41</v>
      </c>
      <c r="B98" s="881"/>
      <c r="C98" s="881"/>
      <c r="D98" s="40">
        <v>62</v>
      </c>
      <c r="E98" s="650"/>
      <c r="F98" s="662"/>
    </row>
    <row r="99" spans="1:7" ht="15" customHeight="1">
      <c r="A99" s="881" t="s">
        <v>42</v>
      </c>
      <c r="B99" s="881"/>
      <c r="C99" s="881"/>
      <c r="D99" s="40">
        <v>63</v>
      </c>
      <c r="E99" s="649"/>
      <c r="F99" s="650"/>
    </row>
    <row r="100" spans="1:7" ht="15" customHeight="1">
      <c r="A100" s="881" t="s">
        <v>43</v>
      </c>
      <c r="B100" s="881"/>
      <c r="C100" s="881"/>
      <c r="D100" s="40">
        <v>64</v>
      </c>
      <c r="E100" s="650"/>
      <c r="F100" s="663"/>
    </row>
    <row r="101" spans="1:7">
      <c r="A101" s="882" t="s">
        <v>15</v>
      </c>
      <c r="B101" s="883"/>
      <c r="C101" s="54" t="s">
        <v>12</v>
      </c>
      <c r="D101" s="40">
        <v>65</v>
      </c>
      <c r="E101" s="652"/>
      <c r="F101" s="664"/>
    </row>
    <row r="102" spans="1:7" ht="24.75" customHeight="1">
      <c r="A102" s="884"/>
      <c r="B102" s="885"/>
      <c r="C102" s="54" t="s">
        <v>13</v>
      </c>
      <c r="D102" s="40">
        <v>66</v>
      </c>
      <c r="E102" s="650"/>
      <c r="F102" s="652">
        <f>+F93+F94-E95-0.03</f>
        <v>65441055.080000013</v>
      </c>
      <c r="G102" s="478"/>
    </row>
    <row r="103" spans="1:7" ht="9.75" customHeight="1">
      <c r="A103" s="55"/>
    </row>
    <row r="104" spans="1:7">
      <c r="A104" s="27" t="s">
        <v>45</v>
      </c>
      <c r="B104" s="27"/>
      <c r="C104" s="27"/>
      <c r="D104" s="28"/>
      <c r="G104" s="52"/>
    </row>
    <row r="105" spans="1:7" ht="9" customHeight="1">
      <c r="A105" s="27"/>
      <c r="B105" s="27"/>
      <c r="C105" s="27"/>
      <c r="D105" s="28"/>
    </row>
    <row r="106" spans="1:7" ht="19.5" customHeight="1">
      <c r="A106" s="27" t="s">
        <v>632</v>
      </c>
      <c r="B106" s="27"/>
      <c r="C106" s="27"/>
      <c r="D106" s="28"/>
    </row>
    <row r="107" spans="1:7" ht="7.5" customHeight="1">
      <c r="A107" s="27"/>
      <c r="B107" s="27"/>
      <c r="C107" s="27"/>
      <c r="D107" s="28"/>
    </row>
    <row r="108" spans="1:7" ht="19.5" customHeight="1">
      <c r="A108" s="27" t="s">
        <v>613</v>
      </c>
      <c r="B108" s="27"/>
      <c r="C108" s="27"/>
      <c r="D108" s="28"/>
    </row>
    <row r="109" spans="1:7">
      <c r="A109" s="27"/>
      <c r="B109" s="27"/>
      <c r="C109" s="27"/>
      <c r="D109" s="28"/>
    </row>
    <row r="110" spans="1:7">
      <c r="A110" s="27" t="s">
        <v>633</v>
      </c>
      <c r="B110" s="27"/>
      <c r="C110" s="27"/>
      <c r="D110" s="28" t="s">
        <v>634</v>
      </c>
    </row>
    <row r="111" spans="1:7">
      <c r="A111" s="27"/>
      <c r="B111" s="27"/>
      <c r="C111" s="27"/>
      <c r="D111" s="28"/>
    </row>
  </sheetData>
  <mergeCells count="65">
    <mergeCell ref="A99:C99"/>
    <mergeCell ref="A100:C100"/>
    <mergeCell ref="A101:B102"/>
    <mergeCell ref="A66:A69"/>
    <mergeCell ref="A94:C94"/>
    <mergeCell ref="A95:B96"/>
    <mergeCell ref="A97:C97"/>
    <mergeCell ref="A72:C72"/>
    <mergeCell ref="B73:C73"/>
    <mergeCell ref="A74:C74"/>
    <mergeCell ref="A92:B93"/>
    <mergeCell ref="B75:C75"/>
    <mergeCell ref="A76:C76"/>
    <mergeCell ref="A98:C98"/>
    <mergeCell ref="A89:C89"/>
    <mergeCell ref="A83:C83"/>
    <mergeCell ref="A65:C65"/>
    <mergeCell ref="B69:C69"/>
    <mergeCell ref="A70:C70"/>
    <mergeCell ref="B71:C71"/>
    <mergeCell ref="B67:C67"/>
    <mergeCell ref="B66:C66"/>
    <mergeCell ref="A87:C87"/>
    <mergeCell ref="A88:C88"/>
    <mergeCell ref="A85:C85"/>
    <mergeCell ref="B86:C86"/>
    <mergeCell ref="A60:C60"/>
    <mergeCell ref="A81:C81"/>
    <mergeCell ref="B82:C82"/>
    <mergeCell ref="B84:C84"/>
    <mergeCell ref="A78:F78"/>
    <mergeCell ref="A79:C79"/>
    <mergeCell ref="B80:C80"/>
    <mergeCell ref="B68:C68"/>
    <mergeCell ref="A61:F61"/>
    <mergeCell ref="A62:F62"/>
    <mergeCell ref="A63:C63"/>
    <mergeCell ref="B64:C64"/>
    <mergeCell ref="A29:C29"/>
    <mergeCell ref="A56:C56"/>
    <mergeCell ref="A30:C30"/>
    <mergeCell ref="B33:C33"/>
    <mergeCell ref="B35:C35"/>
    <mergeCell ref="B34:C34"/>
    <mergeCell ref="B36:B46"/>
    <mergeCell ref="A31:A46"/>
    <mergeCell ref="B31:C31"/>
    <mergeCell ref="B32:C32"/>
    <mergeCell ref="A57:C57"/>
    <mergeCell ref="A58:C58"/>
    <mergeCell ref="A59:C59"/>
    <mergeCell ref="A47:C47"/>
    <mergeCell ref="A48:C48"/>
    <mergeCell ref="A52:C52"/>
    <mergeCell ref="A53:C53"/>
    <mergeCell ref="A54:C54"/>
    <mergeCell ref="A55:C55"/>
    <mergeCell ref="A49:C49"/>
    <mergeCell ref="A50:C50"/>
    <mergeCell ref="A51:C51"/>
    <mergeCell ref="A4:F4"/>
    <mergeCell ref="A5:F5"/>
    <mergeCell ref="A27:F27"/>
    <mergeCell ref="A20:F20"/>
    <mergeCell ref="A21:F21"/>
  </mergeCells>
  <phoneticPr fontId="14" type="noConversion"/>
  <pageMargins left="0.66929133858267698" right="0.35433070866141703" top="0.27559055118110198" bottom="0.23622047244094499" header="0.196850393700787" footer="0.15748031496063"/>
  <pageSetup paperSize="9" scale="75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12</vt:i4>
      </vt:variant>
    </vt:vector>
  </HeadingPairs>
  <TitlesOfParts>
    <vt:vector size="40" baseType="lpstr">
      <vt:lpstr>nuur</vt:lpstr>
      <vt:lpstr>balance</vt:lpstr>
      <vt:lpstr>OUDT</vt:lpstr>
      <vt:lpstr>UUT</vt:lpstr>
      <vt:lpstr>MGT</vt:lpstr>
      <vt:lpstr>ТТ-12</vt:lpstr>
      <vt:lpstr>ТТ-11</vt:lpstr>
      <vt:lpstr>TT-13</vt:lpstr>
      <vt:lpstr>CIT report</vt:lpstr>
      <vt:lpstr>CIT time diff.report</vt:lpstr>
      <vt:lpstr>ханш 12.31</vt:lpstr>
      <vt:lpstr>ханш хавсралт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Бусад R,E</vt:lpstr>
      <vt:lpstr>OZND</vt:lpstr>
      <vt:lpstr>Guilgee balans</vt:lpstr>
      <vt:lpstr>'15'!_ftnref1</vt:lpstr>
      <vt:lpstr>'15'!_ftnref2</vt:lpstr>
      <vt:lpstr>'10'!Print_Area</vt:lpstr>
      <vt:lpstr>'8'!Print_Area</vt:lpstr>
      <vt:lpstr>'9'!Print_Area</vt:lpstr>
      <vt:lpstr>balance!Print_Area</vt:lpstr>
      <vt:lpstr>'CIT time diff.report'!Print_Area</vt:lpstr>
      <vt:lpstr>MGT!Print_Area</vt:lpstr>
      <vt:lpstr>nuur!Print_Area</vt:lpstr>
      <vt:lpstr>OUDT!Print_Area</vt:lpstr>
      <vt:lpstr>'TT-13'!Print_Area</vt:lpstr>
      <vt:lpstr>UUT!Print_Area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Enkhgerel.G</cp:lastModifiedBy>
  <cp:lastPrinted>2018-02-09T11:07:52Z</cp:lastPrinted>
  <dcterms:created xsi:type="dcterms:W3CDTF">2013-04-13T07:23:48Z</dcterms:created>
  <dcterms:modified xsi:type="dcterms:W3CDTF">2018-07-19T01:21:48Z</dcterms:modified>
</cp:coreProperties>
</file>