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<sst xmlns="http://schemas.openxmlformats.org/spreadsheetml/2006/main" count="329" uniqueCount="250">
  <si>
    <t>ОРЛОГЫН ДЭЛГЭРЭНГҮЙ ТАЙЛАН</t>
  </si>
  <si>
    <t>№</t>
  </si>
  <si>
    <t>Үзүүлэлт</t>
  </si>
  <si>
    <t>Борлуулалтын орлого (цэвэр)</t>
  </si>
  <si>
    <t>Борлуулалтын өртөг</t>
  </si>
  <si>
    <t>Нийт ашиг ( 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</si>
  <si>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</si>
  <si>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</si>
  <si>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</si>
  <si>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</si>
  <si>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</si>
  <si>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</si>
  <si>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</si>
  <si>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</si>
  <si>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</si>
  <si>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</si>
  <si>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</si>
  <si>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</si>
  <si>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</si>
  <si>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</si>
  <si>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Татвар төлөхийн өмнөх  ашиг (алдагдал)</t>
  </si>
  <si>
    <t>Орлогын татварын зардал</t>
  </si>
  <si>
    <t>Татварын дараахь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</si>
  <si>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</si>
  <si>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</si>
  <si>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</si>
  <si>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</si>
  <si>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</si>
  <si>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</si>
  <si>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Орлогын нийт дүн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</si>
  <si>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</si>
  <si>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</si>
  <si>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</si>
  <si>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</si>
  <si>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</si>
  <si>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</si>
  <si>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</si>
  <si>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</si>
  <si>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</si>
  <si>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</si>
  <si>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</si>
  <si>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</si>
  <si>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</si>
  <si>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</si>
  <si>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</si>
  <si>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</si>
  <si>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</si>
  <si>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</si>
  <si>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</si>
  <si>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</si>
  <si>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</si>
  <si>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</si>
  <si>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</si>
  <si>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</si>
  <si>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</si>
  <si>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</si>
  <si>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</si>
  <si>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</si>
  <si>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</si>
  <si>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</si>
  <si>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</si>
  <si>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</si>
  <si>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</si>
  <si>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</si>
  <si>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</si>
  <si>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</si>
  <si>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</si>
  <si>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</si>
  <si>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</si>
  <si>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</si>
  <si>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</si>
  <si>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</si>
  <si>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</si>
  <si>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</si>
  <si>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</si>
  <si>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</si>
  <si>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</si>
  <si>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Дуусгавар хугацаа хүртэл эзэмших санхүүгийн хөрөнгө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</si>
  <si>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</si>
  <si>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</si>
  <si>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</si>
  <si>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</si>
  <si>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</si>
  <si>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</si>
  <si>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</si>
  <si>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</si>
  <si>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</si>
  <si>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</si>
  <si>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</si>
  <si>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</si>
  <si>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</si>
  <si>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</si>
  <si>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</si>
  <si>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</si>
  <si>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</si>
  <si>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</si>
  <si>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</si>
  <si>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</si>
  <si>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</si>
  <si>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</si>
  <si>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</si>
  <si>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</si>
  <si>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</si>
  <si>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</si>
  <si>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</si>
  <si>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</si>
  <si>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</si>
  <si>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</si>
  <si>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</si>
  <si>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</si>
  <si>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</si>
  <si>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</si>
  <si>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</si>
  <si>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</si>
  <si>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</si>
  <si>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</si>
  <si>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</si>
  <si>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</si>
  <si>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</si>
  <si>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</si>
  <si>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</si>
  <si>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</si>
  <si>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</si>
  <si>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</si>
  <si>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</si>
  <si>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</si>
  <si>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</si>
  <si>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</si>
  <si>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</si>
  <si>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</si>
  <si>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</si>
  <si>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</si>
  <si>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</si>
  <si>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</si>
  <si>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</si>
  <si>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</si>
  <si>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</si>
  <si>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</si>
  <si>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</si>
  <si>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</si>
  <si>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</si>
  <si>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</si>
  <si>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</si>
  <si>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</si>
  <si>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</si>
  <si>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</si>
  <si>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</si>
  <si>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</si>
  <si>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</si>
  <si>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</si>
  <si>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</si>
  <si>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</si>
  <si>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</si>
  <si>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</si>
  <si>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Ард Санхүүгийн Нэгдэл ХК</t>
  </si>
  <si>
    <t>/төгрөгөөр/</t>
  </si>
  <si>
    <t>2022 оны 12-р сарын 31</t>
  </si>
  <si>
    <t>2023 оны 12-р сарын 31</t>
  </si>
  <si>
    <t xml:space="preserve">ГҮЙЦЭТГЭХ ЗАХИРЛЫН                                  </t>
  </si>
  <si>
    <t>ӨМЧИЙН ӨӨРЧЛӨЛТИЙН ТАЙЛАН</t>
  </si>
  <si>
    <t>Нийт дүн</t>
  </si>
  <si>
    <t>2021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</si>
  <si>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</si>
  <si>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</si>
  <si>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</si>
  <si>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</si>
  <si>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</si>
  <si>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</si>
  <si>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2022 оны 12-р сарын 31-ны үлдэгдэл</t>
  </si>
  <si>
    <t>2023 оны 12-р сарын 31-ны үлдэгдэл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</si>
  <si>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</si>
  <si>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</si>
  <si>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</si>
  <si>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</si>
  <si>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</si>
  <si>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</si>
  <si>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</si>
  <si>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</si>
  <si>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</si>
  <si>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</si>
  <si>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</si>
  <si>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</si>
  <si>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</si>
  <si>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</si>
  <si>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</si>
  <si>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</si>
  <si>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</si>
  <si>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</si>
  <si>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</si>
  <si>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</si>
  <si>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</si>
  <si>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</si>
  <si>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</si>
  <si>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</si>
  <si>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</si>
  <si>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</si>
  <si>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</si>
  <si>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</si>
  <si>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</si>
  <si>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</si>
  <si>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</si>
  <si>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</si>
  <si>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</si>
  <si>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</si>
  <si>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</si>
  <si>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</si>
  <si>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</si>
  <si>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</si>
  <si>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</si>
  <si>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</si>
  <si>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</si>
  <si>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</si>
  <si>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</si>
  <si>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</si>
  <si>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</si>
  <si>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</si>
  <si>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</si>
  <si>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3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</si>
  <si>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</si>
  <si>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</si>
  <si>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</si>
  <si>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</si>
  <si>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</si>
  <si>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</si>
  <si>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</si>
  <si>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</si>
  <si>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</si>
  <si>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</si>
  <si>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</si>
  <si>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</si>
  <si>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</si>
  <si>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</si>
  <si>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</si>
  <si>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</si>
  <si>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</si>
  <si>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</si>
  <si>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</si>
  <si>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</si>
  <si>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</si>
  <si>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</si>
  <si>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</si>
  <si>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</si>
  <si>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</si>
  <si>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</si>
  <si>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</si>
  <si>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</si>
  <si>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</si>
  <si>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САНХҮҮ ЭРХЭЛСЭН ЗАХИРАЛ                                                       Х.БИЛГҮҮН</t>
  </si>
  <si>
    <t>ҮҮРЭГ ГҮЙЦЭТГЭГЧ                                                                         Б.ЗОЛБОО</t>
  </si>
  <si>
    <t>АК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</si>
</sst>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[$-409]dddd\,\ mmmm\ d\,\ yyyy"/>
    <numFmt numFmtId="168" formatCode="[$-409]h:mm:ss\ AM/PM"/>
    <numFmt numFmtId="169" formatCode="#,##0.0_);\(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_);\(#,##0.0000000\)"/>
    <numFmt numFmtId="175" formatCode="#,##0.000000_);\(#,##0.000000\)"/>
    <numFmt numFmtId="176" formatCode="#,##0.00000_);\(#,##0.00000\)"/>
    <numFmt numFmtId="177" formatCode="#,##0.0000_);\(#,##0.0000\)"/>
    <numFmt numFmtId="178" formatCode="#,##0.000_);\(#,##0.000\)"/>
    <numFmt numFmtId="179" formatCode="_(* #,##0.0_);_(* \(#,##0.0\);_(* &quot;-&quot;??_);_(@_)"/>
    <numFmt numFmtId="180" formatCode="#,##0.0000000000000000_);\(#,##0.0000000000000000\)"/>
    <numFmt numFmtId="181" formatCode="#,##0.000000000000000_);\(#,##0.000000000000000\)"/>
    <numFmt numFmtId="182" formatCode="#,##0.00000000000000_);\(#,##0.00000000000000\)"/>
    <numFmt numFmtId="183" formatCode="#,##0.0000000000000_);\(#,##0.0000000000000\)"/>
    <numFmt numFmtId="184" formatCode="#,##0.000000000000_);\(#,##0.000000000000\)"/>
    <numFmt numFmtId="185" formatCode="#,##0.00000000000_);\(#,##0.00000000000\)"/>
    <numFmt numFmtId="186" formatCode="#,##0.0000000000_);\(#,##0.0000000000\)"/>
    <numFmt numFmtId="187" formatCode="#,##0.000000000_);\(#,##0.000000000\)"/>
    <numFmt numFmtId="188" formatCode="#,##0.00000000_);\(#,##0.00000000\)"/>
    <numFmt numFmtId="189" formatCode="00000"/>
    <numFmt numFmtId="190" formatCode="_(* #,##0_);_(* \(#,##0\);_(* &quot;-&quot;??_);_(@_)"/>
    <numFmt numFmtId="191" formatCode="&quot;$&quot;#,##0.00"/>
    <numFmt numFmtId="192" formatCode="#,##0.0000000"/>
    <numFmt numFmtId="193" formatCode="#,##0.00000000000000"/>
    <numFmt numFmtId="194" formatCode="#,##0.0000000000000"/>
    <numFmt numFmtId="195" formatCode="#,##0.000000000000"/>
    <numFmt numFmtId="196" formatCode="#,##0.00000000000"/>
    <numFmt numFmtId="197" formatCode="#,##0.0000000000"/>
    <numFmt numFmtId="198" formatCode="#,##0.000000000"/>
    <numFmt numFmtId="199" formatCode="#,##0.00000000"/>
    <numFmt numFmtId="200" formatCode="#,##0.000000"/>
    <numFmt numFmtId="201" formatCode="#,##0.00000"/>
    <numFmt numFmtId="202" formatCode="#,##0.0000"/>
    <numFmt numFmtId="203" formatCode="0.00_);[Red]\(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39" fontId="1" fillId="0" borderId="10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39" fontId="1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44" fontId="1" fillId="0" borderId="0" xfId="42" applyFont="1" applyAlignment="1">
      <alignment/>
    </xf>
    <xf numFmtId="2" fontId="1" fillId="0" borderId="0" xfId="0" applyNumberFormat="1" applyFont="1" applyAlignment="1">
      <alignment/>
    </xf>
    <xf numFmtId="39" fontId="48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43" fontId="1" fillId="0" borderId="10" xfId="42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3" fontId="3" fillId="0" borderId="10" xfId="42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43" fontId="3" fillId="0" borderId="0" xfId="42" applyNumberFormat="1" applyFon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9" fontId="3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39" fontId="3" fillId="0" borderId="0" xfId="0" applyNumberFormat="1" applyFont="1" applyAlignment="1">
      <alignment horizontal="right" vertical="center" wrapText="1"/>
    </xf>
    <xf numFmtId="43" fontId="1" fillId="0" borderId="0" xfId="42" applyNumberFormat="1" applyFont="1" applyBorder="1" applyAlignment="1">
      <alignment horizontal="right" vertical="center" wrapText="1"/>
    </xf>
    <xf numFmtId="39" fontId="3" fillId="33" borderId="0" xfId="0" applyNumberFormat="1" applyFont="1" applyFill="1" applyAlignment="1">
      <alignment horizontal="right" vertical="center" wrapText="1"/>
    </xf>
    <xf numFmtId="0" fontId="46" fillId="0" borderId="0" xfId="0" applyFont="1" applyAlignment="1">
      <alignment/>
    </xf>
    <xf numFmtId="0" fontId="6" fillId="0" borderId="0" xfId="0" applyFont="1" applyAlignment="1">
      <alignment horizontal="center"/>
    </xf>
    <xf numFmtId="190" fontId="46" fillId="0" borderId="0" xfId="0" applyNumberFormat="1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39" fontId="1" fillId="0" borderId="0" xfId="0" applyNumberFormat="1" applyFont="1" applyAlignment="1">
      <alignment/>
    </xf>
    <xf numFmtId="2" fontId="48" fillId="0" borderId="0" xfId="42" applyNumberFormat="1" applyFont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4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7" fillId="0" borderId="0" xfId="57" applyFont="1" applyAlignment="1">
      <alignment horizontal="center" vertical="center"/>
      <protection/>
    </xf>
    <xf numFmtId="43" fontId="1" fillId="0" borderId="0" xfId="57" applyNumberFormat="1" applyFont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164" fontId="1" fillId="0" borderId="10" xfId="57" applyNumberFormat="1" applyFont="1" applyBorder="1" applyAlignment="1">
      <alignment horizontal="left" vertical="center" wrapText="1"/>
      <protection/>
    </xf>
    <xf numFmtId="164" fontId="3" fillId="0" borderId="10" xfId="57" applyNumberFormat="1" applyFont="1" applyBorder="1" applyAlignment="1">
      <alignment horizontal="left" vertical="center" wrapText="1"/>
      <protection/>
    </xf>
    <xf numFmtId="39" fontId="1" fillId="0" borderId="10" xfId="57" applyNumberFormat="1" applyFont="1" applyBorder="1" applyAlignment="1">
      <alignment horizontal="right" vertical="center" wrapText="1"/>
      <protection/>
    </xf>
    <xf numFmtId="39" fontId="3" fillId="0" borderId="10" xfId="57" applyNumberFormat="1" applyFont="1" applyBorder="1" applyAlignment="1">
      <alignment horizontal="right" vertical="center" wrapText="1"/>
      <protection/>
    </xf>
    <xf numFmtId="4" fontId="1" fillId="0" borderId="0" xfId="57" applyNumberFormat="1" applyFont="1">
      <alignment/>
      <protection/>
    </xf>
    <xf numFmtId="39" fontId="1" fillId="0" borderId="0" xfId="57" applyNumberFormat="1" applyFont="1">
      <alignment/>
      <protection/>
    </xf>
    <xf numFmtId="0" fontId="1" fillId="0" borderId="0" xfId="57" applyFont="1" applyAlignment="1">
      <alignment/>
      <protection/>
    </xf>
    <xf numFmtId="0" fontId="1" fillId="0" borderId="0" xfId="57" applyFont="1" applyAlignment="1">
      <alignment horizontal="right" wrapText="1"/>
      <protection/>
    </xf>
    <xf numFmtId="39" fontId="48" fillId="0" borderId="0" xfId="57" applyNumberFormat="1" applyFont="1">
      <alignment/>
      <protection/>
    </xf>
    <xf numFmtId="43" fontId="1" fillId="0" borderId="10" xfId="44" applyNumberFormat="1" applyFont="1" applyBorder="1" applyAlignment="1">
      <alignment horizontal="right" vertical="center" wrapText="1"/>
    </xf>
    <xf numFmtId="43" fontId="3" fillId="0" borderId="10" xfId="44" applyNumberFormat="1" applyFont="1" applyBorder="1" applyAlignment="1">
      <alignment horizontal="right" vertical="center" wrapText="1"/>
    </xf>
    <xf numFmtId="0" fontId="4" fillId="0" borderId="0" xfId="57" applyFont="1" applyAlignment="1">
      <alignment/>
      <protection/>
    </xf>
    <xf numFmtId="0" fontId="46" fillId="0" borderId="0" xfId="57" applyFont="1" applyAlignment="1">
      <alignment/>
      <protection/>
    </xf>
    <xf numFmtId="4" fontId="48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57" applyFont="1">
      <alignment/>
      <protection/>
    </xf>
    <xf numFmtId="0" fontId="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2"/>
  <sheetViews>
    <sheetView tabSelected="1" zoomScalePageLayoutView="0" workbookViewId="0" topLeftCell="A1">
      <selection activeCell="E67" sqref="E67"/>
    </sheetView>
  </sheetViews>
  <sheetFormatPr defaultColWidth="8.8515625" defaultRowHeight="12.75"/>
  <cols>
    <col min="1" max="1" width="8.8515625" style="4" customWidth="1"/>
    <col min="2" max="2" width="8.8515625" style="3" customWidth="1"/>
    <col min="3" max="3" width="41.57421875" style="4" customWidth="1"/>
    <col min="4" max="5" width="24.140625" style="4" customWidth="1"/>
    <col min="6" max="6" width="19.421875" style="4" bestFit="1" customWidth="1"/>
    <col min="7" max="20" width="17.57421875" style="4" customWidth="1"/>
    <col min="21" max="16384" width="8.8515625" style="4" customWidth="1"/>
  </cols>
  <sheetData>
    <row r="1" spans="1:5" ht="17.25">
      <c r="A1" s="3"/>
      <c r="B1" s="70" t="s">
        <v>32</v>
      </c>
      <c r="C1" s="70"/>
      <c r="D1" s="70"/>
      <c r="E1" s="70"/>
    </row>
    <row r="2" spans="2:5" s="12" customFormat="1" ht="15">
      <c r="B2" s="27" t="s">
        <v>154</v>
      </c>
      <c r="E2" s="13" t="s">
        <v>155</v>
      </c>
    </row>
    <row r="3" spans="2:6" ht="12.75">
      <c r="B3" s="5" t="s">
        <v>1</v>
      </c>
      <c r="C3" s="5" t="s">
        <v>2</v>
      </c>
      <c r="D3" s="5" t="s">
        <v>156</v>
      </c>
      <c r="E3" s="5" t="s">
        <v>157</v>
      </c>
      <c r="F3" s="12"/>
    </row>
    <row r="4" spans="2:6" ht="12.75">
      <c r="B4" s="7" t="s">
        <v>33</v>
      </c>
      <c r="C4" s="7" t="s">
        <v>34</v>
      </c>
      <c r="D4" s="17"/>
      <c r="E4" s="17"/>
      <c r="F4" s="12"/>
    </row>
    <row r="5" spans="2:6" ht="12.75">
      <c r="B5" s="7" t="s">
        <v>35</v>
      </c>
      <c r="C5" s="7" t="s">
        <v>36</v>
      </c>
      <c r="D5" s="17"/>
      <c r="E5" s="17"/>
      <c r="F5" s="12"/>
    </row>
    <row r="6" spans="2:6" ht="12.75">
      <c r="B6" s="7" t="s">
        <v>37</v>
      </c>
      <c r="C6" s="6" t="s">
        <v>38</v>
      </c>
      <c r="D6" s="8">
        <v>3916525.37</v>
      </c>
      <c r="E6" s="8">
        <v>328802320.8</v>
      </c>
      <c r="F6" s="12"/>
    </row>
    <row r="7" spans="2:6" ht="12.75">
      <c r="B7" s="7" t="s">
        <v>39</v>
      </c>
      <c r="C7" s="6" t="s">
        <v>40</v>
      </c>
      <c r="D7" s="8">
        <v>9865728147.61</v>
      </c>
      <c r="E7" s="8">
        <v>15819375980.77</v>
      </c>
      <c r="F7" s="12"/>
    </row>
    <row r="8" spans="2:6" ht="12.75">
      <c r="B8" s="7" t="s">
        <v>41</v>
      </c>
      <c r="C8" s="6" t="s">
        <v>42</v>
      </c>
      <c r="D8" s="8">
        <v>139049371.81</v>
      </c>
      <c r="E8" s="8">
        <v>195677636.46</v>
      </c>
      <c r="F8" s="12"/>
    </row>
    <row r="9" spans="2:6" ht="12.75">
      <c r="B9" s="7" t="s">
        <v>43</v>
      </c>
      <c r="C9" s="6" t="s">
        <v>44</v>
      </c>
      <c r="D9" s="8">
        <v>11633071143.15</v>
      </c>
      <c r="E9" s="8">
        <v>37517981213.38</v>
      </c>
      <c r="F9" s="12"/>
    </row>
    <row r="10" spans="2:6" ht="12.75">
      <c r="B10" s="7" t="s">
        <v>45</v>
      </c>
      <c r="C10" s="6" t="s">
        <v>46</v>
      </c>
      <c r="D10" s="8">
        <v>366053999.32</v>
      </c>
      <c r="E10" s="8">
        <v>705264975.45</v>
      </c>
      <c r="F10" s="12"/>
    </row>
    <row r="11" spans="2:6" ht="12.75">
      <c r="B11" s="7" t="s">
        <v>47</v>
      </c>
      <c r="C11" s="6" t="s">
        <v>48</v>
      </c>
      <c r="D11" s="8">
        <v>97615399.31</v>
      </c>
      <c r="E11" s="8">
        <v>104241823.18</v>
      </c>
      <c r="F11" s="12"/>
    </row>
    <row r="12" spans="2:6" ht="12.75">
      <c r="B12" s="7" t="s">
        <v>49</v>
      </c>
      <c r="C12" s="6" t="s">
        <v>50</v>
      </c>
      <c r="D12" s="8">
        <v>4643904117.6</v>
      </c>
      <c r="E12" s="8">
        <v>7633191543.71</v>
      </c>
      <c r="F12" s="12"/>
    </row>
    <row r="13" spans="2:6" ht="12.75">
      <c r="B13" s="7" t="s">
        <v>51</v>
      </c>
      <c r="C13" s="6" t="s">
        <v>52</v>
      </c>
      <c r="D13" s="21">
        <v>0</v>
      </c>
      <c r="E13" s="21">
        <v>0</v>
      </c>
      <c r="F13" s="12"/>
    </row>
    <row r="14" spans="2:6" ht="25.5">
      <c r="B14" s="7" t="s">
        <v>53</v>
      </c>
      <c r="C14" s="6" t="s">
        <v>54</v>
      </c>
      <c r="D14" s="21">
        <v>0</v>
      </c>
      <c r="E14" s="21">
        <v>0</v>
      </c>
      <c r="F14" s="12"/>
    </row>
    <row r="15" spans="2:6" ht="12.75">
      <c r="B15" s="7" t="s">
        <v>55</v>
      </c>
      <c r="C15" s="6"/>
      <c r="D15" s="8"/>
      <c r="E15" s="8"/>
      <c r="F15" s="14"/>
    </row>
    <row r="16" spans="2:6" ht="12.75">
      <c r="B16" s="7" t="s">
        <v>56</v>
      </c>
      <c r="C16" s="7" t="s">
        <v>57</v>
      </c>
      <c r="D16" s="18">
        <v>26749338704.170006</v>
      </c>
      <c r="E16" s="18">
        <f>SUM(E4:E15)</f>
        <v>62304535493.74999</v>
      </c>
      <c r="F16" s="14"/>
    </row>
    <row r="17" spans="2:6" ht="12.75">
      <c r="B17" s="7" t="s">
        <v>58</v>
      </c>
      <c r="C17" s="7" t="s">
        <v>59</v>
      </c>
      <c r="D17" s="17"/>
      <c r="E17" s="17"/>
      <c r="F17" s="14"/>
    </row>
    <row r="18" spans="2:6" ht="12.75">
      <c r="B18" s="7" t="s">
        <v>60</v>
      </c>
      <c r="C18" s="6" t="s">
        <v>61</v>
      </c>
      <c r="D18" s="17">
        <v>418606414.25</v>
      </c>
      <c r="E18" s="17">
        <v>428828748.57</v>
      </c>
      <c r="F18" s="14"/>
    </row>
    <row r="19" spans="2:6" ht="12.75">
      <c r="B19" s="7" t="s">
        <v>62</v>
      </c>
      <c r="C19" s="6" t="s">
        <v>63</v>
      </c>
      <c r="D19" s="17">
        <v>12020050127.75</v>
      </c>
      <c r="E19" s="17">
        <v>262280127.93</v>
      </c>
      <c r="F19" s="14"/>
    </row>
    <row r="20" spans="2:6" ht="12.75">
      <c r="B20" s="7" t="s">
        <v>64</v>
      </c>
      <c r="C20" s="6" t="s">
        <v>65</v>
      </c>
      <c r="D20" s="21">
        <v>0</v>
      </c>
      <c r="E20" s="21">
        <v>0</v>
      </c>
      <c r="F20" s="14"/>
    </row>
    <row r="21" spans="2:6" ht="12.75">
      <c r="B21" s="7" t="s">
        <v>66</v>
      </c>
      <c r="C21" s="6" t="s">
        <v>67</v>
      </c>
      <c r="D21" s="17">
        <v>96138282601.45</v>
      </c>
      <c r="E21" s="17">
        <v>80653502048.25</v>
      </c>
      <c r="F21" s="14"/>
    </row>
    <row r="22" spans="2:6" ht="12.75">
      <c r="B22" s="7" t="s">
        <v>68</v>
      </c>
      <c r="C22" s="6" t="s">
        <v>69</v>
      </c>
      <c r="D22" s="21">
        <v>0</v>
      </c>
      <c r="E22" s="21">
        <v>0</v>
      </c>
      <c r="F22" s="14"/>
    </row>
    <row r="23" spans="2:6" ht="12.75">
      <c r="B23" s="7" t="s">
        <v>70</v>
      </c>
      <c r="C23" s="6" t="s">
        <v>71</v>
      </c>
      <c r="D23" s="21">
        <v>0</v>
      </c>
      <c r="E23" s="21">
        <v>0</v>
      </c>
      <c r="F23" s="14"/>
    </row>
    <row r="24" spans="2:6" ht="25.5">
      <c r="B24" s="7" t="s">
        <v>72</v>
      </c>
      <c r="C24" s="6" t="s">
        <v>73</v>
      </c>
      <c r="D24" s="21">
        <v>0</v>
      </c>
      <c r="E24" s="21">
        <v>0</v>
      </c>
      <c r="F24" s="14"/>
    </row>
    <row r="25" spans="2:6" ht="12.75">
      <c r="B25" s="7" t="s">
        <v>74</v>
      </c>
      <c r="C25" s="6" t="s">
        <v>75</v>
      </c>
      <c r="D25" s="17">
        <v>1281760559.77</v>
      </c>
      <c r="E25" s="17">
        <v>544476340.48</v>
      </c>
      <c r="F25" s="14"/>
    </row>
    <row r="26" spans="2:6" ht="25.5">
      <c r="B26" s="7" t="s">
        <v>76</v>
      </c>
      <c r="C26" s="6" t="s">
        <v>77</v>
      </c>
      <c r="D26" s="21">
        <v>0</v>
      </c>
      <c r="E26" s="21">
        <v>0</v>
      </c>
      <c r="F26" s="14"/>
    </row>
    <row r="27" spans="2:6" ht="12.75">
      <c r="B27" s="7" t="s">
        <v>78</v>
      </c>
      <c r="C27" s="7" t="s">
        <v>79</v>
      </c>
      <c r="D27" s="18">
        <v>109858699703.22</v>
      </c>
      <c r="E27" s="18">
        <f>SUM(E18:E26)</f>
        <v>81889087265.23</v>
      </c>
      <c r="F27" s="14"/>
    </row>
    <row r="28" spans="2:6" ht="12.75">
      <c r="B28" s="7" t="s">
        <v>80</v>
      </c>
      <c r="C28" s="24" t="s">
        <v>81</v>
      </c>
      <c r="D28" s="25">
        <v>136608038407.39001</v>
      </c>
      <c r="E28" s="25">
        <f>E27+E16</f>
        <v>144193622758.97998</v>
      </c>
      <c r="F28" s="14"/>
    </row>
    <row r="29" spans="2:6" ht="12.75">
      <c r="B29" s="7" t="s">
        <v>82</v>
      </c>
      <c r="C29" s="7" t="s">
        <v>83</v>
      </c>
      <c r="D29" s="17"/>
      <c r="E29" s="17"/>
      <c r="F29" s="14"/>
    </row>
    <row r="30" spans="2:6" ht="12.75">
      <c r="B30" s="7" t="s">
        <v>84</v>
      </c>
      <c r="C30" s="7" t="s">
        <v>85</v>
      </c>
      <c r="D30" s="17"/>
      <c r="E30" s="17"/>
      <c r="F30" s="14"/>
    </row>
    <row r="31" spans="2:6" ht="12.75">
      <c r="B31" s="7" t="s">
        <v>86</v>
      </c>
      <c r="C31" s="7" t="s">
        <v>87</v>
      </c>
      <c r="D31" s="17"/>
      <c r="E31" s="17"/>
      <c r="F31" s="14"/>
    </row>
    <row r="32" spans="2:6" ht="12.75">
      <c r="B32" s="7" t="s">
        <v>88</v>
      </c>
      <c r="C32" s="6" t="s">
        <v>89</v>
      </c>
      <c r="D32" s="17">
        <v>2083057937.77</v>
      </c>
      <c r="E32" s="17">
        <v>19966649886.95</v>
      </c>
      <c r="F32" s="14"/>
    </row>
    <row r="33" spans="2:6" ht="12.75">
      <c r="B33" s="7" t="s">
        <v>90</v>
      </c>
      <c r="C33" s="6" t="s">
        <v>91</v>
      </c>
      <c r="D33" s="17">
        <v>18382731.36</v>
      </c>
      <c r="E33" s="17">
        <v>18382731.36</v>
      </c>
      <c r="F33" s="14"/>
    </row>
    <row r="34" spans="2:6" ht="12.75">
      <c r="B34" s="7" t="s">
        <v>92</v>
      </c>
      <c r="C34" s="6" t="s">
        <v>93</v>
      </c>
      <c r="D34" s="17">
        <v>1167327177.28</v>
      </c>
      <c r="E34" s="33">
        <v>791835444.75</v>
      </c>
      <c r="F34" s="14"/>
    </row>
    <row r="35" spans="2:6" ht="12.75">
      <c r="B35" s="7" t="s">
        <v>94</v>
      </c>
      <c r="C35" s="6" t="s">
        <v>95</v>
      </c>
      <c r="D35" s="17">
        <v>50657508.31</v>
      </c>
      <c r="E35" s="33">
        <v>47785357.66</v>
      </c>
      <c r="F35" s="14"/>
    </row>
    <row r="36" spans="2:6" ht="12.75">
      <c r="B36" s="7" t="s">
        <v>96</v>
      </c>
      <c r="C36" s="6" t="s">
        <v>97</v>
      </c>
      <c r="D36" s="17">
        <v>2578481655.34</v>
      </c>
      <c r="E36" s="33">
        <v>2511005655.84</v>
      </c>
      <c r="F36" s="14"/>
    </row>
    <row r="37" spans="2:6" ht="12.75">
      <c r="B37" s="7" t="s">
        <v>98</v>
      </c>
      <c r="C37" s="6" t="s">
        <v>99</v>
      </c>
      <c r="D37" s="17">
        <v>193948991.31</v>
      </c>
      <c r="E37" s="33">
        <v>285471797.3</v>
      </c>
      <c r="F37" s="14"/>
    </row>
    <row r="38" spans="2:6" ht="12.75">
      <c r="B38" s="7" t="s">
        <v>100</v>
      </c>
      <c r="C38" s="6" t="s">
        <v>101</v>
      </c>
      <c r="D38" s="17">
        <v>84857306.28</v>
      </c>
      <c r="E38" s="33">
        <v>1536509</v>
      </c>
      <c r="F38" s="14"/>
    </row>
    <row r="39" spans="2:6" ht="12.75">
      <c r="B39" s="7" t="s">
        <v>102</v>
      </c>
      <c r="C39" s="6" t="s">
        <v>103</v>
      </c>
      <c r="D39" s="17">
        <v>9965930436.65</v>
      </c>
      <c r="E39" s="33">
        <v>9784930436.65</v>
      </c>
      <c r="F39" s="14"/>
    </row>
    <row r="40" spans="2:6" ht="12.75">
      <c r="B40" s="7" t="s">
        <v>104</v>
      </c>
      <c r="C40" s="6" t="s">
        <v>105</v>
      </c>
      <c r="D40" s="21">
        <v>0</v>
      </c>
      <c r="E40" s="21">
        <v>0</v>
      </c>
      <c r="F40" s="14"/>
    </row>
    <row r="41" spans="2:6" ht="12.75">
      <c r="B41" s="7" t="s">
        <v>106</v>
      </c>
      <c r="C41" s="6" t="s">
        <v>107</v>
      </c>
      <c r="D41" s="17">
        <v>3468675953.84</v>
      </c>
      <c r="E41" s="17">
        <v>978778402.86</v>
      </c>
      <c r="F41" s="14"/>
    </row>
    <row r="42" spans="2:6" ht="25.5">
      <c r="B42" s="7" t="s">
        <v>108</v>
      </c>
      <c r="C42" s="6" t="s">
        <v>109</v>
      </c>
      <c r="D42" s="21">
        <v>0</v>
      </c>
      <c r="E42" s="21">
        <v>0</v>
      </c>
      <c r="F42" s="14"/>
    </row>
    <row r="43" spans="2:6" ht="12.75">
      <c r="B43" s="7" t="s">
        <v>110</v>
      </c>
      <c r="C43" s="6"/>
      <c r="D43" s="17"/>
      <c r="E43" s="17"/>
      <c r="F43" s="14"/>
    </row>
    <row r="44" spans="2:6" ht="15" customHeight="1">
      <c r="B44" s="7" t="s">
        <v>111</v>
      </c>
      <c r="C44" s="7" t="s">
        <v>112</v>
      </c>
      <c r="D44" s="18">
        <v>19611319698.14</v>
      </c>
      <c r="E44" s="18">
        <f>SUM(E32:E43)</f>
        <v>34386376222.37</v>
      </c>
      <c r="F44" s="14"/>
    </row>
    <row r="45" spans="2:6" ht="12.75">
      <c r="B45" s="7" t="s">
        <v>113</v>
      </c>
      <c r="C45" s="7" t="s">
        <v>114</v>
      </c>
      <c r="D45" s="17"/>
      <c r="E45" s="17"/>
      <c r="F45" s="14"/>
    </row>
    <row r="46" spans="2:6" ht="12.75">
      <c r="B46" s="7" t="s">
        <v>115</v>
      </c>
      <c r="C46" s="6" t="s">
        <v>116</v>
      </c>
      <c r="D46" s="17">
        <v>6589585999.860001</v>
      </c>
      <c r="E46" s="17">
        <v>16534718573.01</v>
      </c>
      <c r="F46" s="14"/>
    </row>
    <row r="47" spans="2:6" ht="12.75">
      <c r="B47" s="7" t="s">
        <v>117</v>
      </c>
      <c r="C47" s="6" t="s">
        <v>118</v>
      </c>
      <c r="D47" s="21">
        <v>0</v>
      </c>
      <c r="E47" s="21">
        <v>0</v>
      </c>
      <c r="F47" s="14"/>
    </row>
    <row r="48" spans="2:6" ht="12.75">
      <c r="B48" s="7" t="s">
        <v>119</v>
      </c>
      <c r="C48" s="6" t="s">
        <v>120</v>
      </c>
      <c r="D48" s="17">
        <v>6186750193.64</v>
      </c>
      <c r="E48" s="17">
        <v>4022987926.55</v>
      </c>
      <c r="F48" s="14"/>
    </row>
    <row r="49" spans="2:6" ht="12.75">
      <c r="B49" s="7" t="s">
        <v>121</v>
      </c>
      <c r="C49" s="6" t="s">
        <v>122</v>
      </c>
      <c r="D49" s="17">
        <v>608298324.18</v>
      </c>
      <c r="E49" s="21">
        <v>0</v>
      </c>
      <c r="F49" s="14"/>
    </row>
    <row r="50" spans="2:6" ht="12.75">
      <c r="B50" s="7" t="s">
        <v>123</v>
      </c>
      <c r="C50" s="6"/>
      <c r="D50" s="17"/>
      <c r="E50" s="17"/>
      <c r="F50" s="14"/>
    </row>
    <row r="51" spans="2:6" ht="12.75">
      <c r="B51" s="7" t="s">
        <v>124</v>
      </c>
      <c r="C51" s="7" t="s">
        <v>125</v>
      </c>
      <c r="D51" s="18">
        <v>13384634517.68</v>
      </c>
      <c r="E51" s="18">
        <f>SUM(E46:E50)</f>
        <v>20557706499.56</v>
      </c>
      <c r="F51" s="14"/>
    </row>
    <row r="52" spans="2:6" ht="12.75">
      <c r="B52" s="7" t="s">
        <v>126</v>
      </c>
      <c r="C52" s="7" t="s">
        <v>127</v>
      </c>
      <c r="D52" s="18">
        <v>32995954215.82</v>
      </c>
      <c r="E52" s="18">
        <f>E51+E44</f>
        <v>54944082721.93001</v>
      </c>
      <c r="F52" s="14"/>
    </row>
    <row r="53" spans="2:6" ht="12.75">
      <c r="B53" s="7" t="s">
        <v>31</v>
      </c>
      <c r="C53" s="7" t="s">
        <v>128</v>
      </c>
      <c r="D53" s="20"/>
      <c r="E53" s="17"/>
      <c r="F53" s="14"/>
    </row>
    <row r="54" spans="2:6" ht="12.75">
      <c r="B54" s="7" t="s">
        <v>129</v>
      </c>
      <c r="C54" s="7" t="s">
        <v>130</v>
      </c>
      <c r="D54" s="18">
        <v>28614263000</v>
      </c>
      <c r="E54" s="18">
        <f>SUM(E55:E57)</f>
        <v>28614263000</v>
      </c>
      <c r="F54" s="14"/>
    </row>
    <row r="55" spans="2:6" ht="12.75">
      <c r="B55" s="7" t="s">
        <v>131</v>
      </c>
      <c r="C55" s="6" t="s">
        <v>132</v>
      </c>
      <c r="D55" s="21">
        <v>0</v>
      </c>
      <c r="E55" s="21">
        <v>0</v>
      </c>
      <c r="F55" s="14"/>
    </row>
    <row r="56" spans="2:5" ht="12.75">
      <c r="B56" s="7" t="s">
        <v>133</v>
      </c>
      <c r="C56" s="6" t="s">
        <v>134</v>
      </c>
      <c r="D56" s="21">
        <v>0</v>
      </c>
      <c r="E56" s="21">
        <v>0</v>
      </c>
    </row>
    <row r="57" spans="2:5" ht="12.75">
      <c r="B57" s="7" t="s">
        <v>135</v>
      </c>
      <c r="C57" s="6" t="s">
        <v>136</v>
      </c>
      <c r="D57" s="17">
        <v>28614263000</v>
      </c>
      <c r="E57" s="17">
        <v>28614263000</v>
      </c>
    </row>
    <row r="58" spans="2:5" ht="12.75">
      <c r="B58" s="7" t="s">
        <v>137</v>
      </c>
      <c r="C58" s="6" t="s">
        <v>138</v>
      </c>
      <c r="D58" s="21">
        <v>0</v>
      </c>
      <c r="E58" s="21">
        <v>0</v>
      </c>
    </row>
    <row r="59" spans="2:5" ht="12.75">
      <c r="B59" s="7" t="s">
        <v>139</v>
      </c>
      <c r="C59" s="6" t="s">
        <v>140</v>
      </c>
      <c r="D59" s="17">
        <v>2927696250</v>
      </c>
      <c r="E59" s="17">
        <v>2927696250</v>
      </c>
    </row>
    <row r="60" spans="2:5" ht="12.75">
      <c r="B60" s="7" t="s">
        <v>141</v>
      </c>
      <c r="C60" s="6" t="s">
        <v>142</v>
      </c>
      <c r="D60" s="21">
        <v>0</v>
      </c>
      <c r="E60" s="21">
        <v>0</v>
      </c>
    </row>
    <row r="61" spans="2:5" ht="12.75">
      <c r="B61" s="7" t="s">
        <v>143</v>
      </c>
      <c r="C61" s="6" t="s">
        <v>144</v>
      </c>
      <c r="D61" s="21">
        <v>0</v>
      </c>
      <c r="E61" s="21">
        <v>0</v>
      </c>
    </row>
    <row r="62" spans="2:5" ht="12.75">
      <c r="B62" s="7" t="s">
        <v>145</v>
      </c>
      <c r="C62" s="6" t="s">
        <v>146</v>
      </c>
      <c r="D62" s="17">
        <v>52806477710.65</v>
      </c>
      <c r="E62" s="17">
        <v>33332617307.04</v>
      </c>
    </row>
    <row r="63" spans="2:7" ht="12.75">
      <c r="B63" s="7" t="s">
        <v>147</v>
      </c>
      <c r="C63" s="6" t="s">
        <v>148</v>
      </c>
      <c r="D63" s="17">
        <v>19263647230.92</v>
      </c>
      <c r="E63" s="17">
        <f>24371263480.01+3700000</f>
        <v>24374963480.01</v>
      </c>
      <c r="F63" s="10"/>
      <c r="G63" s="46"/>
    </row>
    <row r="64" spans="2:7" ht="12.75">
      <c r="B64" s="7" t="s">
        <v>149</v>
      </c>
      <c r="C64" s="6"/>
      <c r="D64" s="19"/>
      <c r="E64" s="17"/>
      <c r="G64" s="10"/>
    </row>
    <row r="65" spans="2:5" ht="12.75">
      <c r="B65" s="7" t="s">
        <v>150</v>
      </c>
      <c r="C65" s="7" t="s">
        <v>151</v>
      </c>
      <c r="D65" s="18">
        <v>103612084191.57</v>
      </c>
      <c r="E65" s="18">
        <f>E54+SUM(E58:E63)</f>
        <v>89249540037.05</v>
      </c>
    </row>
    <row r="66" spans="2:5" ht="12.75">
      <c r="B66" s="7" t="s">
        <v>152</v>
      </c>
      <c r="C66" s="24" t="s">
        <v>153</v>
      </c>
      <c r="D66" s="25">
        <v>136608038407.39001</v>
      </c>
      <c r="E66" s="25">
        <f>E52+E65</f>
        <v>144193622758.98</v>
      </c>
    </row>
    <row r="67" spans="1:119" ht="12.75">
      <c r="A67" s="4" t="s">
        <v>31</v>
      </c>
      <c r="B67" s="3" t="s">
        <v>31</v>
      </c>
      <c r="C67" s="4" t="s">
        <v>31</v>
      </c>
      <c r="D67" s="16">
        <f>D66-D28</f>
        <v>0</v>
      </c>
      <c r="E67" s="68">
        <f>+E28-E66</f>
        <v>0</v>
      </c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</row>
    <row r="69" ht="15">
      <c r="C69" s="29" t="s">
        <v>158</v>
      </c>
    </row>
    <row r="70" ht="15">
      <c r="C70" s="29" t="s">
        <v>248</v>
      </c>
    </row>
    <row r="72" ht="15">
      <c r="C72" s="29" t="s">
        <v>247</v>
      </c>
    </row>
  </sheetData>
  <sheetProtection/>
  <mergeCells count="2">
    <mergeCell ref="BO67:DO67"/>
    <mergeCell ref="B1:E1"/>
  </mergeCells>
  <printOptions/>
  <pageMargins left="0.75" right="0.75" top="0.5" bottom="0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42"/>
  <sheetViews>
    <sheetView zoomScalePageLayoutView="0" workbookViewId="0" topLeftCell="A18">
      <selection activeCell="D31" sqref="D31"/>
    </sheetView>
  </sheetViews>
  <sheetFormatPr defaultColWidth="8.8515625" defaultRowHeight="12.75"/>
  <cols>
    <col min="1" max="1" width="8.00390625" style="4" customWidth="1"/>
    <col min="2" max="2" width="43.57421875" style="4" customWidth="1"/>
    <col min="3" max="4" width="22.140625" style="4" customWidth="1"/>
    <col min="5" max="19" width="17.57421875" style="4" customWidth="1"/>
    <col min="20" max="16384" width="8.8515625" style="4" customWidth="1"/>
  </cols>
  <sheetData>
    <row r="1" spans="1:4" ht="17.25">
      <c r="A1" s="70" t="s">
        <v>0</v>
      </c>
      <c r="B1" s="70"/>
      <c r="C1" s="70"/>
      <c r="D1" s="70"/>
    </row>
    <row r="4" spans="1:4" s="12" customFormat="1" ht="15">
      <c r="A4" s="27" t="s">
        <v>154</v>
      </c>
      <c r="D4" s="13" t="s">
        <v>155</v>
      </c>
    </row>
    <row r="5" spans="1:4" ht="12.75">
      <c r="A5" s="5" t="s">
        <v>1</v>
      </c>
      <c r="B5" s="5" t="s">
        <v>2</v>
      </c>
      <c r="C5" s="5" t="s">
        <v>156</v>
      </c>
      <c r="D5" s="5" t="s">
        <v>157</v>
      </c>
    </row>
    <row r="6" spans="1:5" ht="12.75">
      <c r="A6" s="22">
        <v>1</v>
      </c>
      <c r="B6" s="6" t="s">
        <v>3</v>
      </c>
      <c r="C6" s="8">
        <v>2837210043.65</v>
      </c>
      <c r="D6" s="8">
        <v>1885663672.71</v>
      </c>
      <c r="E6" s="10"/>
    </row>
    <row r="7" spans="1:5" ht="12.75">
      <c r="A7" s="22">
        <v>2</v>
      </c>
      <c r="B7" s="6" t="s">
        <v>4</v>
      </c>
      <c r="C7" s="21">
        <v>0</v>
      </c>
      <c r="D7" s="21">
        <v>0</v>
      </c>
      <c r="E7" s="10"/>
    </row>
    <row r="8" spans="1:5" ht="12.75">
      <c r="A8" s="23">
        <v>3</v>
      </c>
      <c r="B8" s="7" t="s">
        <v>5</v>
      </c>
      <c r="C8" s="9">
        <f>SUM(C6:C7)</f>
        <v>2837210043.65</v>
      </c>
      <c r="D8" s="9">
        <f>SUM(D6:D7)</f>
        <v>1885663672.71</v>
      </c>
      <c r="E8" s="10"/>
    </row>
    <row r="9" spans="1:5" ht="12.75">
      <c r="A9" s="22">
        <v>4</v>
      </c>
      <c r="B9" s="6" t="s">
        <v>6</v>
      </c>
      <c r="C9" s="21">
        <v>0</v>
      </c>
      <c r="D9" s="21">
        <v>0</v>
      </c>
      <c r="E9" s="10"/>
    </row>
    <row r="10" spans="1:7" ht="12.75">
      <c r="A10" s="22">
        <v>5</v>
      </c>
      <c r="B10" s="6" t="s">
        <v>7</v>
      </c>
      <c r="C10" s="8">
        <v>18246574.92</v>
      </c>
      <c r="D10" s="8">
        <v>1067550956.43</v>
      </c>
      <c r="E10" s="10" t="s">
        <v>249</v>
      </c>
      <c r="F10" s="10">
        <v>789306659.25</v>
      </c>
      <c r="G10" s="46">
        <f>+F10-D10</f>
        <v>-278244297.17999995</v>
      </c>
    </row>
    <row r="11" spans="1:6" ht="12.75">
      <c r="A11" s="22">
        <v>6</v>
      </c>
      <c r="B11" s="6" t="s">
        <v>8</v>
      </c>
      <c r="C11" s="8">
        <v>1012491478</v>
      </c>
      <c r="D11" s="21">
        <v>45721794.58</v>
      </c>
      <c r="E11" s="10"/>
      <c r="F11" s="10" t="e">
        <f>+F10+#REF!</f>
        <v>#REF!</v>
      </c>
    </row>
    <row r="12" spans="1:5" ht="12.75">
      <c r="A12" s="22">
        <v>7</v>
      </c>
      <c r="B12" s="6" t="s">
        <v>9</v>
      </c>
      <c r="C12" s="21">
        <v>0</v>
      </c>
      <c r="D12" s="21">
        <v>0</v>
      </c>
      <c r="E12" s="10"/>
    </row>
    <row r="13" spans="1:5" ht="12.75">
      <c r="A13" s="22">
        <v>8</v>
      </c>
      <c r="B13" s="6" t="s">
        <v>10</v>
      </c>
      <c r="C13" s="8">
        <v>6250462078.32</v>
      </c>
      <c r="D13" s="8">
        <v>3023991650.77</v>
      </c>
      <c r="E13" s="10"/>
    </row>
    <row r="14" spans="1:5" ht="12.75">
      <c r="A14" s="22">
        <v>9</v>
      </c>
      <c r="B14" s="6" t="s">
        <v>11</v>
      </c>
      <c r="C14" s="8">
        <v>2227526257.58</v>
      </c>
      <c r="D14" s="8">
        <v>2093238787.79</v>
      </c>
      <c r="E14" s="10"/>
    </row>
    <row r="15" spans="1:5" ht="12.75">
      <c r="A15" s="22">
        <v>10</v>
      </c>
      <c r="B15" s="6" t="s">
        <v>12</v>
      </c>
      <c r="C15" s="8">
        <f>6928398766.19-1261351836.96</f>
        <v>5667046929.23</v>
      </c>
      <c r="D15" s="8">
        <v>6256580867.65</v>
      </c>
      <c r="E15" s="10"/>
    </row>
    <row r="16" spans="1:5" ht="12.75">
      <c r="A16" s="22">
        <v>11</v>
      </c>
      <c r="B16" s="6" t="s">
        <v>13</v>
      </c>
      <c r="C16" s="8">
        <v>3159928835.64</v>
      </c>
      <c r="D16" s="8">
        <v>3652672753.97</v>
      </c>
      <c r="E16" s="10"/>
    </row>
    <row r="17" spans="1:5" ht="12.75">
      <c r="A17" s="22">
        <v>12</v>
      </c>
      <c r="B17" s="6" t="s">
        <v>14</v>
      </c>
      <c r="C17" s="8">
        <f>371794780.46+1261351836.96</f>
        <v>1633146617.42</v>
      </c>
      <c r="D17" s="8">
        <v>1775302991.17</v>
      </c>
      <c r="E17" s="10"/>
    </row>
    <row r="18" spans="1:5" ht="12.75">
      <c r="A18" s="22">
        <v>13</v>
      </c>
      <c r="B18" s="6" t="s">
        <v>15</v>
      </c>
      <c r="C18" s="8">
        <v>-30958815.27</v>
      </c>
      <c r="D18" s="8">
        <v>102550595.54</v>
      </c>
      <c r="E18" s="10"/>
    </row>
    <row r="19" spans="1:5" ht="12.75">
      <c r="A19" s="22">
        <v>14</v>
      </c>
      <c r="B19" s="6" t="s">
        <v>16</v>
      </c>
      <c r="C19" s="21">
        <v>0</v>
      </c>
      <c r="D19" s="21">
        <v>0</v>
      </c>
      <c r="E19" s="10"/>
    </row>
    <row r="20" spans="1:5" ht="12.75">
      <c r="A20" s="22">
        <v>15</v>
      </c>
      <c r="B20" s="6" t="s">
        <v>17</v>
      </c>
      <c r="C20" s="8">
        <v>1251463698.33</v>
      </c>
      <c r="D20" s="21">
        <v>0</v>
      </c>
      <c r="E20" s="10"/>
    </row>
    <row r="21" spans="1:6" ht="12.75">
      <c r="A21" s="22">
        <v>16</v>
      </c>
      <c r="B21" s="6" t="s">
        <v>18</v>
      </c>
      <c r="C21" s="8">
        <v>3657162041.89</v>
      </c>
      <c r="D21" s="21">
        <v>7466419020.1</v>
      </c>
      <c r="E21" s="10"/>
      <c r="F21" s="10"/>
    </row>
    <row r="22" spans="1:5" ht="12.75">
      <c r="A22" s="22">
        <v>17</v>
      </c>
      <c r="B22" s="6" t="s">
        <v>19</v>
      </c>
      <c r="C22" s="8">
        <v>-17653140</v>
      </c>
      <c r="D22" s="21">
        <v>0</v>
      </c>
      <c r="E22" s="10"/>
    </row>
    <row r="23" spans="1:5" ht="12.75">
      <c r="A23" s="23">
        <v>18</v>
      </c>
      <c r="B23" s="7" t="s">
        <v>20</v>
      </c>
      <c r="C23" s="9">
        <v>2290775319.96</v>
      </c>
      <c r="D23" s="9">
        <f>+D8+D11+D10+D13-D14-D15-D16-D17+D18+D21</f>
        <v>-185897710.4499998</v>
      </c>
      <c r="E23" s="10"/>
    </row>
    <row r="24" spans="1:5" ht="12.75">
      <c r="A24" s="22">
        <v>19</v>
      </c>
      <c r="B24" s="6" t="s">
        <v>21</v>
      </c>
      <c r="C24" s="8">
        <v>180048995.75</v>
      </c>
      <c r="D24" s="8">
        <v>-330790809.59</v>
      </c>
      <c r="E24" s="10"/>
    </row>
    <row r="25" spans="1:5" ht="12.75">
      <c r="A25" s="23">
        <v>20</v>
      </c>
      <c r="B25" s="7" t="s">
        <v>22</v>
      </c>
      <c r="C25" s="9">
        <f>C23-C24</f>
        <v>2110726324.21</v>
      </c>
      <c r="D25" s="9">
        <f>D23-D24</f>
        <v>144893099.14000016</v>
      </c>
      <c r="E25" s="10"/>
    </row>
    <row r="26" spans="1:5" ht="25.5">
      <c r="A26" s="22">
        <v>21</v>
      </c>
      <c r="B26" s="6" t="s">
        <v>23</v>
      </c>
      <c r="C26" s="21">
        <v>0</v>
      </c>
      <c r="D26" s="21">
        <v>0</v>
      </c>
      <c r="E26" s="10"/>
    </row>
    <row r="27" spans="1:5" ht="12.75">
      <c r="A27" s="23">
        <v>22</v>
      </c>
      <c r="B27" s="7" t="s">
        <v>24</v>
      </c>
      <c r="C27" s="9">
        <f>C25</f>
        <v>2110726324.21</v>
      </c>
      <c r="D27" s="9">
        <f>D25</f>
        <v>144893099.14000016</v>
      </c>
      <c r="E27" s="10"/>
    </row>
    <row r="28" spans="1:5" ht="12.75">
      <c r="A28" s="23">
        <v>23</v>
      </c>
      <c r="B28" s="7" t="s">
        <v>25</v>
      </c>
      <c r="C28" s="9">
        <f>SUM(C29:C31)</f>
        <v>-155722396905</v>
      </c>
      <c r="D28" s="9">
        <f>SUM(D29:D31)</f>
        <v>-19473860403.61</v>
      </c>
      <c r="E28" s="15"/>
    </row>
    <row r="29" spans="1:4" ht="12.75">
      <c r="A29" s="22">
        <v>23.1</v>
      </c>
      <c r="B29" s="6" t="s">
        <v>26</v>
      </c>
      <c r="C29" s="21">
        <v>0</v>
      </c>
      <c r="D29" s="21">
        <v>0</v>
      </c>
    </row>
    <row r="30" spans="1:4" ht="12.75">
      <c r="A30" s="22">
        <v>23.2</v>
      </c>
      <c r="B30" s="6" t="s">
        <v>27</v>
      </c>
      <c r="C30" s="21">
        <v>0</v>
      </c>
      <c r="D30" s="21">
        <v>0</v>
      </c>
    </row>
    <row r="31" spans="1:4" ht="12.75">
      <c r="A31" s="22">
        <v>23.3</v>
      </c>
      <c r="B31" s="6" t="s">
        <v>28</v>
      </c>
      <c r="C31" s="8">
        <v>-155722396905</v>
      </c>
      <c r="D31" s="8">
        <v>-19473860403.61</v>
      </c>
    </row>
    <row r="32" spans="1:4" ht="12.75">
      <c r="A32" s="23">
        <v>24</v>
      </c>
      <c r="B32" s="7" t="s">
        <v>29</v>
      </c>
      <c r="C32" s="9">
        <f>+C27+C28</f>
        <v>-153611670580.79</v>
      </c>
      <c r="D32" s="9">
        <f>+D27+D28</f>
        <v>-19328967304.47</v>
      </c>
    </row>
    <row r="33" spans="1:4" ht="12.75">
      <c r="A33" s="23">
        <v>25</v>
      </c>
      <c r="B33" s="7" t="s">
        <v>30</v>
      </c>
      <c r="C33" s="26">
        <v>0</v>
      </c>
      <c r="D33" s="26">
        <v>0</v>
      </c>
    </row>
    <row r="34" spans="1:3" ht="12.75">
      <c r="A34" s="30"/>
      <c r="B34" s="31"/>
      <c r="C34" s="32"/>
    </row>
    <row r="35" spans="1:3" ht="12.75">
      <c r="A35" s="30"/>
      <c r="B35" s="31"/>
      <c r="C35" s="32"/>
    </row>
    <row r="36" spans="1:118" ht="12.75">
      <c r="A36" s="4" t="s">
        <v>31</v>
      </c>
      <c r="B36" s="4" t="s">
        <v>31</v>
      </c>
      <c r="C36" s="4" t="s">
        <v>31</v>
      </c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</row>
    <row r="37" ht="15">
      <c r="B37" s="29" t="s">
        <v>158</v>
      </c>
    </row>
    <row r="38" ht="15">
      <c r="B38" s="29" t="s">
        <v>248</v>
      </c>
    </row>
    <row r="39" ht="15">
      <c r="A39" s="28"/>
    </row>
    <row r="40" spans="1:2" ht="15">
      <c r="A40" s="1"/>
      <c r="B40" s="29" t="s">
        <v>247</v>
      </c>
    </row>
    <row r="41" ht="12.75">
      <c r="A41" s="2"/>
    </row>
    <row r="42" spans="1:3" ht="15">
      <c r="A42" s="28"/>
      <c r="B42" s="28"/>
      <c r="C42" s="28"/>
    </row>
  </sheetData>
  <sheetProtection/>
  <mergeCells count="2">
    <mergeCell ref="BN36:DN36"/>
    <mergeCell ref="A1:D1"/>
  </mergeCell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31"/>
  <sheetViews>
    <sheetView zoomScalePageLayoutView="0" workbookViewId="0" topLeftCell="A18">
      <selection activeCell="E28" sqref="E28"/>
    </sheetView>
  </sheetViews>
  <sheetFormatPr defaultColWidth="8.8515625" defaultRowHeight="12.75"/>
  <cols>
    <col min="1" max="1" width="4.8515625" style="4" customWidth="1"/>
    <col min="2" max="2" width="24.8515625" style="4" customWidth="1"/>
    <col min="3" max="3" width="16.8515625" style="4" customWidth="1"/>
    <col min="4" max="4" width="9.421875" style="4" customWidth="1"/>
    <col min="5" max="5" width="16.421875" style="4" customWidth="1"/>
    <col min="6" max="6" width="10.57421875" style="4" customWidth="1"/>
    <col min="7" max="7" width="10.421875" style="4" customWidth="1"/>
    <col min="8" max="8" width="18.140625" style="4" customWidth="1"/>
    <col min="9" max="9" width="17.140625" style="4" customWidth="1"/>
    <col min="10" max="10" width="18.00390625" style="4" customWidth="1"/>
    <col min="11" max="20" width="17.57421875" style="4" customWidth="1"/>
    <col min="21" max="16384" width="8.8515625" style="4" customWidth="1"/>
  </cols>
  <sheetData>
    <row r="1" spans="1:10" ht="17.25">
      <c r="A1" s="70" t="s">
        <v>159</v>
      </c>
      <c r="B1" s="70"/>
      <c r="C1" s="70"/>
      <c r="D1" s="70"/>
      <c r="E1" s="70"/>
      <c r="F1" s="70"/>
      <c r="G1" s="70"/>
      <c r="H1" s="70"/>
      <c r="I1" s="70"/>
      <c r="J1" s="70"/>
    </row>
    <row r="4" spans="1:10" ht="15">
      <c r="A4" s="34" t="s">
        <v>154</v>
      </c>
      <c r="J4" s="13" t="s">
        <v>155</v>
      </c>
    </row>
    <row r="5" spans="1:10" ht="54" customHeight="1">
      <c r="A5" s="5" t="s">
        <v>1</v>
      </c>
      <c r="B5" s="5" t="s">
        <v>2</v>
      </c>
      <c r="C5" s="5" t="s">
        <v>130</v>
      </c>
      <c r="D5" s="5" t="s">
        <v>138</v>
      </c>
      <c r="E5" s="5" t="s">
        <v>140</v>
      </c>
      <c r="F5" s="5" t="s">
        <v>142</v>
      </c>
      <c r="G5" s="5" t="s">
        <v>144</v>
      </c>
      <c r="H5" s="5" t="s">
        <v>146</v>
      </c>
      <c r="I5" s="5" t="s">
        <v>148</v>
      </c>
      <c r="J5" s="5" t="s">
        <v>160</v>
      </c>
    </row>
    <row r="6" spans="1:10" ht="25.5">
      <c r="A6" s="35">
        <v>1</v>
      </c>
      <c r="B6" s="7" t="s">
        <v>161</v>
      </c>
      <c r="C6" s="36">
        <v>28614263000</v>
      </c>
      <c r="D6" s="26">
        <v>0</v>
      </c>
      <c r="E6" s="26">
        <v>2927696250</v>
      </c>
      <c r="F6" s="26">
        <v>0</v>
      </c>
      <c r="G6" s="26">
        <v>0</v>
      </c>
      <c r="H6" s="36">
        <v>214361220521.59003</v>
      </c>
      <c r="I6" s="36">
        <v>12145422723.11</v>
      </c>
      <c r="J6" s="36">
        <v>258048602494.7</v>
      </c>
    </row>
    <row r="7" spans="1:10" ht="39">
      <c r="A7" s="35">
        <v>2</v>
      </c>
      <c r="B7" s="6" t="s">
        <v>162</v>
      </c>
      <c r="C7" s="21"/>
      <c r="D7" s="21"/>
      <c r="E7" s="21"/>
      <c r="F7" s="21"/>
      <c r="G7" s="21"/>
      <c r="H7" s="21"/>
      <c r="I7" s="21">
        <v>508004648.2</v>
      </c>
      <c r="J7" s="21">
        <v>508004648.2</v>
      </c>
    </row>
    <row r="8" spans="1:10" ht="12.75">
      <c r="A8" s="35">
        <v>3</v>
      </c>
      <c r="B8" s="7" t="s">
        <v>163</v>
      </c>
      <c r="C8" s="36">
        <v>28614263000</v>
      </c>
      <c r="D8" s="26">
        <v>0</v>
      </c>
      <c r="E8" s="26">
        <v>2927696250</v>
      </c>
      <c r="F8" s="26">
        <v>0</v>
      </c>
      <c r="G8" s="26">
        <v>0</v>
      </c>
      <c r="H8" s="36">
        <v>214361220521.59003</v>
      </c>
      <c r="I8" s="36">
        <v>12653427371.310001</v>
      </c>
      <c r="J8" s="36">
        <v>258556607142.90002</v>
      </c>
    </row>
    <row r="9" spans="1:10" ht="25.5">
      <c r="A9" s="35">
        <v>4</v>
      </c>
      <c r="B9" s="6" t="s">
        <v>164</v>
      </c>
      <c r="C9" s="21"/>
      <c r="D9" s="21"/>
      <c r="E9" s="21"/>
      <c r="F9" s="21"/>
      <c r="G9" s="21"/>
      <c r="H9" s="21"/>
      <c r="I9" s="11">
        <v>2110726324.21</v>
      </c>
      <c r="J9" s="11">
        <v>2110726324.21</v>
      </c>
    </row>
    <row r="10" spans="1:10" ht="12.75">
      <c r="A10" s="35">
        <v>5</v>
      </c>
      <c r="B10" s="6" t="s">
        <v>25</v>
      </c>
      <c r="C10" s="21"/>
      <c r="D10" s="21"/>
      <c r="E10" s="21"/>
      <c r="F10" s="21"/>
      <c r="G10" s="21"/>
      <c r="H10" s="11">
        <v>-155722396905</v>
      </c>
      <c r="I10" s="21"/>
      <c r="J10" s="11">
        <v>-155722396905</v>
      </c>
    </row>
    <row r="11" spans="1:10" ht="12.75">
      <c r="A11" s="35">
        <v>6</v>
      </c>
      <c r="B11" s="6" t="s">
        <v>165</v>
      </c>
      <c r="C11" s="11"/>
      <c r="D11" s="11"/>
      <c r="E11" s="11"/>
      <c r="F11" s="21"/>
      <c r="G11" s="21"/>
      <c r="H11" s="21"/>
      <c r="I11" s="11"/>
      <c r="J11" s="11"/>
    </row>
    <row r="12" spans="1:10" ht="12.75">
      <c r="A12" s="35">
        <v>7</v>
      </c>
      <c r="B12" s="6" t="s">
        <v>166</v>
      </c>
      <c r="C12" s="21"/>
      <c r="D12" s="21"/>
      <c r="E12" s="21"/>
      <c r="F12" s="21"/>
      <c r="G12" s="21"/>
      <c r="H12" s="21"/>
      <c r="I12" s="21">
        <v>-1332852370.54</v>
      </c>
      <c r="J12" s="21">
        <v>-1332852370.54</v>
      </c>
    </row>
    <row r="13" spans="1:10" ht="25.5">
      <c r="A13" s="35">
        <v>8</v>
      </c>
      <c r="B13" s="6" t="s">
        <v>167</v>
      </c>
      <c r="C13" s="21"/>
      <c r="D13" s="21"/>
      <c r="E13" s="21"/>
      <c r="F13" s="21"/>
      <c r="G13" s="21"/>
      <c r="H13" s="11">
        <v>-5832345905.940002</v>
      </c>
      <c r="I13" s="11">
        <v>5832345905.940002</v>
      </c>
      <c r="J13" s="11"/>
    </row>
    <row r="14" spans="1:10" s="3" customFormat="1" ht="25.5">
      <c r="A14" s="5">
        <v>9</v>
      </c>
      <c r="B14" s="7" t="s">
        <v>168</v>
      </c>
      <c r="C14" s="36">
        <v>28614263000</v>
      </c>
      <c r="D14" s="26">
        <v>0</v>
      </c>
      <c r="E14" s="36">
        <v>2927696250</v>
      </c>
      <c r="F14" s="26">
        <v>0</v>
      </c>
      <c r="G14" s="26">
        <v>0</v>
      </c>
      <c r="H14" s="36">
        <v>52806477710.650024</v>
      </c>
      <c r="I14" s="36">
        <v>19263647230.920002</v>
      </c>
      <c r="J14" s="36">
        <v>103612084191.57002</v>
      </c>
    </row>
    <row r="15" spans="1:10" ht="39">
      <c r="A15" s="35">
        <v>10</v>
      </c>
      <c r="B15" s="6" t="s">
        <v>162</v>
      </c>
      <c r="C15" s="21"/>
      <c r="D15" s="21"/>
      <c r="E15" s="21"/>
      <c r="F15" s="21"/>
      <c r="G15" s="21"/>
      <c r="H15" s="11"/>
      <c r="I15" s="11"/>
      <c r="J15" s="11">
        <v>0</v>
      </c>
    </row>
    <row r="16" spans="1:10" s="3" customFormat="1" ht="12.75">
      <c r="A16" s="5">
        <v>11</v>
      </c>
      <c r="B16" s="7" t="s">
        <v>163</v>
      </c>
      <c r="C16" s="36">
        <f>SUM(C14:C15)</f>
        <v>28614263000</v>
      </c>
      <c r="D16" s="26">
        <v>0</v>
      </c>
      <c r="E16" s="36">
        <f>SUM(E14:E15)</f>
        <v>2927696250</v>
      </c>
      <c r="F16" s="26">
        <v>0</v>
      </c>
      <c r="G16" s="26">
        <v>0</v>
      </c>
      <c r="H16" s="36">
        <f>SUM(H14:H15)</f>
        <v>52806477710.650024</v>
      </c>
      <c r="I16" s="36">
        <f>SUM(I14:I15)</f>
        <v>19263647230.920002</v>
      </c>
      <c r="J16" s="36">
        <f>C16-D16+E16+F16+G16+H16+I16</f>
        <v>103612084191.57002</v>
      </c>
    </row>
    <row r="17" spans="1:10" ht="25.5">
      <c r="A17" s="35">
        <v>12</v>
      </c>
      <c r="B17" s="6" t="s">
        <v>164</v>
      </c>
      <c r="C17" s="21"/>
      <c r="D17" s="21"/>
      <c r="E17" s="21"/>
      <c r="F17" s="21"/>
      <c r="G17" s="21"/>
      <c r="H17" s="21"/>
      <c r="I17" s="8">
        <f>+СБД!E63-СБД!D63</f>
        <v>5111316249.09</v>
      </c>
      <c r="J17" s="11">
        <f>C17-D17+E17+F17+G17+H17+I17</f>
        <v>5111316249.09</v>
      </c>
    </row>
    <row r="18" spans="1:10" ht="12.75">
      <c r="A18" s="35">
        <v>13</v>
      </c>
      <c r="B18" s="6" t="s">
        <v>25</v>
      </c>
      <c r="C18" s="21"/>
      <c r="D18" s="21"/>
      <c r="E18" s="21"/>
      <c r="F18" s="21"/>
      <c r="G18" s="21"/>
      <c r="H18" s="8">
        <f>+ОДТ!D31</f>
        <v>-19473860403.61</v>
      </c>
      <c r="I18" s="21"/>
      <c r="J18" s="11">
        <f>C18-D18+E18+F18+G18+H18+I18</f>
        <v>-19473860403.61</v>
      </c>
    </row>
    <row r="19" spans="1:10" ht="12.75">
      <c r="A19" s="35">
        <v>14</v>
      </c>
      <c r="B19" s="6" t="s">
        <v>165</v>
      </c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35">
        <v>15</v>
      </c>
      <c r="B20" s="6" t="s">
        <v>166</v>
      </c>
      <c r="C20" s="21"/>
      <c r="D20" s="21"/>
      <c r="E20" s="21"/>
      <c r="F20" s="21"/>
      <c r="G20" s="21"/>
      <c r="H20" s="21"/>
      <c r="I20" s="8"/>
      <c r="J20" s="11">
        <f>C20-D20+E20+F20+G20+H20+I20</f>
        <v>0</v>
      </c>
    </row>
    <row r="21" spans="1:10" ht="25.5">
      <c r="A21" s="35">
        <v>16</v>
      </c>
      <c r="B21" s="6" t="s">
        <v>167</v>
      </c>
      <c r="C21" s="21"/>
      <c r="D21" s="21"/>
      <c r="E21" s="21"/>
      <c r="F21" s="21"/>
      <c r="G21" s="21"/>
      <c r="H21" s="8"/>
      <c r="I21" s="8"/>
      <c r="J21" s="21"/>
    </row>
    <row r="22" spans="1:10" ht="25.5">
      <c r="A22" s="35">
        <v>17</v>
      </c>
      <c r="B22" s="7" t="s">
        <v>169</v>
      </c>
      <c r="C22" s="9">
        <f>SUM(C16:C21)</f>
        <v>28614263000</v>
      </c>
      <c r="D22" s="21">
        <v>0</v>
      </c>
      <c r="E22" s="9">
        <f>SUM(E16:E21)</f>
        <v>2927696250</v>
      </c>
      <c r="F22" s="26">
        <v>0</v>
      </c>
      <c r="G22" s="26">
        <v>0</v>
      </c>
      <c r="H22" s="9">
        <f>SUM(H16:H21)</f>
        <v>33332617307.040024</v>
      </c>
      <c r="I22" s="9">
        <f>SUM(I16:I21)</f>
        <v>24374963480.010002</v>
      </c>
      <c r="J22" s="36">
        <f>C22-D22+E22+F22+G22+H22+I22</f>
        <v>89249540037.05002</v>
      </c>
    </row>
    <row r="23" spans="1:10" ht="12.75">
      <c r="A23" s="37"/>
      <c r="B23" s="38"/>
      <c r="C23" s="39"/>
      <c r="D23" s="40"/>
      <c r="E23" s="39"/>
      <c r="F23" s="32"/>
      <c r="G23" s="32"/>
      <c r="H23" s="39"/>
      <c r="I23" s="39"/>
      <c r="J23" s="41"/>
    </row>
    <row r="24" spans="1:10" ht="12.75">
      <c r="A24" s="37"/>
      <c r="B24" s="38"/>
      <c r="C24" s="39"/>
      <c r="D24" s="40"/>
      <c r="E24" s="39"/>
      <c r="F24" s="32"/>
      <c r="G24" s="32"/>
      <c r="H24" s="39"/>
      <c r="I24" s="39"/>
      <c r="J24" s="41"/>
    </row>
    <row r="25" spans="1:119" ht="12.75">
      <c r="A25" s="4" t="s">
        <v>31</v>
      </c>
      <c r="B25" s="4" t="s">
        <v>31</v>
      </c>
      <c r="C25" s="4" t="s">
        <v>31</v>
      </c>
      <c r="H25" s="47">
        <f>+H22-СБД!E62</f>
        <v>0</v>
      </c>
      <c r="I25" s="47">
        <f>+I22-СБД!E63</f>
        <v>0</v>
      </c>
      <c r="J25" s="47">
        <f>+J22-СБД!E65</f>
        <v>0</v>
      </c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</row>
    <row r="26" spans="9:10" ht="12.75">
      <c r="I26" s="46"/>
      <c r="J26" s="46"/>
    </row>
    <row r="27" ht="15">
      <c r="C27" s="29" t="s">
        <v>158</v>
      </c>
    </row>
    <row r="28" spans="3:7" ht="15">
      <c r="C28" s="29" t="s">
        <v>248</v>
      </c>
      <c r="F28" s="42"/>
      <c r="G28" s="42"/>
    </row>
    <row r="29" spans="6:7" ht="15">
      <c r="F29" s="1"/>
      <c r="G29" s="43"/>
    </row>
    <row r="30" spans="3:7" ht="15">
      <c r="C30" s="29" t="s">
        <v>247</v>
      </c>
      <c r="F30" s="44"/>
      <c r="G30" s="45"/>
    </row>
    <row r="31" spans="4:7" ht="15">
      <c r="D31" s="42"/>
      <c r="E31" s="42"/>
      <c r="F31" s="42"/>
      <c r="G31" s="42"/>
    </row>
  </sheetData>
  <sheetProtection/>
  <mergeCells count="2">
    <mergeCell ref="A1:J1"/>
    <mergeCell ref="BO25:DO25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66"/>
  <sheetViews>
    <sheetView zoomScalePageLayoutView="0" workbookViewId="0" topLeftCell="A1">
      <selection activeCell="C48" sqref="C48"/>
    </sheetView>
  </sheetViews>
  <sheetFormatPr defaultColWidth="8.8515625" defaultRowHeight="12.75"/>
  <cols>
    <col min="1" max="1" width="7.421875" style="4" customWidth="1"/>
    <col min="2" max="2" width="62.57421875" style="4" customWidth="1"/>
    <col min="3" max="4" width="22.140625" style="4" customWidth="1"/>
    <col min="5" max="20" width="17.57421875" style="4" customWidth="1"/>
    <col min="21" max="16384" width="8.8515625" style="4" customWidth="1"/>
  </cols>
  <sheetData>
    <row r="1" spans="1:4" ht="17.25">
      <c r="A1" s="72" t="s">
        <v>170</v>
      </c>
      <c r="B1" s="72"/>
      <c r="C1" s="72"/>
      <c r="D1" s="72"/>
    </row>
    <row r="4" spans="1:4" ht="15">
      <c r="A4" s="66" t="s">
        <v>154</v>
      </c>
      <c r="B4" s="61"/>
      <c r="C4" s="61"/>
      <c r="D4" s="62" t="s">
        <v>155</v>
      </c>
    </row>
    <row r="5" spans="1:4" ht="12.75" customHeight="1">
      <c r="A5" s="54" t="s">
        <v>1</v>
      </c>
      <c r="B5" s="54" t="s">
        <v>2</v>
      </c>
      <c r="C5" s="54" t="s">
        <v>156</v>
      </c>
      <c r="D5" s="54" t="s">
        <v>157</v>
      </c>
    </row>
    <row r="6" spans="1:4" ht="12.75">
      <c r="A6" s="55" t="s">
        <v>33</v>
      </c>
      <c r="B6" s="56" t="s">
        <v>171</v>
      </c>
      <c r="C6" s="57"/>
      <c r="D6" s="57"/>
    </row>
    <row r="7" spans="1:4" ht="12.75">
      <c r="A7" s="55" t="s">
        <v>35</v>
      </c>
      <c r="B7" s="56" t="s">
        <v>172</v>
      </c>
      <c r="C7" s="58">
        <v>3778395535.27</v>
      </c>
      <c r="D7" s="58">
        <f>SUM(D8:D13)</f>
        <v>46858519457.5</v>
      </c>
    </row>
    <row r="8" spans="1:4" ht="12.75">
      <c r="A8" s="55" t="s">
        <v>37</v>
      </c>
      <c r="B8" s="55" t="s">
        <v>173</v>
      </c>
      <c r="C8" s="57">
        <v>3778395535.27</v>
      </c>
      <c r="D8" s="57">
        <v>4831442100.77</v>
      </c>
    </row>
    <row r="9" spans="1:4" ht="12.75">
      <c r="A9" s="55" t="s">
        <v>39</v>
      </c>
      <c r="B9" s="55" t="s">
        <v>174</v>
      </c>
      <c r="C9" s="65">
        <v>0</v>
      </c>
      <c r="D9" s="65">
        <v>0</v>
      </c>
    </row>
    <row r="10" spans="1:4" ht="12.75">
      <c r="A10" s="55" t="s">
        <v>41</v>
      </c>
      <c r="B10" s="55" t="s">
        <v>175</v>
      </c>
      <c r="C10" s="65">
        <v>0</v>
      </c>
      <c r="D10" s="65">
        <v>0</v>
      </c>
    </row>
    <row r="11" spans="1:4" ht="12.75">
      <c r="A11" s="55" t="s">
        <v>43</v>
      </c>
      <c r="B11" s="55" t="s">
        <v>176</v>
      </c>
      <c r="C11" s="65">
        <v>0</v>
      </c>
      <c r="D11" s="65">
        <v>0</v>
      </c>
    </row>
    <row r="12" spans="1:4" ht="12.75">
      <c r="A12" s="55" t="s">
        <v>45</v>
      </c>
      <c r="B12" s="55" t="s">
        <v>177</v>
      </c>
      <c r="C12" s="65">
        <v>0</v>
      </c>
      <c r="D12" s="65">
        <v>0</v>
      </c>
    </row>
    <row r="13" spans="1:4" ht="12.75">
      <c r="A13" s="55" t="s">
        <v>47</v>
      </c>
      <c r="B13" s="55" t="s">
        <v>178</v>
      </c>
      <c r="C13" s="65">
        <v>0</v>
      </c>
      <c r="D13" s="64">
        <v>42027077356.73</v>
      </c>
    </row>
    <row r="14" spans="1:4" ht="12.75">
      <c r="A14" s="55" t="s">
        <v>58</v>
      </c>
      <c r="B14" s="56" t="s">
        <v>179</v>
      </c>
      <c r="C14" s="58">
        <v>8401356106</v>
      </c>
      <c r="D14" s="58">
        <f>SUM(D15:D23)</f>
        <v>54153278866.4</v>
      </c>
    </row>
    <row r="15" spans="1:4" ht="12.75">
      <c r="A15" s="55" t="s">
        <v>60</v>
      </c>
      <c r="B15" s="55" t="s">
        <v>180</v>
      </c>
      <c r="C15" s="57">
        <v>1129475447.05</v>
      </c>
      <c r="D15" s="57">
        <v>621021440.26</v>
      </c>
    </row>
    <row r="16" spans="1:4" ht="12.75">
      <c r="A16" s="55" t="s">
        <v>62</v>
      </c>
      <c r="B16" s="55" t="s">
        <v>181</v>
      </c>
      <c r="C16" s="57">
        <v>228276741.07</v>
      </c>
      <c r="D16" s="57">
        <v>285588212.2</v>
      </c>
    </row>
    <row r="17" spans="1:8" ht="12.75">
      <c r="A17" s="55" t="s">
        <v>64</v>
      </c>
      <c r="B17" s="55" t="s">
        <v>182</v>
      </c>
      <c r="C17" s="57">
        <v>7669900</v>
      </c>
      <c r="D17" s="57">
        <v>4770500</v>
      </c>
      <c r="E17" s="49"/>
      <c r="F17" s="49"/>
      <c r="G17" s="49"/>
      <c r="H17" s="49"/>
    </row>
    <row r="18" spans="1:8" ht="12.75">
      <c r="A18" s="55" t="s">
        <v>66</v>
      </c>
      <c r="B18" s="55" t="s">
        <v>183</v>
      </c>
      <c r="C18" s="57">
        <v>82168585.16</v>
      </c>
      <c r="D18" s="57">
        <v>70593783</v>
      </c>
      <c r="E18" s="49"/>
      <c r="F18" s="49"/>
      <c r="G18" s="49"/>
      <c r="H18" s="49"/>
    </row>
    <row r="19" spans="1:8" ht="12.75">
      <c r="A19" s="55" t="s">
        <v>68</v>
      </c>
      <c r="B19" s="55" t="s">
        <v>184</v>
      </c>
      <c r="C19" s="57">
        <v>165098559.63</v>
      </c>
      <c r="D19" s="57">
        <v>105465381.46</v>
      </c>
      <c r="E19" s="49"/>
      <c r="F19" s="49"/>
      <c r="G19" s="49"/>
      <c r="H19" s="49"/>
    </row>
    <row r="20" spans="1:8" ht="12.75">
      <c r="A20" s="55" t="s">
        <v>70</v>
      </c>
      <c r="B20" s="55" t="s">
        <v>185</v>
      </c>
      <c r="C20" s="57">
        <v>1734366387.86</v>
      </c>
      <c r="D20" s="57">
        <v>3599257537.58</v>
      </c>
      <c r="E20" s="49"/>
      <c r="F20" s="49"/>
      <c r="G20" s="49"/>
      <c r="H20" s="49"/>
    </row>
    <row r="21" spans="1:8" ht="12.75">
      <c r="A21" s="55" t="s">
        <v>72</v>
      </c>
      <c r="B21" s="55" t="s">
        <v>186</v>
      </c>
      <c r="C21" s="57">
        <v>1016971382.41</v>
      </c>
      <c r="D21" s="57">
        <v>779856619.52</v>
      </c>
      <c r="E21" s="49"/>
      <c r="F21" s="49"/>
      <c r="G21" s="49"/>
      <c r="H21" s="49"/>
    </row>
    <row r="22" spans="1:8" ht="12.75">
      <c r="A22" s="55" t="s">
        <v>74</v>
      </c>
      <c r="B22" s="55" t="s">
        <v>187</v>
      </c>
      <c r="C22" s="57">
        <v>42030913.3</v>
      </c>
      <c r="D22" s="57">
        <v>38538575.3</v>
      </c>
      <c r="E22" s="49"/>
      <c r="F22" s="49"/>
      <c r="G22" s="49"/>
      <c r="H22" s="49"/>
    </row>
    <row r="23" spans="1:8" ht="12.75">
      <c r="A23" s="55" t="s">
        <v>76</v>
      </c>
      <c r="B23" s="55" t="s">
        <v>188</v>
      </c>
      <c r="C23" s="57">
        <v>3995298189.52</v>
      </c>
      <c r="D23" s="57">
        <v>48648186817.08</v>
      </c>
      <c r="E23" s="49"/>
      <c r="F23" s="49"/>
      <c r="G23" s="49"/>
      <c r="H23" s="49"/>
    </row>
    <row r="24" spans="1:8" ht="12.75">
      <c r="A24" s="55" t="s">
        <v>80</v>
      </c>
      <c r="B24" s="56" t="s">
        <v>189</v>
      </c>
      <c r="C24" s="58">
        <v>-4622960570.73</v>
      </c>
      <c r="D24" s="58">
        <f>+D7-D14</f>
        <v>-7294759408.900002</v>
      </c>
      <c r="E24" s="49"/>
      <c r="F24" s="49"/>
      <c r="G24" s="49"/>
      <c r="H24" s="49"/>
    </row>
    <row r="25" spans="1:8" ht="12.75" customHeight="1">
      <c r="A25" s="55" t="s">
        <v>82</v>
      </c>
      <c r="B25" s="56" t="s">
        <v>190</v>
      </c>
      <c r="C25" s="57"/>
      <c r="D25" s="57"/>
      <c r="E25" s="49"/>
      <c r="F25" s="49"/>
      <c r="G25" s="49"/>
      <c r="H25" s="49"/>
    </row>
    <row r="26" spans="1:8" ht="12.75">
      <c r="A26" s="55" t="s">
        <v>84</v>
      </c>
      <c r="B26" s="56" t="s">
        <v>172</v>
      </c>
      <c r="C26" s="58">
        <v>23441530403.42</v>
      </c>
      <c r="D26" s="58">
        <f>SUM(D27:D33)</f>
        <v>7247121047.44</v>
      </c>
      <c r="E26" s="49"/>
      <c r="F26" s="49"/>
      <c r="G26" s="49"/>
      <c r="H26" s="49"/>
    </row>
    <row r="27" spans="1:8" ht="12.75">
      <c r="A27" s="55" t="s">
        <v>86</v>
      </c>
      <c r="B27" s="55" t="s">
        <v>191</v>
      </c>
      <c r="C27" s="65">
        <v>0</v>
      </c>
      <c r="D27" s="65">
        <v>0</v>
      </c>
      <c r="E27" s="49"/>
      <c r="F27" s="49"/>
      <c r="G27" s="49"/>
      <c r="H27" s="49"/>
    </row>
    <row r="28" spans="1:8" ht="12.75">
      <c r="A28" s="55" t="s">
        <v>113</v>
      </c>
      <c r="B28" s="55" t="s">
        <v>192</v>
      </c>
      <c r="C28" s="65">
        <v>0</v>
      </c>
      <c r="D28" s="65">
        <v>0</v>
      </c>
      <c r="E28" s="49"/>
      <c r="F28" s="49"/>
      <c r="G28" s="49"/>
      <c r="H28" s="49"/>
    </row>
    <row r="29" spans="1:8" ht="12.75">
      <c r="A29" s="55" t="s">
        <v>193</v>
      </c>
      <c r="B29" s="55" t="s">
        <v>194</v>
      </c>
      <c r="C29" s="57">
        <v>7518941279.06</v>
      </c>
      <c r="D29" s="65">
        <v>0</v>
      </c>
      <c r="E29" s="59"/>
      <c r="F29" s="60"/>
      <c r="G29" s="59"/>
      <c r="H29" s="59"/>
    </row>
    <row r="30" spans="1:8" ht="12.75">
      <c r="A30" s="55" t="s">
        <v>195</v>
      </c>
      <c r="B30" s="55" t="s">
        <v>196</v>
      </c>
      <c r="C30" s="57">
        <v>0</v>
      </c>
      <c r="D30" s="64">
        <v>902544164</v>
      </c>
      <c r="E30" s="49"/>
      <c r="F30" s="60"/>
      <c r="G30" s="49"/>
      <c r="H30" s="49"/>
    </row>
    <row r="31" spans="1:8" ht="12.75">
      <c r="A31" s="55" t="s">
        <v>197</v>
      </c>
      <c r="B31" s="55" t="s">
        <v>198</v>
      </c>
      <c r="C31" s="57">
        <v>15864339385.51</v>
      </c>
      <c r="D31" s="57">
        <v>6194416167.76</v>
      </c>
      <c r="E31" s="59"/>
      <c r="F31" s="60"/>
      <c r="G31" s="59"/>
      <c r="H31" s="59"/>
    </row>
    <row r="32" spans="1:8" ht="12.75">
      <c r="A32" s="55" t="s">
        <v>199</v>
      </c>
      <c r="B32" s="55" t="s">
        <v>200</v>
      </c>
      <c r="C32" s="57">
        <v>15947945.21</v>
      </c>
      <c r="D32" s="57">
        <v>105268282.49</v>
      </c>
      <c r="E32" s="49"/>
      <c r="F32" s="60"/>
      <c r="G32" s="49"/>
      <c r="H32" s="49"/>
    </row>
    <row r="33" spans="1:8" ht="12.75">
      <c r="A33" s="55" t="s">
        <v>201</v>
      </c>
      <c r="B33" s="55" t="s">
        <v>202</v>
      </c>
      <c r="C33" s="57">
        <v>42301793.64</v>
      </c>
      <c r="D33" s="64">
        <v>44892433.19</v>
      </c>
      <c r="E33" s="49"/>
      <c r="F33" s="49"/>
      <c r="G33" s="49"/>
      <c r="H33" s="49"/>
    </row>
    <row r="34" spans="1:8" ht="12.75">
      <c r="A34" s="55" t="s">
        <v>203</v>
      </c>
      <c r="B34" s="55"/>
      <c r="C34" s="57"/>
      <c r="D34" s="57"/>
      <c r="E34" s="49"/>
      <c r="F34" s="49"/>
      <c r="G34" s="49"/>
      <c r="H34" s="49"/>
    </row>
    <row r="35" spans="1:8" ht="12.75">
      <c r="A35" s="55" t="s">
        <v>204</v>
      </c>
      <c r="B35" s="56" t="s">
        <v>179</v>
      </c>
      <c r="C35" s="58">
        <v>15535997561.19</v>
      </c>
      <c r="D35" s="58">
        <f>SUM(D36:D41)</f>
        <v>14415200382.84</v>
      </c>
      <c r="E35" s="49"/>
      <c r="F35" s="49"/>
      <c r="G35" s="49"/>
      <c r="H35" s="49"/>
    </row>
    <row r="36" spans="1:8" ht="12.75">
      <c r="A36" s="55" t="s">
        <v>205</v>
      </c>
      <c r="B36" s="55" t="s">
        <v>206</v>
      </c>
      <c r="C36" s="57">
        <v>0</v>
      </c>
      <c r="D36" s="64">
        <v>29533709</v>
      </c>
      <c r="E36" s="49"/>
      <c r="F36" s="49"/>
      <c r="G36" s="49"/>
      <c r="H36" s="49"/>
    </row>
    <row r="37" spans="1:8" ht="12.75">
      <c r="A37" s="55" t="s">
        <v>207</v>
      </c>
      <c r="B37" s="55" t="s">
        <v>208</v>
      </c>
      <c r="C37" s="57">
        <v>0</v>
      </c>
      <c r="D37" s="64">
        <v>100000000</v>
      </c>
      <c r="E37" s="49"/>
      <c r="F37" s="49"/>
      <c r="G37" s="49"/>
      <c r="H37" s="49"/>
    </row>
    <row r="38" spans="1:8" ht="12.75">
      <c r="A38" s="55" t="s">
        <v>209</v>
      </c>
      <c r="B38" s="55" t="s">
        <v>210</v>
      </c>
      <c r="C38" s="57">
        <v>353806844</v>
      </c>
      <c r="D38" s="57">
        <v>6271902561.56</v>
      </c>
      <c r="E38" s="49"/>
      <c r="F38" s="49"/>
      <c r="G38" s="49"/>
      <c r="H38" s="49"/>
    </row>
    <row r="39" spans="1:8" ht="12.75">
      <c r="A39" s="55" t="s">
        <v>211</v>
      </c>
      <c r="B39" s="55" t="s">
        <v>212</v>
      </c>
      <c r="C39" s="65">
        <v>0</v>
      </c>
      <c r="D39" s="64">
        <v>344558225</v>
      </c>
      <c r="E39" s="49"/>
      <c r="F39" s="49"/>
      <c r="G39" s="49"/>
      <c r="H39" s="49"/>
    </row>
    <row r="40" spans="1:8" ht="12.75">
      <c r="A40" s="55" t="s">
        <v>213</v>
      </c>
      <c r="B40" s="55" t="s">
        <v>214</v>
      </c>
      <c r="C40" s="57">
        <v>15182190717.19</v>
      </c>
      <c r="D40" s="57">
        <v>7669205887.28</v>
      </c>
      <c r="E40" s="49"/>
      <c r="F40" s="49"/>
      <c r="G40" s="49"/>
      <c r="H40" s="49"/>
    </row>
    <row r="41" spans="1:8" ht="12.75">
      <c r="A41" s="55" t="s">
        <v>215</v>
      </c>
      <c r="B41" s="55"/>
      <c r="C41" s="57"/>
      <c r="D41" s="57"/>
      <c r="E41" s="49"/>
      <c r="F41" s="49"/>
      <c r="G41" s="49"/>
      <c r="H41" s="49"/>
    </row>
    <row r="42" spans="1:8" ht="12.75">
      <c r="A42" s="55" t="s">
        <v>129</v>
      </c>
      <c r="B42" s="56" t="s">
        <v>216</v>
      </c>
      <c r="C42" s="58">
        <v>7905532842.229998</v>
      </c>
      <c r="D42" s="58">
        <f>+D26-D35</f>
        <v>-7168079335.400001</v>
      </c>
      <c r="E42" s="49"/>
      <c r="F42" s="49"/>
      <c r="G42" s="49"/>
      <c r="H42" s="59"/>
    </row>
    <row r="43" spans="1:8" ht="12.75">
      <c r="A43" s="55" t="s">
        <v>217</v>
      </c>
      <c r="B43" s="56" t="s">
        <v>218</v>
      </c>
      <c r="C43" s="57"/>
      <c r="D43" s="57"/>
      <c r="E43" s="49"/>
      <c r="F43" s="49"/>
      <c r="G43" s="49"/>
      <c r="H43" s="59"/>
    </row>
    <row r="44" spans="1:8" ht="12.75">
      <c r="A44" s="55" t="s">
        <v>219</v>
      </c>
      <c r="B44" s="56" t="s">
        <v>172</v>
      </c>
      <c r="C44" s="58">
        <v>9805111192.84</v>
      </c>
      <c r="D44" s="58">
        <f>SUM(D45:D48)</f>
        <v>28490141700.29</v>
      </c>
      <c r="E44" s="49"/>
      <c r="F44" s="49"/>
      <c r="G44" s="49"/>
      <c r="H44" s="59"/>
    </row>
    <row r="45" spans="1:8" ht="12.75">
      <c r="A45" s="55" t="s">
        <v>220</v>
      </c>
      <c r="B45" s="55" t="s">
        <v>221</v>
      </c>
      <c r="C45" s="57">
        <v>9805111192.84</v>
      </c>
      <c r="D45" s="57">
        <v>28490141700.29</v>
      </c>
      <c r="E45" s="59"/>
      <c r="F45" s="60"/>
      <c r="G45" s="60"/>
      <c r="H45" s="59"/>
    </row>
    <row r="46" spans="1:8" ht="12.75">
      <c r="A46" s="55" t="s">
        <v>222</v>
      </c>
      <c r="B46" s="55" t="s">
        <v>223</v>
      </c>
      <c r="C46" s="65">
        <v>0</v>
      </c>
      <c r="D46" s="65">
        <v>0</v>
      </c>
      <c r="E46" s="49"/>
      <c r="F46" s="49"/>
      <c r="G46" s="49"/>
      <c r="H46" s="49"/>
    </row>
    <row r="47" spans="1:8" ht="12.75">
      <c r="A47" s="55" t="s">
        <v>224</v>
      </c>
      <c r="B47" s="55" t="s">
        <v>225</v>
      </c>
      <c r="C47" s="65">
        <v>0</v>
      </c>
      <c r="D47" s="65">
        <v>0</v>
      </c>
      <c r="E47" s="49"/>
      <c r="F47" s="49"/>
      <c r="G47" s="49"/>
      <c r="H47" s="49"/>
    </row>
    <row r="48" spans="1:8" ht="12.75">
      <c r="A48" s="55" t="s">
        <v>226</v>
      </c>
      <c r="B48" s="55"/>
      <c r="C48" s="57"/>
      <c r="D48" s="57"/>
      <c r="E48" s="49"/>
      <c r="F48" s="49"/>
      <c r="G48" s="49"/>
      <c r="H48" s="49"/>
    </row>
    <row r="49" spans="1:119" ht="12.75">
      <c r="A49" s="55" t="s">
        <v>227</v>
      </c>
      <c r="B49" s="56" t="s">
        <v>179</v>
      </c>
      <c r="C49" s="58">
        <v>13414488532.69</v>
      </c>
      <c r="D49" s="58">
        <f>SUM(D50:D54)</f>
        <v>13702417160.560001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</row>
    <row r="50" spans="1:119" ht="12.75">
      <c r="A50" s="55" t="s">
        <v>228</v>
      </c>
      <c r="B50" s="55" t="s">
        <v>229</v>
      </c>
      <c r="C50" s="57">
        <v>11293169260.31</v>
      </c>
      <c r="D50" s="57">
        <v>13597095763.36</v>
      </c>
      <c r="E50" s="59"/>
      <c r="F50" s="59"/>
      <c r="G50" s="59"/>
      <c r="H50" s="5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</row>
    <row r="51" spans="1:119" ht="12.75">
      <c r="A51" s="55" t="s">
        <v>230</v>
      </c>
      <c r="B51" s="55" t="s">
        <v>231</v>
      </c>
      <c r="C51" s="57">
        <v>979546666.62</v>
      </c>
      <c r="D51" s="65"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</row>
    <row r="52" spans="1:119" ht="12.75">
      <c r="A52" s="55" t="s">
        <v>232</v>
      </c>
      <c r="B52" s="55" t="s">
        <v>233</v>
      </c>
      <c r="C52" s="65">
        <v>0</v>
      </c>
      <c r="D52" s="65"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</row>
    <row r="53" spans="1:119" ht="12.75">
      <c r="A53" s="55" t="s">
        <v>234</v>
      </c>
      <c r="B53" s="55" t="s">
        <v>235</v>
      </c>
      <c r="C53" s="57">
        <v>1141772605.76</v>
      </c>
      <c r="D53" s="57">
        <v>83333173.2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</row>
    <row r="54" spans="1:119" ht="12.75">
      <c r="A54" s="55" t="s">
        <v>236</v>
      </c>
      <c r="B54" s="55"/>
      <c r="C54" s="57"/>
      <c r="D54" s="57">
        <v>21988224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</row>
    <row r="55" spans="1:119" ht="12.75">
      <c r="A55" s="55" t="s">
        <v>237</v>
      </c>
      <c r="B55" s="56" t="s">
        <v>238</v>
      </c>
      <c r="C55" s="58">
        <v>-3609377339.8500004</v>
      </c>
      <c r="D55" s="58">
        <f>+D44-D49</f>
        <v>14787724539.73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</row>
    <row r="56" spans="1:119" ht="12.75">
      <c r="A56" s="55" t="s">
        <v>239</v>
      </c>
      <c r="B56" s="55" t="s">
        <v>240</v>
      </c>
      <c r="C56" s="65">
        <v>0</v>
      </c>
      <c r="D56" s="65"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</row>
    <row r="57" spans="1:119" ht="12.75">
      <c r="A57" s="55" t="s">
        <v>241</v>
      </c>
      <c r="B57" s="56" t="s">
        <v>242</v>
      </c>
      <c r="C57" s="58">
        <v>-326805068.3500023</v>
      </c>
      <c r="D57" s="58">
        <f>+D24+D42+D55</f>
        <v>324885795.4299965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</row>
    <row r="58" spans="1:119" ht="12.75">
      <c r="A58" s="55" t="s">
        <v>243</v>
      </c>
      <c r="B58" s="56" t="s">
        <v>244</v>
      </c>
      <c r="C58" s="58">
        <v>330721593.7200031</v>
      </c>
      <c r="D58" s="58">
        <f>+C59</f>
        <v>3916525.3700008392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</row>
    <row r="59" spans="1:119" ht="12.75">
      <c r="A59" s="55" t="s">
        <v>245</v>
      </c>
      <c r="B59" s="56" t="s">
        <v>246</v>
      </c>
      <c r="C59" s="58">
        <v>3916525.3700008392</v>
      </c>
      <c r="D59" s="58">
        <f>+D57+D58</f>
        <v>328802320.7999973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</row>
    <row r="60" spans="1:119" ht="12.75">
      <c r="A60" s="48" t="s">
        <v>31</v>
      </c>
      <c r="B60" s="48" t="s">
        <v>31</v>
      </c>
      <c r="C60" s="63">
        <v>8.391216397285461E-07</v>
      </c>
      <c r="D60" s="63">
        <v>6.658956408500671E-08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</row>
    <row r="61" spans="1:119" ht="12.75">
      <c r="A61" s="49"/>
      <c r="B61" s="49"/>
      <c r="C61" s="60"/>
      <c r="D61" s="60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</row>
    <row r="62" spans="1:119" ht="15">
      <c r="A62" s="49"/>
      <c r="B62" s="29" t="s">
        <v>158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</row>
    <row r="63" spans="1:119" ht="15">
      <c r="A63" s="50"/>
      <c r="B63" s="29" t="s">
        <v>248</v>
      </c>
      <c r="E63" s="42"/>
      <c r="F63" s="67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</row>
    <row r="64" spans="1:119" ht="15">
      <c r="A64" s="52"/>
      <c r="E64" s="1"/>
      <c r="F64" s="5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</row>
    <row r="65" spans="1:6" ht="15">
      <c r="A65" s="67"/>
      <c r="B65" s="29" t="s">
        <v>247</v>
      </c>
      <c r="E65" s="44"/>
      <c r="F65" s="53"/>
    </row>
    <row r="66" spans="1:6" ht="15">
      <c r="A66" s="49"/>
      <c r="B66" s="67"/>
      <c r="C66" s="49"/>
      <c r="D66" s="49"/>
      <c r="E66" s="49"/>
      <c r="F66" s="49"/>
    </row>
  </sheetData>
  <sheetProtection/>
  <mergeCells count="2">
    <mergeCell ref="BO60:DO60"/>
    <mergeCell ref="A1:D1"/>
  </mergeCells>
  <printOptions/>
  <pageMargins left="0.5" right="0.5" top="0.75" bottom="0.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User-2</cp:lastModifiedBy>
  <cp:lastPrinted>2024-02-27T07:17:11Z</cp:lastPrinted>
  <dcterms:created xsi:type="dcterms:W3CDTF">2024-02-28T02:01:44Z</dcterms:created>
  <dcterms:modified xsi:type="dcterms:W3CDTF">2024-02-28T02:01:44Z</dcterms:modified>
  <cp:category/>
  <cp:version/>
  <cp:contentType/>
  <cp:contentStatus/>
</cp:coreProperties>
</file>