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hsaruul\Desktop\Jinst Uvs\Jinst Uvs\"/>
    </mc:Choice>
  </mc:AlternateContent>
  <bookViews>
    <workbookView xWindow="0" yWindow="0" windowWidth="28800" windowHeight="10932" tabRatio="762"/>
  </bookViews>
  <sheets>
    <sheet name="Баланс-1" sheetId="50" r:id="rId1"/>
    <sheet name="Баланс-3" sheetId="53" r:id="rId2"/>
    <sheet name="Баланс-4" sheetId="54" r:id="rId3"/>
    <sheet name="Баланс-5" sheetId="55" r:id="rId4"/>
  </sheets>
  <calcPr calcId="162913"/>
</workbook>
</file>

<file path=xl/calcChain.xml><?xml version="1.0" encoding="utf-8"?>
<calcChain xmlns="http://schemas.openxmlformats.org/spreadsheetml/2006/main">
  <c r="E23" i="55" l="1"/>
  <c r="E44" i="55"/>
  <c r="J18" i="54"/>
  <c r="E15" i="53"/>
  <c r="E24" i="53" l="1"/>
  <c r="E14" i="53"/>
  <c r="E38" i="50" l="1"/>
  <c r="E23" i="50"/>
  <c r="E22" i="50"/>
  <c r="E13" i="50"/>
  <c r="E11" i="50" l="1"/>
  <c r="E10" i="50" l="1"/>
  <c r="E47" i="55" l="1"/>
  <c r="E43" i="55"/>
  <c r="E52" i="55" s="1"/>
  <c r="E35" i="55"/>
  <c r="E41" i="55" s="1"/>
  <c r="E26" i="55"/>
  <c r="E15" i="55"/>
  <c r="E8" i="55"/>
  <c r="E24" i="55" l="1"/>
  <c r="E54" i="55" s="1"/>
  <c r="E23" i="53" l="1"/>
  <c r="I23" i="54" l="1"/>
  <c r="F23" i="54"/>
  <c r="D23" i="54"/>
  <c r="E31" i="50" l="1"/>
  <c r="E48" i="50"/>
  <c r="E20" i="50"/>
  <c r="E32" i="50" l="1"/>
  <c r="K16" i="54"/>
  <c r="K19" i="54"/>
  <c r="K20" i="54"/>
  <c r="K21" i="54"/>
  <c r="K22" i="54"/>
  <c r="K15" i="54"/>
  <c r="C60" i="55" l="1"/>
  <c r="D28" i="54"/>
  <c r="C37" i="53"/>
  <c r="E55" i="50" l="1"/>
  <c r="E56" i="50" s="1"/>
  <c r="D56" i="55" l="1"/>
  <c r="E55" i="55" s="1"/>
  <c r="E56" i="55" s="1"/>
  <c r="D26" i="55"/>
  <c r="D23" i="53"/>
  <c r="D24" i="53" s="1"/>
  <c r="D28" i="53" l="1"/>
  <c r="E25" i="53" l="1"/>
  <c r="D25" i="53"/>
  <c r="D27" i="53" s="1"/>
  <c r="K17" i="54" l="1"/>
  <c r="D32" i="53"/>
  <c r="D47" i="55"/>
  <c r="D43" i="55"/>
  <c r="D35" i="55"/>
  <c r="D41" i="55" s="1"/>
  <c r="D15" i="55"/>
  <c r="D8" i="55"/>
  <c r="D8" i="53"/>
  <c r="E8" i="53"/>
  <c r="D52" i="55" l="1"/>
  <c r="D24" i="55"/>
  <c r="D54" i="55" s="1"/>
  <c r="D55" i="55" s="1"/>
  <c r="E27" i="53" l="1"/>
  <c r="E32" i="53" s="1"/>
  <c r="E68" i="50" s="1"/>
  <c r="E69" i="50" s="1"/>
  <c r="E70" i="50" s="1"/>
  <c r="J23" i="54" l="1"/>
  <c r="K23" i="54" s="1"/>
  <c r="K18" i="54" l="1"/>
  <c r="C72" i="50" l="1"/>
  <c r="C35" i="53" s="1"/>
  <c r="C58" i="55" s="1"/>
</calcChain>
</file>

<file path=xl/sharedStrings.xml><?xml version="1.0" encoding="utf-8"?>
<sst xmlns="http://schemas.openxmlformats.org/spreadsheetml/2006/main" count="252" uniqueCount="223">
  <si>
    <t>Үлдэгдэл</t>
  </si>
  <si>
    <t>Түрээсийн орлого</t>
  </si>
  <si>
    <t>(Аж ахуйн нэгж байгууллагын нэр)</t>
  </si>
  <si>
    <t>Мөрийн дугаар</t>
  </si>
  <si>
    <t>Балансын зүйл</t>
  </si>
  <si>
    <t>А</t>
  </si>
  <si>
    <t>Б</t>
  </si>
  <si>
    <t>Хөрөнгө</t>
  </si>
  <si>
    <t>1.1.1</t>
  </si>
  <si>
    <t>Мөнгө ба түүнтэй адилтгах хөрөнгө</t>
  </si>
  <si>
    <t>1.1.2</t>
  </si>
  <si>
    <t>1.1.3</t>
  </si>
  <si>
    <t>1.1.4</t>
  </si>
  <si>
    <t>Дансны авлага</t>
  </si>
  <si>
    <t>1.1.5</t>
  </si>
  <si>
    <t>1.1.6</t>
  </si>
  <si>
    <t>1.1.7</t>
  </si>
  <si>
    <t>Бараа материал</t>
  </si>
  <si>
    <t>1.1.8</t>
  </si>
  <si>
    <t>1.1.9</t>
  </si>
  <si>
    <t>Урьдчилж төлсөн зардал / тооцоо</t>
  </si>
  <si>
    <t>1.1.10</t>
  </si>
  <si>
    <t>Эргэлтын хөрөнгийн дүн</t>
  </si>
  <si>
    <t>Эргэлтийн бус хөрөнгө</t>
  </si>
  <si>
    <t>1.2.1</t>
  </si>
  <si>
    <t>1.2.3</t>
  </si>
  <si>
    <t>1.2.5</t>
  </si>
  <si>
    <t>Бусад үндсэн хөрөнгө</t>
  </si>
  <si>
    <t>1.2.6</t>
  </si>
  <si>
    <t>1.2.7</t>
  </si>
  <si>
    <t>1.2.8</t>
  </si>
  <si>
    <t>Биет бус хөрөнгө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</si>
  <si>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</si>
  <si>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</si>
  <si>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</si>
  <si>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</si>
  <si>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</si>
  <si>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</si>
  <si>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</si>
  <si>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</si>
  <si>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</si>
  <si>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</si>
  <si>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</si>
  <si>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2.1.1.4</t>
  </si>
  <si>
    <t>2.1.1.5</t>
  </si>
  <si>
    <t>2.1.1.6</t>
  </si>
  <si>
    <t>2.1.1.7</t>
  </si>
  <si>
    <t>ЭМНД-ийн шимтгэлийн өглөг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</si>
  <si>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</si>
  <si>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</si>
  <si>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</si>
  <si>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</si>
  <si>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</si>
  <si>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</si>
  <si>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Урьдчилж орсон орлого</t>
  </si>
  <si>
    <t>2.1.1.12</t>
  </si>
  <si>
    <t>Богино хугацаат өглөгийн дүн</t>
  </si>
  <si>
    <t>2.1.2.</t>
  </si>
  <si>
    <t>Урт хугацаат өр төлбөр</t>
  </si>
  <si>
    <t>2.1.2.1</t>
  </si>
  <si>
    <t>2.1.2.2</t>
  </si>
  <si>
    <t>Урт хугацаат зээл</t>
  </si>
  <si>
    <t>2.1.2.3</t>
  </si>
  <si>
    <t>2.1.2.4</t>
  </si>
  <si>
    <t>2.1.2.5</t>
  </si>
  <si>
    <t>2.1.2.6</t>
  </si>
  <si>
    <t>2.1.2.20</t>
  </si>
  <si>
    <t>Урт хугацаат өр төлбөрийн дүн</t>
  </si>
  <si>
    <t>2.3.1</t>
  </si>
  <si>
    <t>Өмч: а) төрийн</t>
  </si>
  <si>
    <t>2.3.2</t>
  </si>
  <si>
    <t>2.3.3</t>
  </si>
  <si>
    <t xml:space="preserve">Халаасны хувцаа </t>
  </si>
  <si>
    <t>2.3.4</t>
  </si>
  <si>
    <t>2.3.5</t>
  </si>
  <si>
    <t>2.3.6</t>
  </si>
  <si>
    <t>Дахин үнэлгээний нөөц</t>
  </si>
  <si>
    <t>2.3.7</t>
  </si>
  <si>
    <t>Эзэмшигчдийн өмчийн бусад хэсэг</t>
  </si>
  <si>
    <t>2.3.8</t>
  </si>
  <si>
    <t>Хуримтлагдсан ашиг алдагдал</t>
  </si>
  <si>
    <t>Эзэмшигчийн өмчийн дүн</t>
  </si>
  <si>
    <t>( төгрөгөөр )</t>
  </si>
  <si>
    <t>Үзүүлэлт</t>
  </si>
  <si>
    <t>Өмнөх оны дүн</t>
  </si>
  <si>
    <t>Тайлант жилийн дүн</t>
  </si>
  <si>
    <t>Борлуулсан бүтээгдхүүний өртөг</t>
  </si>
  <si>
    <t>Нийт ашиг (алдагдал)</t>
  </si>
  <si>
    <t>Бусад зардал</t>
  </si>
  <si>
    <t>Ногдол ашгийн орлого</t>
  </si>
  <si>
    <t>Татвар төлөхийн өмнөх ашиг алдагдал</t>
  </si>
  <si>
    <t xml:space="preserve">Орлогын татварын зардал </t>
  </si>
  <si>
    <t>Татварын дараах ашиг (алдагдал)</t>
  </si>
  <si>
    <t>д/д</t>
  </si>
  <si>
    <t>Нэмж төлөгдсөн капитал</t>
  </si>
  <si>
    <t>Гадаад валютын хөрвүүлэлтийн нөөц</t>
  </si>
  <si>
    <t>Хуримтлагдсан ашиг</t>
  </si>
  <si>
    <t>Нийт дүн</t>
  </si>
  <si>
    <t>Залруулсан үлдэгдэл</t>
  </si>
  <si>
    <t>Мөнгөн гүйлгээний тайлан</t>
  </si>
  <si>
    <t>Үндсэн үйл ажиллагааны мөнгөн гүйлгээ</t>
  </si>
  <si>
    <t>Даатгалын нөхвөрөөс хүлээн авсан мөнгө</t>
  </si>
  <si>
    <t>1.2.2</t>
  </si>
  <si>
    <t>Нийгмийн даатгалын байгууллагад төлсөн мөнгө</t>
  </si>
  <si>
    <t>1.2.4</t>
  </si>
  <si>
    <t>Ашиглалтын зардалд төлсөн мөнгө</t>
  </si>
  <si>
    <t>Түлш шатахуун,тээврийн хөлс, сэлбэг хэрэгсэлд төлсөн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</si>
  <si>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</si>
  <si>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</si>
  <si>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</si>
  <si>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</si>
  <si>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Санхүүгийн үйл ажиллагааны цэвэр мөнгөн гүйлгээний дүн</t>
  </si>
  <si>
    <t>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</si>
  <si>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</si>
  <si>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</si>
  <si>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Биет бус хөрөнгө борлуулсны орлого</t>
  </si>
  <si>
    <t>Өмчийн өөрчлөлтийн тайлан</t>
  </si>
  <si>
    <t>Эргэлтийн бус хөрөнгийн дүн</t>
  </si>
  <si>
    <t>Эргэлтийн хөрөнгө</t>
  </si>
  <si>
    <t>НИЙТ ӨР ТӨЛБӨРИЙН ДҮН</t>
  </si>
  <si>
    <t>НИЙТ ӨР ТӨЛБӨР Э/ӨМЧИЙН ДҮН</t>
  </si>
  <si>
    <t>САНХҮҮГИЙН БАЙДЛЫН ТАЙЛАН</t>
  </si>
  <si>
    <t>Татвар, НДШ-ийн авлага</t>
  </si>
  <si>
    <t>Бусад санхүүгийн хөрөнгө</t>
  </si>
  <si>
    <t>Борлуулах зорилгоор эзэмшиж буй эргэлтийн бус хөрөнгө</t>
  </si>
  <si>
    <t>Үндсэн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</si>
  <si>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</si>
  <si>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</si>
  <si>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</si>
  <si>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</si>
  <si>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ХО-ын зориулалттай үл хөдлөх хөрөнгө</t>
  </si>
  <si>
    <t>Бусад эргэлтийн бус хөрөнгө</t>
  </si>
  <si>
    <t>1.1.11</t>
  </si>
  <si>
    <t>ӨР ТӨЛБӨР, ЭЗДИЙН ӨМЧ</t>
  </si>
  <si>
    <t>Хүүний өглөг</t>
  </si>
  <si>
    <t>Нөөц /өр төлбөр/</t>
  </si>
  <si>
    <t>Бусад богино хугацаат өр төлбөр</t>
  </si>
  <si>
    <t>Борлуулах зорилгоор эзэмшиж буй эргэлтийн бус хөрөнгөнд хамаарах өр төлбөр</t>
  </si>
  <si>
    <t>2.1.1.13</t>
  </si>
  <si>
    <t>Хойшлогдсон татварын өр</t>
  </si>
  <si>
    <t>Бусад урт хугацаат өр төлбөр</t>
  </si>
  <si>
    <t>2.Эздийн өмч</t>
  </si>
  <si>
    <t xml:space="preserve">         б) хувийн</t>
  </si>
  <si>
    <t xml:space="preserve">         в) хувьцаат</t>
  </si>
  <si>
    <t>Хөрөнгийн дахин үнэлгээний нэмэгдэл</t>
  </si>
  <si>
    <t>2.3.9</t>
  </si>
  <si>
    <t>2.3.10</t>
  </si>
  <si>
    <t>Борлуулалтын орлого цэвэр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</si>
  <si>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</si>
  <si>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</si>
  <si>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</si>
  <si>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</si>
  <si>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удирдлагын зардал</t>
  </si>
  <si>
    <t>Санхүүгийн зардал</t>
  </si>
  <si>
    <t>Гадаад валютын ханшийн зөрүүний олз гарз</t>
  </si>
  <si>
    <t>Үндсэн хөрөнгө данснаас хассаны олз гарз</t>
  </si>
  <si>
    <t>ХО-т борлуулснаас үүссэн олз гарз</t>
  </si>
  <si>
    <t>Бусад ашиг алдагдал</t>
  </si>
  <si>
    <t>Зогсоосон үйл ажиллагааны татварын дараах ашиг алдагдал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</si>
  <si>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</si>
  <si>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</si>
  <si>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</si>
  <si>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</si>
  <si>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 гарз</t>
  </si>
  <si>
    <t>Орлогын нийт дүн</t>
  </si>
  <si>
    <t>Нэгж хувьцаанд ногдох суурт ашиг алдагдал</t>
  </si>
  <si>
    <t>Өмч</t>
  </si>
  <si>
    <t>Халаасны хувьцаа</t>
  </si>
  <si>
    <t>Эздийн өмчийн бусад хэсэг</t>
  </si>
  <si>
    <t>НББ-ын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</si>
  <si>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</si>
  <si>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</si>
  <si>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</si>
  <si>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Мөнгөн орлогын дүн +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</si>
  <si>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</si>
  <si>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</si>
  <si>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</si>
  <si>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</si>
  <si>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</si>
  <si>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-</t>
  </si>
  <si>
    <t>Ажилчдад төлсөн</t>
  </si>
  <si>
    <t>Бараа материал худалдан авахад төлсөн</t>
  </si>
  <si>
    <t>Хүүний төлбөрт төлсөн</t>
  </si>
  <si>
    <t>Татварын байгууллагад төлсөн</t>
  </si>
  <si>
    <t>Бусад мөнгөн зарлага</t>
  </si>
  <si>
    <t>Үндсэн хөрөнгө борлуулсны орлого</t>
  </si>
  <si>
    <t>Хөрөнгө оруулалт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</si>
  <si>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</si>
  <si>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</si>
  <si>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</si>
  <si>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Бусдад урт хугацаат хөрөнгө борлуулсны орлого</t>
  </si>
  <si>
    <t>Үндсэн хөрөнгө олж эзэмшихэд төлсөн мөнгө</t>
  </si>
  <si>
    <t>Биет бус хөрөнгө олж эзэмшихэд төлсөн мөнгө</t>
  </si>
  <si>
    <t>Хөрөнгө оруулалт олж эзэмшихэд төлсөн мөнгө</t>
  </si>
  <si>
    <t>Бусдад урт хугацаат хөрөнгө олж эзэмшихэд төлсөн мөнгө</t>
  </si>
  <si>
    <t>Бусдад олгосон зээл болон урьдчилгаа</t>
  </si>
  <si>
    <t>Хөрөнгө оруулалтын үйл ажиллагааныцэвэр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</si>
  <si>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</si>
  <si>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</si>
  <si>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Зээл өрийн үнэт цаасны төлбөрт төлсөн</t>
  </si>
  <si>
    <t>Санхүүгийн түрээсийн өглөгт төлсөн</t>
  </si>
  <si>
    <t>Хувьцаа буцаан авахад төлсөн</t>
  </si>
  <si>
    <t>Төлсөн ногдол ашиг</t>
  </si>
  <si>
    <t>Үндсэн хөрөнгийн хуримтлагдсан элэгдэл</t>
  </si>
  <si>
    <t>Татварын өглөг</t>
  </si>
  <si>
    <t>валютын ханшийн зөрүү</t>
  </si>
  <si>
    <t>НТК</t>
  </si>
  <si>
    <t>Жинст-Увс ХК</t>
  </si>
  <si>
    <t xml:space="preserve">Хөрөнгө оруулалт </t>
  </si>
  <si>
    <t>/ Төгрөгөөр /</t>
  </si>
  <si>
    <t xml:space="preserve">Тайлант үеийн цэвэр ашиг/ алдагдал </t>
  </si>
  <si>
    <t>Барааа материал данснаас хассаны олз гарз</t>
  </si>
  <si>
    <t xml:space="preserve">АШИГ АЛДАГДАЛ БОЛОН                                                                                                                БУСАД ДЭЛГЭРЭНГҮЙ ОРЛОГЫН ТАЙЛАН </t>
  </si>
  <si>
    <t>12-р сарын 31</t>
  </si>
  <si>
    <t xml:space="preserve">Гүйцэтгэх захирал................................  (Г.Алтангүний  ) </t>
  </si>
  <si>
    <t>Ерөнхий нягтлан бодогч.........................................( Г.Энхсаруул)</t>
  </si>
  <si>
    <t>Өмнөх жилийн хуримтлагдсан ашиг</t>
  </si>
  <si>
    <t>Тухайн жилийн хуримтлагдсан ашиг</t>
  </si>
  <si>
    <t>09-р сарын 30</t>
  </si>
  <si>
    <t>2018.09.30</t>
  </si>
  <si>
    <t>2017 оны 12-р сарын 31-ний үлдэгдэл</t>
  </si>
  <si>
    <t>2017 оны 1-р сарын 01-ний үлдэгдэл</t>
  </si>
  <si>
    <t>2017 оны 09-р сарын 30-ний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</si>
</sst>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8"/>
      <name val="Times New Roman Mo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 Mon"/>
      <family val="1"/>
    </font>
    <font>
      <b/>
      <sz val="10"/>
      <name val="Times New Roman Mo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Fill="1" applyBorder="1"/>
    <xf numFmtId="43" fontId="4" fillId="0" borderId="4" xfId="1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4" fillId="0" borderId="4" xfId="0" applyFont="1" applyFill="1" applyBorder="1"/>
    <xf numFmtId="43" fontId="4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4" xfId="0" applyFont="1" applyBorder="1"/>
    <xf numFmtId="43" fontId="4" fillId="2" borderId="4" xfId="1" applyFont="1" applyFill="1" applyBorder="1"/>
    <xf numFmtId="43" fontId="4" fillId="3" borderId="4" xfId="1" applyFont="1" applyFill="1" applyBorder="1"/>
    <xf numFmtId="0" fontId="4" fillId="0" borderId="4" xfId="0" applyFont="1" applyBorder="1" applyAlignment="1">
      <alignment wrapText="1"/>
    </xf>
    <xf numFmtId="0" fontId="4" fillId="0" borderId="1" xfId="0" applyFont="1" applyFill="1" applyBorder="1"/>
    <xf numFmtId="43" fontId="4" fillId="0" borderId="1" xfId="1" applyFont="1" applyBorder="1"/>
    <xf numFmtId="0" fontId="4" fillId="0" borderId="4" xfId="0" applyFont="1" applyBorder="1" applyAlignment="1">
      <alignment horizontal="left"/>
    </xf>
    <xf numFmtId="43" fontId="5" fillId="0" borderId="4" xfId="1" applyFont="1" applyBorder="1"/>
    <xf numFmtId="0" fontId="4" fillId="0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3" xfId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4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8" fillId="0" borderId="4" xfId="0" applyFont="1" applyBorder="1" applyAlignment="1">
      <alignment horizontal="justify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left"/>
    </xf>
    <xf numFmtId="43" fontId="8" fillId="0" borderId="4" xfId="1" applyFont="1" applyBorder="1"/>
    <xf numFmtId="43" fontId="8" fillId="0" borderId="0" xfId="0" applyNumberFormat="1" applyFont="1"/>
    <xf numFmtId="43" fontId="9" fillId="0" borderId="4" xfId="1" applyFont="1" applyBorder="1"/>
    <xf numFmtId="0" fontId="8" fillId="0" borderId="4" xfId="0" applyFont="1" applyBorder="1"/>
    <xf numFmtId="2" fontId="8" fillId="0" borderId="0" xfId="0" applyNumberFormat="1" applyFont="1"/>
    <xf numFmtId="43" fontId="8" fillId="3" borderId="4" xfId="1" applyFont="1" applyFill="1" applyBorder="1"/>
    <xf numFmtId="0" fontId="8" fillId="0" borderId="0" xfId="0" applyFont="1" applyFill="1" applyBorder="1"/>
    <xf numFmtId="0" fontId="8" fillId="0" borderId="0" xfId="0" applyFont="1" applyBorder="1"/>
    <xf numFmtId="43" fontId="8" fillId="0" borderId="0" xfId="0" applyNumberFormat="1" applyFont="1" applyBorder="1"/>
    <xf numFmtId="0" fontId="9" fillId="0" borderId="0" xfId="0" applyFont="1" applyBorder="1"/>
    <xf numFmtId="2" fontId="8" fillId="0" borderId="0" xfId="0" applyNumberFormat="1" applyFont="1" applyFill="1" applyBorder="1"/>
    <xf numFmtId="2" fontId="8" fillId="0" borderId="0" xfId="0" applyNumberFormat="1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/>
    <xf numFmtId="43" fontId="9" fillId="0" borderId="0" xfId="1" applyFont="1" applyBorder="1"/>
    <xf numFmtId="0" fontId="9" fillId="0" borderId="0" xfId="0" applyFont="1"/>
    <xf numFmtId="0" fontId="8" fillId="3" borderId="4" xfId="0" applyFont="1" applyFill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164" fontId="8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/>
    <xf numFmtId="164" fontId="8" fillId="0" borderId="4" xfId="1" applyNumberFormat="1" applyFont="1" applyBorder="1"/>
    <xf numFmtId="164" fontId="8" fillId="2" borderId="4" xfId="1" applyNumberFormat="1" applyFont="1" applyFill="1" applyBorder="1"/>
    <xf numFmtId="164" fontId="8" fillId="0" borderId="3" xfId="1" applyNumberFormat="1" applyFont="1" applyBorder="1"/>
    <xf numFmtId="164" fontId="9" fillId="0" borderId="0" xfId="1" applyNumberFormat="1" applyFont="1" applyBorder="1"/>
    <xf numFmtId="164" fontId="9" fillId="0" borderId="0" xfId="1" applyNumberFormat="1" applyFont="1" applyFill="1" applyBorder="1"/>
    <xf numFmtId="0" fontId="4" fillId="0" borderId="4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left" indent="14"/>
    </xf>
    <xf numFmtId="0" fontId="10" fillId="0" borderId="0" xfId="0" applyFont="1" applyAlignment="1"/>
    <xf numFmtId="0" fontId="4" fillId="0" borderId="4" xfId="0" applyFont="1" applyBorder="1" applyAlignment="1">
      <alignment horizontal="center"/>
    </xf>
    <xf numFmtId="43" fontId="15" fillId="0" borderId="4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/>
    <xf numFmtId="0" fontId="8" fillId="0" borderId="0" xfId="0" applyFont="1" applyFill="1" applyBorder="1" applyAlignment="1"/>
    <xf numFmtId="0" fontId="11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3" fontId="4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6" xfId="0" applyFont="1" applyBorder="1" applyAlignment="1"/>
    <xf numFmtId="0" fontId="11" fillId="0" borderId="7" xfId="0" applyFont="1" applyBorder="1" applyAlignment="1"/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workbookViewId="0">
      <selection activeCell="F11" sqref="F11"/>
    </sheetView>
  </sheetViews>
  <sheetFormatPr defaultColWidth="12.33203125" defaultRowHeight="13.2"/>
  <cols>
    <col min="1" max="1" width="6.33203125" style="2" customWidth="1"/>
    <col min="2" max="2" width="11.44140625" style="1" customWidth="1"/>
    <col min="3" max="3" width="40.88671875" style="2" customWidth="1"/>
    <col min="4" max="4" width="19.5546875" style="2" customWidth="1"/>
    <col min="5" max="5" width="17.5546875" style="2" customWidth="1"/>
    <col min="6" max="6" width="16.21875" style="2" bestFit="1" customWidth="1"/>
    <col min="7" max="7" width="13.77734375" style="2" bestFit="1" customWidth="1"/>
    <col min="8" max="16384" width="12.33203125" style="2"/>
  </cols>
  <sheetData>
    <row r="1" spans="2:5" ht="15.6">
      <c r="C1" s="65" t="s">
        <v>121</v>
      </c>
    </row>
    <row r="3" spans="2:5">
      <c r="B3" s="78" t="s">
        <v>207</v>
      </c>
      <c r="C3" s="78"/>
      <c r="D3" s="84"/>
      <c r="E3" s="84"/>
    </row>
    <row r="4" spans="2:5">
      <c r="B4" s="79" t="s">
        <v>2</v>
      </c>
      <c r="C4" s="79"/>
      <c r="D4" s="69"/>
      <c r="E4" s="70" t="s">
        <v>209</v>
      </c>
    </row>
    <row r="5" spans="2:5" ht="12.75" customHeight="1">
      <c r="B5" s="80" t="s">
        <v>3</v>
      </c>
      <c r="C5" s="82" t="s">
        <v>4</v>
      </c>
      <c r="D5" s="83" t="s">
        <v>0</v>
      </c>
      <c r="E5" s="83"/>
    </row>
    <row r="6" spans="2:5" ht="12.75" customHeight="1">
      <c r="B6" s="81"/>
      <c r="C6" s="82"/>
      <c r="D6" s="3" t="s">
        <v>213</v>
      </c>
      <c r="E6" s="67" t="s">
        <v>218</v>
      </c>
    </row>
    <row r="7" spans="2:5" ht="11.25" customHeight="1">
      <c r="B7" s="3" t="s">
        <v>5</v>
      </c>
      <c r="C7" s="3" t="s">
        <v>6</v>
      </c>
      <c r="D7" s="3">
        <v>1</v>
      </c>
      <c r="E7" s="3">
        <v>2</v>
      </c>
    </row>
    <row r="8" spans="2:5" ht="11.25" customHeight="1">
      <c r="B8" s="4">
        <v>1</v>
      </c>
      <c r="C8" s="4" t="s">
        <v>7</v>
      </c>
      <c r="D8" s="5"/>
      <c r="E8" s="5"/>
    </row>
    <row r="9" spans="2:5" ht="11.25" customHeight="1">
      <c r="B9" s="4">
        <v>1.1000000000000001</v>
      </c>
      <c r="C9" s="6" t="s">
        <v>118</v>
      </c>
      <c r="D9" s="7"/>
      <c r="E9" s="7"/>
    </row>
    <row r="10" spans="2:5" ht="11.25" customHeight="1">
      <c r="B10" s="3" t="s">
        <v>8</v>
      </c>
      <c r="C10" s="5" t="s">
        <v>9</v>
      </c>
      <c r="D10" s="7">
        <v>791258.1100000001</v>
      </c>
      <c r="E10" s="7">
        <f>590401.46+9999.97+252.4+86755.44+15363.73</f>
        <v>702773</v>
      </c>
    </row>
    <row r="11" spans="2:5" ht="11.25" customHeight="1">
      <c r="B11" s="3" t="s">
        <v>10</v>
      </c>
      <c r="C11" s="5" t="s">
        <v>13</v>
      </c>
      <c r="D11" s="7">
        <v>50189140.359999999</v>
      </c>
      <c r="E11" s="7">
        <f>17148599.79+3939611.47+120.76+2210539.51</f>
        <v>23298871.530000001</v>
      </c>
    </row>
    <row r="12" spans="2:5" ht="11.25" customHeight="1">
      <c r="B12" s="3" t="s">
        <v>11</v>
      </c>
      <c r="C12" s="5" t="s">
        <v>122</v>
      </c>
      <c r="D12" s="7"/>
      <c r="E12" s="7"/>
    </row>
    <row r="13" spans="2:5" ht="11.25" customHeight="1">
      <c r="B13" s="3" t="s">
        <v>12</v>
      </c>
      <c r="C13" s="5" t="s">
        <v>208</v>
      </c>
      <c r="D13" s="7">
        <v>2629125000</v>
      </c>
      <c r="E13" s="7">
        <f>20000000+10000000</f>
        <v>30000000</v>
      </c>
    </row>
    <row r="14" spans="2:5" ht="11.25" customHeight="1">
      <c r="B14" s="3" t="s">
        <v>14</v>
      </c>
      <c r="C14" s="5" t="s">
        <v>123</v>
      </c>
      <c r="D14" s="7">
        <v>30000000</v>
      </c>
      <c r="E14" s="7"/>
    </row>
    <row r="15" spans="2:5" ht="11.25" customHeight="1">
      <c r="B15" s="3" t="s">
        <v>15</v>
      </c>
      <c r="C15" s="5" t="s">
        <v>17</v>
      </c>
      <c r="D15" s="7"/>
      <c r="E15" s="7"/>
    </row>
    <row r="16" spans="2:5" ht="11.25" customHeight="1">
      <c r="B16" s="3" t="s">
        <v>16</v>
      </c>
      <c r="C16" s="5" t="s">
        <v>20</v>
      </c>
      <c r="D16" s="7">
        <v>203000</v>
      </c>
      <c r="E16" s="7">
        <v>203000</v>
      </c>
    </row>
    <row r="17" spans="2:5" ht="11.25" customHeight="1">
      <c r="B17" s="3" t="s">
        <v>18</v>
      </c>
      <c r="C17" s="5" t="s">
        <v>27</v>
      </c>
      <c r="D17" s="7"/>
      <c r="E17" s="7"/>
    </row>
    <row r="18" spans="2:5" ht="11.25" customHeight="1">
      <c r="B18" s="3" t="s">
        <v>19</v>
      </c>
      <c r="C18" s="16" t="s">
        <v>124</v>
      </c>
      <c r="D18" s="7"/>
      <c r="E18" s="7"/>
    </row>
    <row r="19" spans="2:5" ht="11.25" customHeight="1">
      <c r="B19" s="3" t="s">
        <v>21</v>
      </c>
      <c r="C19" s="5"/>
      <c r="D19" s="7"/>
      <c r="E19" s="7"/>
    </row>
    <row r="20" spans="2:5" ht="11.25" customHeight="1">
      <c r="B20" s="4" t="s">
        <v>132</v>
      </c>
      <c r="C20" s="8" t="s">
        <v>22</v>
      </c>
      <c r="D20" s="9">
        <v>2710308398.4699998</v>
      </c>
      <c r="E20" s="9">
        <f>SUM(E10:E19)</f>
        <v>54204644.530000001</v>
      </c>
    </row>
    <row r="21" spans="2:5" ht="11.25" customHeight="1">
      <c r="B21" s="4">
        <v>1.2</v>
      </c>
      <c r="C21" s="6" t="s">
        <v>23</v>
      </c>
      <c r="D21" s="7"/>
      <c r="E21" s="15"/>
    </row>
    <row r="22" spans="2:5" ht="11.25" customHeight="1">
      <c r="B22" s="3" t="s">
        <v>24</v>
      </c>
      <c r="C22" s="10" t="s">
        <v>125</v>
      </c>
      <c r="D22" s="7">
        <v>801803.87</v>
      </c>
      <c r="E22" s="15">
        <f>1213100-710416.83</f>
        <v>502683.17000000004</v>
      </c>
    </row>
    <row r="23" spans="2:5" ht="11.25" customHeight="1">
      <c r="B23" s="3" t="s">
        <v>102</v>
      </c>
      <c r="C23" s="10" t="s">
        <v>31</v>
      </c>
      <c r="D23" s="7">
        <v>906575.34</v>
      </c>
      <c r="E23" s="15">
        <f>1000000-167397.72</f>
        <v>832602.28</v>
      </c>
    </row>
    <row r="24" spans="2:5" ht="11.25" customHeight="1">
      <c r="B24" s="3" t="s">
        <v>25</v>
      </c>
      <c r="C24" s="10" t="s">
        <v>126</v>
      </c>
      <c r="D24" s="7"/>
      <c r="E24" s="7"/>
    </row>
    <row r="25" spans="2:5" ht="11.25" customHeight="1">
      <c r="B25" s="3" t="s">
        <v>104</v>
      </c>
      <c r="C25" s="10" t="s">
        <v>127</v>
      </c>
      <c r="D25" s="7"/>
      <c r="E25" s="7">
        <v>3154950000</v>
      </c>
    </row>
    <row r="26" spans="2:5" ht="11.25" customHeight="1">
      <c r="B26" s="3" t="s">
        <v>26</v>
      </c>
      <c r="C26" s="10" t="s">
        <v>128</v>
      </c>
      <c r="D26" s="7"/>
      <c r="E26" s="7"/>
    </row>
    <row r="27" spans="2:5" ht="11.25" customHeight="1">
      <c r="B27" s="3" t="s">
        <v>28</v>
      </c>
      <c r="C27" s="10" t="s">
        <v>129</v>
      </c>
      <c r="D27" s="7"/>
      <c r="E27" s="7"/>
    </row>
    <row r="28" spans="2:5" ht="11.25" customHeight="1">
      <c r="B28" s="3" t="s">
        <v>29</v>
      </c>
      <c r="C28" s="10" t="s">
        <v>130</v>
      </c>
      <c r="D28" s="7"/>
      <c r="E28" s="7"/>
    </row>
    <row r="29" spans="2:5" ht="11.25" customHeight="1">
      <c r="B29" s="3" t="s">
        <v>30</v>
      </c>
      <c r="C29" s="10" t="s">
        <v>131</v>
      </c>
      <c r="D29" s="7"/>
      <c r="E29" s="7"/>
    </row>
    <row r="30" spans="2:5" ht="11.25" customHeight="1">
      <c r="B30" s="3" t="s">
        <v>32</v>
      </c>
      <c r="C30" s="17" t="s">
        <v>203</v>
      </c>
      <c r="D30" s="18"/>
      <c r="E30" s="18"/>
    </row>
    <row r="31" spans="2:5" ht="11.25" customHeight="1">
      <c r="B31" s="4" t="s">
        <v>33</v>
      </c>
      <c r="C31" s="8" t="s">
        <v>117</v>
      </c>
      <c r="D31" s="9">
        <v>1708379.21</v>
      </c>
      <c r="E31" s="9">
        <f>SUM(E22:E30)</f>
        <v>3156285285.4499998</v>
      </c>
    </row>
    <row r="32" spans="2:5" ht="11.25" customHeight="1">
      <c r="B32" s="4">
        <v>1.3</v>
      </c>
      <c r="C32" s="12" t="s">
        <v>34</v>
      </c>
      <c r="D32" s="20">
        <v>2712016777.6799998</v>
      </c>
      <c r="E32" s="20">
        <f>+E20+E31</f>
        <v>3210489929.98</v>
      </c>
    </row>
    <row r="33" spans="2:6" ht="11.25" customHeight="1">
      <c r="B33" s="4">
        <v>2</v>
      </c>
      <c r="C33" s="6" t="s">
        <v>133</v>
      </c>
      <c r="D33" s="7"/>
      <c r="E33" s="7"/>
    </row>
    <row r="34" spans="2:6" ht="11.25" customHeight="1">
      <c r="B34" s="3">
        <v>2.1</v>
      </c>
      <c r="C34" s="13" t="s">
        <v>35</v>
      </c>
      <c r="D34" s="7"/>
      <c r="E34" s="14"/>
    </row>
    <row r="35" spans="2:6" ht="11.25" customHeight="1">
      <c r="B35" s="3" t="s">
        <v>36</v>
      </c>
      <c r="C35" s="13" t="s">
        <v>37</v>
      </c>
      <c r="D35" s="15"/>
      <c r="E35" s="15"/>
    </row>
    <row r="36" spans="2:6" ht="11.25" customHeight="1">
      <c r="B36" s="3" t="s">
        <v>38</v>
      </c>
      <c r="C36" s="5" t="s">
        <v>39</v>
      </c>
      <c r="D36" s="7">
        <v>112731600</v>
      </c>
      <c r="E36" s="14">
        <v>101791599.98999999</v>
      </c>
    </row>
    <row r="37" spans="2:6" ht="11.25" customHeight="1">
      <c r="B37" s="3" t="s">
        <v>40</v>
      </c>
      <c r="C37" s="5" t="s">
        <v>41</v>
      </c>
      <c r="D37" s="7">
        <v>791200</v>
      </c>
      <c r="E37" s="14">
        <v>687715.49</v>
      </c>
    </row>
    <row r="38" spans="2:6" ht="11.25" customHeight="1">
      <c r="B38" s="3" t="s">
        <v>42</v>
      </c>
      <c r="C38" s="5" t="s">
        <v>204</v>
      </c>
      <c r="D38" s="14">
        <v>54166.09</v>
      </c>
      <c r="E38" s="14">
        <f>392025.82+189613.71+10137</f>
        <v>591776.53</v>
      </c>
    </row>
    <row r="39" spans="2:6" ht="11.25" customHeight="1">
      <c r="B39" s="27" t="s">
        <v>43</v>
      </c>
      <c r="C39" s="5" t="s">
        <v>47</v>
      </c>
      <c r="D39" s="14"/>
      <c r="E39" s="14">
        <v>480411.43</v>
      </c>
    </row>
    <row r="40" spans="2:6" ht="11.25" customHeight="1">
      <c r="B40" s="27" t="s">
        <v>44</v>
      </c>
      <c r="C40" s="5" t="s">
        <v>51</v>
      </c>
      <c r="D40" s="14"/>
      <c r="E40" s="14"/>
      <c r="F40" s="11"/>
    </row>
    <row r="41" spans="2:6" ht="11.25" customHeight="1">
      <c r="B41" s="27" t="s">
        <v>45</v>
      </c>
      <c r="C41" s="5" t="s">
        <v>134</v>
      </c>
      <c r="D41" s="7"/>
      <c r="E41" s="7"/>
    </row>
    <row r="42" spans="2:6" ht="11.25" customHeight="1">
      <c r="B42" s="27" t="s">
        <v>46</v>
      </c>
      <c r="C42" s="5" t="s">
        <v>49</v>
      </c>
      <c r="D42" s="7"/>
      <c r="E42" s="7"/>
    </row>
    <row r="43" spans="2:6" ht="11.25" customHeight="1">
      <c r="B43" s="63" t="s">
        <v>48</v>
      </c>
      <c r="C43" s="5" t="s">
        <v>54</v>
      </c>
      <c r="D43" s="7"/>
      <c r="E43" s="14"/>
    </row>
    <row r="44" spans="2:6" ht="11.25" customHeight="1">
      <c r="B44" s="63" t="s">
        <v>50</v>
      </c>
      <c r="C44" s="5" t="s">
        <v>135</v>
      </c>
      <c r="D44" s="7"/>
      <c r="E44" s="14"/>
    </row>
    <row r="45" spans="2:6" ht="11.25" customHeight="1">
      <c r="B45" s="63" t="s">
        <v>52</v>
      </c>
      <c r="C45" s="19" t="s">
        <v>136</v>
      </c>
      <c r="D45" s="7">
        <v>6244.21</v>
      </c>
      <c r="E45" s="7">
        <v>342348.51</v>
      </c>
    </row>
    <row r="46" spans="2:6" ht="11.25" customHeight="1">
      <c r="B46" s="63" t="s">
        <v>53</v>
      </c>
      <c r="C46" s="16" t="s">
        <v>137</v>
      </c>
      <c r="D46" s="7"/>
      <c r="E46" s="7"/>
    </row>
    <row r="47" spans="2:6" ht="11.25" customHeight="1">
      <c r="B47" s="63" t="s">
        <v>55</v>
      </c>
      <c r="C47" s="5"/>
      <c r="D47" s="7"/>
      <c r="E47" s="7"/>
    </row>
    <row r="48" spans="2:6" ht="11.25" customHeight="1">
      <c r="B48" s="4" t="s">
        <v>138</v>
      </c>
      <c r="C48" s="4" t="s">
        <v>56</v>
      </c>
      <c r="D48" s="68">
        <v>113583210.3</v>
      </c>
      <c r="E48" s="68">
        <f>SUM(E36:E47)</f>
        <v>103893851.95</v>
      </c>
    </row>
    <row r="49" spans="2:8" ht="11.25" customHeight="1">
      <c r="B49" s="4" t="s">
        <v>57</v>
      </c>
      <c r="C49" s="13" t="s">
        <v>58</v>
      </c>
      <c r="D49" s="7"/>
      <c r="E49" s="7"/>
    </row>
    <row r="50" spans="2:8" ht="11.25" customHeight="1">
      <c r="B50" s="63" t="s">
        <v>59</v>
      </c>
      <c r="C50" s="5" t="s">
        <v>61</v>
      </c>
      <c r="D50" s="7"/>
      <c r="E50" s="7"/>
    </row>
    <row r="51" spans="2:8" ht="11.25" customHeight="1">
      <c r="B51" s="63" t="s">
        <v>60</v>
      </c>
      <c r="C51" s="5" t="s">
        <v>135</v>
      </c>
      <c r="D51" s="7"/>
      <c r="E51" s="7"/>
    </row>
    <row r="52" spans="2:8" ht="11.25" customHeight="1">
      <c r="B52" s="63" t="s">
        <v>62</v>
      </c>
      <c r="C52" s="5" t="s">
        <v>139</v>
      </c>
      <c r="D52" s="7">
        <v>102560933.31999999</v>
      </c>
      <c r="E52" s="7">
        <v>155143433.31999999</v>
      </c>
    </row>
    <row r="53" spans="2:8" ht="11.25" customHeight="1">
      <c r="B53" s="63" t="s">
        <v>63</v>
      </c>
      <c r="C53" s="5" t="s">
        <v>140</v>
      </c>
      <c r="E53" s="7"/>
    </row>
    <row r="54" spans="2:8" ht="11.25" customHeight="1">
      <c r="B54" s="63" t="s">
        <v>64</v>
      </c>
      <c r="C54" s="5"/>
      <c r="D54" s="7"/>
      <c r="E54" s="7"/>
      <c r="H54" s="11"/>
    </row>
    <row r="55" spans="2:8" ht="11.25" customHeight="1">
      <c r="B55" s="4" t="s">
        <v>65</v>
      </c>
      <c r="C55" s="4" t="s">
        <v>67</v>
      </c>
      <c r="D55" s="7">
        <v>102560933.31999999</v>
      </c>
      <c r="E55" s="7">
        <f>SUM(E50:E54)</f>
        <v>155143433.31999999</v>
      </c>
    </row>
    <row r="56" spans="2:8" ht="11.25" customHeight="1">
      <c r="B56" s="4" t="s">
        <v>66</v>
      </c>
      <c r="C56" s="12" t="s">
        <v>119</v>
      </c>
      <c r="D56" s="20">
        <v>216144143.62</v>
      </c>
      <c r="E56" s="20">
        <f>+E48+E55</f>
        <v>259037285.26999998</v>
      </c>
    </row>
    <row r="57" spans="2:8" ht="11.25" customHeight="1">
      <c r="B57" s="63">
        <v>2.2999999999999998</v>
      </c>
      <c r="C57" s="6" t="s">
        <v>141</v>
      </c>
      <c r="D57" s="7"/>
      <c r="E57" s="7"/>
    </row>
    <row r="58" spans="2:8" ht="11.25" customHeight="1">
      <c r="B58" s="63" t="s">
        <v>68</v>
      </c>
      <c r="C58" s="10" t="s">
        <v>69</v>
      </c>
      <c r="D58" s="7"/>
      <c r="E58" s="7"/>
    </row>
    <row r="59" spans="2:8" ht="11.25" customHeight="1">
      <c r="B59" s="63" t="s">
        <v>70</v>
      </c>
      <c r="C59" s="10" t="s">
        <v>142</v>
      </c>
      <c r="D59" s="7">
        <v>1665938000</v>
      </c>
      <c r="E59" s="7">
        <v>1665938000</v>
      </c>
    </row>
    <row r="60" spans="2:8" ht="11.25" customHeight="1">
      <c r="B60" s="63" t="s">
        <v>71</v>
      </c>
      <c r="C60" s="10" t="s">
        <v>143</v>
      </c>
      <c r="D60" s="7"/>
      <c r="E60" s="7"/>
    </row>
    <row r="61" spans="2:8" ht="11.25" customHeight="1">
      <c r="B61" s="63" t="s">
        <v>73</v>
      </c>
      <c r="C61" s="10" t="s">
        <v>72</v>
      </c>
      <c r="D61" s="7"/>
      <c r="E61" s="7"/>
      <c r="F61" s="11"/>
    </row>
    <row r="62" spans="2:8" ht="11.25" customHeight="1">
      <c r="B62" s="63" t="s">
        <v>74</v>
      </c>
      <c r="C62" s="10" t="s">
        <v>94</v>
      </c>
      <c r="D62" s="7">
        <v>41897254.859999999</v>
      </c>
      <c r="E62" s="7">
        <v>41897254.859999999</v>
      </c>
    </row>
    <row r="63" spans="2:8" ht="11.25" customHeight="1">
      <c r="B63" s="63" t="s">
        <v>75</v>
      </c>
      <c r="C63" s="10" t="s">
        <v>144</v>
      </c>
      <c r="D63" s="7"/>
      <c r="E63" s="7"/>
    </row>
    <row r="64" spans="2:8" ht="11.25" customHeight="1">
      <c r="B64" s="63" t="s">
        <v>77</v>
      </c>
      <c r="C64" s="10" t="s">
        <v>95</v>
      </c>
      <c r="D64" s="7"/>
      <c r="E64" s="7"/>
    </row>
    <row r="65" spans="2:7" ht="11.25" customHeight="1">
      <c r="B65" s="63" t="s">
        <v>79</v>
      </c>
      <c r="C65" s="10" t="s">
        <v>78</v>
      </c>
      <c r="D65" s="14">
        <v>923048399.90999997</v>
      </c>
      <c r="E65" s="14">
        <v>923048399.90999997</v>
      </c>
      <c r="F65" s="11"/>
    </row>
    <row r="66" spans="2:7" ht="11.25" customHeight="1">
      <c r="B66" s="63" t="s">
        <v>145</v>
      </c>
      <c r="C66" s="10" t="s">
        <v>80</v>
      </c>
      <c r="D66" s="7"/>
      <c r="E66" s="7"/>
    </row>
    <row r="67" spans="2:7" ht="11.25" customHeight="1">
      <c r="B67" s="63"/>
      <c r="C67" s="21" t="s">
        <v>216</v>
      </c>
      <c r="D67" s="7">
        <v>-135011020.69999999</v>
      </c>
      <c r="E67" s="7">
        <v>-135011020.69999999</v>
      </c>
      <c r="F67" s="11"/>
    </row>
    <row r="68" spans="2:7" ht="11.25" customHeight="1">
      <c r="B68" s="76"/>
      <c r="C68" s="21" t="s">
        <v>217</v>
      </c>
      <c r="D68" s="14"/>
      <c r="E68" s="14">
        <f>+'Баланс-3'!E32</f>
        <v>455580010.64300001</v>
      </c>
    </row>
    <row r="69" spans="2:7" ht="11.25" customHeight="1">
      <c r="B69" s="4" t="s">
        <v>146</v>
      </c>
      <c r="C69" s="12" t="s">
        <v>81</v>
      </c>
      <c r="D69" s="20">
        <v>2495872634.0700002</v>
      </c>
      <c r="E69" s="20">
        <f>SUM(E58:E68)</f>
        <v>2951452644.7130003</v>
      </c>
      <c r="G69" s="11"/>
    </row>
    <row r="70" spans="2:7" ht="15.6" customHeight="1" thickBot="1">
      <c r="B70" s="22">
        <v>2.4</v>
      </c>
      <c r="C70" s="23" t="s">
        <v>120</v>
      </c>
      <c r="D70" s="24">
        <v>2712016777.6900001</v>
      </c>
      <c r="E70" s="24">
        <f>+E56+E69</f>
        <v>3210489929.9830003</v>
      </c>
      <c r="F70" s="11"/>
      <c r="G70" s="11"/>
    </row>
    <row r="71" spans="2:7" ht="11.25" customHeight="1">
      <c r="B71" s="25"/>
      <c r="C71" s="26"/>
      <c r="D71" s="77"/>
      <c r="E71" s="77"/>
      <c r="G71" s="11"/>
    </row>
    <row r="72" spans="2:7" ht="11.25" customHeight="1">
      <c r="B72" s="2"/>
      <c r="C72" s="26" t="e">
        <f>+#REF!</f>
        <v>#REF!</v>
      </c>
    </row>
    <row r="73" spans="2:7" ht="11.25" customHeight="1">
      <c r="B73" s="2"/>
      <c r="C73" s="26"/>
    </row>
    <row r="74" spans="2:7" ht="15.75" customHeight="1">
      <c r="B74" s="2"/>
      <c r="C74" s="26" t="s">
        <v>215</v>
      </c>
      <c r="E74" s="11"/>
    </row>
    <row r="76" spans="2:7">
      <c r="E76" s="11"/>
      <c r="F76" s="11"/>
    </row>
  </sheetData>
  <mergeCells count="6">
    <mergeCell ref="B3:C3"/>
    <mergeCell ref="B4:C4"/>
    <mergeCell ref="B5:B6"/>
    <mergeCell ref="C5:C6"/>
    <mergeCell ref="D5:E5"/>
    <mergeCell ref="D3:E3"/>
  </mergeCells>
  <pageMargins left="0.55000000000000004" right="0.19" top="0.34" bottom="0.37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opLeftCell="A16" workbookViewId="0">
      <selection activeCell="E16" sqref="E16"/>
    </sheetView>
  </sheetViews>
  <sheetFormatPr defaultColWidth="9.109375" defaultRowHeight="13.2"/>
  <cols>
    <col min="1" max="1" width="8.33203125" style="28" customWidth="1"/>
    <col min="2" max="2" width="7.6640625" style="28" customWidth="1"/>
    <col min="3" max="3" width="53.5546875" style="28" customWidth="1"/>
    <col min="4" max="4" width="16.109375" style="28" hidden="1" customWidth="1"/>
    <col min="5" max="5" width="17.109375" style="28" customWidth="1"/>
    <col min="6" max="6" width="9.109375" style="28"/>
    <col min="7" max="8" width="13.77734375" style="28" bestFit="1" customWidth="1"/>
    <col min="9" max="9" width="12.6640625" style="28" bestFit="1" customWidth="1"/>
    <col min="10" max="16384" width="9.109375" style="28"/>
  </cols>
  <sheetData>
    <row r="1" spans="2:7" ht="67.5" customHeight="1">
      <c r="B1" s="86" t="s">
        <v>212</v>
      </c>
      <c r="C1" s="86"/>
      <c r="D1" s="86"/>
      <c r="E1" s="86"/>
    </row>
    <row r="2" spans="2:7">
      <c r="B2" s="87" t="s">
        <v>207</v>
      </c>
      <c r="C2" s="87"/>
      <c r="D2" s="88"/>
      <c r="E2" s="88"/>
    </row>
    <row r="3" spans="2:7">
      <c r="B3" s="89" t="s">
        <v>2</v>
      </c>
      <c r="C3" s="89"/>
    </row>
    <row r="4" spans="2:7">
      <c r="E4" s="71" t="s">
        <v>82</v>
      </c>
    </row>
    <row r="5" spans="2:7" ht="26.4">
      <c r="B5" s="32" t="s">
        <v>3</v>
      </c>
      <c r="C5" s="31" t="s">
        <v>83</v>
      </c>
      <c r="D5" s="32" t="s">
        <v>84</v>
      </c>
      <c r="E5" s="32" t="s">
        <v>85</v>
      </c>
    </row>
    <row r="6" spans="2:7">
      <c r="B6" s="47">
        <v>1</v>
      </c>
      <c r="C6" s="34" t="s">
        <v>147</v>
      </c>
      <c r="D6" s="35"/>
      <c r="E6" s="35"/>
    </row>
    <row r="7" spans="2:7">
      <c r="B7" s="47">
        <v>2</v>
      </c>
      <c r="C7" s="33" t="s">
        <v>86</v>
      </c>
      <c r="D7" s="35"/>
      <c r="E7" s="35"/>
    </row>
    <row r="8" spans="2:7">
      <c r="B8" s="47">
        <v>3</v>
      </c>
      <c r="C8" s="33" t="s">
        <v>87</v>
      </c>
      <c r="D8" s="37">
        <f>D6-D7</f>
        <v>0</v>
      </c>
      <c r="E8" s="37">
        <f>E6-E7</f>
        <v>0</v>
      </c>
    </row>
    <row r="9" spans="2:7">
      <c r="B9" s="47">
        <v>4</v>
      </c>
      <c r="C9" s="38" t="s">
        <v>1</v>
      </c>
      <c r="D9" s="35"/>
      <c r="E9" s="35"/>
    </row>
    <row r="10" spans="2:7">
      <c r="B10" s="47">
        <v>5</v>
      </c>
      <c r="C10" s="38" t="s">
        <v>148</v>
      </c>
      <c r="D10" s="35"/>
      <c r="E10" s="35">
        <v>3115.97</v>
      </c>
    </row>
    <row r="11" spans="2:7">
      <c r="B11" s="47">
        <v>6</v>
      </c>
      <c r="C11" s="38" t="s">
        <v>89</v>
      </c>
      <c r="D11" s="35"/>
      <c r="E11" s="35"/>
    </row>
    <row r="12" spans="2:7">
      <c r="B12" s="47">
        <v>7</v>
      </c>
      <c r="C12" s="38" t="s">
        <v>149</v>
      </c>
      <c r="D12" s="35"/>
      <c r="E12" s="35"/>
    </row>
    <row r="13" spans="2:7">
      <c r="B13" s="47">
        <v>8</v>
      </c>
      <c r="C13" s="38" t="s">
        <v>150</v>
      </c>
      <c r="D13" s="35"/>
      <c r="E13" s="35">
        <v>100350</v>
      </c>
    </row>
    <row r="14" spans="2:7">
      <c r="B14" s="47">
        <v>9</v>
      </c>
      <c r="C14" s="38" t="s">
        <v>151</v>
      </c>
      <c r="D14" s="35"/>
      <c r="E14" s="35">
        <f>3361500+231000</f>
        <v>3592500</v>
      </c>
      <c r="G14" s="36"/>
    </row>
    <row r="15" spans="2:7">
      <c r="B15" s="47">
        <v>10</v>
      </c>
      <c r="C15" s="38" t="s">
        <v>152</v>
      </c>
      <c r="D15" s="35"/>
      <c r="E15" s="35">
        <f>2292466.24+250834.29+6188540.47+57161+2900000+373092.76+30000+99000+25920+11000+500000+1187800+180000+2096.97</f>
        <v>14097911.73</v>
      </c>
    </row>
    <row r="16" spans="2:7">
      <c r="B16" s="47">
        <v>11</v>
      </c>
      <c r="C16" s="38" t="s">
        <v>153</v>
      </c>
      <c r="D16" s="35"/>
      <c r="E16" s="35">
        <v>40232</v>
      </c>
    </row>
    <row r="17" spans="2:9">
      <c r="B17" s="47">
        <v>12</v>
      </c>
      <c r="C17" s="38" t="s">
        <v>88</v>
      </c>
      <c r="D17" s="35"/>
      <c r="E17" s="35">
        <v>35000</v>
      </c>
    </row>
    <row r="18" spans="2:9">
      <c r="B18" s="47">
        <v>13</v>
      </c>
      <c r="C18" s="38" t="s">
        <v>154</v>
      </c>
      <c r="D18" s="35"/>
      <c r="E18" s="35"/>
    </row>
    <row r="19" spans="2:9">
      <c r="B19" s="47">
        <v>14</v>
      </c>
      <c r="C19" s="38" t="s">
        <v>155</v>
      </c>
      <c r="E19" s="35"/>
      <c r="H19" s="36"/>
    </row>
    <row r="20" spans="2:9">
      <c r="B20" s="47">
        <v>15</v>
      </c>
      <c r="C20" s="38" t="s">
        <v>211</v>
      </c>
      <c r="D20" s="35"/>
      <c r="E20" s="35"/>
      <c r="H20" s="36"/>
      <c r="I20" s="29"/>
    </row>
    <row r="21" spans="2:9">
      <c r="B21" s="47">
        <v>16</v>
      </c>
      <c r="C21" s="38" t="s">
        <v>156</v>
      </c>
      <c r="D21" s="35"/>
      <c r="E21" s="35"/>
      <c r="H21" s="36"/>
    </row>
    <row r="22" spans="2:9">
      <c r="B22" s="47">
        <v>17</v>
      </c>
      <c r="C22" s="38" t="s">
        <v>157</v>
      </c>
      <c r="D22" s="35"/>
      <c r="E22" s="35"/>
    </row>
    <row r="23" spans="2:9">
      <c r="B23" s="47">
        <v>18</v>
      </c>
      <c r="C23" s="33" t="s">
        <v>90</v>
      </c>
      <c r="D23" s="35">
        <f>+D10-D17</f>
        <v>0</v>
      </c>
      <c r="E23" s="35">
        <f>+E10+E13-E15-E16-E17-E14</f>
        <v>-17662177.759999998</v>
      </c>
    </row>
    <row r="24" spans="2:9">
      <c r="B24" s="47">
        <v>19</v>
      </c>
      <c r="C24" s="38" t="s">
        <v>91</v>
      </c>
      <c r="D24" s="35">
        <f>+D23*0.1</f>
        <v>0</v>
      </c>
      <c r="E24" s="35">
        <f>+E10*0.1</f>
        <v>311.59699999999998</v>
      </c>
    </row>
    <row r="25" spans="2:9">
      <c r="B25" s="47">
        <v>20</v>
      </c>
      <c r="C25" s="33" t="s">
        <v>92</v>
      </c>
      <c r="D25" s="37">
        <f>D23-D24</f>
        <v>0</v>
      </c>
      <c r="E25" s="37">
        <f>E23-E24</f>
        <v>-17662489.356999997</v>
      </c>
    </row>
    <row r="26" spans="2:9">
      <c r="B26" s="47">
        <v>21</v>
      </c>
      <c r="C26" s="38" t="s">
        <v>158</v>
      </c>
      <c r="D26" s="35"/>
      <c r="E26" s="35"/>
    </row>
    <row r="27" spans="2:9">
      <c r="B27" s="47">
        <v>22</v>
      </c>
      <c r="C27" s="33" t="s">
        <v>159</v>
      </c>
      <c r="D27" s="40">
        <f>D25-D26</f>
        <v>0</v>
      </c>
      <c r="E27" s="40">
        <f>E25-E26</f>
        <v>-17662489.356999997</v>
      </c>
    </row>
    <row r="28" spans="2:9">
      <c r="B28" s="47">
        <v>23</v>
      </c>
      <c r="C28" s="38" t="s">
        <v>160</v>
      </c>
      <c r="D28" s="35">
        <f>SUM(D29:D31)</f>
        <v>0</v>
      </c>
      <c r="E28" s="35"/>
    </row>
    <row r="29" spans="2:9">
      <c r="B29" s="90"/>
      <c r="C29" s="38" t="s">
        <v>161</v>
      </c>
      <c r="D29" s="35"/>
      <c r="E29" s="35">
        <v>473242500</v>
      </c>
    </row>
    <row r="30" spans="2:9">
      <c r="B30" s="91"/>
      <c r="C30" s="38" t="s">
        <v>162</v>
      </c>
      <c r="D30" s="35"/>
      <c r="E30" s="35"/>
    </row>
    <row r="31" spans="2:9">
      <c r="B31" s="91"/>
      <c r="C31" s="38" t="s">
        <v>163</v>
      </c>
      <c r="D31" s="35"/>
      <c r="E31" s="35"/>
    </row>
    <row r="32" spans="2:9">
      <c r="B32" s="47">
        <v>24</v>
      </c>
      <c r="C32" s="38" t="s">
        <v>164</v>
      </c>
      <c r="D32" s="35">
        <f>D27-D28</f>
        <v>0</v>
      </c>
      <c r="E32" s="35">
        <f>SUM(E27:E31)</f>
        <v>455580010.64300001</v>
      </c>
    </row>
    <row r="33" spans="2:5">
      <c r="B33" s="33">
        <v>25</v>
      </c>
      <c r="C33" s="38" t="s">
        <v>165</v>
      </c>
      <c r="D33" s="35"/>
      <c r="E33" s="35"/>
    </row>
    <row r="34" spans="2:5" ht="33.75" customHeight="1">
      <c r="E34" s="39"/>
    </row>
    <row r="35" spans="2:5">
      <c r="C35" s="85" t="e">
        <f>+'Баланс-1'!C72</f>
        <v>#REF!</v>
      </c>
      <c r="D35" s="85"/>
      <c r="E35" s="36"/>
    </row>
    <row r="36" spans="2:5">
      <c r="C36" s="41"/>
    </row>
    <row r="37" spans="2:5" ht="15.75" customHeight="1">
      <c r="C37" s="74" t="str">
        <f>+'Баланс-1'!C74</f>
        <v>Ерөнхий нягтлан бодогч.........................................( Г.Энхсаруул)</v>
      </c>
      <c r="D37" s="74"/>
      <c r="E37" s="36"/>
    </row>
    <row r="38" spans="2:5">
      <c r="E38" s="36"/>
    </row>
  </sheetData>
  <mergeCells count="6">
    <mergeCell ref="C35:D35"/>
    <mergeCell ref="B1:E1"/>
    <mergeCell ref="B2:C2"/>
    <mergeCell ref="D2:E2"/>
    <mergeCell ref="B3:C3"/>
    <mergeCell ref="B29:B31"/>
  </mergeCells>
  <pageMargins left="0.9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A3" workbookViewId="0">
      <selection activeCell="D26" sqref="D26"/>
    </sheetView>
  </sheetViews>
  <sheetFormatPr defaultColWidth="9.109375" defaultRowHeight="13.2"/>
  <cols>
    <col min="1" max="1" width="1" style="28" customWidth="1"/>
    <col min="2" max="2" width="3.88671875" style="28" bestFit="1" customWidth="1"/>
    <col min="3" max="3" width="37.6640625" style="28" customWidth="1"/>
    <col min="4" max="4" width="14.88671875" style="28" customWidth="1"/>
    <col min="5" max="5" width="11.6640625" style="28" customWidth="1"/>
    <col min="6" max="6" width="11.21875" style="28" bestFit="1" customWidth="1"/>
    <col min="7" max="7" width="15.5546875" style="28" customWidth="1"/>
    <col min="8" max="8" width="21.88671875" style="28" customWidth="1"/>
    <col min="9" max="9" width="12.88671875" style="28" customWidth="1"/>
    <col min="10" max="10" width="15.44140625" style="28" bestFit="1" customWidth="1"/>
    <col min="11" max="11" width="15.109375" style="28" bestFit="1" customWidth="1"/>
    <col min="12" max="16384" width="9.109375" style="28"/>
  </cols>
  <sheetData>
    <row r="1" spans="2:12" ht="8.25" customHeight="1"/>
    <row r="2" spans="2:12" ht="31.5" customHeight="1">
      <c r="B2" s="92" t="s">
        <v>116</v>
      </c>
      <c r="C2" s="92"/>
      <c r="D2" s="92"/>
      <c r="E2" s="92"/>
      <c r="F2" s="92"/>
      <c r="G2" s="92"/>
      <c r="H2" s="92"/>
      <c r="I2" s="92"/>
      <c r="J2" s="92"/>
      <c r="K2" s="92"/>
    </row>
    <row r="3" spans="2:12" ht="15" customHeight="1">
      <c r="B3" s="93" t="s">
        <v>207</v>
      </c>
      <c r="C3" s="93"/>
      <c r="D3" s="72"/>
      <c r="E3" s="72"/>
      <c r="I3" s="66"/>
      <c r="J3" s="88"/>
      <c r="K3" s="88"/>
    </row>
    <row r="4" spans="2:12" ht="15" customHeight="1">
      <c r="B4" s="94" t="s">
        <v>2</v>
      </c>
      <c r="C4" s="94"/>
      <c r="D4" s="73"/>
      <c r="E4" s="73"/>
      <c r="K4" s="28" t="s">
        <v>219</v>
      </c>
    </row>
    <row r="5" spans="2:12">
      <c r="K5" s="71" t="s">
        <v>82</v>
      </c>
    </row>
    <row r="6" spans="2:12" ht="51" customHeight="1">
      <c r="B6" s="31" t="s">
        <v>93</v>
      </c>
      <c r="C6" s="31" t="s">
        <v>83</v>
      </c>
      <c r="D6" s="56" t="s">
        <v>166</v>
      </c>
      <c r="E6" s="56" t="s">
        <v>167</v>
      </c>
      <c r="F6" s="56" t="s">
        <v>206</v>
      </c>
      <c r="G6" s="56" t="s">
        <v>76</v>
      </c>
      <c r="H6" s="56" t="s">
        <v>95</v>
      </c>
      <c r="I6" s="56" t="s">
        <v>168</v>
      </c>
      <c r="J6" s="56" t="s">
        <v>96</v>
      </c>
      <c r="K6" s="56" t="s">
        <v>97</v>
      </c>
    </row>
    <row r="7" spans="2:12">
      <c r="B7" s="31">
        <v>0</v>
      </c>
      <c r="C7" s="33" t="s">
        <v>221</v>
      </c>
      <c r="D7" s="57"/>
      <c r="E7" s="57"/>
      <c r="F7" s="57"/>
      <c r="G7" s="57"/>
      <c r="H7" s="57"/>
      <c r="I7" s="57"/>
      <c r="J7" s="57"/>
      <c r="K7" s="57"/>
      <c r="L7" s="43"/>
    </row>
    <row r="8" spans="2:12" ht="28.5" customHeight="1">
      <c r="B8" s="31">
        <v>1</v>
      </c>
      <c r="C8" s="30" t="s">
        <v>169</v>
      </c>
      <c r="D8" s="58"/>
      <c r="E8" s="58"/>
      <c r="F8" s="58"/>
      <c r="G8" s="58"/>
      <c r="H8" s="58"/>
      <c r="I8" s="58"/>
      <c r="J8" s="58"/>
      <c r="K8" s="57"/>
      <c r="L8" s="43"/>
    </row>
    <row r="9" spans="2:12" ht="16.5" customHeight="1">
      <c r="B9" s="31">
        <v>2</v>
      </c>
      <c r="C9" s="30" t="s">
        <v>98</v>
      </c>
      <c r="D9" s="58"/>
      <c r="E9" s="58"/>
      <c r="F9" s="58"/>
      <c r="G9" s="58"/>
      <c r="H9" s="58"/>
      <c r="I9" s="58"/>
      <c r="J9" s="58"/>
      <c r="K9" s="57"/>
      <c r="L9" s="42"/>
    </row>
    <row r="10" spans="2:12">
      <c r="B10" s="31">
        <v>3</v>
      </c>
      <c r="C10" s="38" t="s">
        <v>210</v>
      </c>
      <c r="D10" s="58"/>
      <c r="E10" s="58"/>
      <c r="F10" s="58"/>
      <c r="G10" s="58"/>
      <c r="H10" s="58"/>
      <c r="I10" s="59"/>
      <c r="J10" s="59"/>
      <c r="K10" s="57"/>
      <c r="L10" s="42"/>
    </row>
    <row r="11" spans="2:12">
      <c r="B11" s="31">
        <v>4</v>
      </c>
      <c r="C11" s="38" t="s">
        <v>160</v>
      </c>
      <c r="D11" s="58"/>
      <c r="E11" s="58"/>
      <c r="F11" s="58"/>
      <c r="G11" s="58"/>
      <c r="H11" s="58"/>
      <c r="I11" s="58"/>
      <c r="J11" s="58"/>
      <c r="K11" s="57">
        <v>0</v>
      </c>
      <c r="L11" s="42"/>
    </row>
    <row r="12" spans="2:12">
      <c r="B12" s="31">
        <v>5</v>
      </c>
      <c r="C12" s="38" t="s">
        <v>170</v>
      </c>
      <c r="D12" s="58"/>
      <c r="E12" s="58"/>
      <c r="F12" s="58"/>
      <c r="G12" s="58"/>
      <c r="H12" s="58"/>
      <c r="I12" s="58"/>
      <c r="J12" s="58"/>
      <c r="K12" s="57">
        <v>0</v>
      </c>
      <c r="L12" s="42"/>
    </row>
    <row r="13" spans="2:12">
      <c r="B13" s="31">
        <v>6</v>
      </c>
      <c r="C13" s="38" t="s">
        <v>171</v>
      </c>
      <c r="D13" s="58"/>
      <c r="E13" s="58"/>
      <c r="F13" s="58"/>
      <c r="G13" s="58"/>
      <c r="H13" s="58"/>
      <c r="I13" s="60"/>
      <c r="J13" s="60"/>
      <c r="K13" s="57">
        <v>0</v>
      </c>
      <c r="L13" s="42"/>
    </row>
    <row r="14" spans="2:12">
      <c r="B14" s="31">
        <v>7</v>
      </c>
      <c r="C14" s="38" t="s">
        <v>172</v>
      </c>
      <c r="D14" s="58"/>
      <c r="E14" s="58"/>
      <c r="F14" s="58"/>
      <c r="G14" s="58"/>
      <c r="H14" s="58"/>
      <c r="I14" s="58"/>
      <c r="J14" s="58"/>
      <c r="K14" s="57">
        <v>0</v>
      </c>
      <c r="L14" s="42"/>
    </row>
    <row r="15" spans="2:12">
      <c r="B15" s="31">
        <v>8</v>
      </c>
      <c r="C15" s="33" t="s">
        <v>220</v>
      </c>
      <c r="D15" s="58">
        <v>1665938000</v>
      </c>
      <c r="E15" s="57"/>
      <c r="F15" s="58">
        <v>41897254.859999999</v>
      </c>
      <c r="G15" s="57"/>
      <c r="H15" s="57"/>
      <c r="I15" s="58">
        <v>923048399.90999997</v>
      </c>
      <c r="J15" s="7">
        <v>-135011020.69999999</v>
      </c>
      <c r="K15" s="57">
        <f>SUM(D15:J15)</f>
        <v>2495872634.0700002</v>
      </c>
      <c r="L15" s="43"/>
    </row>
    <row r="16" spans="2:12" ht="26.4">
      <c r="B16" s="31">
        <v>1</v>
      </c>
      <c r="C16" s="30" t="s">
        <v>169</v>
      </c>
      <c r="D16" s="58"/>
      <c r="E16" s="58"/>
      <c r="F16" s="58"/>
      <c r="G16" s="58"/>
      <c r="H16" s="58"/>
      <c r="I16" s="58"/>
      <c r="J16" s="58"/>
      <c r="K16" s="57">
        <f t="shared" ref="K16:K22" si="0">SUM(D16:J16)</f>
        <v>0</v>
      </c>
      <c r="L16" s="43"/>
    </row>
    <row r="17" spans="2:12" ht="16.5" customHeight="1">
      <c r="B17" s="31">
        <v>2</v>
      </c>
      <c r="C17" s="30" t="s">
        <v>98</v>
      </c>
      <c r="D17" s="58"/>
      <c r="E17" s="58"/>
      <c r="F17" s="58"/>
      <c r="G17" s="58"/>
      <c r="H17" s="58"/>
      <c r="I17" s="58"/>
      <c r="J17" s="58"/>
      <c r="K17" s="57">
        <f t="shared" si="0"/>
        <v>0</v>
      </c>
      <c r="L17" s="42"/>
    </row>
    <row r="18" spans="2:12">
      <c r="B18" s="31">
        <v>3</v>
      </c>
      <c r="C18" s="38" t="s">
        <v>210</v>
      </c>
      <c r="D18" s="58"/>
      <c r="E18" s="58"/>
      <c r="F18" s="58"/>
      <c r="G18" s="58"/>
      <c r="H18" s="58"/>
      <c r="I18" s="59"/>
      <c r="J18" s="59">
        <f>+'Баланс-3'!E32</f>
        <v>455580010.64300001</v>
      </c>
      <c r="K18" s="57">
        <f t="shared" si="0"/>
        <v>455580010.64300001</v>
      </c>
      <c r="L18" s="42"/>
    </row>
    <row r="19" spans="2:12">
      <c r="B19" s="31">
        <v>4</v>
      </c>
      <c r="C19" s="38" t="s">
        <v>160</v>
      </c>
      <c r="D19" s="58"/>
      <c r="E19" s="58"/>
      <c r="F19" s="58"/>
      <c r="G19" s="58"/>
      <c r="H19" s="58"/>
      <c r="I19" s="58"/>
      <c r="J19" s="58"/>
      <c r="K19" s="57">
        <f t="shared" si="0"/>
        <v>0</v>
      </c>
      <c r="L19" s="42"/>
    </row>
    <row r="20" spans="2:12">
      <c r="B20" s="31">
        <v>5</v>
      </c>
      <c r="C20" s="38" t="s">
        <v>170</v>
      </c>
      <c r="D20" s="58"/>
      <c r="E20" s="58"/>
      <c r="F20" s="58"/>
      <c r="G20" s="58"/>
      <c r="H20" s="58"/>
      <c r="I20" s="58"/>
      <c r="J20" s="58"/>
      <c r="K20" s="57">
        <f t="shared" si="0"/>
        <v>0</v>
      </c>
      <c r="L20" s="42"/>
    </row>
    <row r="21" spans="2:12">
      <c r="B21" s="31">
        <v>6</v>
      </c>
      <c r="C21" s="38" t="s">
        <v>171</v>
      </c>
      <c r="D21" s="58"/>
      <c r="E21" s="58"/>
      <c r="F21" s="58"/>
      <c r="G21" s="58"/>
      <c r="H21" s="58"/>
      <c r="I21" s="60"/>
      <c r="J21" s="60"/>
      <c r="K21" s="57">
        <f t="shared" si="0"/>
        <v>0</v>
      </c>
      <c r="L21" s="42"/>
    </row>
    <row r="22" spans="2:12">
      <c r="B22" s="31">
        <v>7</v>
      </c>
      <c r="C22" s="38" t="s">
        <v>172</v>
      </c>
      <c r="D22" s="58"/>
      <c r="E22" s="58"/>
      <c r="F22" s="58"/>
      <c r="G22" s="58"/>
      <c r="H22" s="58"/>
      <c r="I22" s="58"/>
      <c r="J22" s="58"/>
      <c r="K22" s="57">
        <f t="shared" si="0"/>
        <v>0</v>
      </c>
      <c r="L22" s="42"/>
    </row>
    <row r="23" spans="2:12">
      <c r="B23" s="31">
        <v>8</v>
      </c>
      <c r="C23" s="33" t="s">
        <v>222</v>
      </c>
      <c r="D23" s="57">
        <f>SUM(D15:D22)</f>
        <v>1665938000</v>
      </c>
      <c r="E23" s="57"/>
      <c r="F23" s="57">
        <f>SUM(F15:F22)</f>
        <v>41897254.859999999</v>
      </c>
      <c r="G23" s="57"/>
      <c r="H23" s="57"/>
      <c r="I23" s="57">
        <f>SUM(I15:I22)</f>
        <v>923048399.90999997</v>
      </c>
      <c r="J23" s="57">
        <f>+J15+J18</f>
        <v>320568989.94300002</v>
      </c>
      <c r="K23" s="57">
        <f>SUM(D23:J23)</f>
        <v>2951452644.7129998</v>
      </c>
      <c r="L23" s="43"/>
    </row>
    <row r="24" spans="2:12">
      <c r="B24" s="42"/>
      <c r="C24" s="44"/>
      <c r="D24" s="61"/>
      <c r="E24" s="61"/>
      <c r="F24" s="61"/>
      <c r="G24" s="61"/>
      <c r="H24" s="61"/>
      <c r="I24" s="62"/>
      <c r="J24" s="62"/>
      <c r="K24" s="62"/>
      <c r="L24" s="42"/>
    </row>
    <row r="25" spans="2:12">
      <c r="D25" s="41"/>
      <c r="I25" s="41"/>
      <c r="J25" s="41"/>
      <c r="K25" s="45"/>
    </row>
    <row r="26" spans="2:12">
      <c r="D26" s="64" t="s">
        <v>214</v>
      </c>
      <c r="I26" s="41"/>
      <c r="J26" s="41"/>
      <c r="K26" s="45"/>
    </row>
    <row r="27" spans="2:12">
      <c r="D27" s="41"/>
      <c r="I27" s="42"/>
      <c r="J27" s="42"/>
      <c r="K27" s="46"/>
    </row>
    <row r="28" spans="2:12">
      <c r="D28" s="41" t="str">
        <f>+'Баланс-1'!C74</f>
        <v>Ерөнхий нягтлан бодогч.........................................( Г.Энхсаруул)</v>
      </c>
    </row>
    <row r="29" spans="2:12">
      <c r="I29" s="39"/>
      <c r="J29" s="39"/>
      <c r="K29" s="39"/>
    </row>
    <row r="30" spans="2:12">
      <c r="I30" s="39"/>
      <c r="J30" s="39"/>
    </row>
    <row r="31" spans="2:12">
      <c r="I31" s="39"/>
      <c r="J31" s="39"/>
      <c r="K31" s="36"/>
    </row>
  </sheetData>
  <mergeCells count="4">
    <mergeCell ref="B2:K2"/>
    <mergeCell ref="B3:C3"/>
    <mergeCell ref="J3:K3"/>
    <mergeCell ref="B4:C4"/>
  </mergeCells>
  <pageMargins left="0.25" right="0.17" top="0.96" bottom="0.21" header="0.2" footer="0.21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2"/>
  <sheetViews>
    <sheetView workbookViewId="0">
      <selection activeCell="C21" sqref="C21"/>
    </sheetView>
  </sheetViews>
  <sheetFormatPr defaultColWidth="23.6640625" defaultRowHeight="13.2"/>
  <cols>
    <col min="1" max="1" width="5.109375" style="28" customWidth="1"/>
    <col min="2" max="2" width="7.5546875" style="28" customWidth="1"/>
    <col min="3" max="3" width="60.5546875" style="28" customWidth="1"/>
    <col min="4" max="4" width="0.109375" style="28" hidden="1" customWidth="1"/>
    <col min="5" max="5" width="20" style="28" customWidth="1"/>
    <col min="6" max="6" width="11.5546875" style="28" customWidth="1"/>
    <col min="7" max="16384" width="23.6640625" style="28"/>
  </cols>
  <sheetData>
    <row r="2" spans="2:6">
      <c r="B2" s="95" t="s">
        <v>99</v>
      </c>
      <c r="C2" s="95"/>
      <c r="D2" s="95"/>
      <c r="E2" s="95"/>
    </row>
    <row r="3" spans="2:6" ht="15" customHeight="1">
      <c r="B3" s="78" t="s">
        <v>207</v>
      </c>
      <c r="C3" s="78"/>
      <c r="D3" s="88"/>
      <c r="E3" s="88"/>
    </row>
    <row r="4" spans="2:6">
      <c r="B4" s="89" t="s">
        <v>2</v>
      </c>
      <c r="C4" s="89"/>
      <c r="E4" s="28" t="s">
        <v>219</v>
      </c>
    </row>
    <row r="5" spans="2:6">
      <c r="E5" s="75" t="s">
        <v>82</v>
      </c>
    </row>
    <row r="6" spans="2:6" ht="26.25" customHeight="1">
      <c r="B6" s="32" t="s">
        <v>3</v>
      </c>
      <c r="C6" s="31" t="s">
        <v>83</v>
      </c>
      <c r="D6" s="32" t="s">
        <v>84</v>
      </c>
      <c r="E6" s="32" t="s">
        <v>85</v>
      </c>
    </row>
    <row r="7" spans="2:6">
      <c r="B7" s="47">
        <v>1</v>
      </c>
      <c r="C7" s="33" t="s">
        <v>100</v>
      </c>
      <c r="D7" s="35"/>
      <c r="E7" s="35"/>
    </row>
    <row r="8" spans="2:6">
      <c r="B8" s="48">
        <v>1.1000000000000001</v>
      </c>
      <c r="C8" s="49" t="s">
        <v>173</v>
      </c>
      <c r="D8" s="37">
        <f>SUM(D9:D14)</f>
        <v>0</v>
      </c>
      <c r="E8" s="37">
        <f>SUM(E9:E14)</f>
        <v>0</v>
      </c>
      <c r="F8" s="50"/>
    </row>
    <row r="9" spans="2:6">
      <c r="B9" s="98"/>
      <c r="C9" s="30" t="s">
        <v>174</v>
      </c>
      <c r="D9" s="35">
        <v>0</v>
      </c>
      <c r="E9" s="35"/>
    </row>
    <row r="10" spans="2:6">
      <c r="B10" s="96"/>
      <c r="C10" s="38" t="s">
        <v>175</v>
      </c>
      <c r="D10" s="35"/>
      <c r="E10" s="35"/>
    </row>
    <row r="11" spans="2:6">
      <c r="B11" s="96"/>
      <c r="C11" s="38" t="s">
        <v>101</v>
      </c>
      <c r="D11" s="35"/>
      <c r="E11" s="35"/>
    </row>
    <row r="12" spans="2:6">
      <c r="B12" s="96"/>
      <c r="C12" s="38" t="s">
        <v>176</v>
      </c>
      <c r="D12" s="35"/>
      <c r="E12" s="35"/>
    </row>
    <row r="13" spans="2:6">
      <c r="B13" s="96"/>
      <c r="C13" s="38" t="s">
        <v>177</v>
      </c>
      <c r="D13" s="35"/>
      <c r="E13" s="35"/>
    </row>
    <row r="14" spans="2:6">
      <c r="B14" s="97"/>
      <c r="C14" s="38" t="s">
        <v>178</v>
      </c>
      <c r="D14" s="35">
        <v>0</v>
      </c>
      <c r="E14" s="35"/>
      <c r="F14" s="39"/>
    </row>
    <row r="15" spans="2:6" s="51" customFormat="1">
      <c r="B15" s="47">
        <v>1.2</v>
      </c>
      <c r="C15" s="49" t="s">
        <v>179</v>
      </c>
      <c r="D15" s="37">
        <f>SUM(D16:D23)</f>
        <v>0</v>
      </c>
      <c r="E15" s="37">
        <f>SUM(E16:E23)</f>
        <v>5359528.1100000003</v>
      </c>
    </row>
    <row r="16" spans="2:6">
      <c r="B16" s="98"/>
      <c r="C16" s="38" t="s">
        <v>180</v>
      </c>
      <c r="D16" s="35"/>
      <c r="E16" s="35"/>
      <c r="F16" s="29"/>
    </row>
    <row r="17" spans="2:6">
      <c r="B17" s="96"/>
      <c r="C17" s="38" t="s">
        <v>103</v>
      </c>
      <c r="D17" s="35"/>
      <c r="E17" s="35"/>
      <c r="F17" s="29"/>
    </row>
    <row r="18" spans="2:6">
      <c r="B18" s="96"/>
      <c r="C18" s="30" t="s">
        <v>181</v>
      </c>
      <c r="D18" s="35"/>
      <c r="E18" s="35"/>
      <c r="F18" s="29"/>
    </row>
    <row r="19" spans="2:6">
      <c r="B19" s="96"/>
      <c r="C19" s="38" t="s">
        <v>105</v>
      </c>
      <c r="D19" s="35"/>
      <c r="E19" s="35"/>
      <c r="F19" s="29"/>
    </row>
    <row r="20" spans="2:6">
      <c r="B20" s="96"/>
      <c r="C20" s="38" t="s">
        <v>106</v>
      </c>
      <c r="D20" s="35"/>
      <c r="E20" s="35"/>
      <c r="F20" s="29"/>
    </row>
    <row r="21" spans="2:6">
      <c r="B21" s="96"/>
      <c r="C21" s="52" t="s">
        <v>182</v>
      </c>
      <c r="D21" s="35"/>
      <c r="E21" s="35"/>
      <c r="F21" s="29"/>
    </row>
    <row r="22" spans="2:6">
      <c r="B22" s="96"/>
      <c r="C22" s="38" t="s">
        <v>183</v>
      </c>
      <c r="D22" s="35"/>
      <c r="E22" s="35">
        <v>8631.7999999999993</v>
      </c>
      <c r="F22" s="29"/>
    </row>
    <row r="23" spans="2:6">
      <c r="B23" s="96"/>
      <c r="C23" s="38" t="s">
        <v>184</v>
      </c>
      <c r="D23" s="35"/>
      <c r="E23" s="35">
        <f>3226722.87+1194361.25-8631.81+938444</f>
        <v>5350896.3100000005</v>
      </c>
      <c r="F23" s="29"/>
    </row>
    <row r="24" spans="2:6">
      <c r="B24" s="47">
        <v>1.3</v>
      </c>
      <c r="C24" s="33" t="s">
        <v>107</v>
      </c>
      <c r="D24" s="37">
        <f>D8-D15</f>
        <v>0</v>
      </c>
      <c r="E24" s="37">
        <f>E8-E15</f>
        <v>-5359528.1100000003</v>
      </c>
      <c r="F24" s="50"/>
    </row>
    <row r="25" spans="2:6">
      <c r="B25" s="47">
        <v>2</v>
      </c>
      <c r="C25" s="33" t="s">
        <v>108</v>
      </c>
      <c r="D25" s="37"/>
      <c r="E25" s="37"/>
    </row>
    <row r="26" spans="2:6" ht="15" customHeight="1">
      <c r="B26" s="53">
        <v>2.1</v>
      </c>
      <c r="C26" s="49" t="s">
        <v>173</v>
      </c>
      <c r="D26" s="37">
        <f>SUM(D27:D34)</f>
        <v>0</v>
      </c>
      <c r="E26" s="37">
        <f>SUM(E27:E34)</f>
        <v>0</v>
      </c>
      <c r="F26" s="50"/>
    </row>
    <row r="27" spans="2:6">
      <c r="B27" s="96"/>
      <c r="C27" s="38" t="s">
        <v>185</v>
      </c>
      <c r="D27" s="35"/>
      <c r="E27" s="35"/>
    </row>
    <row r="28" spans="2:6">
      <c r="B28" s="96"/>
      <c r="C28" s="38" t="s">
        <v>115</v>
      </c>
      <c r="D28" s="35"/>
      <c r="E28" s="35"/>
    </row>
    <row r="29" spans="2:6">
      <c r="B29" s="96"/>
      <c r="C29" s="38" t="s">
        <v>186</v>
      </c>
      <c r="D29" s="35"/>
      <c r="E29" s="35"/>
    </row>
    <row r="30" spans="2:6">
      <c r="B30" s="96"/>
      <c r="C30" s="38" t="s">
        <v>190</v>
      </c>
      <c r="D30" s="35"/>
      <c r="E30" s="35"/>
    </row>
    <row r="31" spans="2:6">
      <c r="B31" s="96"/>
      <c r="C31" s="38" t="s">
        <v>187</v>
      </c>
      <c r="D31" s="35"/>
      <c r="E31" s="35"/>
    </row>
    <row r="32" spans="2:6">
      <c r="B32" s="96"/>
      <c r="C32" s="38" t="s">
        <v>188</v>
      </c>
      <c r="D32" s="35"/>
      <c r="E32" s="35"/>
    </row>
    <row r="33" spans="2:6">
      <c r="B33" s="96"/>
      <c r="C33" s="30" t="s">
        <v>189</v>
      </c>
      <c r="D33" s="35">
        <v>0</v>
      </c>
      <c r="E33" s="35"/>
    </row>
    <row r="34" spans="2:6">
      <c r="B34" s="97"/>
      <c r="C34" s="30"/>
      <c r="D34" s="35"/>
      <c r="E34" s="35"/>
    </row>
    <row r="35" spans="2:6" s="51" customFormat="1">
      <c r="B35" s="47">
        <v>2.2000000000000002</v>
      </c>
      <c r="C35" s="49" t="s">
        <v>179</v>
      </c>
      <c r="D35" s="37">
        <f>SUM(D36:D40)</f>
        <v>0</v>
      </c>
      <c r="E35" s="37">
        <f>SUM(E36:E40)</f>
        <v>0</v>
      </c>
    </row>
    <row r="36" spans="2:6">
      <c r="B36" s="98"/>
      <c r="C36" s="38" t="s">
        <v>191</v>
      </c>
      <c r="D36" s="35"/>
      <c r="E36" s="35">
        <v>0</v>
      </c>
    </row>
    <row r="37" spans="2:6">
      <c r="B37" s="96"/>
      <c r="C37" s="38" t="s">
        <v>192</v>
      </c>
      <c r="D37" s="35"/>
      <c r="E37" s="35"/>
    </row>
    <row r="38" spans="2:6">
      <c r="B38" s="96"/>
      <c r="C38" s="38" t="s">
        <v>193</v>
      </c>
      <c r="E38" s="35"/>
    </row>
    <row r="39" spans="2:6">
      <c r="B39" s="96"/>
      <c r="C39" s="38" t="s">
        <v>194</v>
      </c>
      <c r="D39" s="35">
        <v>0</v>
      </c>
      <c r="E39" s="35"/>
    </row>
    <row r="40" spans="2:6">
      <c r="B40" s="96"/>
      <c r="C40" s="38" t="s">
        <v>195</v>
      </c>
      <c r="D40" s="35"/>
      <c r="E40" s="35"/>
    </row>
    <row r="41" spans="2:6">
      <c r="B41" s="47">
        <v>2.2999999999999998</v>
      </c>
      <c r="C41" s="33" t="s">
        <v>196</v>
      </c>
      <c r="D41" s="37">
        <f>D26-D35</f>
        <v>0</v>
      </c>
      <c r="E41" s="37">
        <f>E26-E35</f>
        <v>0</v>
      </c>
    </row>
    <row r="42" spans="2:6">
      <c r="B42" s="47">
        <v>3</v>
      </c>
      <c r="C42" s="33" t="s">
        <v>109</v>
      </c>
      <c r="D42" s="37"/>
      <c r="E42" s="37"/>
    </row>
    <row r="43" spans="2:6">
      <c r="B43" s="47">
        <v>3.1</v>
      </c>
      <c r="C43" s="49" t="s">
        <v>173</v>
      </c>
      <c r="D43" s="37">
        <f>SUM(D44:D46)</f>
        <v>0</v>
      </c>
      <c r="E43" s="37">
        <f>SUM(E44:E46)</f>
        <v>5271043</v>
      </c>
      <c r="F43" s="50"/>
    </row>
    <row r="44" spans="2:6">
      <c r="B44" s="98"/>
      <c r="C44" s="38" t="s">
        <v>197</v>
      </c>
      <c r="D44" s="35"/>
      <c r="E44" s="35">
        <f>2400000+1500000</f>
        <v>3900000</v>
      </c>
    </row>
    <row r="45" spans="2:6">
      <c r="B45" s="96"/>
      <c r="C45" s="38" t="s">
        <v>198</v>
      </c>
      <c r="D45" s="35"/>
      <c r="E45" s="35">
        <v>1371043</v>
      </c>
    </row>
    <row r="46" spans="2:6">
      <c r="B46" s="96"/>
      <c r="C46" s="38" t="s">
        <v>110</v>
      </c>
      <c r="D46" s="35"/>
      <c r="E46" s="35"/>
    </row>
    <row r="47" spans="2:6" s="51" customFormat="1">
      <c r="B47" s="47">
        <v>3.2</v>
      </c>
      <c r="C47" s="49" t="s">
        <v>179</v>
      </c>
      <c r="D47" s="37">
        <f>SUM(D48:D51)</f>
        <v>0</v>
      </c>
      <c r="E47" s="37">
        <f>SUM(E48:E51)</f>
        <v>0</v>
      </c>
    </row>
    <row r="48" spans="2:6">
      <c r="B48" s="98"/>
      <c r="C48" s="38" t="s">
        <v>199</v>
      </c>
      <c r="D48" s="35"/>
      <c r="E48" s="35"/>
    </row>
    <row r="49" spans="2:7">
      <c r="B49" s="96"/>
      <c r="C49" s="38" t="s">
        <v>200</v>
      </c>
      <c r="D49" s="35"/>
      <c r="E49" s="35"/>
    </row>
    <row r="50" spans="2:7">
      <c r="B50" s="96"/>
      <c r="C50" s="38" t="s">
        <v>201</v>
      </c>
      <c r="D50" s="35"/>
      <c r="E50" s="35"/>
    </row>
    <row r="51" spans="2:7">
      <c r="B51" s="96"/>
      <c r="C51" s="38" t="s">
        <v>202</v>
      </c>
      <c r="D51" s="35">
        <v>0</v>
      </c>
      <c r="E51" s="35"/>
    </row>
    <row r="52" spans="2:7">
      <c r="B52" s="47">
        <v>3.3</v>
      </c>
      <c r="C52" s="54" t="s">
        <v>111</v>
      </c>
      <c r="D52" s="37">
        <f>D43-D47</f>
        <v>0</v>
      </c>
      <c r="E52" s="37">
        <f>E43-E47</f>
        <v>5271043</v>
      </c>
      <c r="F52" s="36"/>
    </row>
    <row r="53" spans="2:7">
      <c r="B53" s="47">
        <v>4</v>
      </c>
      <c r="C53" s="38" t="s">
        <v>205</v>
      </c>
      <c r="D53" s="35">
        <v>0</v>
      </c>
      <c r="E53" s="35">
        <v>0</v>
      </c>
      <c r="F53" s="29"/>
    </row>
    <row r="54" spans="2:7">
      <c r="B54" s="47">
        <v>4.0999999999999996</v>
      </c>
      <c r="C54" s="33" t="s">
        <v>112</v>
      </c>
      <c r="D54" s="35">
        <f>D24+D41+D52+D53</f>
        <v>0</v>
      </c>
      <c r="E54" s="35">
        <f>E24+E41+E52+E53</f>
        <v>-88485.110000000335</v>
      </c>
      <c r="F54" s="29"/>
    </row>
    <row r="55" spans="2:7">
      <c r="B55" s="47">
        <v>5</v>
      </c>
      <c r="C55" s="33" t="s">
        <v>113</v>
      </c>
      <c r="D55" s="35">
        <f>+D56-D54</f>
        <v>791258.1100000001</v>
      </c>
      <c r="E55" s="35">
        <f>+D56</f>
        <v>791258.1100000001</v>
      </c>
      <c r="F55" s="29"/>
    </row>
    <row r="56" spans="2:7">
      <c r="B56" s="47">
        <v>6</v>
      </c>
      <c r="C56" s="33" t="s">
        <v>114</v>
      </c>
      <c r="D56" s="35">
        <f>+'Баланс-1'!D10</f>
        <v>791258.1100000001</v>
      </c>
      <c r="E56" s="35">
        <f>+E55+E54</f>
        <v>702772.99999999977</v>
      </c>
      <c r="F56" s="39"/>
      <c r="G56" s="36"/>
    </row>
    <row r="57" spans="2:7">
      <c r="B57" s="55"/>
      <c r="D57" s="36"/>
      <c r="E57" s="36"/>
      <c r="F57" s="36"/>
      <c r="G57" s="36"/>
    </row>
    <row r="58" spans="2:7" ht="21" customHeight="1">
      <c r="C58" s="85" t="e">
        <f>+'Баланс-3'!C35</f>
        <v>#REF!</v>
      </c>
      <c r="D58" s="85"/>
      <c r="E58" s="36"/>
      <c r="F58" s="39"/>
    </row>
    <row r="59" spans="2:7">
      <c r="C59" s="41"/>
      <c r="E59" s="36"/>
    </row>
    <row r="60" spans="2:7">
      <c r="C60" s="85" t="str">
        <f>+'Баланс-1'!C74</f>
        <v>Ерөнхий нягтлан бодогч.........................................( Г.Энхсаруул)</v>
      </c>
      <c r="D60" s="85"/>
      <c r="E60" s="36"/>
    </row>
    <row r="61" spans="2:7">
      <c r="B61" s="55"/>
      <c r="D61" s="36"/>
      <c r="E61" s="36"/>
    </row>
    <row r="62" spans="2:7">
      <c r="B62" s="55"/>
      <c r="E62" s="36"/>
    </row>
  </sheetData>
  <mergeCells count="12">
    <mergeCell ref="B2:E2"/>
    <mergeCell ref="C58:D58"/>
    <mergeCell ref="C60:D60"/>
    <mergeCell ref="B27:B34"/>
    <mergeCell ref="B36:B40"/>
    <mergeCell ref="B44:B46"/>
    <mergeCell ref="B48:B51"/>
    <mergeCell ref="D3:E3"/>
    <mergeCell ref="B4:C4"/>
    <mergeCell ref="B9:B14"/>
    <mergeCell ref="B16:B23"/>
    <mergeCell ref="B3:C3"/>
  </mergeCells>
  <pageMargins left="0.43" right="0.21" top="0.2" bottom="0.18" header="0.17" footer="0.17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Баланс-1</vt:lpstr>
      <vt:lpstr>Баланс-3</vt:lpstr>
      <vt:lpstr>Баланс-4</vt:lpstr>
      <vt:lpstr>Баланс-5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enhsaruul g</cp:lastModifiedBy>
  <cp:lastPrinted>2018-05-11T07:15:38Z</cp:lastPrinted>
  <dcterms:created xsi:type="dcterms:W3CDTF">2010-04-02T22:47:17Z</dcterms:created>
  <dcterms:modified xsi:type="dcterms:W3CDTF">2018-10-11T07:02:15Z</dcterms:modified>
</cp:coreProperties>
</file>