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6.xml.rels" ContentType="application/vnd.openxmlformats-package.relationships+xml"/>
  <Override PartName="/xl/worksheets/_rels/sheet10.xml.rels" ContentType="application/vnd.openxmlformats-package.relationships+xml"/>
  <Override PartName="/xl/worksheets/_rels/sheet12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9.jpeg" ContentType="image/jpeg"/>
  <Override PartName="/xl/drawings/_rels/drawing5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nuur" sheetId="1" state="visible" r:id="rId2"/>
    <sheet name="СБД" sheetId="2" state="visible" r:id="rId3"/>
    <sheet name="ОДТ" sheetId="3" state="visible" r:id="rId4"/>
    <sheet name="ӨӨТ" sheetId="4" state="visible" r:id="rId5"/>
    <sheet name="МГТ" sheetId="5" state="visible" r:id="rId6"/>
    <sheet name="АВЛАГА ӨГЛӨГ" sheetId="6" state="hidden" r:id="rId7"/>
    <sheet name="ГҮЙЛГЭЭНИЙ ТАЙЛАН" sheetId="7" state="hidden" r:id="rId8"/>
    <sheet name="1103" sheetId="8" state="hidden" r:id="rId9"/>
    <sheet name="1105" sheetId="9" state="hidden" r:id="rId10"/>
    <sheet name="1150" sheetId="10" state="hidden" r:id="rId11"/>
    <sheet name="1151" sheetId="11" state="hidden" r:id="rId12"/>
    <sheet name="1152" sheetId="12" state="hidden" r:id="rId13"/>
    <sheet name="1153" sheetId="13" state="hidden" r:id="rId14"/>
    <sheet name="Ц.Гүйл" sheetId="14" state="hidden" r:id="rId15"/>
    <sheet name="НД4" sheetId="15" state="hidden" r:id="rId16"/>
    <sheet name="НД4.1" sheetId="16" state="hidden" r:id="rId17"/>
  </sheets>
  <definedNames>
    <definedName function="false" hidden="true" localSheetId="7" name="_xlnm._FilterDatabase" vbProcedure="false">'1103'!$B$5:$L$11</definedName>
    <definedName function="false" hidden="true" localSheetId="9" name="_xlnm._FilterDatabase" vbProcedure="false">'1150'!$C$5:$N$7</definedName>
    <definedName function="false" hidden="true" localSheetId="11" name="_xlnm._FilterDatabase" vbProcedure="false">'1152'!$B$5:$L$8</definedName>
    <definedName function="false" hidden="true" localSheetId="6" name="_xlnm._FilterDatabase" vbProcedure="false">'ГҮЙЛГЭЭНИЙ ТАЙЛАН'!$A$2:$F$201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<sst xmlns="http://schemas.openxmlformats.org/spreadsheetml/2006/main" count="1217" uniqueCount="833">
  <si>
    <t xml:space="preserve">  </t>
  </si>
  <si>
    <t xml:space="preserve">Сангийн сайдын 2012 оны 77 дугаар тоот тушаалын 3 дугаар хавсралт</t>
  </si>
  <si>
    <t xml:space="preserve">Регистрийн дугаар:</t>
  </si>
  <si>
    <t xml:space="preserve">Хаяг: Улаанбаатар хот, Чингэлтэй дүүргийн 3 дугаар хороо, Энхтайваны өргөн чөлөө 31, 2-р давхар </t>
  </si>
  <si>
    <t xml:space="preserve">ЭРДЭНЭС СОЛЬЮШИНС ХК-НИЙ</t>
  </si>
  <si>
    <t xml:space="preserve"> САНХҮҮГИЙН ТАЙЛАНГИЙН</t>
  </si>
  <si>
    <t xml:space="preserve">Шуудангийн хаяг: </t>
  </si>
  <si>
    <t xml:space="preserve">БОДИТ БАЙДЛЫН ТУХАЙ МЭДЭГДЭЛ </t>
  </si>
  <si>
    <t xml:space="preserve">Утас:</t>
  </si>
  <si>
    <t xml:space="preserve">2023 ОНЫ 12-Р САРЫН 31-НЫ ӨДӨР</t>
  </si>
  <si>
    <t xml:space="preserve">Өмчийн хэлбэр:</t>
  </si>
  <si>
    <t xml:space="preserve">Төрийн ..... хувь</t>
  </si>
  <si>
    <t xml:space="preserve">хувийн 100 Хувь</t>
  </si>
  <si>
    <t xml:space="preserve">Захирал  Ц.Хүдэрмөнх , би манай аж ахуйн нэгжийн 2023 оны 12-р сарын 31-ны өдрөөр тасалбар болгон гаргасан санхүүгийн тайланд тайлант хугацааны үйл ажиллагааны үр дүн, санхүүгийн байдлыг ''Нягтлан бодох  бүртгэлийн тухай'' хуулийн 17.1 дэх заалтын дагуу үнэн зөв , бүрэн тусгасан болохыг баталж байна. Үүнд :</t>
  </si>
  <si>
    <t xml:space="preserve">А</t>
  </si>
  <si>
    <t xml:space="preserve">Бүх ажил гүйлгээ бодитоор гарсан бөгөөд холбогдох анхан шатны баримтыг үндэслэн</t>
  </si>
  <si>
    <t xml:space="preserve">    </t>
  </si>
  <si>
    <t xml:space="preserve">нягтлан бодох бүртгэл , санхүүгийн тайланд үнэн зөв тусгасан</t>
  </si>
  <si>
    <t xml:space="preserve">2023  ОНЫ 04-Р УЛИРАЛ</t>
  </si>
  <si>
    <t xml:space="preserve">Санхүүгийн тайланд тусгагдсан бүх тооцоолол үнэн хийгдсэн</t>
  </si>
  <si>
    <t xml:space="preserve">САНХҮҮГИЙН ТАЙЛАН</t>
  </si>
  <si>
    <t xml:space="preserve">Аж ахуйн нэгжийн үйл ажиллагааны эдийн засаг , санхүүгийн бүхий л үйл явцыг иж</t>
  </si>
  <si>
    <t xml:space="preserve">бүрэн хамарсан</t>
  </si>
  <si>
    <t xml:space="preserve">Тайлант үеийн үр дүнд өмнөх оны ажил гүйлгээнээс шилжин тусгагдаагүй , мөн тайлант </t>
  </si>
  <si>
    <t xml:space="preserve">оны ажил гүйлгээнээс орхигдсон зүйл байхгүй</t>
  </si>
  <si>
    <t xml:space="preserve">Бүх хөрөнгө , авлага , өр төлбөр , орлого , зардлыг Санхүүгийн тайлагналын олон </t>
  </si>
  <si>
    <t xml:space="preserve">улсын стандартын дагуу үнэн зөв тусгасан</t>
  </si>
  <si>
    <t xml:space="preserve">Энэ тайланд тусгагдсан бүхий л зүйл манай байгууллагын албан ёсны өмчлөлд байдаг</t>
  </si>
  <si>
    <t xml:space="preserve">бөгөөд орхигдсон зүйл үгүй болно.</t>
  </si>
  <si>
    <t xml:space="preserve">Захирал                                           ____________________  /Ц.Хүдэрмөнх/</t>
  </si>
  <si>
    <t xml:space="preserve">Хянаж хүлээн авсан байгууллагын нэр</t>
  </si>
  <si>
    <t xml:space="preserve">Сар, өдөр</t>
  </si>
  <si>
    <t xml:space="preserve">Гарын үсэг</t>
  </si>
  <si>
    <t xml:space="preserve">Ерөнхий нягтлан бодогч                   ____________________ /               /</t>
  </si>
  <si>
    <t xml:space="preserve">2009 ОНЫ 1-Р УЛИРЛЫН </t>
  </si>
  <si>
    <t xml:space="preserve">2009 ОНЫ 3-Р САРЫН </t>
  </si>
  <si>
    <t xml:space="preserve">САНХҮҮГИЙН БАЙДЛЫН ТАЙЛАН</t>
  </si>
  <si>
    <t xml:space="preserve">ЭРДЭНЭС СОЛЬЮШИНС ХК</t>
  </si>
  <si>
    <t xml:space="preserve">                                           </t>
  </si>
  <si>
    <t xml:space="preserve">2023 оны 12 сарын 31 өдөр</t>
  </si>
  <si>
    <t xml:space="preserve">(төгрөгөөр)</t>
  </si>
  <si>
    <t xml:space="preserve">Мөрийн дугаар</t>
  </si>
  <si>
    <t xml:space="preserve">Үзүүлэлт</t>
  </si>
  <si>
    <t xml:space="preserve">Үлдэгдэл</t>
  </si>
  <si>
    <t xml:space="preserve">01-р сарын 01</t>
  </si>
  <si>
    <t xml:space="preserve">12 сарын 31</t>
  </si>
  <si>
    <t xml:space="preserve">Хөрөнгө</t>
  </si>
  <si>
    <t xml:space="preserve">Эргэлтийн хөрөнгө</t>
  </si>
  <si>
    <t xml:space="preserve">1.1.1</t>
  </si>
  <si>
    <t xml:space="preserve">Мөнгө, түүнтэй адилтгах хөрөнгө </t>
  </si>
  <si>
    <t xml:space="preserve">1.1.2</t>
  </si>
  <si>
    <t xml:space="preserve">Дансны авлага</t>
  </si>
  <si>
    <t xml:space="preserve">1.1.3</t>
  </si>
  <si>
    <t xml:space="preserve">Татвар, НДШ-ийн авлага</t>
  </si>
  <si>
    <t xml:space="preserve">1.1.4</t>
  </si>
  <si>
    <t xml:space="preserve">Бусад авлага</t>
  </si>
  <si>
    <t xml:space="preserve">1.1.5</t>
  </si>
  <si>
    <t xml:space="preserve">Бусад санхүүгийн хөрөнгө</t>
  </si>
  <si>
    <t xml:space="preserve">1.1.6</t>
  </si>
  <si>
    <t xml:space="preserve">Бараа материал</t>
  </si>
  <si>
    <t xml:space="preserve">1.1.7</t>
  </si>
  <si>
    <t xml:space="preserve">Урьдчилж төлсөн зардал/тооцоо</t>
  </si>
  <si>
    <t xml:space="preserve">1.1.8</t>
  </si>
  <si>
    <t xml:space="preserve">Бусад эргэлтийн хөрөнгө</t>
  </si>
  <si>
    <t xml:space="preserve">1.1.9</t>
  </si>
  <si>
    <t xml:space="preserve">Борлуулах зорилгоор эзэмшиж буй эргэлтийн бус хөрөнгө(борлуулах бүлэг хөрөнгө)</t>
  </si>
  <si>
    <t xml:space="preserve">1.1.10</t>
  </si>
  <si>
    <t xml:space="preserve">1.1.11</t>
  </si>
  <si>
    <t xml:space="preserve">Эргэлтийн хөрөнгийн дүн</t>
  </si>
  <si>
    <t xml:space="preserve">Эргэлтийн бус хөрөнгө</t>
  </si>
  <si>
    <t xml:space="preserve">1.2.1</t>
  </si>
  <si>
    <t xml:space="preserve">Үндсэн хөрөнгө</t>
  </si>
  <si>
    <t xml:space="preserve">1.2.2</t>
  </si>
  <si>
    <t xml:space="preserve">Биет бус хөрөнгө</t>
  </si>
  <si>
    <t xml:space="preserve">1.2.3</t>
  </si>
  <si>
    <t xml:space="preserve">Биологийн хөрөнгө</t>
  </si>
  <si>
    <t xml:space="preserve">1.2.4</t>
  </si>
  <si>
    <t xml:space="preserve">Урт хугацаат хөрөнгө оруулалт</t>
  </si>
  <si>
    <t xml:space="preserve">1.2.5</t>
  </si>
  <si>
    <t xml:space="preserve">Хайгуул ба үнэлгээний хөрөнгө</t>
  </si>
  <si>
    <t xml:space="preserve">1.2.6</t>
  </si>
  <si>
    <t xml:space="preserve">Хойшлогдсон татварын хөрөнгө</t>
  </si>
  <si>
    <t xml:space="preserve">1.2.7</t>
  </si>
  <si>
    <t xml:space="preserve">Хөрөнгө оруулалтын зориулалттай үл хөдлөх хөрөнгө</t>
  </si>
  <si>
    <t xml:space="preserve">1.2.8</t>
  </si>
  <si>
    <t xml:space="preserve">Бусад эргэлтийн бус хөрөнгө</t>
  </si>
  <si>
    <t xml:space="preserve">1.2.9</t>
  </si>
  <si>
    <t xml:space="preserve">1.2.10</t>
  </si>
  <si>
    <t xml:space="preserve">Эргэлтийн бус хөрөнгийн дүн</t>
  </si>
  <si>
    <t xml:space="preserve">НИЙТ ХӨРӨНГИЙН ДҮН</t>
  </si>
  <si>
    <t xml:space="preserve">ӨР ТӨЛБӨР БА ЭЗЭМШИГЧИЙН ӨМЧ</t>
  </si>
  <si>
    <t xml:space="preserve">Өр төлбөр</t>
  </si>
  <si>
    <t xml:space="preserve">2.1.1</t>
  </si>
  <si>
    <t xml:space="preserve">Богино хугацаат өр төлбөр</t>
  </si>
  <si>
    <t xml:space="preserve">2.1.1.1</t>
  </si>
  <si>
    <t xml:space="preserve">Дансны өглөг</t>
  </si>
  <si>
    <t xml:space="preserve">2.1.1.2</t>
  </si>
  <si>
    <t xml:space="preserve">Цалингын өглөг</t>
  </si>
  <si>
    <t xml:space="preserve">2.1.1.3</t>
  </si>
  <si>
    <t xml:space="preserve">Татварын өр</t>
  </si>
  <si>
    <t xml:space="preserve">2.1.1.4</t>
  </si>
  <si>
    <t xml:space="preserve">НДШ-ийн өглөг</t>
  </si>
  <si>
    <t xml:space="preserve">2.1.1.5</t>
  </si>
  <si>
    <t xml:space="preserve">Богино хугацаат зээл</t>
  </si>
  <si>
    <t xml:space="preserve">2.1.1.6</t>
  </si>
  <si>
    <t xml:space="preserve">Хүүний өглөг</t>
  </si>
  <si>
    <t xml:space="preserve">2.1.1.7</t>
  </si>
  <si>
    <t xml:space="preserve">Ногдол ашгийн өглөг</t>
  </si>
  <si>
    <t xml:space="preserve">2.1.1.8</t>
  </si>
  <si>
    <t xml:space="preserve">Урьдчилж орсон орлого</t>
  </si>
  <si>
    <t xml:space="preserve">2.1.1.9</t>
  </si>
  <si>
    <t xml:space="preserve">Нөөц өр төлбөр</t>
  </si>
  <si>
    <t xml:space="preserve">2.1.1.10</t>
  </si>
  <si>
    <t xml:space="preserve">Бусад богино хугацаат өр төлбөр</t>
  </si>
  <si>
    <t xml:space="preserve">2.1.1.11</t>
  </si>
  <si>
    <t xml:space="preserve">Борлуулах зорилгоор эзэмшиж буй эргэлтийн бус хөрөнгө(борлуулах бүлэг хөрөнгө)-нд хамаарах өр төлбөр</t>
  </si>
  <si>
    <t xml:space="preserve">2.1.1.12</t>
  </si>
  <si>
    <t xml:space="preserve">2.1.1.13</t>
  </si>
  <si>
    <t xml:space="preserve">Богино хугацаат өр төлбөрийн дүн</t>
  </si>
  <si>
    <t xml:space="preserve">2.1.2</t>
  </si>
  <si>
    <t xml:space="preserve">Урт хугацаат өр төлбөр</t>
  </si>
  <si>
    <t xml:space="preserve">2.1.2.1</t>
  </si>
  <si>
    <t xml:space="preserve">Урт хугацаат зээл</t>
  </si>
  <si>
    <t xml:space="preserve">2.1.2.2</t>
  </si>
  <si>
    <t xml:space="preserve">Нөөц /өр төлбөр/</t>
  </si>
  <si>
    <t xml:space="preserve">2.1.2.3</t>
  </si>
  <si>
    <t xml:space="preserve">Хойшлогдсон татварын өр</t>
  </si>
  <si>
    <t xml:space="preserve">2.1.2.4</t>
  </si>
  <si>
    <t xml:space="preserve">Бусад урт хугацаат өр төлбөр</t>
  </si>
  <si>
    <t xml:space="preserve">2.1.2.5</t>
  </si>
  <si>
    <t xml:space="preserve">2.1.2.6</t>
  </si>
  <si>
    <t xml:space="preserve">Өр төлбөрийн нийт дүн</t>
  </si>
  <si>
    <t xml:space="preserve">Эздийн өмч</t>
  </si>
  <si>
    <t xml:space="preserve">2.3.1</t>
  </si>
  <si>
    <t xml:space="preserve"> Өмч         -төрийн өмч</t>
  </si>
  <si>
    <t xml:space="preserve">2.3.2</t>
  </si>
  <si>
    <t xml:space="preserve">                 - хувийн өмч</t>
  </si>
  <si>
    <t xml:space="preserve">2.3.3</t>
  </si>
  <si>
    <t xml:space="preserve">                         - хувьцаат</t>
  </si>
  <si>
    <t xml:space="preserve">2.3.4</t>
  </si>
  <si>
    <t xml:space="preserve">Халаасны хувьцаа</t>
  </si>
  <si>
    <t xml:space="preserve">2.3.5</t>
  </si>
  <si>
    <t xml:space="preserve">Нэмж төлөгдсөн капитал</t>
  </si>
  <si>
    <t xml:space="preserve">2.3.6</t>
  </si>
  <si>
    <t xml:space="preserve">Хөрөнгийн дахин үнэлгээний нэмэгдэл</t>
  </si>
  <si>
    <t xml:space="preserve">2.3.7</t>
  </si>
  <si>
    <t xml:space="preserve">Гадаад валютын хөрвүүлэлтийн нөөц</t>
  </si>
  <si>
    <t xml:space="preserve">2.3.8</t>
  </si>
  <si>
    <t xml:space="preserve">Эздийн өмч бусад хэсэг</t>
  </si>
  <si>
    <t xml:space="preserve">2.3.9</t>
  </si>
  <si>
    <t xml:space="preserve">Хуримтлагдсан ашиг</t>
  </si>
  <si>
    <t xml:space="preserve">2.3.10</t>
  </si>
  <si>
    <t xml:space="preserve">2.3.11</t>
  </si>
  <si>
    <t xml:space="preserve">Эздийн өмчийн дүн</t>
  </si>
  <si>
    <t xml:space="preserve">ӨР ТӨЛБӨР БА ЭЗДИЙН ӨМЧИЙН ДҮН</t>
  </si>
  <si>
    <t xml:space="preserve">ÎÐËÎÃÛÍ ÒÀÉËÀÍ</t>
  </si>
  <si>
    <t xml:space="preserve">/Àæ àõóéí íýãæ, байгууллагын нэр/</t>
  </si>
  <si>
    <t xml:space="preserve">ДҮН</t>
  </si>
  <si>
    <t xml:space="preserve">Өмнөх үеийн дүн</t>
  </si>
  <si>
    <t xml:space="preserve">Тайлант үеийн дүн</t>
  </si>
  <si>
    <t xml:space="preserve">Борлуулалтын орлого (цэвэр)</t>
  </si>
  <si>
    <t xml:space="preserve">Борлуулалтын өртөг</t>
  </si>
  <si>
    <t xml:space="preserve">Нийт ашиг /алдагдал/</t>
  </si>
  <si>
    <t xml:space="preserve">Түрээсийн орлого</t>
  </si>
  <si>
    <t xml:space="preserve">Хүүний орлого</t>
  </si>
  <si>
    <t xml:space="preserve">Ногдол ашгийн орлого</t>
  </si>
  <si>
    <t xml:space="preserve">Эрхийн шимтгэлийн орлого</t>
  </si>
  <si>
    <t xml:space="preserve">Бусад орлого</t>
  </si>
  <si>
    <t xml:space="preserve">Борлуулалт маркетингийн зардал</t>
  </si>
  <si>
    <t xml:space="preserve">Ерөнхий ба удирдлагын зардал</t>
  </si>
  <si>
    <t xml:space="preserve">Санхүүгийн зардал</t>
  </si>
  <si>
    <t xml:space="preserve">Бусад зардал</t>
  </si>
  <si>
    <t xml:space="preserve">Гадаад валютын ханшийн зөрүүний олз (гарз)</t>
  </si>
  <si>
    <t xml:space="preserve">Үндсэн хөрөнгө данснаас хассаны олз (гарз)</t>
  </si>
  <si>
    <t xml:space="preserve">Биет бус хөрөнгө данснаас хассаны олз (гарз)</t>
  </si>
  <si>
    <t xml:space="preserve">Хөрөнгө оруулалт борлуулснаас үүссэн олз (гарз)</t>
  </si>
  <si>
    <t xml:space="preserve">Бусад ашиг (алдагдал)</t>
  </si>
  <si>
    <t xml:space="preserve">Татвар төлөхийн өмнөх ашиг (алдагдал)</t>
  </si>
  <si>
    <t xml:space="preserve">Орлогын татварын зардал</t>
  </si>
  <si>
    <t xml:space="preserve">Татварын дараах ашиг (алдагдал)</t>
  </si>
  <si>
    <t xml:space="preserve">Зогсоосон үйл ажиллагааны татварын дараах ашиг (алдагдал)</t>
  </si>
  <si>
    <t xml:space="preserve">Тайлант үеийн цэвэр ашиг /алдагдал/</t>
  </si>
  <si>
    <t xml:space="preserve">Бусад дэлгэрэнгүй орлого</t>
  </si>
  <si>
    <t xml:space="preserve">Хөрөнгийн дахин үнэлгээний нэмэгдлийн зөрүү</t>
  </si>
  <si>
    <t xml:space="preserve">Гадаад валютын хөрвүүлэлтийн зөрүү</t>
  </si>
  <si>
    <t xml:space="preserve">Бусад олз(гарз)</t>
  </si>
  <si>
    <t xml:space="preserve">Орлогын нийт дүн</t>
  </si>
  <si>
    <t xml:space="preserve">Нэгж хувьцаанд ногдох суурь ашиг /алдагдал/</t>
  </si>
  <si>
    <t xml:space="preserve">Ерөнхий нягтлан бодогч                   ____________________ /                            /</t>
  </si>
  <si>
    <t xml:space="preserve">ӨМЧИЙН ӨӨРЧЛӨЛТИЙН ТАЙЛАН</t>
  </si>
  <si>
    <t xml:space="preserve">                        ( Аж ахуйн нэгж, байгууллагын нэр )</t>
  </si>
  <si>
    <t xml:space="preserve">№</t>
  </si>
  <si>
    <t xml:space="preserve">ҮЗҮҮЛЭЛТ</t>
  </si>
  <si>
    <t xml:space="preserve">Өмч</t>
  </si>
  <si>
    <t xml:space="preserve">Нийт Дүн</t>
  </si>
  <si>
    <t xml:space="preserve">2022 оны 12-р сарын 31-ний үлдэгдэл</t>
  </si>
  <si>
    <t xml:space="preserve">Нягтлан бодох бүртгэлийн бодлогын өөрчлөлтийн нөлөө, алдааны залруулга</t>
  </si>
  <si>
    <t xml:space="preserve">Залруулсан үлдэгдэл</t>
  </si>
  <si>
    <t xml:space="preserve">Тайлант үеийн цэвэр ашиг(алдагдал)</t>
  </si>
  <si>
    <t xml:space="preserve">Өмчид гарсан өөрчлөлт</t>
  </si>
  <si>
    <t xml:space="preserve">Зарласан ногдол ашиг</t>
  </si>
  <si>
    <t xml:space="preserve">Дахин үнэлгээний нэмэгдлийн хэрэгжсэн дүн</t>
  </si>
  <si>
    <t xml:space="preserve">2023 оны 12-р сарын 31-ний үлдэгдэл</t>
  </si>
  <si>
    <t xml:space="preserve">МӨНГӨН ГҮЙЛГЭЭНИЙ ТАЙЛАН</t>
  </si>
  <si>
    <t xml:space="preserve">    ( Аж ахуйн нэгж, байгууллагын нэр )</t>
  </si>
  <si>
    <t xml:space="preserve">Ìºðèéí äóãààð</t>
  </si>
  <si>
    <t xml:space="preserve">2022 оны 12 сарын 31 өдөр</t>
  </si>
  <si>
    <t xml:space="preserve">Үндсэн үйл ажиллагааны мөнгөн гүйлгээ</t>
  </si>
  <si>
    <t xml:space="preserve">Мөнгөн орлогын дүн(+)</t>
  </si>
  <si>
    <t xml:space="preserve">Бараа борлуулсан, үйлчилгээ үзүүлсэний орлого</t>
  </si>
  <si>
    <t xml:space="preserve">Эрхийн шимтгэл, хураамж, төлбөрийн орлого</t>
  </si>
  <si>
    <t xml:space="preserve">Даатгалын нөхвөрөөс хүлээн авсан мөнгө</t>
  </si>
  <si>
    <t xml:space="preserve">Буцаан авсан албан татвар</t>
  </si>
  <si>
    <t xml:space="preserve">Татаас, санхүүжилтын орлого</t>
  </si>
  <si>
    <t xml:space="preserve">Бусад мөнгөн орлого</t>
  </si>
  <si>
    <t xml:space="preserve">Мөнгөн зарлагын дүн(-)</t>
  </si>
  <si>
    <t xml:space="preserve">Ажилчдад төлсөн</t>
  </si>
  <si>
    <t xml:space="preserve">Нийгмийн даатгалын байгууллагад төлсөн</t>
  </si>
  <si>
    <t xml:space="preserve">Бараа материал худалдан авахад төлсөн</t>
  </si>
  <si>
    <t xml:space="preserve">Ашиглалтын зардалд төлсөн</t>
  </si>
  <si>
    <t xml:space="preserve">Түлш шатахуун, тээврийн хөлс, сэлбэг хэрэгсэлд төлсөн</t>
  </si>
  <si>
    <t xml:space="preserve">Хүүний төлбөрт төлсөн</t>
  </si>
  <si>
    <t xml:space="preserve">Татварын байгууллагад төлсөн</t>
  </si>
  <si>
    <t xml:space="preserve">Даатгалын төлбөрт төлсөн</t>
  </si>
  <si>
    <t xml:space="preserve">Бусад мөнгөн зарлага</t>
  </si>
  <si>
    <t xml:space="preserve">Үндсэн үйл ажиллагааны цэвэр мөнгөн гүйлгээний дүн</t>
  </si>
  <si>
    <t xml:space="preserve">Хөрөнгө оруулалтын үйл ажиллагааны мөнгөн гүйлгээ</t>
  </si>
  <si>
    <t xml:space="preserve">2.1.</t>
  </si>
  <si>
    <t xml:space="preserve">Үндсэн хөрөнгө борлуулсны орлого</t>
  </si>
  <si>
    <t xml:space="preserve">Биет бус хөрөнгө борлуулсны орлого</t>
  </si>
  <si>
    <t xml:space="preserve">Хөрөнгө оруулалт борлуулсаны орлого</t>
  </si>
  <si>
    <t xml:space="preserve">Бусад урт хугацаат хөрөнгө борлуулсны орлого</t>
  </si>
  <si>
    <t xml:space="preserve">Бусдад олгосон зээл, мөнгөн урьдчилгааны буцаан төлөлт</t>
  </si>
  <si>
    <t xml:space="preserve">Хүлээн авсан хүүний орлого</t>
  </si>
  <si>
    <t xml:space="preserve">Хүлээн авсан ногдол ашиг</t>
  </si>
  <si>
    <t xml:space="preserve">2.2.</t>
  </si>
  <si>
    <t xml:space="preserve">Үндсэн хөрөнгө олж эзэмшихэд төлсөн</t>
  </si>
  <si>
    <t xml:space="preserve">Биет бус хөрөнгө олж эзэмшихэд төлсөн</t>
  </si>
  <si>
    <t xml:space="preserve">Хөрөнгө оруулалт олж эзэмшихэд төлсөн</t>
  </si>
  <si>
    <t xml:space="preserve">Бусад урт хугацаат хөрөнгө олж эзэмшихэл төлсөн</t>
  </si>
  <si>
    <t xml:space="preserve">Бусдад олгосон зээл урьдчилгаа</t>
  </si>
  <si>
    <t xml:space="preserve">Хөрөнгө оруулалтын үйл ажиллагааны цэвэр мөнгөн гүйлгээний дүн</t>
  </si>
  <si>
    <t xml:space="preserve">Санхүүгийн үйл ажиллагааны мөнгөн гүйлгээ</t>
  </si>
  <si>
    <t xml:space="preserve">3.1.</t>
  </si>
  <si>
    <t xml:space="preserve">Зээл авсан, өрийн үнэт цаас гаргаснаас хүлээн авсан </t>
  </si>
  <si>
    <t xml:space="preserve">Хувьцаа болон өмчийн бусад үнэт цаас гаргаснаас хүлээн авсан</t>
  </si>
  <si>
    <t xml:space="preserve">Төрөл бүрийн хандив</t>
  </si>
  <si>
    <t xml:space="preserve">3.2.</t>
  </si>
  <si>
    <t xml:space="preserve">Зээл, өрийн үнэт цаасны төлбөрт төлсөн мөнгө</t>
  </si>
  <si>
    <t xml:space="preserve">Санхүүгийн түрээсийн өглөгт төлсөн</t>
  </si>
  <si>
    <t xml:space="preserve">Хувьцаа буцаан худалдаж авахад төлсөн</t>
  </si>
  <si>
    <t xml:space="preserve">Төлсөн ногдол ашиг</t>
  </si>
  <si>
    <t xml:space="preserve">Санхүүгийн үйл ажиллагааны цэвэр мөнгөн гүйлгээний дүн</t>
  </si>
  <si>
    <t xml:space="preserve">4 Валютын ханшийн зөрүү</t>
  </si>
  <si>
    <t xml:space="preserve">Бүх цэвэр мөнгөн гүйлгээ</t>
  </si>
  <si>
    <t xml:space="preserve">Мөнгө, түүнтэй адилтгах хөрөнгийн эхний үлдэгдэл</t>
  </si>
  <si>
    <t xml:space="preserve">Мөнгө, түүнтэй адилтгах хөрөнгийн эцсийн үлдэгдэл</t>
  </si>
  <si>
    <t xml:space="preserve">Дансны ангилал</t>
  </si>
  <si>
    <t xml:space="preserve">Аж ахуйн нэгжийн нэр</t>
  </si>
  <si>
    <t xml:space="preserve">Дүн</t>
  </si>
  <si>
    <t xml:space="preserve">Эйс Ассошейтс ББСБ</t>
  </si>
  <si>
    <t xml:space="preserve">Татварын авлага</t>
  </si>
  <si>
    <t xml:space="preserve">Нэмэгдсэн өртгийн албан татварын авлага</t>
  </si>
  <si>
    <t xml:space="preserve">Урьдчилж төлсөн тооцоо</t>
  </si>
  <si>
    <t xml:space="preserve">Субашид Тек ХХК</t>
  </si>
  <si>
    <t xml:space="preserve">Төрболд</t>
  </si>
  <si>
    <t xml:space="preserve">Мирэ Эссет Секьюритис Монгол</t>
  </si>
  <si>
    <t xml:space="preserve">Мирэ эссет секьюритис монгол үцк</t>
  </si>
  <si>
    <t xml:space="preserve">Ундрах</t>
  </si>
  <si>
    <t xml:space="preserve">Аж ахуйн нэгжийн орлогын албан татвар</t>
  </si>
  <si>
    <t xml:space="preserve">Хувь хүний орлогын албан татвар</t>
  </si>
  <si>
    <t xml:space="preserve">Нийгмийн даатгалын шимтгэлийн өр</t>
  </si>
  <si>
    <t xml:space="preserve">Нийгмийн даатгалын шимтгэл</t>
  </si>
  <si>
    <t xml:space="preserve">Эрдэнэс Рийл эстэйт ХХК</t>
  </si>
  <si>
    <t xml:space="preserve">Батзохиомж ХХК</t>
  </si>
  <si>
    <t xml:space="preserve">Бат-эрдэнэ</t>
  </si>
  <si>
    <t xml:space="preserve">Батсүрэн</t>
  </si>
  <si>
    <t xml:space="preserve">Ажиллагсадад өгөх өр</t>
  </si>
  <si>
    <t xml:space="preserve">Буман Дусал ХХК</t>
  </si>
  <si>
    <t xml:space="preserve">Нүбисофт ХХК</t>
  </si>
  <si>
    <t xml:space="preserve">Дансны дугаар</t>
  </si>
  <si>
    <t xml:space="preserve">Дансны нэр</t>
  </si>
  <si>
    <t xml:space="preserve"> Дебит үлдэгдэл </t>
  </si>
  <si>
    <t xml:space="preserve"> Кредит үлдэгдэл </t>
  </si>
  <si>
    <t xml:space="preserve"> Тухайн эхний дебит </t>
  </si>
  <si>
    <t xml:space="preserve"> Тухайн сарын кредит </t>
  </si>
  <si>
    <t xml:space="preserve"> Өссөн дүнгээр дебит </t>
  </si>
  <si>
    <t xml:space="preserve"> Өссөн дүнгээр кредит </t>
  </si>
  <si>
    <t xml:space="preserve"> Эцсийн үлдэгдэл -Дебит </t>
  </si>
  <si>
    <t xml:space="preserve"> Эцсийн үлдэгдэл -Кредит </t>
  </si>
  <si>
    <t xml:space="preserve">СТМ¹</t>
  </si>
  <si>
    <t xml:space="preserve">    -</t>
  </si>
  <si>
    <t xml:space="preserve">1001-0100</t>
  </si>
  <si>
    <t xml:space="preserve">Касс дахь бэлэн мөнгө-төгрөг</t>
  </si>
  <si>
    <t xml:space="preserve">1.1.01</t>
  </si>
  <si>
    <t xml:space="preserve">1002-0100</t>
  </si>
  <si>
    <t xml:space="preserve">Касс дахь бэлэн мөнгө-доллар</t>
  </si>
  <si>
    <t xml:space="preserve">1101-0100</t>
  </si>
  <si>
    <t xml:space="preserve">Ариг банк - 2102026090</t>
  </si>
  <si>
    <t xml:space="preserve">1102-0100</t>
  </si>
  <si>
    <t xml:space="preserve">Ариг банк - 2102033338</t>
  </si>
  <si>
    <t xml:space="preserve">1103-0100</t>
  </si>
  <si>
    <t xml:space="preserve">ХХБ - 417066590 MNT</t>
  </si>
  <si>
    <t xml:space="preserve">1104-0100</t>
  </si>
  <si>
    <t xml:space="preserve">ХХБ - 417066591 USD</t>
  </si>
  <si>
    <t xml:space="preserve">1191-0000</t>
  </si>
  <si>
    <t xml:space="preserve">Түргэн хөрвөх үнэт цаас</t>
  </si>
  <si>
    <t xml:space="preserve">1201-0000</t>
  </si>
  <si>
    <t xml:space="preserve">Дотоодын б/гуудаас авах авлага</t>
  </si>
  <si>
    <t xml:space="preserve">1.1.02</t>
  </si>
  <si>
    <t xml:space="preserve">1202-0000</t>
  </si>
  <si>
    <t xml:space="preserve">Гадаадын б/гуудаас авах авлага</t>
  </si>
  <si>
    <t xml:space="preserve">1211-0000</t>
  </si>
  <si>
    <t xml:space="preserve">Векселийн авлага</t>
  </si>
  <si>
    <t xml:space="preserve">1.1.04</t>
  </si>
  <si>
    <t xml:space="preserve">1221-0100</t>
  </si>
  <si>
    <t xml:space="preserve">ААХ-аас авах авлага</t>
  </si>
  <si>
    <t xml:space="preserve">1221-0200</t>
  </si>
  <si>
    <t xml:space="preserve">Захирал,удирдлагаас авах авлаг</t>
  </si>
  <si>
    <t xml:space="preserve">1231-0100</t>
  </si>
  <si>
    <t xml:space="preserve">Компани хоорондын авлага</t>
  </si>
  <si>
    <t xml:space="preserve">1241-0100</t>
  </si>
  <si>
    <t xml:space="preserve">1250-0000</t>
  </si>
  <si>
    <t xml:space="preserve">Богино хугацаат хөр.оруулалт</t>
  </si>
  <si>
    <t xml:space="preserve">1261-0000</t>
  </si>
  <si>
    <t xml:space="preserve">Богино хуг.хөр.ор.үнэл-ний хас</t>
  </si>
  <si>
    <t xml:space="preserve">1271-0000</t>
  </si>
  <si>
    <t xml:space="preserve">Найдваргүй авлагын хасагдуулга</t>
  </si>
  <si>
    <t xml:space="preserve">1301-0000</t>
  </si>
  <si>
    <t xml:space="preserve">Урьдчилж төлсөн зардал</t>
  </si>
  <si>
    <t xml:space="preserve">1.1.07</t>
  </si>
  <si>
    <t xml:space="preserve">1311-0000</t>
  </si>
  <si>
    <t xml:space="preserve">Бай/лагын ОрАлТат-ын урьд/лгаа</t>
  </si>
  <si>
    <t xml:space="preserve">1.1.03</t>
  </si>
  <si>
    <t xml:space="preserve">1312-0000</t>
  </si>
  <si>
    <t xml:space="preserve">ХАОАТ-ын урьдчилгаа</t>
  </si>
  <si>
    <t xml:space="preserve">1313-0000</t>
  </si>
  <si>
    <t xml:space="preserve">НДШ,ЭМД-ын урьдчилгаа</t>
  </si>
  <si>
    <t xml:space="preserve">1314-0000</t>
  </si>
  <si>
    <t xml:space="preserve">НӨТ-ын урьдчилгаа</t>
  </si>
  <si>
    <t xml:space="preserve">1315-0000</t>
  </si>
  <si>
    <t xml:space="preserve">ҮЭ-ийн татварын урьдчилгаа</t>
  </si>
  <si>
    <t xml:space="preserve">1316-0000</t>
  </si>
  <si>
    <t xml:space="preserve">Цалингийн урьдчилгаа</t>
  </si>
  <si>
    <t xml:space="preserve">1317-0000</t>
  </si>
  <si>
    <t xml:space="preserve">ААХ-д дараа тайл-р урьдчилгаа</t>
  </si>
  <si>
    <t xml:space="preserve">1318-0000</t>
  </si>
  <si>
    <t xml:space="preserve">Бэлт.нийл-дэд төлсөн урьдчилга</t>
  </si>
  <si>
    <t xml:space="preserve">1401-0100</t>
  </si>
  <si>
    <t xml:space="preserve">Түүхий эд үндсэн материал</t>
  </si>
  <si>
    <t xml:space="preserve">1.1.06</t>
  </si>
  <si>
    <t xml:space="preserve">1402-0001</t>
  </si>
  <si>
    <t xml:space="preserve">HYAMD.MN</t>
  </si>
  <si>
    <t xml:space="preserve">1402-0021</t>
  </si>
  <si>
    <t xml:space="preserve">Д? - D3ARS ШХ</t>
  </si>
  <si>
    <t xml:space="preserve">1402-0022</t>
  </si>
  <si>
    <t xml:space="preserve">1410-0100</t>
  </si>
  <si>
    <t xml:space="preserve">Дуусаагүй үйлдвэрлэл</t>
  </si>
  <si>
    <t xml:space="preserve">1411-0100</t>
  </si>
  <si>
    <t xml:space="preserve">Үйлдвэрлэлийн нэмэгдэл зардал</t>
  </si>
  <si>
    <t xml:space="preserve">1412-0100</t>
  </si>
  <si>
    <t xml:space="preserve">Хуваарилагдах зардал</t>
  </si>
  <si>
    <t xml:space="preserve">1501-0100</t>
  </si>
  <si>
    <t xml:space="preserve">Бараа,бэлэн бүтээгдэхүүн</t>
  </si>
  <si>
    <t xml:space="preserve">1601-0100</t>
  </si>
  <si>
    <t xml:space="preserve">Хангамжийн материал</t>
  </si>
  <si>
    <t xml:space="preserve">1602-0100</t>
  </si>
  <si>
    <t xml:space="preserve">Сав баглаа боодол</t>
  </si>
  <si>
    <t xml:space="preserve">1603-0100</t>
  </si>
  <si>
    <t xml:space="preserve">Эргэлтийн сүргийн мал амьтад</t>
  </si>
  <si>
    <t xml:space="preserve">1.1.08</t>
  </si>
  <si>
    <t xml:space="preserve">1804-0000</t>
  </si>
  <si>
    <t xml:space="preserve">Программ хангамж захиалга</t>
  </si>
  <si>
    <t xml:space="preserve">1805-0000</t>
  </si>
  <si>
    <t xml:space="preserve">Урьдчилж төлөгдсөн тооцоо</t>
  </si>
  <si>
    <t xml:space="preserve">1805-0004</t>
  </si>
  <si>
    <t xml:space="preserve">Оффис УТЗ</t>
  </si>
  <si>
    <t xml:space="preserve">1805-0007</t>
  </si>
  <si>
    <t xml:space="preserve">Багц 3 VPS ORACLE т?рээс УТЗ</t>
  </si>
  <si>
    <t xml:space="preserve">2001-1000</t>
  </si>
  <si>
    <t xml:space="preserve">Барилга, байгууламж</t>
  </si>
  <si>
    <t xml:space="preserve">1.2.01</t>
  </si>
  <si>
    <t xml:space="preserve">2002-1000</t>
  </si>
  <si>
    <t xml:space="preserve">Машин тоног төхөөрөмж</t>
  </si>
  <si>
    <t xml:space="preserve">2002-2000</t>
  </si>
  <si>
    <t xml:space="preserve">Тээврийн хэрэгсэл</t>
  </si>
  <si>
    <t xml:space="preserve">2003-1000</t>
  </si>
  <si>
    <t xml:space="preserve">Тавилга эд хогшил</t>
  </si>
  <si>
    <t xml:space="preserve">2004-1000</t>
  </si>
  <si>
    <t xml:space="preserve">Бусад үндсэн хөрөнгө</t>
  </si>
  <si>
    <t xml:space="preserve">2005-1000</t>
  </si>
  <si>
    <t xml:space="preserve">Компьютер, дагалдах хэрэгсэл</t>
  </si>
  <si>
    <t xml:space="preserve">2021-1000</t>
  </si>
  <si>
    <t xml:space="preserve">Барилга байг-жийн хур.элэгдэл</t>
  </si>
  <si>
    <t xml:space="preserve">2022-1000</t>
  </si>
  <si>
    <t xml:space="preserve">Машин тон.төх-жийн хур.элэгдэл</t>
  </si>
  <si>
    <t xml:space="preserve">2022-2000</t>
  </si>
  <si>
    <t xml:space="preserve">Тээврийн хэрэгсл-н хур.элэгдэл</t>
  </si>
  <si>
    <t xml:space="preserve">2023-1000</t>
  </si>
  <si>
    <t xml:space="preserve">Тавилга,эд хогшлын хур.элэгдэл</t>
  </si>
  <si>
    <t xml:space="preserve">2024-1000</t>
  </si>
  <si>
    <t xml:space="preserve">Бусад үндсэн хөрөнгийн хур.эл.</t>
  </si>
  <si>
    <t xml:space="preserve">2051-0000</t>
  </si>
  <si>
    <t xml:space="preserve">Дуусаагүй барилга</t>
  </si>
  <si>
    <t xml:space="preserve">2052-0000</t>
  </si>
  <si>
    <t xml:space="preserve">Их засварын зардал</t>
  </si>
  <si>
    <t xml:space="preserve">2061-0000</t>
  </si>
  <si>
    <t xml:space="preserve">Үндсэн сүргийн мал амьтад</t>
  </si>
  <si>
    <t xml:space="preserve">1.2.03</t>
  </si>
  <si>
    <t xml:space="preserve">2071-0000</t>
  </si>
  <si>
    <t xml:space="preserve">Газар</t>
  </si>
  <si>
    <t xml:space="preserve">2100-0001</t>
  </si>
  <si>
    <t xml:space="preserve">Брокерсмн систем</t>
  </si>
  <si>
    <t xml:space="preserve">1.2.02</t>
  </si>
  <si>
    <t xml:space="preserve">2100-0002</t>
  </si>
  <si>
    <t xml:space="preserve">?нэт цаасны арилжааны м?нг?н т?лб?р, тооцоо г</t>
  </si>
  <si>
    <t xml:space="preserve">2100-0003</t>
  </si>
  <si>
    <t xml:space="preserve">Г?двилл</t>
  </si>
  <si>
    <t xml:space="preserve">2101-0000</t>
  </si>
  <si>
    <t xml:space="preserve">Гудвилл</t>
  </si>
  <si>
    <t xml:space="preserve">2102-0000</t>
  </si>
  <si>
    <t xml:space="preserve">Патент</t>
  </si>
  <si>
    <t xml:space="preserve">2103-0000</t>
  </si>
  <si>
    <t xml:space="preserve">Зохиогчийн эрх</t>
  </si>
  <si>
    <t xml:space="preserve">2104-0000</t>
  </si>
  <si>
    <t xml:space="preserve">Зохион байгуулалтын зардал</t>
  </si>
  <si>
    <t xml:space="preserve">2105-0000</t>
  </si>
  <si>
    <t xml:space="preserve">Барааны тэмдэг</t>
  </si>
  <si>
    <t xml:space="preserve">2106-1000</t>
  </si>
  <si>
    <t xml:space="preserve">Компьютерийн программ хангамж</t>
  </si>
  <si>
    <t xml:space="preserve">2106-9000</t>
  </si>
  <si>
    <t xml:space="preserve">Бусад биет бус хөрөнгө</t>
  </si>
  <si>
    <t xml:space="preserve">2201-0000</t>
  </si>
  <si>
    <t xml:space="preserve">1.2.04</t>
  </si>
  <si>
    <t xml:space="preserve">2201-0201</t>
  </si>
  <si>
    <t xml:space="preserve">Эрдэнэс Капитал Маркетс ХХК</t>
  </si>
  <si>
    <t xml:space="preserve">2201-0202</t>
  </si>
  <si>
    <t xml:space="preserve">Эрдэнэс Агро Энд Ресорт ХХК</t>
  </si>
  <si>
    <t xml:space="preserve">2201-0203</t>
  </si>
  <si>
    <t xml:space="preserve">Эрдэнэс Рийл Эстэйт ХХК</t>
  </si>
  <si>
    <t xml:space="preserve">2201-1000</t>
  </si>
  <si>
    <t xml:space="preserve">Урт хугацаат х?р?нг? оруулалт - Эйс Ассошиэтс</t>
  </si>
  <si>
    <t xml:space="preserve">2201-2000</t>
  </si>
  <si>
    <t xml:space="preserve">Урт хугацаат х?р?нг? оруулалт - М?нг?н морьт</t>
  </si>
  <si>
    <t xml:space="preserve">2251-0000</t>
  </si>
  <si>
    <t xml:space="preserve">Урт ху.хөр.ор.үнэл-ий хасаг-га</t>
  </si>
  <si>
    <t xml:space="preserve">3101-0000</t>
  </si>
  <si>
    <t xml:space="preserve">Дотоодын б/гуудад өгөх өглөг</t>
  </si>
  <si>
    <t xml:space="preserve">2.1.1.01</t>
  </si>
  <si>
    <t xml:space="preserve">3101-0001</t>
  </si>
  <si>
    <t xml:space="preserve">Г/Д-1261 Оршил оффисын ?гл?г</t>
  </si>
  <si>
    <t xml:space="preserve">3101-0002</t>
  </si>
  <si>
    <t xml:space="preserve">Юу Эс Эф ХХК гэрээт ажлын ?гл?г</t>
  </si>
  <si>
    <t xml:space="preserve">3101-0008</t>
  </si>
  <si>
    <t xml:space="preserve">Хуулийн ?йлчилгээний х?лс</t>
  </si>
  <si>
    <t xml:space="preserve">3101-0009</t>
  </si>
  <si>
    <t xml:space="preserve">Аудитын ?йлчилгээний х?лс</t>
  </si>
  <si>
    <t xml:space="preserve">3101-0010</t>
  </si>
  <si>
    <t xml:space="preserve">Оффисын т?рээсийн ?гл?г</t>
  </si>
  <si>
    <t xml:space="preserve">3101-0011</t>
  </si>
  <si>
    <t xml:space="preserve">Андеррайтерийн ?йлчилгээний х?лс</t>
  </si>
  <si>
    <t xml:space="preserve">3102-0000</t>
  </si>
  <si>
    <t xml:space="preserve">Гадаадын б/гуудад өгөх өглөг</t>
  </si>
  <si>
    <t xml:space="preserve">3102-0001</t>
  </si>
  <si>
    <t xml:space="preserve">Ажил гүйцэтгэл өглөг Төрболд</t>
  </si>
  <si>
    <t xml:space="preserve">3103-0000</t>
  </si>
  <si>
    <t xml:space="preserve">Богино хугацаат бондын ?гл?г</t>
  </si>
  <si>
    <t xml:space="preserve">3103-0001</t>
  </si>
  <si>
    <t xml:space="preserve">Богино хугацаат бондын  хүүгийн ?гл?г</t>
  </si>
  <si>
    <t xml:space="preserve">3110-0000</t>
  </si>
  <si>
    <t xml:space="preserve">Бусад ?гл?г</t>
  </si>
  <si>
    <t xml:space="preserve">3111-0000</t>
  </si>
  <si>
    <t xml:space="preserve">Векселийн өглөг</t>
  </si>
  <si>
    <t xml:space="preserve">3121-0000</t>
  </si>
  <si>
    <t xml:space="preserve">Байгууллагын OрАлТат-ын өглөг</t>
  </si>
  <si>
    <t xml:space="preserve">2.1.1.03</t>
  </si>
  <si>
    <t xml:space="preserve">3131-0100</t>
  </si>
  <si>
    <t xml:space="preserve">Цалингийн өглөг</t>
  </si>
  <si>
    <t xml:space="preserve">2.1.1.02</t>
  </si>
  <si>
    <t xml:space="preserve">3141-0000</t>
  </si>
  <si>
    <t xml:space="preserve">Банкны богино хугацаат зээл</t>
  </si>
  <si>
    <t xml:space="preserve">2.1.1.05</t>
  </si>
  <si>
    <t xml:space="preserve">3142-0000</t>
  </si>
  <si>
    <t xml:space="preserve">Хойшлогдсон татварын өглөг</t>
  </si>
  <si>
    <t xml:space="preserve">3151-0000</t>
  </si>
  <si>
    <t xml:space="preserve">ХАОАТ-ын өглөг</t>
  </si>
  <si>
    <t xml:space="preserve">3152-0000</t>
  </si>
  <si>
    <t xml:space="preserve">НӨТ-ын өглөг</t>
  </si>
  <si>
    <t xml:space="preserve">3153-0000</t>
  </si>
  <si>
    <t xml:space="preserve">ҮЭ-ийн татварын өглөг</t>
  </si>
  <si>
    <t xml:space="preserve">3154-0000</t>
  </si>
  <si>
    <t xml:space="preserve">Гаалийн татварын өглөг</t>
  </si>
  <si>
    <t xml:space="preserve">3161-0000</t>
  </si>
  <si>
    <t xml:space="preserve">НДШ,ЭМД-ын өглөг</t>
  </si>
  <si>
    <t xml:space="preserve">2.1.1.04</t>
  </si>
  <si>
    <t xml:space="preserve">3171-0000</t>
  </si>
  <si>
    <t xml:space="preserve">3181-0100</t>
  </si>
  <si>
    <t xml:space="preserve">ААХ-д өгөх өглөг</t>
  </si>
  <si>
    <t xml:space="preserve">3191-0000</t>
  </si>
  <si>
    <t xml:space="preserve">Богино хугацаат өгл-н хасаг-га</t>
  </si>
  <si>
    <t xml:space="preserve">3201-0000</t>
  </si>
  <si>
    <t xml:space="preserve">Урьдчилж төлөгдсөн орлого</t>
  </si>
  <si>
    <t xml:space="preserve">2.1.1.08</t>
  </si>
  <si>
    <t xml:space="preserve">3210-0000</t>
  </si>
  <si>
    <t xml:space="preserve">Урт хугацаат векселийн өглөг</t>
  </si>
  <si>
    <t xml:space="preserve">2.1.2.01</t>
  </si>
  <si>
    <t xml:space="preserve">3220-0000</t>
  </si>
  <si>
    <t xml:space="preserve">3230-0000</t>
  </si>
  <si>
    <t xml:space="preserve">Урт хугацаат бондын өглөг</t>
  </si>
  <si>
    <t xml:space="preserve">3230-1000</t>
  </si>
  <si>
    <t xml:space="preserve">Урт хугацаат бондын өглөг хүүгийн өглөг</t>
  </si>
  <si>
    <t xml:space="preserve">3280-0000</t>
  </si>
  <si>
    <t xml:space="preserve">Бусад урт хугацаат өглөг</t>
  </si>
  <si>
    <t xml:space="preserve">2.1.2.04</t>
  </si>
  <si>
    <t xml:space="preserve">3290-0000</t>
  </si>
  <si>
    <t xml:space="preserve">Урт хугацаат өглөгийн хасаг-га</t>
  </si>
  <si>
    <t xml:space="preserve">4101-0000</t>
  </si>
  <si>
    <t xml:space="preserve">Энгийн хувьцаа</t>
  </si>
  <si>
    <t xml:space="preserve">2.3.02</t>
  </si>
  <si>
    <t xml:space="preserve">4111-0000</t>
  </si>
  <si>
    <t xml:space="preserve">Давуу эрхтэй хувьцаа</t>
  </si>
  <si>
    <t xml:space="preserve">4121-0000</t>
  </si>
  <si>
    <t xml:space="preserve">2.3.04</t>
  </si>
  <si>
    <t xml:space="preserve">4131-0000</t>
  </si>
  <si>
    <t xml:space="preserve">2.3.05</t>
  </si>
  <si>
    <t xml:space="preserve">4141-0000</t>
  </si>
  <si>
    <t xml:space="preserve">Дахин үнэлгээний өөрчлөлт</t>
  </si>
  <si>
    <t xml:space="preserve">2.3.06</t>
  </si>
  <si>
    <t xml:space="preserve">4151-1000</t>
  </si>
  <si>
    <t xml:space="preserve">Эзэмшигчдийн өмч-н бусад хэсэг</t>
  </si>
  <si>
    <t xml:space="preserve">2.3.08</t>
  </si>
  <si>
    <t xml:space="preserve">4151-2000</t>
  </si>
  <si>
    <t xml:space="preserve">Хандивын капитал</t>
  </si>
  <si>
    <t xml:space="preserve">4171-0000</t>
  </si>
  <si>
    <t xml:space="preserve">2.3.09.2</t>
  </si>
  <si>
    <t xml:space="preserve">4181-0000</t>
  </si>
  <si>
    <t xml:space="preserve">Төрийн өмч</t>
  </si>
  <si>
    <t xml:space="preserve">2.3.01</t>
  </si>
  <si>
    <t xml:space="preserve">4191-0000</t>
  </si>
  <si>
    <t xml:space="preserve">Хувийн өмч</t>
  </si>
  <si>
    <t xml:space="preserve">4191-0201</t>
  </si>
  <si>
    <t xml:space="preserve">Хувийн ?мч - Субашид Тех ХХК</t>
  </si>
  <si>
    <t xml:space="preserve">4191-0202</t>
  </si>
  <si>
    <t xml:space="preserve">Хувийн ?мч - Иргэн Монхор Бат-Эрдэнэ</t>
  </si>
  <si>
    <t xml:space="preserve">4191-0203</t>
  </si>
  <si>
    <t xml:space="preserve">Хувийн ?мч - Иргэн Т?м?рболд Д?лг??н</t>
  </si>
  <si>
    <t xml:space="preserve">4191-0204</t>
  </si>
  <si>
    <t xml:space="preserve">Хувийн ?мч - Иргэн Гунгаа Дулмаа</t>
  </si>
  <si>
    <t xml:space="preserve">4191-0205</t>
  </si>
  <si>
    <t xml:space="preserve">Хувийн ?мч - Иргэн Цогтбаяр Х?дэрм?нх</t>
  </si>
  <si>
    <t xml:space="preserve">4191-0206</t>
  </si>
  <si>
    <t xml:space="preserve">Хувийн ?мч - Иргэн Г.Аззаяа</t>
  </si>
  <si>
    <t xml:space="preserve">4191-0207</t>
  </si>
  <si>
    <t xml:space="preserve">Хувийн ?мч - Иргэн Хишигбаатар</t>
  </si>
  <si>
    <t xml:space="preserve">4191-0208</t>
  </si>
  <si>
    <t xml:space="preserve">Хувийн ?мч - Иргэн Цэндс?рэн</t>
  </si>
  <si>
    <t xml:space="preserve">4191-0209</t>
  </si>
  <si>
    <t xml:space="preserve">Хувийн ?мч - Бусад 137 хувьцаа эзэмшигч</t>
  </si>
  <si>
    <t xml:space="preserve">5101-0100</t>
  </si>
  <si>
    <t xml:space="preserve">Борлуулалтын орлого</t>
  </si>
  <si>
    <t xml:space="preserve">01</t>
  </si>
  <si>
    <t xml:space="preserve">5103-0100</t>
  </si>
  <si>
    <t xml:space="preserve">Борл/тын орлого-Тү.эд материал</t>
  </si>
  <si>
    <t xml:space="preserve">5104-0100</t>
  </si>
  <si>
    <t xml:space="preserve">Борлуулалтын орлого - СББ</t>
  </si>
  <si>
    <t xml:space="preserve">5105-0100</t>
  </si>
  <si>
    <t xml:space="preserve">Борл/тын орлого - Мал амьтад</t>
  </si>
  <si>
    <t xml:space="preserve">5106-0100</t>
  </si>
  <si>
    <t xml:space="preserve">Борл/тын орлого -Ханг/материал</t>
  </si>
  <si>
    <t xml:space="preserve">5201-0100</t>
  </si>
  <si>
    <t xml:space="preserve">Борлуулалтын хорогдол,буцаалт</t>
  </si>
  <si>
    <t xml:space="preserve">5211-0100</t>
  </si>
  <si>
    <t xml:space="preserve">Борлуулалтын хөнгөлөлт</t>
  </si>
  <si>
    <t xml:space="preserve">6101-0100</t>
  </si>
  <si>
    <t xml:space="preserve">Борлуулсан бүт-ний өртөг</t>
  </si>
  <si>
    <t xml:space="preserve">02</t>
  </si>
  <si>
    <t xml:space="preserve">6103-0100</t>
  </si>
  <si>
    <t xml:space="preserve">Борл/тын өртөг -Тү.эд материал</t>
  </si>
  <si>
    <t xml:space="preserve">6104-0100</t>
  </si>
  <si>
    <t xml:space="preserve">Борлуулалтын өртөг - СББ</t>
  </si>
  <si>
    <t xml:space="preserve">6105-0100</t>
  </si>
  <si>
    <t xml:space="preserve">Борл/тын өртөг - Мал амьтад</t>
  </si>
  <si>
    <t xml:space="preserve">6106-0100</t>
  </si>
  <si>
    <t xml:space="preserve">Борл/тын өртөг - Ханг/материал</t>
  </si>
  <si>
    <t xml:space="preserve">6201-0100</t>
  </si>
  <si>
    <t xml:space="preserve">Борл-н ажиллагааны зардал</t>
  </si>
  <si>
    <t xml:space="preserve">7001-1000</t>
  </si>
  <si>
    <t xml:space="preserve">Үндсэн ба нэм.цалин - Захиргаа</t>
  </si>
  <si>
    <t xml:space="preserve">10</t>
  </si>
  <si>
    <t xml:space="preserve">7001-2000</t>
  </si>
  <si>
    <t xml:space="preserve">Үндсэн ба нэмэгдэл цалин-ТУЗ</t>
  </si>
  <si>
    <t xml:space="preserve">7002-1000</t>
  </si>
  <si>
    <t xml:space="preserve">Шагнал урам/ын зардал-Захиргаа</t>
  </si>
  <si>
    <t xml:space="preserve">7002-2000</t>
  </si>
  <si>
    <t xml:space="preserve">Шагнал урамшууллын зардал -ТУЗ</t>
  </si>
  <si>
    <t xml:space="preserve">7011-0000</t>
  </si>
  <si>
    <t xml:space="preserve">Засвар үйлчилгээний зардал</t>
  </si>
  <si>
    <t xml:space="preserve">7021-1000</t>
  </si>
  <si>
    <t xml:space="preserve">ЭМД ба НДШ-ийн зардал-Захиргаа</t>
  </si>
  <si>
    <t xml:space="preserve">7021-2000</t>
  </si>
  <si>
    <t xml:space="preserve">ЭМД ба НДШ-ийн зардал - ТУЗ</t>
  </si>
  <si>
    <t xml:space="preserve">7031-0000</t>
  </si>
  <si>
    <t xml:space="preserve">Түрээсийн зардал</t>
  </si>
  <si>
    <t xml:space="preserve">7031-1000</t>
  </si>
  <si>
    <t xml:space="preserve">Сервер түрээс</t>
  </si>
  <si>
    <t xml:space="preserve">7041-0000</t>
  </si>
  <si>
    <t xml:space="preserve">Цахилгааны зардал</t>
  </si>
  <si>
    <t xml:space="preserve">7042-0000</t>
  </si>
  <si>
    <t xml:space="preserve">Дулааны зардал</t>
  </si>
  <si>
    <t xml:space="preserve">7043-0000</t>
  </si>
  <si>
    <t xml:space="preserve">Уур,цэвэр бохир усны зардал</t>
  </si>
  <si>
    <t xml:space="preserve">7044-0000</t>
  </si>
  <si>
    <t xml:space="preserve">СӨХ-ийн зардал</t>
  </si>
  <si>
    <t xml:space="preserve">7051-1000</t>
  </si>
  <si>
    <t xml:space="preserve">Алб.том ёслолын зардал-Захирга</t>
  </si>
  <si>
    <t xml:space="preserve">7051-2000</t>
  </si>
  <si>
    <t xml:space="preserve">Алб.том ёслолын зардал-ТУЗ</t>
  </si>
  <si>
    <t xml:space="preserve">7061-0000</t>
  </si>
  <si>
    <t xml:space="preserve">Элэгдлийн зардал</t>
  </si>
  <si>
    <t xml:space="preserve">7062-1000</t>
  </si>
  <si>
    <t xml:space="preserve">Тээврийн зардал - Захиргаа</t>
  </si>
  <si>
    <t xml:space="preserve">7062-2000</t>
  </si>
  <si>
    <t xml:space="preserve">Тээврийн зардал - ТУЗ</t>
  </si>
  <si>
    <t xml:space="preserve">7063-1000</t>
  </si>
  <si>
    <t xml:space="preserve">Шууд.холбооны зардал - Захирга</t>
  </si>
  <si>
    <t xml:space="preserve">7063-2000</t>
  </si>
  <si>
    <t xml:space="preserve">Шуудан холбооны зардал - ТУЗ</t>
  </si>
  <si>
    <t xml:space="preserve">7064-1000</t>
  </si>
  <si>
    <t xml:space="preserve">Шатахууны зардал - Захиргаа</t>
  </si>
  <si>
    <t xml:space="preserve">7064-2000</t>
  </si>
  <si>
    <t xml:space="preserve">Шатахууны зардал - ТУЗ</t>
  </si>
  <si>
    <t xml:space="preserve">7071-0000</t>
  </si>
  <si>
    <t xml:space="preserve">Зар сурталчилгааны зардал</t>
  </si>
  <si>
    <t xml:space="preserve">7072-0000</t>
  </si>
  <si>
    <t xml:space="preserve">Сургалтын зардал</t>
  </si>
  <si>
    <t xml:space="preserve">7081-0000</t>
  </si>
  <si>
    <t xml:space="preserve">Т?лб?р хураамжийн зардал</t>
  </si>
  <si>
    <t xml:space="preserve">7082-1000</t>
  </si>
  <si>
    <t xml:space="preserve">ХөХамАрЦэв-ийн зардал-Захиргаа</t>
  </si>
  <si>
    <t xml:space="preserve">7082-2000</t>
  </si>
  <si>
    <t xml:space="preserve">ХөдХамАрЦэврийн зардал -  ТУЗ</t>
  </si>
  <si>
    <t xml:space="preserve">7083-1000</t>
  </si>
  <si>
    <t xml:space="preserve">Бичиг хэргийн зардал-Захиргаа</t>
  </si>
  <si>
    <t xml:space="preserve">7083-2000</t>
  </si>
  <si>
    <t xml:space="preserve">Бичиг хэргийн зардал - ТУЗ</t>
  </si>
  <si>
    <t xml:space="preserve">7091-0000</t>
  </si>
  <si>
    <t xml:space="preserve">Найдваргүй авлагын зардал</t>
  </si>
  <si>
    <t xml:space="preserve">7092-0000</t>
  </si>
  <si>
    <t xml:space="preserve">Хувьцаа эз/дийн хурлын зардал</t>
  </si>
  <si>
    <t xml:space="preserve">7093-0000</t>
  </si>
  <si>
    <t xml:space="preserve">Ёслол х?ндэтгэлийн арга хэмжээний зардал</t>
  </si>
  <si>
    <t xml:space="preserve">7094-0000</t>
  </si>
  <si>
    <t xml:space="preserve">Хангамжийн зардал</t>
  </si>
  <si>
    <t xml:space="preserve">7095-0000</t>
  </si>
  <si>
    <t xml:space="preserve">Цэвэрлэгээ ?йлчилгээний зардал</t>
  </si>
  <si>
    <t xml:space="preserve">7096-0000</t>
  </si>
  <si>
    <t xml:space="preserve">Мэргэжлийн ?йлчилгээний зардал</t>
  </si>
  <si>
    <t xml:space="preserve">7097-0000</t>
  </si>
  <si>
    <t xml:space="preserve">Зээлийн хүүгийн зардал</t>
  </si>
  <si>
    <t xml:space="preserve">7099-1000</t>
  </si>
  <si>
    <t xml:space="preserve">Бусад зардал - Захиргаа</t>
  </si>
  <si>
    <t xml:space="preserve">7099-1001</t>
  </si>
  <si>
    <t xml:space="preserve">Банкны шимтгэл </t>
  </si>
  <si>
    <t xml:space="preserve">7099-1002</t>
  </si>
  <si>
    <t xml:space="preserve">Наторатын зардал</t>
  </si>
  <si>
    <t xml:space="preserve">7099-2000</t>
  </si>
  <si>
    <t xml:space="preserve">Бусад зардал - ТУЗ</t>
  </si>
  <si>
    <t xml:space="preserve">8701-0000</t>
  </si>
  <si>
    <t xml:space="preserve">Хүү торгууль хөнгө/тийн зардал</t>
  </si>
  <si>
    <t xml:space="preserve">17</t>
  </si>
  <si>
    <t xml:space="preserve">8711-0000</t>
  </si>
  <si>
    <t xml:space="preserve">Хувь.бондын зардлын хорогдол</t>
  </si>
  <si>
    <t xml:space="preserve">16</t>
  </si>
  <si>
    <t xml:space="preserve">8712-0000</t>
  </si>
  <si>
    <t xml:space="preserve">Үнэт цаас борлуулсны алдагдал</t>
  </si>
  <si>
    <t xml:space="preserve">8721-0000</t>
  </si>
  <si>
    <t xml:space="preserve">Валютын ханш.өөрч.бод.алдагдал</t>
  </si>
  <si>
    <t xml:space="preserve">13</t>
  </si>
  <si>
    <t xml:space="preserve">8722-0000</t>
  </si>
  <si>
    <t xml:space="preserve">Вал.ханш.өөрч.бод.бус алдагдал</t>
  </si>
  <si>
    <t xml:space="preserve">8731-0000</t>
  </si>
  <si>
    <t xml:space="preserve">Үнд.хөр. борлуулсны алдагдал</t>
  </si>
  <si>
    <t xml:space="preserve">8732-0000</t>
  </si>
  <si>
    <t xml:space="preserve">Материал борлуулсны алдагдал</t>
  </si>
  <si>
    <t xml:space="preserve">8741-0100</t>
  </si>
  <si>
    <t xml:space="preserve">ТАА-н зардал</t>
  </si>
  <si>
    <t xml:space="preserve">8771-0000</t>
  </si>
  <si>
    <t xml:space="preserve">Үйл аж/гааны бус бусад зардал</t>
  </si>
  <si>
    <t xml:space="preserve">8801-0000</t>
  </si>
  <si>
    <t xml:space="preserve">Хүү торгуу.хөнгөлөлтийн орлого</t>
  </si>
  <si>
    <t xml:space="preserve">8811-0000</t>
  </si>
  <si>
    <t xml:space="preserve">Ноогдол ашгийн орлого</t>
  </si>
  <si>
    <t xml:space="preserve">06</t>
  </si>
  <si>
    <t xml:space="preserve">8812-0000</t>
  </si>
  <si>
    <t xml:space="preserve">Үнэт цаас борлуулсны ашиг</t>
  </si>
  <si>
    <t xml:space="preserve">8821-0000</t>
  </si>
  <si>
    <t xml:space="preserve">Валютын ханш.өөрчл.бод.ашиг</t>
  </si>
  <si>
    <t xml:space="preserve">8822-0000</t>
  </si>
  <si>
    <t xml:space="preserve">Валютын ханш.өөрч.бод.бус ашиг</t>
  </si>
  <si>
    <t xml:space="preserve">8831-0000</t>
  </si>
  <si>
    <t xml:space="preserve">Үндсэн хөрөнгө борлуулсны ашиг</t>
  </si>
  <si>
    <t xml:space="preserve">8832-0000</t>
  </si>
  <si>
    <t xml:space="preserve">Материал борлуулсны ашиг</t>
  </si>
  <si>
    <t xml:space="preserve">8841-0100</t>
  </si>
  <si>
    <t xml:space="preserve">ТАА - н орлого</t>
  </si>
  <si>
    <t xml:space="preserve">8871-0000</t>
  </si>
  <si>
    <t xml:space="preserve">Үйл аж/гааны бус бусад орлого</t>
  </si>
  <si>
    <t xml:space="preserve">8891-1000</t>
  </si>
  <si>
    <t xml:space="preserve">Хамсаа болон хамт.үйлд. орлого</t>
  </si>
  <si>
    <t xml:space="preserve">9101-0000</t>
  </si>
  <si>
    <t xml:space="preserve">Орлогын албан татварын зардал</t>
  </si>
  <si>
    <t xml:space="preserve">19</t>
  </si>
  <si>
    <t xml:space="preserve">Харилцахын тайлан</t>
  </si>
  <si>
    <t xml:space="preserve">Данс</t>
  </si>
  <si>
    <t xml:space="preserve">MNT</t>
  </si>
  <si>
    <t xml:space="preserve">Хамрах хугацаа</t>
  </si>
  <si>
    <t xml:space="preserve">2013.01.01-2013.03.31</t>
  </si>
  <si>
    <t xml:space="preserve">ХАС БАНК</t>
  </si>
  <si>
    <t xml:space="preserve">Эхний үлдэгдэл</t>
  </si>
  <si>
    <t xml:space="preserve">Д/д</t>
  </si>
  <si>
    <t xml:space="preserve">Огноо</t>
  </si>
  <si>
    <t xml:space="preserve">Гүйлгээний утга</t>
  </si>
  <si>
    <t xml:space="preserve">Ү/данс</t>
  </si>
  <si>
    <t xml:space="preserve">Үндсэн дансны нэр</t>
  </si>
  <si>
    <t xml:space="preserve">Х/данс</t>
  </si>
  <si>
    <t xml:space="preserve">Харьцсан дансны нэр</t>
  </si>
  <si>
    <t xml:space="preserve">Гадаад х/данс</t>
  </si>
  <si>
    <t xml:space="preserve">Дебит</t>
  </si>
  <si>
    <t xml:space="preserve">Кредит</t>
  </si>
  <si>
    <t xml:space="preserve">Бэлэн бусаар данс хаав</t>
  </si>
  <si>
    <t xml:space="preserve">Шимтгэл хураамж</t>
  </si>
  <si>
    <t xml:space="preserve">Гүйлгээний хураамж</t>
  </si>
  <si>
    <t xml:space="preserve">                 </t>
  </si>
  <si>
    <t xml:space="preserve">Эцсийн үлдэгдэл</t>
  </si>
  <si>
    <t xml:space="preserve">2015.01.01-2015.03.31</t>
  </si>
  <si>
    <t xml:space="preserve">Данс хөтлөлтийн хураамж</t>
  </si>
  <si>
    <t xml:space="preserve">2015.04.01-2015.06.30</t>
  </si>
  <si>
    <t xml:space="preserve">Касс-т зузаатгал</t>
  </si>
  <si>
    <t xml:space="preserve">USD</t>
  </si>
  <si>
    <t xml:space="preserve">2014.01.01-2014.03.31</t>
  </si>
  <si>
    <t xml:space="preserve">МБ-ны ханш</t>
  </si>
  <si>
    <t xml:space="preserve">2013.01.01-2012.03.31</t>
  </si>
  <si>
    <t xml:space="preserve">ТӨРИЙН БАНК</t>
  </si>
  <si>
    <t xml:space="preserve">84010000</t>
  </si>
  <si>
    <t xml:space="preserve">84050000</t>
  </si>
  <si>
    <t xml:space="preserve">JPY</t>
  </si>
  <si>
    <t xml:space="preserve">данс хаасны шимтгэл</t>
  </si>
  <si>
    <t xml:space="preserve">Валютын ханшийн хэрэгжсэн ашиг</t>
  </si>
  <si>
    <t xml:space="preserve">84040000</t>
  </si>
  <si>
    <t xml:space="preserve">Өглөгийн данс</t>
  </si>
  <si>
    <t xml:space="preserve">1-р сарын цалин тооцов</t>
  </si>
  <si>
    <t xml:space="preserve">1-р сарын Б-н ЭМНДШ тооцов</t>
  </si>
  <si>
    <t xml:space="preserve">1-сарын цалингаас ЭМНДШ суутгав</t>
  </si>
  <si>
    <t xml:space="preserve">1-сарын цалингаас ХАОАТ суутгав</t>
  </si>
  <si>
    <t xml:space="preserve">Касс-с цалин олгов</t>
  </si>
  <si>
    <t xml:space="preserve">2-р сарын цалин тооцов</t>
  </si>
  <si>
    <t xml:space="preserve">2-р сарын Б-н ЭМНДШ тооцов</t>
  </si>
  <si>
    <t xml:space="preserve">2-сарын цалингаас ЭМНДШ суутгав</t>
  </si>
  <si>
    <t xml:space="preserve">2-сарын цалингаас ХАОАТ суутгав</t>
  </si>
  <si>
    <t xml:space="preserve">3-р сарын цалин тооцов</t>
  </si>
  <si>
    <t xml:space="preserve">3-р сарын Б-н ЭМНДШ тооцов</t>
  </si>
  <si>
    <t xml:space="preserve">3-сарын цалингаас ЭМНДШ суутгав</t>
  </si>
  <si>
    <t xml:space="preserve">3-сарын цалингаас ХАОАТ суутгав</t>
  </si>
  <si>
    <t xml:space="preserve">МКТ ХХК РД: 5487439 НДШ 91919568</t>
  </si>
  <si>
    <t xml:space="preserve">4-р сарын цалин тооцов</t>
  </si>
  <si>
    <t xml:space="preserve">4-р сарын Б-н ЭМНДШ тооцов</t>
  </si>
  <si>
    <t xml:space="preserve">4-сарын цалингаас ЭМНДШ суутгав</t>
  </si>
  <si>
    <t xml:space="preserve">4-сарын цалингаас ХАОАТ суутгав</t>
  </si>
  <si>
    <t xml:space="preserve">ХАОАТ төлөлт</t>
  </si>
  <si>
    <t xml:space="preserve">"МОНГОЛИАН КОММОДИТИЙС ТРЕЙДИНГ" ХХК-НЫ НИЙГМИЙН ДААТГАЛЫН ШИМТГЭЛ ТӨЛӨЛТИЙН 2015 ОНЫ 04-Р САРЫН ТАЙЛАН</t>
  </si>
  <si>
    <t xml:space="preserve">Ажил олгогчийн нийгмийн даатгалын бүртгэлийн дугаар: 260014140</t>
  </si>
  <si>
    <t xml:space="preserve">1. Шимтгэлийн төлөлт</t>
  </si>
  <si>
    <t xml:space="preserve">Шимтгэл, хураамжийн төлөлт</t>
  </si>
  <si>
    <t xml:space="preserve">Нийгмийн болон эрүүл мэндийн даатгалд хамрагчид</t>
  </si>
  <si>
    <t xml:space="preserve">Зөвхөн эрүүл мэндийн даатгалд хамрагчид</t>
  </si>
  <si>
    <t xml:space="preserve">Хүүхдээ асарч буй чөлөөтэй эх,дайчлагдагчид, гэрээгээр суралцагсад цэргийн алба хаагчид</t>
  </si>
  <si>
    <t xml:space="preserve">Тэтгэвэр тогтоолгосон ажиллагчид</t>
  </si>
  <si>
    <t xml:space="preserve">Бусад</t>
  </si>
  <si>
    <t xml:space="preserve">Бүгд дүн</t>
  </si>
  <si>
    <t xml:space="preserve">Б</t>
  </si>
  <si>
    <t xml:space="preserve">Даатгуулагчдын тоо</t>
  </si>
  <si>
    <t xml:space="preserve">Монгол</t>
  </si>
  <si>
    <t xml:space="preserve">Гадаад</t>
  </si>
  <si>
    <t xml:space="preserve">Даатгуулагчийн тухайн сарын хөдөлмөрийн хөлс түүнтэй адилтгах орлого</t>
  </si>
  <si>
    <t xml:space="preserve">Үндсэн ба нэмэгдэл цалин</t>
  </si>
  <si>
    <t xml:space="preserve">Шагналт цалин</t>
  </si>
  <si>
    <t xml:space="preserve">Бусад нэмэгдэл цалин</t>
  </si>
  <si>
    <t xml:space="preserve">Хоол унааны хөлс</t>
  </si>
  <si>
    <t xml:space="preserve">Түлээ нүүрсний үнийн хөнгөлөлт</t>
  </si>
  <si>
    <t xml:space="preserve">Дүн / 3+4+5+6+7 /</t>
  </si>
  <si>
    <t xml:space="preserve">Шимтгэл ноогдуулах хувь</t>
  </si>
  <si>
    <t xml:space="preserve">Нийгмийн даатгалын санд</t>
  </si>
  <si>
    <t xml:space="preserve">Төлбөл зохих НДШ дүн</t>
  </si>
  <si>
    <t xml:space="preserve">Төлсөн НДШ дүн</t>
  </si>
  <si>
    <t xml:space="preserve">Нийгмийн даатгалын байгууллагаас буцаасан шимтгэлийн дүн</t>
  </si>
  <si>
    <t xml:space="preserve">Шимтгэлийн үлдэгдэл</t>
  </si>
  <si>
    <t xml:space="preserve">Илүү</t>
  </si>
  <si>
    <t xml:space="preserve">Дутуу</t>
  </si>
  <si>
    <t xml:space="preserve">2015 оны 04 сарын 01-ний үлдэгдэл</t>
  </si>
  <si>
    <t xml:space="preserve">2016 оны 04 сарын 30-ний үлдэгдэл</t>
  </si>
  <si>
    <t xml:space="preserve">Тайлан гаргасан:</t>
  </si>
  <si>
    <t xml:space="preserve">Шалгаж хүлээж авсан:</t>
  </si>
  <si>
    <t xml:space="preserve">Дарга         ........................................... </t>
  </si>
  <si>
    <t xml:space="preserve">Нийгмийн даатгалын</t>
  </si>
  <si>
    <t xml:space="preserve">Нягтлан бодогч  .................................</t>
  </si>
  <si>
    <t xml:space="preserve">байцаагчийн/ажилтан/ ..............................</t>
  </si>
  <si>
    <t xml:space="preserve">Огноо:</t>
  </si>
  <si>
    <t xml:space="preserve">2015-04-30</t>
  </si>
  <si>
    <t xml:space="preserve">"МОНГОЛИАН КОММОДИТИЙС ТРЕЙДИНГ"ХХК -НЫ 2014 ОНЫ 4 ДУГААР САРЫН ШИМТГЭЛ ХУРААМЖ</t>
  </si>
  <si>
    <t xml:space="preserve">НД8</t>
  </si>
  <si>
    <t xml:space="preserve">Овог</t>
  </si>
  <si>
    <t xml:space="preserve">Нэр</t>
  </si>
  <si>
    <t xml:space="preserve">Регистрийн дугаар</t>
  </si>
  <si>
    <t xml:space="preserve">НД-ын дэвтрийн дугаар</t>
  </si>
  <si>
    <t xml:space="preserve">ЭМД-ийн дэвтрийн дугаар</t>
  </si>
  <si>
    <t xml:space="preserve">Хөдөлмөрийн хөлс,түүнтэй адилтгах орлого</t>
  </si>
  <si>
    <t xml:space="preserve">Нийгмийн даатгалын санд төлсөн шимтгэл /төгрөгөөр/</t>
  </si>
  <si>
    <t xml:space="preserve">Нийт дүн</t>
  </si>
  <si>
    <t xml:space="preserve">үүнээс</t>
  </si>
  <si>
    <t xml:space="preserve">Ажил</t>
  </si>
  <si>
    <t xml:space="preserve">Даатгуулагч</t>
  </si>
  <si>
    <t xml:space="preserve">олгогч</t>
  </si>
  <si>
    <t xml:space="preserve">Бат-Эрдэнэ</t>
  </si>
  <si>
    <t xml:space="preserve">Бадам</t>
  </si>
  <si>
    <t xml:space="preserve">ЧС81060104</t>
  </si>
  <si>
    <t xml:space="preserve">0234580</t>
  </si>
  <si>
    <t xml:space="preserve">00000000</t>
  </si>
  <si>
    <t xml:space="preserve">01-- Шимтгэл :    </t>
  </si>
  <si>
    <t xml:space="preserve">Цалингийн сан:</t>
  </si>
  <si>
    <t xml:space="preserve">Дарга :         ...........................................</t>
  </si>
  <si>
    <t xml:space="preserve">Шалгаж хүлээн авсан ...........................................</t>
  </si>
  <si>
    <t xml:space="preserve">Нягтлан бодогч :    ...............................</t>
  </si>
  <si>
    <t xml:space="preserve">Нийгмийн даатгалын байцаагч:   ..................................................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</si>
</sst>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(* #,##0.0_);_(* \(#,##0.0\);_(* \-?????????????????_);_(@_)"/>
    <numFmt numFmtId="166" formatCode="_(* #,##0.00_);_(* \(#,##0.00\);_(* \-??_);_(@_)"/>
    <numFmt numFmtId="167" formatCode="#,##0.00"/>
    <numFmt numFmtId="168" formatCode="0.00"/>
    <numFmt numFmtId="169" formatCode="_-* #,##0.00_₮_-;\-* #,##0.00_₮_-;_-* \-??_₮_-;_-@_-"/>
    <numFmt numFmtId="170" formatCode="#,##0"/>
    <numFmt numFmtId="171" formatCode="_-* #,##0.00_-;\-* #,##0.00_-;_-* \-??_-;_-@_-"/>
    <numFmt numFmtId="172" formatCode="m/d/yyyy"/>
    <numFmt numFmtId="173" formatCode="##,###,###,##0.00"/>
    <numFmt numFmtId="174" formatCode="@"/>
    <numFmt numFmtId="175" formatCode="_(* #,##0_);_(* \(#,##0\);_(* \-??_);_(@_)"/>
    <numFmt numFmtId="176" formatCode="0%"/>
    <numFmt numFmtId="177" formatCode="0.0%"/>
  </numFmts>
  <fonts count="4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name val="Mon Arial"/>
      <family val="0"/>
      <charset val="1"/>
    </font>
    <font>
      <b val="true"/>
      <sz val="10"/>
      <name val="Mon Arial"/>
      <family val="0"/>
      <charset val="1"/>
    </font>
    <font>
      <sz val="9"/>
      <name val="Mon Arial"/>
      <family val="0"/>
      <charset val="1"/>
    </font>
    <font>
      <b val="true"/>
      <sz val="20"/>
      <name val="Mon Arial"/>
      <family val="0"/>
      <charset val="1"/>
    </font>
    <font>
      <b val="true"/>
      <sz val="38"/>
      <color rgb="FFFFFFFF"/>
      <name val="Mon Arial"/>
      <family val="0"/>
      <charset val="1"/>
    </font>
    <font>
      <b val="true"/>
      <sz val="14"/>
      <name val="Mon Arial"/>
      <family val="0"/>
      <charset val="1"/>
    </font>
    <font>
      <sz val="12"/>
      <name val="Mon Arial"/>
      <family val="0"/>
      <charset val="1"/>
    </font>
    <font>
      <sz val="8"/>
      <name val="Mon Arial"/>
      <family val="0"/>
      <charset val="1"/>
    </font>
    <font>
      <sz val="1"/>
      <color rgb="FFFFFFFF"/>
      <name val="Mon Arial"/>
      <family val="0"/>
      <charset val="1"/>
    </font>
    <font>
      <b val="true"/>
      <sz val="12"/>
      <name val="Mon Arial"/>
      <family val="0"/>
      <charset val="1"/>
    </font>
    <font>
      <b val="true"/>
      <sz val="8"/>
      <name val="Mon Arial"/>
      <family val="0"/>
      <charset val="1"/>
    </font>
    <font>
      <b val="true"/>
      <sz val="9"/>
      <name val="Mon Arial"/>
      <family val="0"/>
      <charset val="1"/>
    </font>
    <font>
      <u val="single"/>
      <sz val="8"/>
      <name val="Mon Arial"/>
      <family val="0"/>
      <charset val="1"/>
    </font>
    <font>
      <sz val="10"/>
      <name val="Mogul Arial"/>
      <family val="2"/>
      <charset val="1"/>
    </font>
    <font>
      <sz val="14"/>
      <name val="Mogul Arial"/>
      <family val="2"/>
      <charset val="1"/>
    </font>
    <font>
      <sz val="8"/>
      <name val="Mogul Arial"/>
      <family val="2"/>
      <charset val="1"/>
    </font>
    <font>
      <sz val="8"/>
      <color rgb="FF000000"/>
      <name val="Mogul Arial"/>
      <family val="2"/>
      <charset val="1"/>
    </font>
    <font>
      <b val="true"/>
      <sz val="8"/>
      <color rgb="FF000000"/>
      <name val="Mogul Arial"/>
      <family val="2"/>
      <charset val="1"/>
    </font>
    <font>
      <u val="single"/>
      <sz val="7"/>
      <name val="Mogul Arial"/>
      <family val="2"/>
      <charset val="1"/>
    </font>
    <font>
      <b val="true"/>
      <u val="single"/>
      <sz val="8"/>
      <name val="Mon Arial"/>
      <family val="0"/>
      <charset val="1"/>
    </font>
    <font>
      <sz val="9"/>
      <color rgb="FF2C2C2C"/>
      <name val="Lucida Sans"/>
      <family val="2"/>
      <charset val="1"/>
    </font>
    <font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 val="true"/>
      <sz val="8"/>
      <name val="Arial"/>
      <family val="2"/>
      <charset val="204"/>
    </font>
    <font>
      <sz val="8"/>
      <color rgb="FF0D0D0D"/>
      <name val="Arial"/>
      <family val="2"/>
      <charset val="1"/>
    </font>
    <font>
      <sz val="8"/>
      <color rgb="FF0D0D0D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D0D0D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FF00FF"/>
      </left>
      <right style="thin">
        <color rgb="FFFF00FF"/>
      </right>
      <top style="thin">
        <color rgb="FFFF00FF"/>
      </top>
      <bottom style="thin">
        <color rgb="FFFF00FF"/>
      </bottom>
      <diagonal/>
    </border>
    <border diagonalUp="false" diagonalDown="false">
      <left style="thin">
        <color rgb="FF800080"/>
      </left>
      <right style="thin">
        <color rgb="FF800080"/>
      </right>
      <top style="thin">
        <color rgb="FF800080"/>
      </top>
      <bottom style="thin">
        <color rgb="FF800080"/>
      </bottom>
      <diagonal/>
    </border>
    <border diagonalUp="false" diagonalDown="false">
      <left style="thin"/>
      <right/>
      <top/>
      <bottom/>
      <diagonal/>
    </border>
  </borders>
  <cellStyleXfs count="3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false">
      <alignment horizontal="general" vertical="top" textRotation="0" wrapText="true" indent="0" shrinkToFit="false"/>
    </xf>
    <xf numFmtId="164" fontId="6" fillId="0" borderId="0" applyFont="true" applyBorder="tru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7" fillId="2" borderId="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7" fillId="2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9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center" vertical="center" textRotation="0" wrapText="true" indent="0" shrinkToFit="true"/>
      <protection locked="true" hidden="true"/>
    </xf>
    <xf numFmtId="164" fontId="11" fillId="3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2" fillId="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2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8" fillId="2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4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9" fontId="17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4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9" fontId="18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bottom" textRotation="0" wrapText="false" indent="3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1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9" fontId="17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9" fontId="17" fillId="0" borderId="1" xfId="15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9" fontId="14" fillId="0" borderId="1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9" fontId="14" fillId="0" borderId="1" xfId="15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4" fillId="0" borderId="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9" fontId="14" fillId="0" borderId="1" xfId="15" applyFont="true" applyBorder="true" applyAlignment="true" applyProtection="true">
      <alignment horizontal="left" vertical="bottom" textRotation="0" wrapText="false" indent="2" shrinkToFit="false"/>
      <protection locked="true" hidden="true"/>
    </xf>
    <xf numFmtId="164" fontId="14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14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14" fillId="0" borderId="2" xfId="15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9" fontId="14" fillId="0" borderId="2" xfId="15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1" xfId="15" applyFont="true" applyBorder="true" applyAlignment="true" applyProtection="true">
      <alignment horizontal="left" vertical="bottom" textRotation="0" wrapText="false" indent="1" shrinkToFit="false"/>
      <protection locked="true" hidden="true"/>
    </xf>
    <xf numFmtId="164" fontId="1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17" fillId="0" borderId="2" xfId="15" applyFont="true" applyBorder="true" applyAlignment="true" applyProtection="true">
      <alignment horizontal="right" vertical="bottom" textRotation="0" wrapText="true" indent="0" shrinkToFit="false"/>
      <protection locked="true" hidden="true"/>
    </xf>
    <xf numFmtId="169" fontId="14" fillId="0" borderId="1" xfId="15" applyFont="true" applyBorder="true" applyAlignment="true" applyProtection="true">
      <alignment horizontal="left" vertical="bottom" textRotation="0" wrapText="false" indent="1" shrinkToFit="false"/>
      <protection locked="true" hidden="true"/>
    </xf>
    <xf numFmtId="169" fontId="17" fillId="0" borderId="2" xfId="15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4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4" fillId="0" borderId="0" xfId="0" applyFont="true" applyBorder="false" applyAlignment="true" applyProtection="true">
      <alignment horizontal="left" vertical="bottom" textRotation="0" wrapText="false" indent="8" shrinkToFit="false"/>
      <protection locked="true" hidden="tru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4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23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0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6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4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6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3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3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0" xfId="3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0" xfId="3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0" fillId="0" borderId="1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4" borderId="10" xfId="3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1" fillId="4" borderId="1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2" fillId="0" borderId="10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33" fillId="0" borderId="10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32" fillId="0" borderId="10" xfId="24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3" fillId="0" borderId="10" xfId="24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8" fillId="0" borderId="1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4" borderId="10" xfId="3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9" fillId="4" borderId="10" xfId="3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8" fillId="0" borderId="0" xfId="3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3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2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2" borderId="11" xfId="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8" fillId="2" borderId="1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5" borderId="12" xfId="27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36" fillId="5" borderId="1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36" fillId="0" borderId="1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2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8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8" fillId="0" borderId="0" xfId="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3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0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3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9" fontId="37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3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1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4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3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4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3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3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0" fillId="0" borderId="0" xfId="25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3" fontId="41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3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39" fillId="0" borderId="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37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37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37" fillId="0" borderId="0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37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3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39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0" fillId="0" borderId="0" xfId="25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37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37" fillId="0" borderId="0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39" fillId="0" borderId="0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9" fontId="3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37" fillId="0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37" fillId="0" borderId="8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39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3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40" fillId="0" borderId="0" xfId="2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37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3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0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26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1" xfId="0" applyFont="true" applyBorder="true" applyAlignment="true" applyProtection="false">
      <alignment horizontal="right" vertical="center" textRotation="90" wrapText="true" indent="0" shrinkToFit="false"/>
      <protection locked="true" hidden="false"/>
    </xf>
    <xf numFmtId="164" fontId="4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3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3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3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3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3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5" fontId="43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3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43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43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43" fillId="0" borderId="1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2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2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4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42" fillId="0" borderId="9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42" fillId="0" borderId="1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9" fontId="42" fillId="0" borderId="9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9" fontId="46" fillId="0" borderId="1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4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4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Comma 3" xfId="21"/>
    <cellStyle name="Comma 4" xfId="22"/>
    <cellStyle name="Comma 5" xfId="23"/>
    <cellStyle name="Comma 6" xfId="24"/>
    <cellStyle name="Normal 2" xfId="25"/>
    <cellStyle name="Normal 2 2" xfId="26"/>
    <cellStyle name="Normal 2 3" xfId="27"/>
    <cellStyle name="Normal 3" xfId="28"/>
    <cellStyle name="Normal 4" xfId="29"/>
    <cellStyle name="Normal 5" xfId="30"/>
    <cellStyle name="Normal 6" xfId="31"/>
    <cellStyle name="Normal 7" xfId="32"/>
    <cellStyle name="Normal 8" xfId="33"/>
    <cellStyle name="Normal 9" xfId="34"/>
  </cellStyles>
  <dxfs count="9">
    <dxf>
      <fill>
        <patternFill patternType="solid">
          <fgColor rgb="FFFFFF0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3D3D3D"/>
          <bgColor rgb="FFFFFFFF"/>
        </patternFill>
      </fill>
    </dxf>
    <dxf>
      <fill>
        <patternFill patternType="solid">
          <fgColor rgb="FF0000FF"/>
        </patternFill>
      </fill>
    </dxf>
    <dxf>
      <fill>
        <patternFill patternType="solid">
          <fgColor rgb="FFFFC7CE"/>
        </patternFill>
      </fill>
    </dxf>
    <dxf>
      <fill>
        <patternFill patternType="solid">
          <fgColor rgb="FF9C0006"/>
        </patternFill>
      </fill>
    </dxf>
    <dxf>
      <fill>
        <patternFill patternType="solid">
          <fgColor rgb="00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C2C2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9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590400</xdr:colOff>
      <xdr:row>1</xdr:row>
      <xdr:rowOff>9360</xdr:rowOff>
    </xdr:from>
    <xdr:to>
      <xdr:col>2</xdr:col>
      <xdr:colOff>732960</xdr:colOff>
      <xdr:row>3</xdr:row>
      <xdr:rowOff>132840</xdr:rowOff>
    </xdr:to>
    <xdr:pic>
      <xdr:nvPicPr>
        <xdr:cNvPr id="0" name="Image1" descr="http://203.91.118.155/onlineshim/images/logo.jpg"/>
        <xdr:cNvPicPr/>
      </xdr:nvPicPr>
      <xdr:blipFill>
        <a:blip r:embed="rId1"/>
        <a:stretch/>
      </xdr:blipFill>
      <xdr:spPr>
        <a:xfrm>
          <a:off x="590400" y="171360"/>
          <a:ext cx="1090080" cy="59004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85"/>
  <sheetViews>
    <sheetView showFormulas="tru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0" activeCellId="0" sqref="F30"/>
    </sheetView>
  </sheetViews>
  <sheetFormatPr defaultColWidth="11.53515625" defaultRowHeight="12.8" zeroHeight="true" outlineLevelRow="0" outlineLevelCol="0"/>
  <cols>
    <col collapsed="false" customWidth="true" hidden="false" outlineLevel="0" max="1" min="1" style="1" width="5.43"/>
    <col collapsed="false" customWidth="true" hidden="false" outlineLevel="0" max="2" min="2" style="1" width="8.14"/>
    <col collapsed="false" customWidth="true" hidden="false" outlineLevel="0" max="3" min="3" style="1" width="3.86"/>
    <col collapsed="false" customWidth="true" hidden="false" outlineLevel="0" max="10" min="4" style="1" width="3.14"/>
    <col collapsed="false" customWidth="true" hidden="false" outlineLevel="0" max="11" min="11" style="1" width="11.71"/>
    <col collapsed="false" customWidth="true" hidden="false" outlineLevel="0" max="12" min="12" style="1" width="8.29"/>
    <col collapsed="false" customWidth="true" hidden="false" outlineLevel="0" max="13" min="13" style="1" width="6.15"/>
    <col collapsed="false" customWidth="true" hidden="false" outlineLevel="0" max="14" min="14" style="1" width="5.43"/>
    <col collapsed="false" customWidth="true" hidden="false" outlineLevel="0" max="15" min="15" style="1" width="8.42"/>
    <col collapsed="false" customWidth="true" hidden="false" outlineLevel="0" max="16" min="16" style="1" width="4.29"/>
    <col collapsed="false" customWidth="true" hidden="false" outlineLevel="0" max="17" min="17" style="1" width="2.57"/>
    <col collapsed="false" customWidth="true" hidden="false" outlineLevel="0" max="25" min="18" style="1" width="9.14"/>
    <col collapsed="false" customWidth="true" hidden="false" outlineLevel="0" max="26" min="26" style="1" width="11.86"/>
    <col collapsed="false" customWidth="true" hidden="false" outlineLevel="0" max="27" min="27" style="1" width="6.01"/>
    <col collapsed="false" customWidth="false" hidden="true" outlineLevel="0" max="1024" min="28" style="1" width="11.52"/>
  </cols>
  <sheetData>
    <row r="1" s="2" customFormat="true" ht="14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M1" s="3" t="s">
        <v>1</v>
      </c>
      <c r="N1" s="3"/>
      <c r="O1" s="3"/>
      <c r="P1" s="3"/>
      <c r="Y1" s="4"/>
      <c r="Z1" s="4"/>
      <c r="AA1" s="4"/>
    </row>
    <row r="2" s="2" customFormat="true" ht="14.25" hidden="false" customHeight="true" outlineLevel="0" collapsed="false">
      <c r="H2" s="1"/>
      <c r="I2" s="1"/>
      <c r="J2" s="1"/>
      <c r="M2" s="3"/>
      <c r="N2" s="3"/>
      <c r="O2" s="3"/>
      <c r="P2" s="3"/>
      <c r="Y2" s="4"/>
      <c r="Z2" s="4"/>
      <c r="AA2" s="4"/>
    </row>
    <row r="3" s="2" customFormat="true" ht="14.25" hidden="false" customHeight="true" outlineLevel="0" collapsed="false">
      <c r="A3" s="1"/>
      <c r="B3" s="1"/>
      <c r="C3" s="1"/>
      <c r="D3" s="1"/>
      <c r="E3" s="1"/>
      <c r="F3" s="1"/>
      <c r="G3" s="5"/>
      <c r="H3" s="1"/>
      <c r="I3" s="1"/>
      <c r="J3" s="1"/>
      <c r="M3" s="3"/>
      <c r="N3" s="3"/>
      <c r="O3" s="3"/>
      <c r="P3" s="3"/>
      <c r="Y3" s="4"/>
      <c r="Z3" s="4"/>
      <c r="AA3" s="4"/>
    </row>
    <row r="4" s="2" customFormat="true" ht="14.25" hidden="false" customHeight="true" outlineLevel="0" collapsed="false">
      <c r="A4" s="1"/>
      <c r="B4" s="1"/>
      <c r="C4" s="1"/>
      <c r="D4" s="1"/>
      <c r="E4" s="1"/>
      <c r="F4" s="1"/>
      <c r="G4" s="6"/>
      <c r="H4" s="1"/>
      <c r="I4" s="1"/>
      <c r="J4" s="1"/>
    </row>
    <row r="5" customFormat="false" ht="14.25" hidden="false" customHeight="true" outlineLevel="0" collapsed="false">
      <c r="A5" s="7" t="s">
        <v>2</v>
      </c>
      <c r="D5" s="8" t="n">
        <v>2</v>
      </c>
      <c r="E5" s="8" t="n">
        <v>0</v>
      </c>
      <c r="F5" s="8" t="n">
        <v>1</v>
      </c>
      <c r="G5" s="8" t="n">
        <v>5</v>
      </c>
      <c r="H5" s="8" t="n">
        <v>3</v>
      </c>
      <c r="I5" s="8" t="n">
        <v>5</v>
      </c>
      <c r="J5" s="8" t="n">
        <v>8</v>
      </c>
      <c r="K5" s="9"/>
    </row>
    <row r="6" customFormat="false" ht="14.25" hidden="false" customHeight="true" outlineLevel="0" collapsed="false">
      <c r="G6" s="5"/>
    </row>
    <row r="7" customFormat="false" ht="12.75" hidden="false" customHeight="false" outlineLevel="0" collapsed="false">
      <c r="A7" s="1" t="s">
        <v>3</v>
      </c>
      <c r="R7" s="10" t="s">
        <v>4</v>
      </c>
      <c r="S7" s="10"/>
      <c r="T7" s="10"/>
      <c r="U7" s="10"/>
      <c r="V7" s="10"/>
      <c r="W7" s="10"/>
      <c r="X7" s="10"/>
      <c r="Y7" s="10"/>
      <c r="Z7" s="10"/>
      <c r="AA7" s="10"/>
    </row>
    <row r="8" customFormat="false" ht="12.75" hidden="false" customHeight="false" outlineLevel="0" collapsed="false">
      <c r="R8" s="10" t="s">
        <v>5</v>
      </c>
      <c r="S8" s="10"/>
      <c r="T8" s="10"/>
      <c r="U8" s="10"/>
      <c r="V8" s="10"/>
      <c r="W8" s="10"/>
      <c r="X8" s="10"/>
      <c r="Y8" s="10"/>
      <c r="Z8" s="10"/>
      <c r="AA8" s="10"/>
    </row>
    <row r="9" customFormat="false" ht="12.75" hidden="false" customHeight="true" outlineLevel="0" collapsed="false">
      <c r="A9" s="1" t="s">
        <v>6</v>
      </c>
      <c r="R9" s="10" t="s">
        <v>7</v>
      </c>
      <c r="S9" s="10"/>
      <c r="T9" s="10"/>
      <c r="U9" s="10"/>
      <c r="V9" s="10"/>
      <c r="W9" s="10"/>
      <c r="X9" s="10"/>
      <c r="Y9" s="10"/>
      <c r="Z9" s="10"/>
      <c r="AA9" s="10"/>
    </row>
    <row r="10" customFormat="false" ht="13.5" hidden="false" customHeight="true" outlineLevel="0" collapsed="false"/>
    <row r="11" customFormat="false" ht="13.5" hidden="false" customHeight="true" outlineLevel="0" collapsed="false">
      <c r="A11" s="1" t="s">
        <v>8</v>
      </c>
      <c r="B11" s="10"/>
      <c r="C11" s="10"/>
    </row>
    <row r="12" customFormat="false" ht="13.5" hidden="false" customHeight="true" outlineLevel="0" collapsed="false">
      <c r="H12" s="11"/>
      <c r="U12" s="1" t="s">
        <v>9</v>
      </c>
    </row>
    <row r="13" customFormat="false" ht="12.75" hidden="false" customHeight="false" outlineLevel="0" collapsed="false">
      <c r="A13" s="1" t="s">
        <v>10</v>
      </c>
      <c r="D13" s="1" t="s">
        <v>11</v>
      </c>
      <c r="K13" s="1" t="s">
        <v>12</v>
      </c>
    </row>
    <row r="14" customFormat="false" ht="12.75" hidden="false" customHeight="true" outlineLevel="0" collapsed="false">
      <c r="R14" s="12" t="s">
        <v>13</v>
      </c>
      <c r="S14" s="12"/>
      <c r="T14" s="12"/>
      <c r="U14" s="12"/>
      <c r="V14" s="12"/>
      <c r="W14" s="12"/>
      <c r="X14" s="12"/>
      <c r="Y14" s="12"/>
      <c r="Z14" s="12"/>
      <c r="AA14" s="12"/>
    </row>
    <row r="15" customFormat="false" ht="12.75" hidden="false" customHeight="false" outlineLevel="0" collapsed="false"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customFormat="false" ht="12.75" hidden="false" customHeight="true" outlineLevel="0" collapsed="false">
      <c r="B16" s="13" t="s">
        <v>14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customFormat="false" ht="12.75" hidden="false" customHeight="true" outlineLevel="0" collapsed="false">
      <c r="B17" s="13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customFormat="false" ht="12.75" hidden="false" customHeight="true" outlineLevel="0" collapsed="false">
      <c r="B18" s="13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customFormat="false" ht="12.75" hidden="false" customHeight="true" outlineLevel="0" collapsed="false">
      <c r="B19" s="13"/>
    </row>
    <row r="20" customFormat="false" ht="12.75" hidden="false" customHeight="true" outlineLevel="0" collapsed="false">
      <c r="R20" s="1" t="n">
        <v>1</v>
      </c>
      <c r="S20" s="1" t="s">
        <v>15</v>
      </c>
    </row>
    <row r="21" customFormat="false" ht="18" hidden="false" customHeight="false" outlineLevel="0" collapsed="false">
      <c r="A21" s="14" t="s">
        <v>16</v>
      </c>
      <c r="B21" s="15" t="s">
        <v>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4"/>
      <c r="S21" s="1" t="s">
        <v>17</v>
      </c>
    </row>
    <row r="22" customFormat="false" ht="3" hidden="false" customHeight="true" outlineLevel="0" collapsed="false">
      <c r="E22" s="9"/>
      <c r="F22" s="9"/>
      <c r="G22" s="16"/>
      <c r="H22" s="17"/>
      <c r="I22" s="16"/>
      <c r="J22" s="16"/>
      <c r="K22" s="9"/>
      <c r="L22" s="9"/>
      <c r="M22" s="9"/>
      <c r="N22" s="9"/>
    </row>
    <row r="23" customFormat="false" ht="18" hidden="false" customHeight="false" outlineLevel="0" collapsed="false">
      <c r="E23" s="15" t="s">
        <v>18</v>
      </c>
      <c r="F23" s="15"/>
      <c r="G23" s="15"/>
      <c r="H23" s="15"/>
      <c r="I23" s="15"/>
      <c r="J23" s="15"/>
      <c r="K23" s="15"/>
      <c r="L23" s="15"/>
      <c r="M23" s="15"/>
      <c r="N23" s="15"/>
      <c r="R23" s="1" t="n">
        <v>2</v>
      </c>
      <c r="S23" s="1" t="s">
        <v>19</v>
      </c>
    </row>
    <row r="24" customFormat="false" ht="20.25" hidden="false" customHeight="true" outlineLevel="0" collapsed="false">
      <c r="E24" s="15" t="s">
        <v>20</v>
      </c>
      <c r="F24" s="15"/>
      <c r="G24" s="15"/>
      <c r="H24" s="15"/>
      <c r="I24" s="15"/>
      <c r="J24" s="15"/>
      <c r="K24" s="15"/>
      <c r="L24" s="15"/>
      <c r="M24" s="15"/>
      <c r="N24" s="15"/>
    </row>
    <row r="25" customFormat="false" ht="12.75" hidden="false" customHeight="false" outlineLevel="0" collapsed="false">
      <c r="R25" s="1" t="n">
        <v>3</v>
      </c>
      <c r="S25" s="1" t="s">
        <v>21</v>
      </c>
    </row>
    <row r="26" customFormat="false" ht="12.75" hidden="false" customHeight="false" outlineLevel="0" collapsed="false">
      <c r="S26" s="1" t="s">
        <v>22</v>
      </c>
    </row>
    <row r="27" customFormat="false" ht="12.75" hidden="false" customHeight="false" outlineLevel="0" collapsed="false"/>
    <row r="28" customFormat="false" ht="12.75" hidden="false" customHeight="false" outlineLevel="0" collapsed="false">
      <c r="R28" s="1" t="n">
        <v>4</v>
      </c>
      <c r="S28" s="1" t="s">
        <v>23</v>
      </c>
    </row>
    <row r="29" customFormat="false" ht="12.75" hidden="false" customHeight="false" outlineLevel="0" collapsed="false">
      <c r="S29" s="1" t="s">
        <v>24</v>
      </c>
    </row>
    <row r="30" customFormat="false" ht="12.75" hidden="false" customHeight="false" outlineLevel="0" collapsed="false"/>
    <row r="31" customFormat="false" ht="12.75" hidden="false" customHeight="false" outlineLevel="0" collapsed="false">
      <c r="R31" s="1" t="n">
        <v>5</v>
      </c>
      <c r="S31" s="1" t="s">
        <v>25</v>
      </c>
    </row>
    <row r="32" customFormat="false" ht="12.75" hidden="false" customHeight="false" outlineLevel="0" collapsed="false">
      <c r="S32" s="1" t="s">
        <v>26</v>
      </c>
    </row>
    <row r="33" customFormat="false" ht="12.75" hidden="false" customHeight="false" outlineLevel="0" collapsed="false"/>
    <row r="34" customFormat="false" ht="12.75" hidden="false" customHeight="false" outlineLevel="0" collapsed="false">
      <c r="R34" s="1" t="n">
        <v>6</v>
      </c>
      <c r="S34" s="1" t="s">
        <v>27</v>
      </c>
    </row>
    <row r="35" customFormat="false" ht="12.75" hidden="false" customHeight="false" outlineLevel="0" collapsed="false">
      <c r="S35" s="1" t="s">
        <v>28</v>
      </c>
    </row>
    <row r="36" customFormat="false" ht="12.75" hidden="false" customHeight="false" outlineLevel="0" collapsed="false"/>
    <row r="37" customFormat="false" ht="12.75" hidden="false" customHeight="false" outlineLevel="0" collapsed="false"/>
    <row r="38" customFormat="false" ht="12.75" hidden="false" customHeight="false" outlineLevel="0" collapsed="false"/>
    <row r="39" customFormat="false" ht="12.75" hidden="false" customHeight="false" outlineLevel="0" collapsed="false">
      <c r="S39" s="18" t="s">
        <v>29</v>
      </c>
    </row>
    <row r="40" customFormat="false" ht="12.75" hidden="false" customHeight="false" outlineLevel="0" collapsed="false">
      <c r="S40" s="19"/>
    </row>
    <row r="41" customFormat="false" ht="20.25" hidden="false" customHeight="true" outlineLevel="0" collapsed="false">
      <c r="B41" s="20" t="s">
        <v>30</v>
      </c>
      <c r="C41" s="21"/>
      <c r="D41" s="21"/>
      <c r="E41" s="21"/>
      <c r="F41" s="21"/>
      <c r="G41" s="21"/>
      <c r="H41" s="21"/>
      <c r="I41" s="21"/>
      <c r="J41" s="21"/>
      <c r="K41" s="22"/>
      <c r="L41" s="20" t="s">
        <v>31</v>
      </c>
      <c r="M41" s="22"/>
      <c r="N41" s="20" t="s">
        <v>32</v>
      </c>
      <c r="O41" s="21"/>
      <c r="P41" s="22"/>
      <c r="S41" s="23" t="s">
        <v>33</v>
      </c>
    </row>
    <row r="42" customFormat="false" ht="20.25" hidden="false" customHeight="true" outlineLevel="0" collapsed="false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customFormat="false" ht="20.25" hidden="false" customHeight="true" outlineLevel="0" collapsed="false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customFormat="false" ht="20.25" hidden="false" customHeight="true" outlineLevel="0" collapsed="false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customFormat="false" ht="20.25" hidden="false" customHeight="true" outlineLevel="0" collapsed="false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customFormat="false" ht="12.75" hidden="false" customHeight="false" outlineLevel="0" collapsed="false"/>
    <row r="47" customFormat="false" ht="12.75" hidden="false" customHeight="false" outlineLevel="0" collapsed="false"/>
    <row r="48" customFormat="false" ht="12.75" hidden="true" customHeight="true" outlineLevel="0" collapsed="false"/>
    <row r="49" customFormat="false" ht="12.75" hidden="true" customHeight="true" outlineLevel="0" collapsed="false"/>
    <row r="50" customFormat="false" ht="12.75" hidden="true" customHeight="true" outlineLevel="0" collapsed="false"/>
    <row r="51" customFormat="false" ht="12.75" hidden="true" customHeight="true" outlineLevel="0" collapsed="false"/>
    <row r="52" customFormat="false" ht="12.75" hidden="true" customHeight="true" outlineLevel="0" collapsed="false"/>
    <row r="53" customFormat="false" ht="12.75" hidden="true" customHeight="true" outlineLevel="0" collapsed="false"/>
    <row r="54" customFormat="false" ht="12.75" hidden="true" customHeight="true" outlineLevel="0" collapsed="false"/>
    <row r="55" customFormat="false" ht="12.75" hidden="true" customHeight="true" outlineLevel="0" collapsed="false"/>
    <row r="56" customFormat="false" ht="12.75" hidden="true" customHeight="true" outlineLevel="0" collapsed="false"/>
    <row r="57" customFormat="false" ht="12.75" hidden="true" customHeight="true" outlineLevel="0" collapsed="false"/>
    <row r="58" customFormat="false" ht="12.75" hidden="true" customHeight="true" outlineLevel="0" collapsed="false"/>
    <row r="59" customFormat="false" ht="12.75" hidden="true" customHeight="true" outlineLevel="0" collapsed="false"/>
    <row r="60" customFormat="false" ht="12.75" hidden="true" customHeight="true" outlineLevel="0" collapsed="false"/>
    <row r="61" customFormat="false" ht="12.75" hidden="true" customHeight="true" outlineLevel="0" collapsed="false"/>
    <row r="62" customFormat="false" ht="12.75" hidden="true" customHeight="true" outlineLevel="0" collapsed="false"/>
    <row r="63" customFormat="false" ht="12.75" hidden="true" customHeight="true" outlineLevel="0" collapsed="false"/>
    <row r="64" customFormat="false" ht="12.75" hidden="true" customHeight="true" outlineLevel="0" collapsed="false"/>
    <row r="65" customFormat="false" ht="12.75" hidden="true" customHeight="true" outlineLevel="0" collapsed="false"/>
    <row r="66" customFormat="false" ht="12.75" hidden="true" customHeight="true" outlineLevel="0" collapsed="false"/>
    <row r="67" customFormat="false" ht="12.75" hidden="true" customHeight="true" outlineLevel="0" collapsed="false"/>
    <row r="68" customFormat="false" ht="12.75" hidden="true" customHeight="true" outlineLevel="0" collapsed="false"/>
    <row r="69" customFormat="false" ht="12.75" hidden="true" customHeight="true" outlineLevel="0" collapsed="false"/>
    <row r="70" customFormat="false" ht="12.75" hidden="true" customHeight="true" outlineLevel="0" collapsed="false"/>
    <row r="71" customFormat="false" ht="12.75" hidden="true" customHeight="true" outlineLevel="0" collapsed="false"/>
    <row r="72" customFormat="false" ht="12.75" hidden="true" customHeight="true" outlineLevel="0" collapsed="false"/>
    <row r="73" customFormat="false" ht="12.75" hidden="true" customHeight="true" outlineLevel="0" collapsed="false"/>
    <row r="74" customFormat="false" ht="12.75" hidden="true" customHeight="true" outlineLevel="0" collapsed="false"/>
    <row r="75" customFormat="false" ht="12.75" hidden="true" customHeight="true" outlineLevel="0" collapsed="false"/>
    <row r="76" customFormat="false" ht="12.75" hidden="true" customHeight="true" outlineLevel="0" collapsed="false"/>
    <row r="77" customFormat="false" ht="12.75" hidden="true" customHeight="true" outlineLevel="0" collapsed="false">
      <c r="H77" s="24" t="s">
        <v>34</v>
      </c>
    </row>
    <row r="78" customFormat="false" ht="12.75" hidden="true" customHeight="true" outlineLevel="0" collapsed="false">
      <c r="H78" s="24" t="s">
        <v>35</v>
      </c>
    </row>
    <row r="79" customFormat="false" ht="12.75" hidden="true" customHeight="true" outlineLevel="0" collapsed="false"/>
    <row r="80" customFormat="false" ht="12.75" hidden="true" customHeight="true" outlineLevel="0" collapsed="false"/>
    <row r="81" customFormat="false" ht="12.75" hidden="true" customHeight="true" outlineLevel="0" collapsed="false"/>
    <row r="82" customFormat="false" ht="12.75" hidden="true" customHeight="true" outlineLevel="0" collapsed="false"/>
    <row r="83" customFormat="false" ht="12.75" hidden="true" customHeight="true" outlineLevel="0" collapsed="false"/>
    <row r="84" customFormat="false" ht="12.75" hidden="true" customHeight="true" outlineLevel="0" collapsed="false"/>
    <row r="85" customFormat="false" ht="12.75" hidden="true" customHeight="true" outlineLevel="0" collapsed="false"/>
  </sheetData>
  <mergeCells count="23">
    <mergeCell ref="M1:P3"/>
    <mergeCell ref="Y1:AA3"/>
    <mergeCell ref="R7:AA7"/>
    <mergeCell ref="R8:AA8"/>
    <mergeCell ref="R9:AA9"/>
    <mergeCell ref="B11:C11"/>
    <mergeCell ref="R14:AA18"/>
    <mergeCell ref="B16:B19"/>
    <mergeCell ref="B21:P21"/>
    <mergeCell ref="E23:N23"/>
    <mergeCell ref="E24:N24"/>
    <mergeCell ref="B42:K42"/>
    <mergeCell ref="L42:M42"/>
    <mergeCell ref="N42:P42"/>
    <mergeCell ref="B43:K43"/>
    <mergeCell ref="L43:M43"/>
    <mergeCell ref="N43:P43"/>
    <mergeCell ref="B44:K44"/>
    <mergeCell ref="L44:M44"/>
    <mergeCell ref="N44:P44"/>
    <mergeCell ref="B45:K45"/>
    <mergeCell ref="L45:M45"/>
    <mergeCell ref="N45:P45"/>
  </mergeCells>
  <printOptions headings="false" gridLines="false" gridLinesSet="true" horizontalCentered="false" verticalCentered="false"/>
  <pageMargins left="1.02013888888889" right="0.157638888888889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T9"/>
  <sheetViews>
    <sheetView showFormulas="tru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5" activeCellId="0" sqref="J25"/>
    </sheetView>
  </sheetViews>
  <sheetFormatPr defaultColWidth="9.15625" defaultRowHeight="11.25" zeroHeight="false" outlineLevelRow="0" outlineLevelCol="0"/>
  <cols>
    <col collapsed="false" customWidth="true" hidden="false" outlineLevel="0" max="1" min="1" style="165" width="3.29"/>
    <col collapsed="false" customWidth="true" hidden="false" outlineLevel="0" max="2" min="2" style="165" width="2"/>
    <col collapsed="false" customWidth="true" hidden="false" outlineLevel="0" max="3" min="3" style="165" width="7.57"/>
    <col collapsed="false" customWidth="true" hidden="false" outlineLevel="0" max="4" min="4" style="165" width="15.15"/>
    <col collapsed="false" customWidth="true" hidden="false" outlineLevel="0" max="5" min="5" style="165" width="8"/>
    <col collapsed="false" customWidth="true" hidden="false" outlineLevel="0" max="6" min="6" style="165" width="17.42"/>
    <col collapsed="false" customWidth="true" hidden="false" outlineLevel="0" max="7" min="7" style="165" width="8.14"/>
    <col collapsed="false" customWidth="true" hidden="false" outlineLevel="0" max="8" min="8" style="165" width="19.29"/>
    <col collapsed="false" customWidth="true" hidden="false" outlineLevel="0" max="9" min="9" style="165" width="2.71"/>
    <col collapsed="false" customWidth="true" hidden="false" outlineLevel="0" max="10" min="10" style="165" width="14.86"/>
    <col collapsed="false" customWidth="true" hidden="false" outlineLevel="0" max="11" min="11" style="165" width="9.71"/>
    <col collapsed="false" customWidth="true" hidden="false" outlineLevel="0" max="12" min="12" style="165" width="7.57"/>
    <col collapsed="false" customWidth="true" hidden="false" outlineLevel="0" max="13" min="13" style="165" width="9"/>
    <col collapsed="false" customWidth="true" hidden="false" outlineLevel="0" max="14" min="14" style="165" width="9.71"/>
    <col collapsed="false" customWidth="true" hidden="false" outlineLevel="0" max="15" min="15" style="165" width="5.43"/>
    <col collapsed="false" customWidth="true" hidden="false" outlineLevel="0" max="16" min="16" style="165" width="2.85"/>
    <col collapsed="false" customWidth="true" hidden="false" outlineLevel="0" max="17" min="17" style="165" width="10"/>
    <col collapsed="false" customWidth="true" hidden="false" outlineLevel="0" max="18" min="18" style="165" width="2.71"/>
    <col collapsed="false" customWidth="false" hidden="false" outlineLevel="0" max="1024" min="19" style="165" width="9.14"/>
  </cols>
  <sheetData>
    <row r="2" customFormat="false" ht="15.75" hidden="false" customHeight="false" outlineLevel="0" collapsed="false">
      <c r="B2" s="168" t="s">
        <v>712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customFormat="false" ht="11.25" hidden="false" customHeight="false" outlineLevel="0" collapsed="false">
      <c r="C3" s="165" t="s">
        <v>713</v>
      </c>
      <c r="D3" s="167" t="n">
        <v>5041140251</v>
      </c>
      <c r="E3" s="165" t="s">
        <v>738</v>
      </c>
      <c r="J3" s="172" t="s">
        <v>715</v>
      </c>
      <c r="K3" s="170"/>
      <c r="L3" s="193" t="s">
        <v>739</v>
      </c>
      <c r="M3" s="166"/>
      <c r="Q3" s="198" t="s">
        <v>740</v>
      </c>
      <c r="R3" s="199"/>
    </row>
    <row r="4" customFormat="false" ht="11.25" hidden="false" customHeight="false" outlineLevel="0" collapsed="false">
      <c r="D4" s="200"/>
      <c r="J4" s="201" t="s">
        <v>718</v>
      </c>
      <c r="L4" s="172" t="n">
        <v>0</v>
      </c>
      <c r="O4" s="172" t="n">
        <f aca="false">L4*Q4</f>
        <v>0</v>
      </c>
      <c r="Q4" s="202"/>
      <c r="R4" s="203"/>
    </row>
    <row r="5" customFormat="false" ht="11.25" hidden="false" customHeight="false" outlineLevel="0" collapsed="false">
      <c r="C5" s="165" t="s">
        <v>720</v>
      </c>
      <c r="D5" s="165" t="s">
        <v>721</v>
      </c>
      <c r="E5" s="176" t="s">
        <v>722</v>
      </c>
      <c r="F5" s="167" t="s">
        <v>723</v>
      </c>
      <c r="G5" s="176" t="s">
        <v>724</v>
      </c>
      <c r="H5" s="167" t="s">
        <v>725</v>
      </c>
      <c r="I5" s="167"/>
      <c r="J5" s="177" t="s">
        <v>727</v>
      </c>
      <c r="K5" s="204" t="s">
        <v>728</v>
      </c>
      <c r="L5" s="204"/>
      <c r="M5" s="205" t="s">
        <v>727</v>
      </c>
      <c r="N5" s="205" t="s">
        <v>728</v>
      </c>
      <c r="O5" s="204"/>
      <c r="P5" s="177"/>
      <c r="Q5" s="206"/>
    </row>
    <row r="6" customFormat="false" ht="11.25" hidden="false" customHeight="false" outlineLevel="0" collapsed="false">
      <c r="E6" s="167" t="n">
        <v>11500000</v>
      </c>
      <c r="F6" s="167" t="e">
        <f aca="false">VLOOKUP($E6,#REF!,2,FALSE())</f>
        <v>#VALUE!</v>
      </c>
      <c r="G6" s="167"/>
      <c r="H6" s="167" t="e">
        <f aca="false">VLOOKUP($G6,#REF!,2,FALSE())</f>
        <v>#VALUE!</v>
      </c>
      <c r="I6" s="179"/>
      <c r="J6" s="174"/>
      <c r="K6" s="183"/>
      <c r="L6" s="207" t="n">
        <f aca="false">L4+J6-K6</f>
        <v>0</v>
      </c>
      <c r="M6" s="175"/>
      <c r="N6" s="183" t="n">
        <f aca="false">K6*Q6</f>
        <v>0</v>
      </c>
      <c r="O6" s="180" t="n">
        <f aca="false">O4+M6-N6</f>
        <v>0</v>
      </c>
      <c r="P6" s="175"/>
      <c r="Q6" s="202"/>
      <c r="R6" s="203"/>
      <c r="S6" s="174"/>
      <c r="T6" s="175"/>
    </row>
    <row r="7" customFormat="false" ht="11.25" hidden="false" customHeight="false" outlineLevel="0" collapsed="false">
      <c r="E7" s="167" t="n">
        <v>11500000</v>
      </c>
      <c r="F7" s="167" t="e">
        <f aca="false">VLOOKUP($E7,#REF!,2,FALSE())</f>
        <v>#VALUE!</v>
      </c>
      <c r="G7" s="167"/>
      <c r="H7" s="167" t="e">
        <f aca="false">VLOOKUP($G7,#REF!,2,FALSE())</f>
        <v>#VALUE!</v>
      </c>
      <c r="I7" s="179"/>
      <c r="J7" s="174"/>
      <c r="K7" s="183"/>
      <c r="L7" s="180" t="n">
        <f aca="false">L6+J7-K7</f>
        <v>0</v>
      </c>
      <c r="M7" s="175"/>
      <c r="N7" s="183" t="n">
        <f aca="false">K7*Q7</f>
        <v>0</v>
      </c>
      <c r="O7" s="207" t="n">
        <f aca="false">O6+M7-N7</f>
        <v>0</v>
      </c>
      <c r="Q7" s="208"/>
      <c r="R7" s="209"/>
      <c r="S7" s="174"/>
      <c r="T7" s="175"/>
    </row>
    <row r="8" customFormat="false" ht="11.25" hidden="false" customHeight="false" outlineLevel="0" collapsed="false">
      <c r="E8" s="167"/>
      <c r="F8" s="167"/>
      <c r="G8" s="200"/>
      <c r="H8" s="167"/>
      <c r="I8" s="179"/>
      <c r="J8" s="182" t="n">
        <f aca="false">SUM(J6:J7)</f>
        <v>0</v>
      </c>
      <c r="K8" s="182" t="n">
        <f aca="false">SUM(K6:K7)</f>
        <v>0</v>
      </c>
      <c r="L8" s="182"/>
      <c r="M8" s="182" t="n">
        <f aca="false">SUM(M6:M7)</f>
        <v>0</v>
      </c>
      <c r="N8" s="182" t="n">
        <f aca="false">SUM(N6:N7)</f>
        <v>0</v>
      </c>
      <c r="O8" s="175"/>
      <c r="Q8" s="210"/>
      <c r="R8" s="209"/>
      <c r="S8" s="174"/>
      <c r="T8" s="175"/>
    </row>
    <row r="9" customFormat="false" ht="11.25" hidden="false" customHeight="false" outlineLevel="0" collapsed="false">
      <c r="B9" s="185"/>
      <c r="C9" s="185"/>
      <c r="D9" s="185"/>
      <c r="E9" s="185"/>
      <c r="F9" s="185"/>
      <c r="G9" s="185"/>
      <c r="H9" s="185"/>
      <c r="I9" s="185"/>
      <c r="J9" s="211" t="s">
        <v>733</v>
      </c>
      <c r="K9" s="185"/>
      <c r="L9" s="212" t="n">
        <f aca="false">L4+J8-K8</f>
        <v>0</v>
      </c>
      <c r="M9" s="185"/>
      <c r="N9" s="213" t="n">
        <f aca="false">O4+M8-N8</f>
        <v>0</v>
      </c>
      <c r="O9" s="197" t="n">
        <f aca="false">Q9*L9</f>
        <v>0</v>
      </c>
      <c r="P9" s="185"/>
      <c r="Q9" s="214"/>
      <c r="R9" s="209"/>
    </row>
  </sheetData>
  <autoFilter ref="C5:N7"/>
  <mergeCells count="1">
    <mergeCell ref="B2:M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F0"/>
    <pageSetUpPr fitToPage="false"/>
  </sheetPr>
  <dimension ref="B2:Q23"/>
  <sheetViews>
    <sheetView showFormulas="tru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4" activeCellId="0" sqref="O4"/>
    </sheetView>
  </sheetViews>
  <sheetFormatPr defaultColWidth="9.15625" defaultRowHeight="11.25" zeroHeight="false" outlineLevelRow="0" outlineLevelCol="0"/>
  <cols>
    <col collapsed="false" customWidth="true" hidden="false" outlineLevel="0" max="1" min="1" style="165" width="1"/>
    <col collapsed="false" customWidth="true" hidden="false" outlineLevel="0" max="2" min="2" style="165" width="3.42"/>
    <col collapsed="false" customWidth="true" hidden="false" outlineLevel="0" max="3" min="3" style="165" width="7.86"/>
    <col collapsed="false" customWidth="true" hidden="false" outlineLevel="0" max="4" min="4" style="165" width="12.86"/>
    <col collapsed="false" customWidth="true" hidden="false" outlineLevel="0" max="5" min="5" style="167" width="7.86"/>
    <col collapsed="false" customWidth="true" hidden="false" outlineLevel="0" max="6" min="6" style="165" width="15.15"/>
    <col collapsed="false" customWidth="true" hidden="false" outlineLevel="0" max="7" min="7" style="167" width="7.86"/>
    <col collapsed="false" customWidth="true" hidden="false" outlineLevel="0" max="8" min="8" style="165" width="17"/>
    <col collapsed="false" customWidth="true" hidden="false" outlineLevel="0" max="9" min="9" style="165" width="3.14"/>
    <col collapsed="false" customWidth="true" hidden="false" outlineLevel="0" max="10" min="10" style="165" width="14.43"/>
    <col collapsed="false" customWidth="true" hidden="false" outlineLevel="0" max="11" min="11" style="165" width="7.42"/>
    <col collapsed="false" customWidth="true" hidden="false" outlineLevel="0" max="12" min="12" style="165" width="8.71"/>
    <col collapsed="false" customWidth="true" hidden="false" outlineLevel="0" max="13" min="13" style="165" width="14.86"/>
    <col collapsed="false" customWidth="true" hidden="false" outlineLevel="0" max="15" min="14" style="165" width="10"/>
    <col collapsed="false" customWidth="true" hidden="false" outlineLevel="0" max="16" min="16" style="165" width="0.71"/>
    <col collapsed="false" customWidth="false" hidden="false" outlineLevel="0" max="17" min="17" style="165" width="9.14"/>
    <col collapsed="false" customWidth="true" hidden="false" outlineLevel="0" max="18" min="18" style="165" width="3.86"/>
    <col collapsed="false" customWidth="false" hidden="false" outlineLevel="0" max="1024" min="19" style="165" width="9.14"/>
  </cols>
  <sheetData>
    <row r="2" customFormat="false" ht="15.75" hidden="false" customHeight="false" outlineLevel="0" collapsed="false">
      <c r="B2" s="168" t="s">
        <v>712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customFormat="false" ht="11.25" hidden="false" customHeight="false" outlineLevel="0" collapsed="false">
      <c r="C3" s="170" t="s">
        <v>713</v>
      </c>
      <c r="D3" s="171" t="n">
        <v>3469000190</v>
      </c>
      <c r="E3" s="167" t="s">
        <v>738</v>
      </c>
      <c r="J3" s="172" t="s">
        <v>715</v>
      </c>
      <c r="K3" s="173" t="s">
        <v>741</v>
      </c>
      <c r="L3" s="173"/>
      <c r="M3" s="166"/>
      <c r="N3" s="166"/>
      <c r="Q3" s="198"/>
    </row>
    <row r="4" customFormat="false" ht="11.25" hidden="false" customHeight="false" outlineLevel="0" collapsed="false">
      <c r="D4" s="215" t="s">
        <v>742</v>
      </c>
      <c r="J4" s="201" t="s">
        <v>718</v>
      </c>
      <c r="L4" s="172" t="n">
        <v>50.8100000000559</v>
      </c>
      <c r="M4" s="216"/>
      <c r="O4" s="172" t="n">
        <f aca="false">L4*Q4</f>
        <v>70732.6010000778</v>
      </c>
      <c r="Q4" s="217" t="n">
        <v>1392.1</v>
      </c>
    </row>
    <row r="5" customFormat="false" ht="11.25" hidden="false" customHeight="false" outlineLevel="0" collapsed="false">
      <c r="B5" s="165" t="s">
        <v>719</v>
      </c>
      <c r="C5" s="165" t="s">
        <v>720</v>
      </c>
      <c r="D5" s="165" t="s">
        <v>721</v>
      </c>
      <c r="E5" s="176" t="s">
        <v>722</v>
      </c>
      <c r="F5" s="167" t="s">
        <v>723</v>
      </c>
      <c r="G5" s="176" t="s">
        <v>724</v>
      </c>
      <c r="H5" s="167" t="s">
        <v>725</v>
      </c>
      <c r="I5" s="167"/>
      <c r="J5" s="204" t="s">
        <v>727</v>
      </c>
      <c r="K5" s="204" t="s">
        <v>728</v>
      </c>
      <c r="L5" s="204" t="s">
        <v>43</v>
      </c>
      <c r="M5" s="204" t="s">
        <v>727</v>
      </c>
      <c r="N5" s="204" t="s">
        <v>728</v>
      </c>
      <c r="O5" s="204" t="s">
        <v>43</v>
      </c>
      <c r="Q5" s="206"/>
    </row>
    <row r="6" customFormat="false" ht="11.25" hidden="false" customHeight="false" outlineLevel="0" collapsed="false">
      <c r="B6" s="165" t="n">
        <v>1</v>
      </c>
      <c r="C6" s="194" t="n">
        <f aca="false">DATE(2013,1,30)</f>
        <v>41304</v>
      </c>
      <c r="E6" s="167" t="n">
        <v>11510000</v>
      </c>
      <c r="F6" s="167" t="e">
        <f aca="false">VLOOKUP(E6,#REF!,2,FALSE())</f>
        <v>#VALUE!</v>
      </c>
      <c r="G6" s="218" t="s">
        <v>743</v>
      </c>
      <c r="H6" s="167" t="e">
        <f aca="false">VLOOKUP(G6,#REF!,2,FALSE())</f>
        <v>#VALUE!</v>
      </c>
      <c r="J6" s="175" t="n">
        <v>0.08</v>
      </c>
      <c r="L6" s="219"/>
      <c r="M6" s="175" t="n">
        <f aca="false">J6*Q6</f>
        <v>111.414407545686</v>
      </c>
      <c r="N6" s="175"/>
      <c r="O6" s="207" t="n">
        <f aca="false">O4+M6-N6</f>
        <v>70844.0154076235</v>
      </c>
      <c r="Q6" s="220" t="n">
        <v>1392.68009432108</v>
      </c>
    </row>
    <row r="7" customFormat="false" ht="11.25" hidden="false" customHeight="false" outlineLevel="0" collapsed="false">
      <c r="B7" s="165" t="n">
        <v>2</v>
      </c>
      <c r="C7" s="194" t="n">
        <f aca="false">DATE(2013,1,30)</f>
        <v>41304</v>
      </c>
      <c r="E7" s="167" t="n">
        <v>11510000</v>
      </c>
      <c r="F7" s="167" t="e">
        <f aca="false">VLOOKUP(E7,#REF!,2,FALSE())</f>
        <v>#VALUE!</v>
      </c>
      <c r="G7" s="167" t="n">
        <v>11020000</v>
      </c>
      <c r="H7" s="167" t="e">
        <f aca="false">VLOOKUP(G7,#REF!,2,FALSE())</f>
        <v>#VALUE!</v>
      </c>
      <c r="K7" s="175" t="n">
        <v>50.89</v>
      </c>
      <c r="L7" s="219"/>
      <c r="N7" s="175" t="n">
        <f aca="false">K7*Q7</f>
        <v>70873.4899999998</v>
      </c>
      <c r="O7" s="207" t="n">
        <f aca="false">O6+M7-N7</f>
        <v>-29.4745923762966</v>
      </c>
      <c r="Q7" s="220" t="n">
        <v>1392.68009432108</v>
      </c>
    </row>
    <row r="8" customFormat="false" ht="11.25" hidden="false" customHeight="false" outlineLevel="0" collapsed="false">
      <c r="B8" s="165" t="n">
        <v>3</v>
      </c>
      <c r="C8" s="194" t="n">
        <f aca="false">DATE(2013,1,30)</f>
        <v>41304</v>
      </c>
      <c r="E8" s="167" t="n">
        <v>11510000</v>
      </c>
      <c r="F8" s="167" t="e">
        <f aca="false">VLOOKUP(E8,#REF!,2,FALSE())</f>
        <v>#VALUE!</v>
      </c>
      <c r="G8" s="218" t="s">
        <v>744</v>
      </c>
      <c r="H8" s="167" t="e">
        <f aca="false">VLOOKUP(G8,#REF!,2,FALSE())</f>
        <v>#VALUE!</v>
      </c>
      <c r="L8" s="219"/>
      <c r="M8" s="175" t="n">
        <v>29.4745923762966</v>
      </c>
      <c r="N8" s="175"/>
      <c r="O8" s="207" t="n">
        <f aca="false">O7+M8-N8</f>
        <v>0</v>
      </c>
      <c r="Q8" s="206"/>
    </row>
    <row r="9" customFormat="false" ht="11.25" hidden="false" customHeight="false" outlineLevel="0" collapsed="false">
      <c r="J9" s="221" t="n">
        <f aca="false">SUM(J6:J8)</f>
        <v>0.08</v>
      </c>
      <c r="K9" s="221" t="n">
        <f aca="false">SUM(K6:K8)</f>
        <v>50.89</v>
      </c>
      <c r="M9" s="172" t="n">
        <f aca="false">SUM(M6:M8)</f>
        <v>140.888999921983</v>
      </c>
      <c r="N9" s="172" t="n">
        <f aca="false">SUM(N6:N8)</f>
        <v>70873.4899999998</v>
      </c>
      <c r="O9" s="175"/>
    </row>
    <row r="10" customFormat="false" ht="11.25" hidden="false" customHeight="false" outlineLevel="0" collapsed="false">
      <c r="B10" s="185"/>
      <c r="C10" s="185"/>
      <c r="D10" s="185"/>
      <c r="E10" s="187"/>
      <c r="F10" s="185"/>
      <c r="G10" s="187"/>
      <c r="H10" s="185"/>
      <c r="I10" s="185"/>
      <c r="J10" s="211" t="s">
        <v>733</v>
      </c>
      <c r="K10" s="185"/>
      <c r="L10" s="189" t="n">
        <f aca="false">L4+J9-K9</f>
        <v>5.58770807401743E-011</v>
      </c>
      <c r="M10" s="211" t="s">
        <v>733</v>
      </c>
      <c r="N10" s="185"/>
      <c r="O10" s="189" t="n">
        <f aca="false">O4+M9-N9</f>
        <v>0</v>
      </c>
      <c r="P10" s="185"/>
      <c r="Q10" s="185"/>
    </row>
    <row r="12" customFormat="false" ht="11.25" hidden="false" customHeight="false" outlineLevel="0" collapsed="false">
      <c r="F12" s="175"/>
      <c r="H12" s="222"/>
      <c r="I12" s="222"/>
      <c r="J12" s="175"/>
    </row>
    <row r="13" customFormat="false" ht="11.25" hidden="false" customHeight="false" outlineLevel="0" collapsed="false">
      <c r="F13" s="175"/>
      <c r="H13" s="222"/>
      <c r="I13" s="222"/>
      <c r="J13" s="175"/>
    </row>
    <row r="14" customFormat="false" ht="11.25" hidden="false" customHeight="false" outlineLevel="0" collapsed="false">
      <c r="F14" s="175"/>
      <c r="H14" s="222"/>
      <c r="I14" s="222"/>
      <c r="J14" s="175"/>
    </row>
    <row r="15" customFormat="false" ht="11.25" hidden="false" customHeight="false" outlineLevel="0" collapsed="false">
      <c r="F15" s="175"/>
      <c r="H15" s="175"/>
      <c r="I15" s="175"/>
      <c r="J15" s="175"/>
    </row>
    <row r="16" customFormat="false" ht="11.25" hidden="false" customHeight="false" outlineLevel="0" collapsed="false">
      <c r="F16" s="175"/>
      <c r="H16" s="175"/>
      <c r="I16" s="175"/>
      <c r="J16" s="175"/>
    </row>
    <row r="17" customFormat="false" ht="11.25" hidden="false" customHeight="false" outlineLevel="0" collapsed="false">
      <c r="F17" s="175"/>
      <c r="H17" s="175"/>
      <c r="I17" s="175"/>
      <c r="J17" s="175"/>
    </row>
    <row r="18" customFormat="false" ht="11.25" hidden="false" customHeight="false" outlineLevel="0" collapsed="false">
      <c r="F18" s="175"/>
      <c r="H18" s="175"/>
      <c r="I18" s="175"/>
      <c r="J18" s="175"/>
    </row>
    <row r="19" customFormat="false" ht="11.25" hidden="false" customHeight="false" outlineLevel="0" collapsed="false">
      <c r="F19" s="175"/>
      <c r="H19" s="175"/>
      <c r="I19" s="175"/>
      <c r="J19" s="175"/>
    </row>
    <row r="20" customFormat="false" ht="11.25" hidden="false" customHeight="false" outlineLevel="0" collapsed="false">
      <c r="F20" s="175"/>
      <c r="H20" s="175"/>
      <c r="I20" s="175"/>
      <c r="J20" s="175"/>
    </row>
    <row r="21" customFormat="false" ht="11.25" hidden="false" customHeight="false" outlineLevel="0" collapsed="false">
      <c r="F21" s="175"/>
      <c r="H21" s="175"/>
      <c r="I21" s="175"/>
    </row>
    <row r="23" customFormat="false" ht="11.25" hidden="false" customHeight="false" outlineLevel="0" collapsed="false">
      <c r="F23" s="183"/>
      <c r="G23" s="223"/>
      <c r="H23" s="183"/>
      <c r="I23" s="183"/>
    </row>
  </sheetData>
  <mergeCells count="2">
    <mergeCell ref="B2:N2"/>
    <mergeCell ref="K3:L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B2:R25"/>
  <sheetViews>
    <sheetView showFormulas="tru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O34" activeCellId="0" sqref="O34"/>
    </sheetView>
  </sheetViews>
  <sheetFormatPr defaultColWidth="9.15625" defaultRowHeight="12.75" zeroHeight="false" outlineLevelRow="0" outlineLevelCol="0"/>
  <cols>
    <col collapsed="false" customWidth="true" hidden="false" outlineLevel="0" max="1" min="1" style="224" width="1.85"/>
    <col collapsed="false" customWidth="true" hidden="false" outlineLevel="0" max="2" min="2" style="224" width="3.42"/>
    <col collapsed="false" customWidth="true" hidden="false" outlineLevel="0" max="3" min="3" style="224" width="8.71"/>
    <col collapsed="false" customWidth="true" hidden="false" outlineLevel="0" max="4" min="4" style="224" width="15.15"/>
    <col collapsed="false" customWidth="true" hidden="false" outlineLevel="0" max="5" min="5" style="225" width="7.86"/>
    <col collapsed="false" customWidth="true" hidden="false" outlineLevel="0" max="6" min="6" style="224" width="10.14"/>
    <col collapsed="false" customWidth="true" hidden="false" outlineLevel="0" max="7" min="7" style="225" width="7.86"/>
    <col collapsed="false" customWidth="true" hidden="false" outlineLevel="0" max="8" min="8" style="224" width="19.29"/>
    <col collapsed="false" customWidth="true" hidden="false" outlineLevel="0" max="9" min="9" style="224" width="3.57"/>
    <col collapsed="false" customWidth="true" hidden="false" outlineLevel="0" max="10" min="10" style="224" width="14.86"/>
    <col collapsed="false" customWidth="true" hidden="false" outlineLevel="0" max="11" min="11" style="224" width="9.71"/>
    <col collapsed="false" customWidth="true" hidden="false" outlineLevel="0" max="12" min="12" style="224" width="10.99"/>
    <col collapsed="false" customWidth="true" hidden="false" outlineLevel="0" max="13" min="13" style="224" width="2.29"/>
    <col collapsed="false" customWidth="true" hidden="false" outlineLevel="0" max="14" min="14" style="224" width="6.71"/>
    <col collapsed="false" customWidth="true" hidden="false" outlineLevel="0" max="15" min="15" style="224" width="7.42"/>
    <col collapsed="false" customWidth="true" hidden="false" outlineLevel="0" max="16" min="16" style="224" width="8.71"/>
    <col collapsed="false" customWidth="true" hidden="false" outlineLevel="0" max="17" min="17" style="224" width="2.71"/>
    <col collapsed="false" customWidth="false" hidden="false" outlineLevel="0" max="1024" min="18" style="224" width="9.14"/>
  </cols>
  <sheetData>
    <row r="2" customFormat="false" ht="15.75" hidden="false" customHeight="false" outlineLevel="0" collapsed="false">
      <c r="B2" s="168" t="s">
        <v>712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226"/>
    </row>
    <row r="3" s="165" customFormat="true" ht="11.25" hidden="false" customHeight="false" outlineLevel="0" collapsed="false">
      <c r="C3" s="170" t="s">
        <v>713</v>
      </c>
      <c r="D3" s="171" t="n">
        <v>5000475383</v>
      </c>
      <c r="E3" s="227" t="s">
        <v>745</v>
      </c>
      <c r="F3" s="175"/>
      <c r="G3" s="167"/>
      <c r="J3" s="228" t="s">
        <v>715</v>
      </c>
      <c r="K3" s="173" t="s">
        <v>716</v>
      </c>
      <c r="L3" s="173"/>
      <c r="M3" s="229"/>
    </row>
    <row r="4" s="165" customFormat="true" ht="11.25" hidden="false" customHeight="false" outlineLevel="0" collapsed="false">
      <c r="D4" s="165" t="s">
        <v>717</v>
      </c>
      <c r="E4" s="230"/>
      <c r="G4" s="167"/>
      <c r="J4" s="170" t="s">
        <v>718</v>
      </c>
      <c r="K4" s="175"/>
      <c r="L4" s="172"/>
      <c r="M4" s="172"/>
    </row>
    <row r="5" s="165" customFormat="true" ht="11.25" hidden="false" customHeight="false" outlineLevel="0" collapsed="false">
      <c r="B5" s="165" t="s">
        <v>719</v>
      </c>
      <c r="C5" s="165" t="s">
        <v>720</v>
      </c>
      <c r="D5" s="165" t="s">
        <v>721</v>
      </c>
      <c r="E5" s="200" t="s">
        <v>722</v>
      </c>
      <c r="F5" s="167" t="s">
        <v>723</v>
      </c>
      <c r="G5" s="176" t="s">
        <v>724</v>
      </c>
      <c r="H5" s="167" t="s">
        <v>725</v>
      </c>
      <c r="J5" s="205" t="s">
        <v>727</v>
      </c>
      <c r="K5" s="205" t="s">
        <v>728</v>
      </c>
      <c r="L5" s="175" t="s">
        <v>43</v>
      </c>
      <c r="M5" s="175"/>
      <c r="N5" s="205" t="s">
        <v>727</v>
      </c>
      <c r="O5" s="205" t="s">
        <v>728</v>
      </c>
      <c r="P5" s="175" t="s">
        <v>43</v>
      </c>
      <c r="R5" s="206"/>
    </row>
    <row r="6" s="165" customFormat="true" ht="11.25" hidden="false" customHeight="false" outlineLevel="0" collapsed="false">
      <c r="B6" s="166" t="n">
        <v>1</v>
      </c>
      <c r="D6" s="179"/>
      <c r="E6" s="167" t="n">
        <v>11520000</v>
      </c>
      <c r="F6" s="167" t="e">
        <f aca="false">VLOOKUP($E6,#REF!,2,FALSE())</f>
        <v>#VALUE!</v>
      </c>
      <c r="G6" s="167"/>
      <c r="H6" s="167" t="e">
        <f aca="false">VLOOKUP(G6,#REF!,2,FALSE())</f>
        <v>#VALUE!</v>
      </c>
      <c r="I6" s="175"/>
      <c r="J6" s="175"/>
      <c r="K6" s="175"/>
      <c r="L6" s="180" t="n">
        <f aca="false">L4+J6-K6</f>
        <v>0</v>
      </c>
      <c r="M6" s="183"/>
      <c r="N6" s="175" t="n">
        <f aca="false">J6*R6</f>
        <v>0</v>
      </c>
      <c r="P6" s="207" t="n">
        <f aca="false">P4+N6-O6</f>
        <v>0</v>
      </c>
      <c r="R6" s="220"/>
    </row>
    <row r="7" s="165" customFormat="true" ht="11.25" hidden="false" customHeight="false" outlineLevel="0" collapsed="false">
      <c r="B7" s="166" t="n">
        <v>2</v>
      </c>
      <c r="E7" s="167" t="n">
        <v>11520000</v>
      </c>
      <c r="F7" s="167" t="e">
        <f aca="false">VLOOKUP($E7,#REF!,2,FALSE())</f>
        <v>#VALUE!</v>
      </c>
      <c r="G7" s="167"/>
      <c r="H7" s="167" t="e">
        <f aca="false">VLOOKUP(G7,#REF!,2,FALSE())</f>
        <v>#VALUE!</v>
      </c>
      <c r="I7" s="175"/>
      <c r="J7" s="175"/>
      <c r="K7" s="175"/>
      <c r="L7" s="180" t="n">
        <f aca="false">L6+J7-K7</f>
        <v>0</v>
      </c>
      <c r="M7" s="183"/>
      <c r="N7" s="175"/>
      <c r="P7" s="207" t="n">
        <f aca="false">P6+N7-O7</f>
        <v>0</v>
      </c>
      <c r="R7" s="220"/>
    </row>
    <row r="8" s="165" customFormat="true" ht="11.25" hidden="false" customHeight="false" outlineLevel="0" collapsed="false">
      <c r="B8" s="166" t="n">
        <v>3</v>
      </c>
      <c r="C8" s="231"/>
      <c r="D8" s="232"/>
      <c r="E8" s="200" t="n">
        <v>11520000</v>
      </c>
      <c r="F8" s="200" t="e">
        <f aca="false">VLOOKUP($E8,#REF!,2,FALSE())</f>
        <v>#VALUE!</v>
      </c>
      <c r="G8" s="200"/>
      <c r="H8" s="200" t="e">
        <f aca="false">VLOOKUP(G8,#REF!,2,FALSE())</f>
        <v>#VALUE!</v>
      </c>
      <c r="I8" s="204"/>
      <c r="J8" s="204"/>
      <c r="K8" s="204"/>
      <c r="L8" s="233" t="n">
        <f aca="false">L7+J8-K8</f>
        <v>0</v>
      </c>
      <c r="M8" s="234"/>
      <c r="N8" s="231"/>
      <c r="O8" s="204" t="n">
        <f aca="false">K8*R8</f>
        <v>0</v>
      </c>
      <c r="P8" s="235" t="n">
        <f aca="false">P7+N8-O8</f>
        <v>0</v>
      </c>
      <c r="Q8" s="231"/>
      <c r="R8" s="236"/>
    </row>
    <row r="9" s="165" customFormat="true" ht="11.25" hidden="false" customHeight="false" outlineLevel="0" collapsed="false">
      <c r="E9" s="167"/>
      <c r="F9" s="166"/>
      <c r="G9" s="167"/>
      <c r="I9" s="175"/>
      <c r="J9" s="221" t="n">
        <f aca="false">SUM(J6:J8)</f>
        <v>0</v>
      </c>
      <c r="K9" s="221" t="n">
        <f aca="false">SUM(K6:K8)</f>
        <v>0</v>
      </c>
      <c r="N9" s="172" t="n">
        <f aca="false">SUM(N6:N8)</f>
        <v>0</v>
      </c>
      <c r="O9" s="172" t="n">
        <f aca="false">SUM(O6:O8)</f>
        <v>0</v>
      </c>
      <c r="P9" s="170"/>
      <c r="R9" s="206"/>
    </row>
    <row r="10" s="165" customFormat="true" ht="11.25" hidden="false" customHeight="false" outlineLevel="0" collapsed="false">
      <c r="B10" s="185"/>
      <c r="C10" s="185"/>
      <c r="D10" s="185"/>
      <c r="E10" s="187"/>
      <c r="F10" s="185"/>
      <c r="G10" s="187"/>
      <c r="H10" s="185"/>
      <c r="I10" s="185"/>
      <c r="J10" s="211" t="s">
        <v>733</v>
      </c>
      <c r="K10" s="185"/>
      <c r="L10" s="212" t="n">
        <f aca="false">L4+J9-K9</f>
        <v>0</v>
      </c>
      <c r="M10" s="212"/>
      <c r="N10" s="211"/>
      <c r="O10" s="197"/>
      <c r="P10" s="237" t="n">
        <f aca="false">P4+N9-O9</f>
        <v>0</v>
      </c>
      <c r="Q10" s="185"/>
      <c r="R10" s="185"/>
    </row>
    <row r="11" s="165" customFormat="true" ht="11.25" hidden="false" customHeight="false" outlineLevel="0" collapsed="false">
      <c r="E11" s="167"/>
      <c r="G11" s="167"/>
    </row>
    <row r="12" s="165" customFormat="true" ht="11.25" hidden="false" customHeight="false" outlineLevel="0" collapsed="false">
      <c r="E12" s="167"/>
      <c r="G12" s="167"/>
    </row>
    <row r="13" s="165" customFormat="true" ht="11.25" hidden="false" customHeight="false" outlineLevel="0" collapsed="false">
      <c r="E13" s="167"/>
      <c r="G13" s="167"/>
    </row>
    <row r="14" s="165" customFormat="true" ht="11.25" hidden="false" customHeight="false" outlineLevel="0" collapsed="false">
      <c r="E14" s="167"/>
      <c r="G14" s="167"/>
    </row>
    <row r="15" s="165" customFormat="true" ht="11.25" hidden="false" customHeight="false" outlineLevel="0" collapsed="false">
      <c r="E15" s="167"/>
      <c r="G15" s="167"/>
    </row>
    <row r="16" s="165" customFormat="true" ht="11.25" hidden="false" customHeight="false" outlineLevel="0" collapsed="false">
      <c r="E16" s="167"/>
      <c r="G16" s="167"/>
    </row>
    <row r="17" s="165" customFormat="true" ht="11.25" hidden="false" customHeight="false" outlineLevel="0" collapsed="false">
      <c r="E17" s="167"/>
      <c r="G17" s="167"/>
      <c r="H17" s="175"/>
      <c r="K17" s="238"/>
    </row>
    <row r="18" s="165" customFormat="true" ht="11.25" hidden="false" customHeight="false" outlineLevel="0" collapsed="false">
      <c r="E18" s="167"/>
      <c r="G18" s="167"/>
    </row>
    <row r="19" s="165" customFormat="true" ht="11.25" hidden="false" customHeight="false" outlineLevel="0" collapsed="false">
      <c r="E19" s="167"/>
      <c r="G19" s="167"/>
    </row>
    <row r="20" s="165" customFormat="true" ht="11.25" hidden="false" customHeight="false" outlineLevel="0" collapsed="false">
      <c r="E20" s="167"/>
      <c r="G20" s="167"/>
    </row>
    <row r="21" s="165" customFormat="true" ht="11.25" hidden="false" customHeight="false" outlineLevel="0" collapsed="false">
      <c r="E21" s="167"/>
      <c r="G21" s="167"/>
    </row>
    <row r="22" s="165" customFormat="true" ht="11.25" hidden="false" customHeight="false" outlineLevel="0" collapsed="false">
      <c r="E22" s="167"/>
      <c r="G22" s="167"/>
    </row>
    <row r="23" s="165" customFormat="true" ht="11.25" hidden="false" customHeight="false" outlineLevel="0" collapsed="false">
      <c r="E23" s="167"/>
      <c r="G23" s="167"/>
    </row>
    <row r="24" s="165" customFormat="true" ht="11.25" hidden="false" customHeight="false" outlineLevel="0" collapsed="false">
      <c r="E24" s="167"/>
      <c r="G24" s="167"/>
    </row>
    <row r="25" s="165" customFormat="true" ht="11.25" hidden="false" customHeight="false" outlineLevel="0" collapsed="false">
      <c r="E25" s="167"/>
      <c r="G25" s="167"/>
    </row>
  </sheetData>
  <autoFilter ref="B5:L8"/>
  <mergeCells count="2">
    <mergeCell ref="B2:L2"/>
    <mergeCell ref="K3:L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B2:R19"/>
  <sheetViews>
    <sheetView showFormulas="tru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K4" activeCellId="0" sqref="K4"/>
    </sheetView>
  </sheetViews>
  <sheetFormatPr defaultColWidth="9.15625" defaultRowHeight="11.25" zeroHeight="false" outlineLevelRow="0" outlineLevelCol="0"/>
  <cols>
    <col collapsed="false" customWidth="true" hidden="false" outlineLevel="0" max="1" min="1" style="165" width="0.86"/>
    <col collapsed="false" customWidth="true" hidden="false" outlineLevel="0" max="2" min="2" style="165" width="3.42"/>
    <col collapsed="false" customWidth="true" hidden="false" outlineLevel="0" max="3" min="3" style="165" width="7.86"/>
    <col collapsed="false" customWidth="true" hidden="false" outlineLevel="0" max="4" min="4" style="165" width="27"/>
    <col collapsed="false" customWidth="true" hidden="false" outlineLevel="0" max="5" min="5" style="167" width="8"/>
    <col collapsed="false" customWidth="true" hidden="false" outlineLevel="0" max="6" min="6" style="165" width="9.58"/>
    <col collapsed="false" customWidth="true" hidden="false" outlineLevel="0" max="7" min="7" style="167" width="7.86"/>
    <col collapsed="false" customWidth="true" hidden="false" outlineLevel="0" max="8" min="8" style="165" width="20.99"/>
    <col collapsed="false" customWidth="true" hidden="false" outlineLevel="0" max="9" min="9" style="165" width="2.57"/>
    <col collapsed="false" customWidth="true" hidden="false" outlineLevel="0" max="10" min="10" style="165" width="14.86"/>
    <col collapsed="false" customWidth="true" hidden="false" outlineLevel="0" max="11" min="11" style="165" width="7.42"/>
    <col collapsed="false" customWidth="true" hidden="false" outlineLevel="0" max="12" min="12" style="165" width="8.71"/>
    <col collapsed="false" customWidth="true" hidden="false" outlineLevel="0" max="13" min="13" style="165" width="1.85"/>
    <col collapsed="false" customWidth="true" hidden="false" outlineLevel="0" max="14" min="14" style="165" width="7"/>
    <col collapsed="false" customWidth="true" hidden="false" outlineLevel="0" max="16" min="15" style="165" width="10"/>
    <col collapsed="false" customWidth="true" hidden="false" outlineLevel="0" max="17" min="17" style="165" width="2.14"/>
    <col collapsed="false" customWidth="false" hidden="false" outlineLevel="0" max="1024" min="18" style="165" width="9.14"/>
  </cols>
  <sheetData>
    <row r="2" customFormat="false" ht="15.75" hidden="false" customHeight="false" outlineLevel="0" collapsed="false">
      <c r="B2" s="168" t="s">
        <v>712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226"/>
      <c r="N2" s="169"/>
      <c r="O2" s="169"/>
    </row>
    <row r="3" customFormat="false" ht="11.25" hidden="false" customHeight="false" outlineLevel="0" collapsed="false">
      <c r="C3" s="170" t="s">
        <v>713</v>
      </c>
      <c r="D3" s="167" t="n">
        <v>5000475382</v>
      </c>
      <c r="E3" s="167" t="s">
        <v>738</v>
      </c>
      <c r="J3" s="172" t="s">
        <v>715</v>
      </c>
      <c r="K3" s="173" t="s">
        <v>716</v>
      </c>
      <c r="L3" s="173"/>
      <c r="M3" s="229"/>
    </row>
    <row r="4" customFormat="false" ht="11.25" hidden="false" customHeight="false" outlineLevel="0" collapsed="false">
      <c r="D4" s="165" t="s">
        <v>717</v>
      </c>
      <c r="J4" s="170" t="s">
        <v>718</v>
      </c>
      <c r="K4" s="175"/>
      <c r="L4" s="172" t="n">
        <v>17.660000000149</v>
      </c>
      <c r="M4" s="172"/>
      <c r="P4" s="172" t="n">
        <f aca="false">L4*R4</f>
        <v>24584.4860002074</v>
      </c>
      <c r="R4" s="239" t="n">
        <v>1392.1</v>
      </c>
    </row>
    <row r="5" customFormat="false" ht="11.25" hidden="false" customHeight="false" outlineLevel="0" collapsed="false">
      <c r="B5" s="165" t="s">
        <v>719</v>
      </c>
      <c r="C5" s="165" t="s">
        <v>720</v>
      </c>
      <c r="D5" s="165" t="s">
        <v>721</v>
      </c>
      <c r="E5" s="200" t="s">
        <v>722</v>
      </c>
      <c r="F5" s="167" t="s">
        <v>723</v>
      </c>
      <c r="G5" s="176" t="s">
        <v>724</v>
      </c>
      <c r="H5" s="167" t="s">
        <v>725</v>
      </c>
      <c r="I5" s="167"/>
      <c r="J5" s="205" t="s">
        <v>727</v>
      </c>
      <c r="K5" s="205" t="s">
        <v>728</v>
      </c>
      <c r="L5" s="175" t="s">
        <v>43</v>
      </c>
      <c r="M5" s="175"/>
      <c r="N5" s="205" t="s">
        <v>727</v>
      </c>
      <c r="O5" s="205" t="s">
        <v>728</v>
      </c>
      <c r="P5" s="175" t="s">
        <v>43</v>
      </c>
      <c r="R5" s="206"/>
    </row>
    <row r="6" customFormat="false" ht="11.25" hidden="false" customHeight="false" outlineLevel="0" collapsed="false">
      <c r="B6" s="165" t="n">
        <v>1</v>
      </c>
      <c r="C6" s="178" t="n">
        <f aca="false">DATE(2013,1,30)</f>
        <v>41304</v>
      </c>
      <c r="D6" s="165" t="s">
        <v>730</v>
      </c>
      <c r="E6" s="167" t="n">
        <v>11530000</v>
      </c>
      <c r="F6" s="167" t="e">
        <f aca="false">VLOOKUP($E6,#REF!,2,FALSE())</f>
        <v>#VALUE!</v>
      </c>
      <c r="G6" s="167" t="n">
        <v>71150102</v>
      </c>
      <c r="H6" s="167" t="e">
        <f aca="false">VLOOKUP(G6,#REF!,2,FALSE())</f>
        <v>#VALUE!</v>
      </c>
      <c r="K6" s="175" t="n">
        <v>1</v>
      </c>
      <c r="L6" s="180" t="n">
        <f aca="false">L4+J6-K6</f>
        <v>16.660000000149</v>
      </c>
      <c r="O6" s="175" t="n">
        <f aca="false">K6*R6</f>
        <v>1392.68008784773</v>
      </c>
      <c r="P6" s="175" t="n">
        <f aca="false">P4+N6-O6</f>
        <v>23191.8059123597</v>
      </c>
      <c r="R6" s="220" t="n">
        <v>1392.68008784773</v>
      </c>
    </row>
    <row r="7" customFormat="false" ht="11.25" hidden="false" customHeight="false" outlineLevel="0" collapsed="false">
      <c r="B7" s="165" t="n">
        <v>2</v>
      </c>
      <c r="C7" s="178" t="n">
        <f aca="false">DATE(2013,1,30)</f>
        <v>41304</v>
      </c>
      <c r="D7" s="165" t="s">
        <v>746</v>
      </c>
      <c r="E7" s="167" t="n">
        <v>11530000</v>
      </c>
      <c r="F7" s="167" t="e">
        <f aca="false">VLOOKUP($E7,#REF!,2,FALSE())</f>
        <v>#VALUE!</v>
      </c>
      <c r="G7" s="167" t="n">
        <v>71150102</v>
      </c>
      <c r="H7" s="167" t="e">
        <f aca="false">VLOOKUP(G7,#REF!,2,FALSE())</f>
        <v>#VALUE!</v>
      </c>
      <c r="K7" s="175" t="n">
        <v>3</v>
      </c>
      <c r="L7" s="180" t="n">
        <f aca="false">L6+J7-K7</f>
        <v>13.660000000149</v>
      </c>
      <c r="O7" s="175" t="n">
        <f aca="false">K7*R7</f>
        <v>4178.04026354319</v>
      </c>
      <c r="P7" s="175" t="n">
        <f aca="false">P6+N7-O7</f>
        <v>19013.7656488165</v>
      </c>
      <c r="R7" s="220" t="n">
        <v>1392.68008784773</v>
      </c>
    </row>
    <row r="8" customFormat="false" ht="11.25" hidden="false" customHeight="false" outlineLevel="0" collapsed="false">
      <c r="B8" s="165" t="n">
        <v>3</v>
      </c>
      <c r="C8" s="178" t="n">
        <f aca="false">DATE(2013,1,30)</f>
        <v>41304</v>
      </c>
      <c r="D8" s="179" t="s">
        <v>729</v>
      </c>
      <c r="E8" s="167" t="n">
        <v>11530000</v>
      </c>
      <c r="F8" s="167" t="e">
        <f aca="false">VLOOKUP($E8,#REF!,2,FALSE())</f>
        <v>#VALUE!</v>
      </c>
      <c r="G8" s="167" t="n">
        <v>11030000</v>
      </c>
      <c r="H8" s="167" t="e">
        <f aca="false">VLOOKUP(G8,#REF!,2,FALSE())</f>
        <v>#VALUE!</v>
      </c>
      <c r="K8" s="175" t="n">
        <v>13.66</v>
      </c>
      <c r="L8" s="180" t="n">
        <f aca="false">L7+J8-K8</f>
        <v>1.49011469829929E-010</v>
      </c>
      <c r="O8" s="175" t="n">
        <f aca="false">K8*R8</f>
        <v>19024.01</v>
      </c>
      <c r="P8" s="175" t="n">
        <f aca="false">P7+N8-O8</f>
        <v>-10.2443511834827</v>
      </c>
      <c r="R8" s="220" t="n">
        <v>1392.68008784773</v>
      </c>
    </row>
    <row r="9" customFormat="false" ht="11.25" hidden="false" customHeight="false" outlineLevel="0" collapsed="false">
      <c r="B9" s="165" t="n">
        <v>4</v>
      </c>
      <c r="C9" s="178" t="n">
        <f aca="false">DATE(2013,1,30)</f>
        <v>41304</v>
      </c>
      <c r="D9" s="165" t="s">
        <v>747</v>
      </c>
      <c r="E9" s="167" t="n">
        <v>11530000</v>
      </c>
      <c r="F9" s="167" t="e">
        <f aca="false">VLOOKUP($E9,#REF!,2,FALSE())</f>
        <v>#VALUE!</v>
      </c>
      <c r="G9" s="240" t="s">
        <v>748</v>
      </c>
      <c r="H9" s="167" t="e">
        <f aca="false">VLOOKUP(G9,#REF!,2,FALSE())</f>
        <v>#VALUE!</v>
      </c>
      <c r="N9" s="175" t="n">
        <v>10.2443511834826</v>
      </c>
      <c r="P9" s="175" t="n">
        <f aca="false">P8+N9-O9</f>
        <v>-4.9737991503207E-014</v>
      </c>
      <c r="R9" s="206"/>
    </row>
    <row r="10" customFormat="false" ht="11.25" hidden="false" customHeight="false" outlineLevel="0" collapsed="false">
      <c r="J10" s="172" t="n">
        <f aca="false">SUM(J6:J9)</f>
        <v>0</v>
      </c>
      <c r="K10" s="172" t="n">
        <f aca="false">SUM(K6:K9)</f>
        <v>17.66</v>
      </c>
      <c r="L10" s="175"/>
      <c r="M10" s="175"/>
      <c r="N10" s="172" t="n">
        <f aca="false">SUM(N6:N9)</f>
        <v>10.2443511834826</v>
      </c>
      <c r="O10" s="172" t="n">
        <f aca="false">SUM(O6:O9)</f>
        <v>24594.7303513909</v>
      </c>
      <c r="R10" s="206"/>
    </row>
    <row r="11" customFormat="false" ht="11.25" hidden="false" customHeight="false" outlineLevel="0" collapsed="false">
      <c r="B11" s="185"/>
      <c r="C11" s="185"/>
      <c r="D11" s="185"/>
      <c r="E11" s="187"/>
      <c r="F11" s="185"/>
      <c r="G11" s="187"/>
      <c r="H11" s="185"/>
      <c r="I11" s="185"/>
      <c r="J11" s="211" t="s">
        <v>733</v>
      </c>
      <c r="K11" s="185"/>
      <c r="L11" s="185"/>
      <c r="M11" s="185"/>
      <c r="N11" s="185"/>
      <c r="O11" s="185"/>
      <c r="P11" s="185"/>
      <c r="Q11" s="185"/>
      <c r="R11" s="185"/>
    </row>
    <row r="17" customFormat="false" ht="11.25" hidden="false" customHeight="false" outlineLevel="0" collapsed="false">
      <c r="J17" s="175"/>
      <c r="L17" s="238"/>
    </row>
    <row r="18" customFormat="false" ht="11.25" hidden="false" customHeight="false" outlineLevel="0" collapsed="false">
      <c r="L18" s="238"/>
    </row>
    <row r="19" customFormat="false" ht="11.25" hidden="false" customHeight="false" outlineLevel="0" collapsed="false">
      <c r="L19" s="238"/>
    </row>
  </sheetData>
  <mergeCells count="2">
    <mergeCell ref="B2:L2"/>
    <mergeCell ref="K3:L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L43"/>
  <sheetViews>
    <sheetView showFormulas="tru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K57" activeCellId="0" sqref="K57"/>
    </sheetView>
  </sheetViews>
  <sheetFormatPr defaultColWidth="9.15625" defaultRowHeight="11.25" zeroHeight="false" outlineLevelRow="0" outlineLevelCol="0"/>
  <cols>
    <col collapsed="false" customWidth="true" hidden="true" outlineLevel="0" max="1" min="1" style="165" width="3.57"/>
    <col collapsed="false" customWidth="true" hidden="false" outlineLevel="0" max="2" min="2" style="165" width="2.99"/>
    <col collapsed="false" customWidth="true" hidden="false" outlineLevel="0" max="3" min="3" style="165" width="7.86"/>
    <col collapsed="false" customWidth="true" hidden="true" outlineLevel="0" max="4" min="4" style="165" width="2.29"/>
    <col collapsed="false" customWidth="true" hidden="false" outlineLevel="0" max="5" min="5" style="165" width="28.57"/>
    <col collapsed="false" customWidth="true" hidden="false" outlineLevel="0" max="6" min="6" style="165" width="7.86"/>
    <col collapsed="false" customWidth="true" hidden="false" outlineLevel="0" max="7" min="7" style="165" width="14.15"/>
    <col collapsed="false" customWidth="true" hidden="false" outlineLevel="0" max="8" min="8" style="165" width="8"/>
    <col collapsed="false" customWidth="true" hidden="false" outlineLevel="0" max="9" min="9" style="165" width="15.29"/>
    <col collapsed="false" customWidth="true" hidden="false" outlineLevel="0" max="10" min="10" style="165" width="11.99"/>
    <col collapsed="false" customWidth="true" hidden="false" outlineLevel="0" max="11" min="11" style="165" width="11.71"/>
    <col collapsed="false" customWidth="true" hidden="false" outlineLevel="0" max="12" min="12" style="165" width="10.85"/>
    <col collapsed="false" customWidth="false" hidden="false" outlineLevel="0" max="1024" min="13" style="165" width="9.14"/>
  </cols>
  <sheetData>
    <row r="2" customFormat="false" ht="11.25" hidden="false" customHeight="false" outlineLevel="0" collapsed="false">
      <c r="B2" s="173" t="s">
        <v>749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customFormat="false" ht="11.25" hidden="true" customHeight="false" outlineLevel="0" collapsed="false">
      <c r="C3" s="193" t="s">
        <v>713</v>
      </c>
      <c r="D3" s="170"/>
      <c r="E3" s="171"/>
      <c r="F3" s="167"/>
      <c r="G3" s="167"/>
      <c r="H3" s="167"/>
      <c r="I3" s="167"/>
      <c r="J3" s="172" t="s">
        <v>715</v>
      </c>
      <c r="K3" s="170"/>
      <c r="L3" s="193" t="s">
        <v>734</v>
      </c>
    </row>
    <row r="4" customFormat="false" ht="11.25" hidden="true" customHeight="false" outlineLevel="0" collapsed="false">
      <c r="C4" s="241"/>
      <c r="E4" s="165" t="s">
        <v>714</v>
      </c>
      <c r="F4" s="167"/>
      <c r="G4" s="167"/>
      <c r="H4" s="167"/>
      <c r="I4" s="167"/>
      <c r="J4" s="171" t="s">
        <v>718</v>
      </c>
      <c r="K4" s="172"/>
      <c r="L4" s="182" t="n">
        <v>216000</v>
      </c>
    </row>
    <row r="5" customFormat="false" ht="11.25" hidden="true" customHeight="false" outlineLevel="0" collapsed="false">
      <c r="B5" s="165" t="s">
        <v>719</v>
      </c>
      <c r="C5" s="241" t="s">
        <v>720</v>
      </c>
      <c r="E5" s="165" t="s">
        <v>721</v>
      </c>
      <c r="F5" s="176" t="s">
        <v>722</v>
      </c>
      <c r="G5" s="167" t="s">
        <v>723</v>
      </c>
      <c r="H5" s="167" t="s">
        <v>724</v>
      </c>
      <c r="I5" s="167" t="s">
        <v>725</v>
      </c>
      <c r="J5" s="242" t="s">
        <v>727</v>
      </c>
      <c r="K5" s="242" t="s">
        <v>728</v>
      </c>
      <c r="L5" s="230" t="s">
        <v>43</v>
      </c>
    </row>
    <row r="6" customFormat="false" ht="11.25" hidden="true" customHeight="false" outlineLevel="0" collapsed="false">
      <c r="B6" s="165" t="n">
        <v>1</v>
      </c>
      <c r="C6" s="243" t="n">
        <f aca="false">DATE(2015,1,1)</f>
        <v>42005</v>
      </c>
      <c r="E6" s="165" t="s">
        <v>750</v>
      </c>
      <c r="F6" s="244" t="n">
        <v>31020000</v>
      </c>
      <c r="G6" s="167" t="e">
        <f aca="false">VLOOKUP($F6,#REF!,2,FALSE())</f>
        <v>#VALUE!</v>
      </c>
      <c r="H6" s="244" t="n">
        <v>71010100</v>
      </c>
      <c r="I6" s="167" t="e">
        <f aca="false">VLOOKUP($H6,#REF!,2,FALSE())</f>
        <v>#VALUE!</v>
      </c>
      <c r="K6" s="175" t="n">
        <v>200000</v>
      </c>
      <c r="L6" s="245" t="n">
        <f aca="false">L4+K6-J6</f>
        <v>416000</v>
      </c>
    </row>
    <row r="7" customFormat="false" ht="11.25" hidden="true" customHeight="false" outlineLevel="0" collapsed="false">
      <c r="B7" s="165" t="n">
        <f aca="false">B6+1</f>
        <v>2</v>
      </c>
      <c r="C7" s="243" t="n">
        <f aca="false">DATE(2015,1,1)</f>
        <v>42005</v>
      </c>
      <c r="E7" s="165" t="s">
        <v>751</v>
      </c>
      <c r="F7" s="244" t="n">
        <v>31070200</v>
      </c>
      <c r="G7" s="167" t="e">
        <f aca="false">VLOOKUP($F7,#REF!,2,FALSE())</f>
        <v>#VALUE!</v>
      </c>
      <c r="H7" s="244" t="n">
        <v>71020000</v>
      </c>
      <c r="I7" s="167" t="e">
        <f aca="false">VLOOKUP($H7,#REF!,2,FALSE())</f>
        <v>#VALUE!</v>
      </c>
      <c r="K7" s="175" t="n">
        <v>22000</v>
      </c>
      <c r="L7" s="245" t="n">
        <f aca="false">L6+K7-J7</f>
        <v>438000</v>
      </c>
    </row>
    <row r="8" customFormat="false" ht="11.25" hidden="true" customHeight="false" outlineLevel="0" collapsed="false">
      <c r="B8" s="165" t="n">
        <f aca="false">B7+1</f>
        <v>3</v>
      </c>
      <c r="C8" s="243" t="n">
        <f aca="false">DATE(2015,1,1)</f>
        <v>42005</v>
      </c>
      <c r="E8" s="165" t="s">
        <v>752</v>
      </c>
      <c r="F8" s="244" t="n">
        <v>31020000</v>
      </c>
      <c r="G8" s="167" t="e">
        <f aca="false">VLOOKUP($F8,#REF!,2,FALSE())</f>
        <v>#VALUE!</v>
      </c>
      <c r="H8" s="244" t="n">
        <v>31070100</v>
      </c>
      <c r="I8" s="167" t="e">
        <f aca="false">VLOOKUP($H8,#REF!,2,FALSE())</f>
        <v>#VALUE!</v>
      </c>
      <c r="J8" s="175" t="n">
        <v>20000</v>
      </c>
      <c r="K8" s="175"/>
      <c r="L8" s="245" t="n">
        <f aca="false">L7+K8-J8</f>
        <v>418000</v>
      </c>
    </row>
    <row r="9" customFormat="false" ht="11.25" hidden="true" customHeight="false" outlineLevel="0" collapsed="false">
      <c r="B9" s="165" t="n">
        <f aca="false">B8+1</f>
        <v>4</v>
      </c>
      <c r="C9" s="243" t="n">
        <f aca="false">DATE(2015,1,1)</f>
        <v>42005</v>
      </c>
      <c r="E9" s="165" t="s">
        <v>752</v>
      </c>
      <c r="F9" s="244" t="n">
        <v>31070100</v>
      </c>
      <c r="G9" s="167" t="e">
        <f aca="false">VLOOKUP($F9,#REF!,2,FALSE())</f>
        <v>#VALUE!</v>
      </c>
      <c r="H9" s="244" t="n">
        <v>31020000</v>
      </c>
      <c r="I9" s="167" t="e">
        <f aca="false">VLOOKUP($H9,#REF!,2,FALSE())</f>
        <v>#VALUE!</v>
      </c>
      <c r="J9" s="175"/>
      <c r="K9" s="175" t="n">
        <v>20000</v>
      </c>
      <c r="L9" s="245" t="n">
        <f aca="false">L8+K9-J9</f>
        <v>438000</v>
      </c>
    </row>
    <row r="10" customFormat="false" ht="11.25" hidden="true" customHeight="false" outlineLevel="0" collapsed="false">
      <c r="B10" s="165" t="n">
        <f aca="false">B9+1</f>
        <v>5</v>
      </c>
      <c r="C10" s="243" t="n">
        <f aca="false">DATE(2015,1,1)</f>
        <v>42005</v>
      </c>
      <c r="E10" s="165" t="s">
        <v>753</v>
      </c>
      <c r="F10" s="244" t="n">
        <v>31020000</v>
      </c>
      <c r="G10" s="167" t="e">
        <f aca="false">VLOOKUP($F10,#REF!,2,FALSE())</f>
        <v>#VALUE!</v>
      </c>
      <c r="H10" s="244" t="n">
        <v>31040000</v>
      </c>
      <c r="I10" s="167" t="e">
        <f aca="false">VLOOKUP($H10,#REF!,2,FALSE())</f>
        <v>#VALUE!</v>
      </c>
      <c r="J10" s="175" t="n">
        <v>11000</v>
      </c>
      <c r="K10" s="175"/>
      <c r="L10" s="245" t="n">
        <f aca="false">L9+K10-J10</f>
        <v>427000</v>
      </c>
    </row>
    <row r="11" customFormat="false" ht="11.25" hidden="true" customHeight="false" outlineLevel="0" collapsed="false">
      <c r="B11" s="165" t="n">
        <f aca="false">B10+1</f>
        <v>6</v>
      </c>
      <c r="C11" s="243" t="n">
        <f aca="false">DATE(2015,1,1)</f>
        <v>42005</v>
      </c>
      <c r="E11" s="165" t="s">
        <v>753</v>
      </c>
      <c r="F11" s="244" t="n">
        <v>31040000</v>
      </c>
      <c r="G11" s="167" t="e">
        <f aca="false">VLOOKUP($F11,#REF!,2,FALSE())</f>
        <v>#VALUE!</v>
      </c>
      <c r="H11" s="244" t="n">
        <v>31020000</v>
      </c>
      <c r="I11" s="167" t="e">
        <f aca="false">VLOOKUP($H11,#REF!,2,FALSE())</f>
        <v>#VALUE!</v>
      </c>
      <c r="J11" s="175"/>
      <c r="K11" s="175" t="n">
        <v>11000</v>
      </c>
      <c r="L11" s="245" t="n">
        <f aca="false">L10+K11-J11</f>
        <v>438000</v>
      </c>
    </row>
    <row r="12" customFormat="false" ht="11.25" hidden="true" customHeight="false" outlineLevel="0" collapsed="false">
      <c r="B12" s="165" t="n">
        <f aca="false">B11+1</f>
        <v>7</v>
      </c>
      <c r="C12" s="243" t="n">
        <f aca="false">DATE(2015,1,30)</f>
        <v>42034</v>
      </c>
      <c r="E12" s="165" t="s">
        <v>754</v>
      </c>
      <c r="F12" s="244" t="n">
        <v>31020000</v>
      </c>
      <c r="G12" s="167" t="e">
        <f aca="false">VLOOKUP($F12,#REF!,2,FALSE())</f>
        <v>#VALUE!</v>
      </c>
      <c r="H12" s="244" t="n">
        <v>10010000</v>
      </c>
      <c r="I12" s="167" t="e">
        <f aca="false">VLOOKUP($H12,#REF!,2,FALSE())</f>
        <v>#VALUE!</v>
      </c>
      <c r="J12" s="175" t="n">
        <v>169000</v>
      </c>
      <c r="K12" s="175"/>
      <c r="L12" s="245" t="n">
        <f aca="false">L11+K12-J12</f>
        <v>269000</v>
      </c>
    </row>
    <row r="13" customFormat="false" ht="11.25" hidden="true" customHeight="false" outlineLevel="0" collapsed="false">
      <c r="B13" s="165" t="n">
        <f aca="false">B12+1</f>
        <v>8</v>
      </c>
      <c r="C13" s="243" t="n">
        <f aca="false">DATE(2015,2,1)</f>
        <v>42036</v>
      </c>
      <c r="E13" s="165" t="s">
        <v>755</v>
      </c>
      <c r="F13" s="244" t="n">
        <v>31020000</v>
      </c>
      <c r="G13" s="167" t="e">
        <f aca="false">VLOOKUP($F13,#REF!,2,FALSE())</f>
        <v>#VALUE!</v>
      </c>
      <c r="H13" s="244" t="n">
        <v>71010100</v>
      </c>
      <c r="I13" s="167" t="e">
        <f aca="false">VLOOKUP($H13,#REF!,2,FALSE())</f>
        <v>#VALUE!</v>
      </c>
      <c r="K13" s="175" t="n">
        <v>200000</v>
      </c>
      <c r="L13" s="245" t="n">
        <f aca="false">L12+K13-J13</f>
        <v>469000</v>
      </c>
    </row>
    <row r="14" customFormat="false" ht="11.25" hidden="true" customHeight="false" outlineLevel="0" collapsed="false">
      <c r="B14" s="165" t="n">
        <f aca="false">B13+1</f>
        <v>9</v>
      </c>
      <c r="C14" s="243" t="n">
        <f aca="false">DATE(2015,2,1)</f>
        <v>42036</v>
      </c>
      <c r="E14" s="165" t="s">
        <v>756</v>
      </c>
      <c r="F14" s="244" t="n">
        <v>31070200</v>
      </c>
      <c r="G14" s="167" t="e">
        <f aca="false">VLOOKUP($F14,#REF!,2,FALSE())</f>
        <v>#VALUE!</v>
      </c>
      <c r="H14" s="244" t="n">
        <v>71020000</v>
      </c>
      <c r="I14" s="167" t="e">
        <f aca="false">VLOOKUP($H14,#REF!,2,FALSE())</f>
        <v>#VALUE!</v>
      </c>
      <c r="K14" s="175" t="n">
        <v>22000</v>
      </c>
      <c r="L14" s="245" t="n">
        <f aca="false">L13+K14-J14</f>
        <v>491000</v>
      </c>
    </row>
    <row r="15" customFormat="false" ht="11.25" hidden="true" customHeight="false" outlineLevel="0" collapsed="false">
      <c r="B15" s="165" t="n">
        <f aca="false">B14+1</f>
        <v>10</v>
      </c>
      <c r="C15" s="243" t="n">
        <f aca="false">DATE(2015,2,1)</f>
        <v>42036</v>
      </c>
      <c r="E15" s="165" t="s">
        <v>757</v>
      </c>
      <c r="F15" s="244" t="n">
        <v>31020000</v>
      </c>
      <c r="G15" s="167" t="e">
        <f aca="false">VLOOKUP($F15,#REF!,2,FALSE())</f>
        <v>#VALUE!</v>
      </c>
      <c r="H15" s="244" t="n">
        <v>31070100</v>
      </c>
      <c r="I15" s="167" t="e">
        <f aca="false">VLOOKUP($H15,#REF!,2,FALSE())</f>
        <v>#VALUE!</v>
      </c>
      <c r="J15" s="175" t="n">
        <v>20000</v>
      </c>
      <c r="K15" s="175"/>
      <c r="L15" s="245" t="n">
        <f aca="false">L14+K15-J15</f>
        <v>471000</v>
      </c>
    </row>
    <row r="16" customFormat="false" ht="11.25" hidden="true" customHeight="false" outlineLevel="0" collapsed="false">
      <c r="B16" s="165" t="n">
        <f aca="false">B15+1</f>
        <v>11</v>
      </c>
      <c r="C16" s="243" t="n">
        <f aca="false">DATE(2015,2,1)</f>
        <v>42036</v>
      </c>
      <c r="E16" s="165" t="s">
        <v>757</v>
      </c>
      <c r="F16" s="244" t="n">
        <v>31070100</v>
      </c>
      <c r="G16" s="167" t="e">
        <f aca="false">VLOOKUP($F16,#REF!,2,FALSE())</f>
        <v>#VALUE!</v>
      </c>
      <c r="H16" s="244" t="n">
        <v>31020000</v>
      </c>
      <c r="I16" s="167" t="e">
        <f aca="false">VLOOKUP($H16,#REF!,2,FALSE())</f>
        <v>#VALUE!</v>
      </c>
      <c r="J16" s="175"/>
      <c r="K16" s="175" t="n">
        <v>20000</v>
      </c>
      <c r="L16" s="245" t="n">
        <f aca="false">L15+K16-J16</f>
        <v>491000</v>
      </c>
    </row>
    <row r="17" customFormat="false" ht="11.25" hidden="true" customHeight="false" outlineLevel="0" collapsed="false">
      <c r="B17" s="165" t="n">
        <f aca="false">B16+1</f>
        <v>12</v>
      </c>
      <c r="C17" s="243" t="n">
        <f aca="false">DATE(2015,2,1)</f>
        <v>42036</v>
      </c>
      <c r="E17" s="165" t="s">
        <v>758</v>
      </c>
      <c r="F17" s="244" t="n">
        <v>31020000</v>
      </c>
      <c r="G17" s="167" t="e">
        <f aca="false">VLOOKUP($F17,#REF!,2,FALSE())</f>
        <v>#VALUE!</v>
      </c>
      <c r="H17" s="244" t="n">
        <v>31040000</v>
      </c>
      <c r="I17" s="167" t="e">
        <f aca="false">VLOOKUP($H17,#REF!,2,FALSE())</f>
        <v>#VALUE!</v>
      </c>
      <c r="J17" s="175" t="n">
        <v>11000</v>
      </c>
      <c r="K17" s="175"/>
      <c r="L17" s="245" t="n">
        <f aca="false">L16+K17-J17</f>
        <v>480000</v>
      </c>
    </row>
    <row r="18" customFormat="false" ht="11.25" hidden="true" customHeight="false" outlineLevel="0" collapsed="false">
      <c r="B18" s="165" t="n">
        <f aca="false">B17+1</f>
        <v>13</v>
      </c>
      <c r="C18" s="243" t="n">
        <f aca="false">DATE(2015,2,1)</f>
        <v>42036</v>
      </c>
      <c r="E18" s="165" t="s">
        <v>758</v>
      </c>
      <c r="F18" s="244" t="n">
        <v>31040000</v>
      </c>
      <c r="G18" s="167" t="e">
        <f aca="false">VLOOKUP($F18,#REF!,2,FALSE())</f>
        <v>#VALUE!</v>
      </c>
      <c r="H18" s="244" t="n">
        <v>31020000</v>
      </c>
      <c r="I18" s="167" t="e">
        <f aca="false">VLOOKUP($H18,#REF!,2,FALSE())</f>
        <v>#VALUE!</v>
      </c>
      <c r="J18" s="175"/>
      <c r="K18" s="175" t="n">
        <v>11000</v>
      </c>
      <c r="L18" s="245" t="n">
        <f aca="false">L17+K18-J18</f>
        <v>491000</v>
      </c>
    </row>
    <row r="19" customFormat="false" ht="11.25" hidden="true" customHeight="false" outlineLevel="0" collapsed="false">
      <c r="B19" s="165" t="n">
        <f aca="false">B18+1</f>
        <v>14</v>
      </c>
      <c r="C19" s="243" t="n">
        <f aca="false">DATE(2015,2,30)</f>
        <v>42065</v>
      </c>
      <c r="E19" s="165" t="s">
        <v>754</v>
      </c>
      <c r="F19" s="244" t="n">
        <v>31020000</v>
      </c>
      <c r="G19" s="167" t="e">
        <f aca="false">VLOOKUP($F19,#REF!,2,FALSE())</f>
        <v>#VALUE!</v>
      </c>
      <c r="H19" s="244" t="n">
        <v>10010000</v>
      </c>
      <c r="I19" s="167" t="e">
        <f aca="false">VLOOKUP($H19,#REF!,2,FALSE())</f>
        <v>#VALUE!</v>
      </c>
      <c r="J19" s="175" t="n">
        <v>169000</v>
      </c>
      <c r="K19" s="175"/>
      <c r="L19" s="245" t="n">
        <f aca="false">L18+K19-J19</f>
        <v>322000</v>
      </c>
    </row>
    <row r="20" customFormat="false" ht="11.25" hidden="true" customHeight="false" outlineLevel="0" collapsed="false">
      <c r="B20" s="165" t="n">
        <f aca="false">B19+1</f>
        <v>15</v>
      </c>
      <c r="C20" s="243" t="n">
        <f aca="false">DATE(2015,3,1)</f>
        <v>42064</v>
      </c>
      <c r="E20" s="165" t="s">
        <v>759</v>
      </c>
      <c r="F20" s="244" t="n">
        <v>31020000</v>
      </c>
      <c r="G20" s="167" t="e">
        <f aca="false">VLOOKUP($F20,#REF!,2,FALSE())</f>
        <v>#VALUE!</v>
      </c>
      <c r="H20" s="244" t="n">
        <v>71010100</v>
      </c>
      <c r="I20" s="167" t="e">
        <f aca="false">VLOOKUP($H20,#REF!,2,FALSE())</f>
        <v>#VALUE!</v>
      </c>
      <c r="K20" s="175" t="n">
        <v>200000</v>
      </c>
      <c r="L20" s="245" t="n">
        <f aca="false">L19+K20-J20</f>
        <v>522000</v>
      </c>
    </row>
    <row r="21" customFormat="false" ht="11.25" hidden="true" customHeight="false" outlineLevel="0" collapsed="false">
      <c r="B21" s="165" t="n">
        <f aca="false">B20+1</f>
        <v>16</v>
      </c>
      <c r="C21" s="243" t="n">
        <f aca="false">DATE(2015,3,1)</f>
        <v>42064</v>
      </c>
      <c r="E21" s="165" t="s">
        <v>760</v>
      </c>
      <c r="F21" s="244" t="n">
        <v>31070200</v>
      </c>
      <c r="G21" s="167" t="e">
        <f aca="false">VLOOKUP($F21,#REF!,2,FALSE())</f>
        <v>#VALUE!</v>
      </c>
      <c r="H21" s="244" t="n">
        <v>71020000</v>
      </c>
      <c r="I21" s="167" t="e">
        <f aca="false">VLOOKUP($H21,#REF!,2,FALSE())</f>
        <v>#VALUE!</v>
      </c>
      <c r="K21" s="175" t="n">
        <v>22000</v>
      </c>
      <c r="L21" s="245" t="n">
        <f aca="false">L20+K21-J21</f>
        <v>544000</v>
      </c>
    </row>
    <row r="22" customFormat="false" ht="11.25" hidden="true" customHeight="false" outlineLevel="0" collapsed="false">
      <c r="B22" s="165" t="n">
        <f aca="false">B21+1</f>
        <v>17</v>
      </c>
      <c r="C22" s="243" t="n">
        <f aca="false">DATE(2015,3,1)</f>
        <v>42064</v>
      </c>
      <c r="E22" s="165" t="s">
        <v>761</v>
      </c>
      <c r="F22" s="244" t="n">
        <v>31020000</v>
      </c>
      <c r="G22" s="167" t="e">
        <f aca="false">VLOOKUP($F22,#REF!,2,FALSE())</f>
        <v>#VALUE!</v>
      </c>
      <c r="H22" s="244" t="n">
        <v>31070100</v>
      </c>
      <c r="I22" s="167" t="e">
        <f aca="false">VLOOKUP($H22,#REF!,2,FALSE())</f>
        <v>#VALUE!</v>
      </c>
      <c r="J22" s="175" t="n">
        <v>20000</v>
      </c>
      <c r="K22" s="175"/>
      <c r="L22" s="245" t="n">
        <f aca="false">L21+K22-J22</f>
        <v>524000</v>
      </c>
    </row>
    <row r="23" customFormat="false" ht="11.25" hidden="true" customHeight="false" outlineLevel="0" collapsed="false">
      <c r="B23" s="165" t="n">
        <f aca="false">B22+1</f>
        <v>18</v>
      </c>
      <c r="C23" s="243" t="n">
        <f aca="false">DATE(2015,3,1)</f>
        <v>42064</v>
      </c>
      <c r="E23" s="165" t="s">
        <v>761</v>
      </c>
      <c r="F23" s="244" t="n">
        <v>31070100</v>
      </c>
      <c r="G23" s="167" t="e">
        <f aca="false">VLOOKUP($F23,#REF!,2,FALSE())</f>
        <v>#VALUE!</v>
      </c>
      <c r="H23" s="244" t="n">
        <v>31020000</v>
      </c>
      <c r="I23" s="167" t="e">
        <f aca="false">VLOOKUP($H23,#REF!,2,FALSE())</f>
        <v>#VALUE!</v>
      </c>
      <c r="J23" s="175"/>
      <c r="K23" s="175" t="n">
        <v>20000</v>
      </c>
      <c r="L23" s="245" t="n">
        <f aca="false">L22+K23-J23</f>
        <v>544000</v>
      </c>
    </row>
    <row r="24" customFormat="false" ht="11.25" hidden="true" customHeight="false" outlineLevel="0" collapsed="false">
      <c r="B24" s="165" t="n">
        <f aca="false">B23+1</f>
        <v>19</v>
      </c>
      <c r="C24" s="243" t="n">
        <f aca="false">DATE(2015,3,1)</f>
        <v>42064</v>
      </c>
      <c r="E24" s="165" t="s">
        <v>762</v>
      </c>
      <c r="F24" s="244" t="n">
        <v>31020000</v>
      </c>
      <c r="G24" s="167" t="e">
        <f aca="false">VLOOKUP($F24,#REF!,2,FALSE())</f>
        <v>#VALUE!</v>
      </c>
      <c r="H24" s="244" t="n">
        <v>31040000</v>
      </c>
      <c r="I24" s="167" t="e">
        <f aca="false">VLOOKUP($H24,#REF!,2,FALSE())</f>
        <v>#VALUE!</v>
      </c>
      <c r="J24" s="175" t="n">
        <v>11000</v>
      </c>
      <c r="K24" s="175"/>
      <c r="L24" s="245" t="n">
        <f aca="false">L23+K24-J24</f>
        <v>533000</v>
      </c>
    </row>
    <row r="25" customFormat="false" ht="11.25" hidden="true" customHeight="false" outlineLevel="0" collapsed="false">
      <c r="B25" s="165" t="n">
        <f aca="false">B24+1</f>
        <v>20</v>
      </c>
      <c r="C25" s="243" t="n">
        <f aca="false">DATE(2015,3,1)</f>
        <v>42064</v>
      </c>
      <c r="E25" s="165" t="s">
        <v>762</v>
      </c>
      <c r="F25" s="244" t="n">
        <v>31040000</v>
      </c>
      <c r="G25" s="167" t="e">
        <f aca="false">VLOOKUP($F25,#REF!,2,FALSE())</f>
        <v>#VALUE!</v>
      </c>
      <c r="H25" s="244" t="n">
        <v>31020000</v>
      </c>
      <c r="I25" s="167" t="e">
        <f aca="false">VLOOKUP($H25,#REF!,2,FALSE())</f>
        <v>#VALUE!</v>
      </c>
      <c r="J25" s="175"/>
      <c r="K25" s="175" t="n">
        <v>11000</v>
      </c>
      <c r="L25" s="245" t="n">
        <f aca="false">L24+K25-J25</f>
        <v>544000</v>
      </c>
    </row>
    <row r="26" customFormat="false" ht="11.25" hidden="true" customHeight="false" outlineLevel="0" collapsed="false">
      <c r="B26" s="165" t="n">
        <f aca="false">B25+1</f>
        <v>21</v>
      </c>
      <c r="C26" s="243" t="n">
        <f aca="false">DATE(2015,3,30)</f>
        <v>42093</v>
      </c>
      <c r="E26" s="165" t="s">
        <v>754</v>
      </c>
      <c r="F26" s="244" t="n">
        <v>31020000</v>
      </c>
      <c r="G26" s="167" t="e">
        <f aca="false">VLOOKUP($F26,#REF!,2,FALSE())</f>
        <v>#VALUE!</v>
      </c>
      <c r="H26" s="244" t="n">
        <v>10010000</v>
      </c>
      <c r="I26" s="167" t="e">
        <f aca="false">VLOOKUP($H26,#REF!,2,FALSE())</f>
        <v>#VALUE!</v>
      </c>
      <c r="J26" s="175" t="n">
        <v>169000</v>
      </c>
      <c r="K26" s="175"/>
      <c r="L26" s="245" t="n">
        <f aca="false">L25+K26-J26</f>
        <v>375000</v>
      </c>
    </row>
    <row r="27" customFormat="false" ht="11.25" hidden="true" customHeight="false" outlineLevel="0" collapsed="false">
      <c r="B27" s="165" t="n">
        <f aca="false">B26+1</f>
        <v>22</v>
      </c>
      <c r="C27" s="243" t="n">
        <f aca="false">DATE(2015,1,5)</f>
        <v>42009</v>
      </c>
      <c r="E27" s="165" t="s">
        <v>763</v>
      </c>
      <c r="F27" s="181" t="n">
        <v>31070000</v>
      </c>
      <c r="G27" s="167" t="e">
        <f aca="false">VLOOKUP($F27,#REF!,2,FALSE())</f>
        <v>#VALUE!</v>
      </c>
      <c r="H27" s="167" t="n">
        <v>11010000</v>
      </c>
      <c r="I27" s="167" t="e">
        <f aca="false">VLOOKUP($H27,#REF!,2,FALSE())</f>
        <v>#VALUE!</v>
      </c>
      <c r="J27" s="175" t="n">
        <v>84000</v>
      </c>
      <c r="K27" s="175"/>
      <c r="L27" s="245" t="n">
        <f aca="false">L26+K27-J27</f>
        <v>291000</v>
      </c>
    </row>
    <row r="28" customFormat="false" ht="11.25" hidden="true" customHeight="false" outlineLevel="0" collapsed="false">
      <c r="J28" s="172" t="n">
        <f aca="false">SUM(J6:J27)</f>
        <v>684000</v>
      </c>
      <c r="K28" s="172" t="n">
        <f aca="false">SUM(K6:K27)</f>
        <v>759000</v>
      </c>
    </row>
    <row r="29" customFormat="false" ht="11.25" hidden="true" customHeight="false" outlineLevel="0" collapsed="false">
      <c r="B29" s="185"/>
      <c r="C29" s="185"/>
      <c r="D29" s="185"/>
      <c r="E29" s="185"/>
      <c r="F29" s="185"/>
      <c r="G29" s="185"/>
      <c r="H29" s="185"/>
      <c r="I29" s="185"/>
      <c r="J29" s="211" t="s">
        <v>733</v>
      </c>
      <c r="K29" s="185"/>
      <c r="L29" s="212" t="n">
        <f aca="false">L4+K28-J28</f>
        <v>291000</v>
      </c>
    </row>
    <row r="30" customFormat="false" ht="11.25" hidden="false" customHeight="false" outlineLevel="0" collapsed="false">
      <c r="C30" s="193" t="s">
        <v>713</v>
      </c>
      <c r="D30" s="170"/>
      <c r="E30" s="171"/>
      <c r="F30" s="167"/>
      <c r="G30" s="167"/>
      <c r="H30" s="167"/>
      <c r="I30" s="167"/>
      <c r="J30" s="172" t="s">
        <v>715</v>
      </c>
      <c r="K30" s="170"/>
      <c r="L30" s="193" t="s">
        <v>736</v>
      </c>
    </row>
    <row r="31" customFormat="false" ht="11.25" hidden="false" customHeight="false" outlineLevel="0" collapsed="false">
      <c r="C31" s="241"/>
      <c r="E31" s="165" t="s">
        <v>714</v>
      </c>
      <c r="F31" s="167"/>
      <c r="G31" s="167"/>
      <c r="H31" s="167"/>
      <c r="I31" s="167"/>
      <c r="J31" s="171" t="s">
        <v>718</v>
      </c>
      <c r="K31" s="172"/>
      <c r="L31" s="182" t="n">
        <f aca="false">L29</f>
        <v>291000</v>
      </c>
    </row>
    <row r="32" customFormat="false" ht="11.25" hidden="false" customHeight="false" outlineLevel="0" collapsed="false">
      <c r="B32" s="165" t="s">
        <v>719</v>
      </c>
      <c r="C32" s="241" t="s">
        <v>720</v>
      </c>
      <c r="E32" s="165" t="s">
        <v>721</v>
      </c>
      <c r="F32" s="176" t="s">
        <v>722</v>
      </c>
      <c r="G32" s="167" t="s">
        <v>723</v>
      </c>
      <c r="H32" s="167" t="s">
        <v>724</v>
      </c>
      <c r="I32" s="167" t="s">
        <v>725</v>
      </c>
      <c r="J32" s="242" t="s">
        <v>727</v>
      </c>
      <c r="K32" s="242" t="s">
        <v>728</v>
      </c>
      <c r="L32" s="230" t="s">
        <v>43</v>
      </c>
    </row>
    <row r="33" customFormat="false" ht="11.25" hidden="false" customHeight="false" outlineLevel="0" collapsed="false">
      <c r="B33" s="165" t="n">
        <v>1</v>
      </c>
      <c r="C33" s="243" t="n">
        <f aca="false">DATE(2015,4,1)</f>
        <v>42095</v>
      </c>
      <c r="E33" s="165" t="s">
        <v>764</v>
      </c>
      <c r="F33" s="244" t="n">
        <v>31020000</v>
      </c>
      <c r="G33" s="167" t="e">
        <f aca="false">VLOOKUP($F33,#REF!,2,FALSE())</f>
        <v>#VALUE!</v>
      </c>
      <c r="H33" s="244" t="n">
        <v>71010100</v>
      </c>
      <c r="I33" s="167" t="e">
        <f aca="false">VLOOKUP($H33,#REF!,2,FALSE())</f>
        <v>#VALUE!</v>
      </c>
      <c r="K33" s="175" t="n">
        <v>200000</v>
      </c>
      <c r="L33" s="245" t="n">
        <f aca="false">L31+K33-J33</f>
        <v>491000</v>
      </c>
    </row>
    <row r="34" customFormat="false" ht="11.25" hidden="false" customHeight="false" outlineLevel="0" collapsed="false">
      <c r="B34" s="165" t="n">
        <f aca="false">B33+1</f>
        <v>2</v>
      </c>
      <c r="C34" s="243" t="n">
        <f aca="false">DATE(2015,4,1)</f>
        <v>42095</v>
      </c>
      <c r="E34" s="165" t="s">
        <v>765</v>
      </c>
      <c r="F34" s="244" t="n">
        <v>31070200</v>
      </c>
      <c r="G34" s="167" t="e">
        <f aca="false">VLOOKUP($F34,#REF!,2,FALSE())</f>
        <v>#VALUE!</v>
      </c>
      <c r="H34" s="244" t="n">
        <v>71020000</v>
      </c>
      <c r="I34" s="167" t="e">
        <f aca="false">VLOOKUP($H34,#REF!,2,FALSE())</f>
        <v>#VALUE!</v>
      </c>
      <c r="K34" s="175" t="n">
        <v>22000</v>
      </c>
      <c r="L34" s="245" t="n">
        <f aca="false">L33+K34-J34</f>
        <v>513000</v>
      </c>
    </row>
    <row r="35" customFormat="false" ht="11.25" hidden="false" customHeight="false" outlineLevel="0" collapsed="false">
      <c r="B35" s="165" t="n">
        <f aca="false">B34+1</f>
        <v>3</v>
      </c>
      <c r="C35" s="243" t="n">
        <f aca="false">DATE(2015,4,1)</f>
        <v>42095</v>
      </c>
      <c r="E35" s="165" t="s">
        <v>766</v>
      </c>
      <c r="F35" s="244" t="n">
        <v>31020000</v>
      </c>
      <c r="G35" s="167" t="e">
        <f aca="false">VLOOKUP($F35,#REF!,2,FALSE())</f>
        <v>#VALUE!</v>
      </c>
      <c r="H35" s="244" t="n">
        <v>31070100</v>
      </c>
      <c r="I35" s="167" t="e">
        <f aca="false">VLOOKUP($H35,#REF!,2,FALSE())</f>
        <v>#VALUE!</v>
      </c>
      <c r="J35" s="175" t="n">
        <v>20000</v>
      </c>
      <c r="K35" s="175"/>
      <c r="L35" s="245" t="n">
        <f aca="false">L34+K35-J35</f>
        <v>493000</v>
      </c>
    </row>
    <row r="36" customFormat="false" ht="11.25" hidden="false" customHeight="false" outlineLevel="0" collapsed="false">
      <c r="B36" s="165" t="n">
        <f aca="false">B35+1</f>
        <v>4</v>
      </c>
      <c r="C36" s="243" t="n">
        <f aca="false">DATE(2015,4,1)</f>
        <v>42095</v>
      </c>
      <c r="E36" s="165" t="s">
        <v>766</v>
      </c>
      <c r="F36" s="244" t="n">
        <v>31070100</v>
      </c>
      <c r="G36" s="167" t="e">
        <f aca="false">VLOOKUP($F36,#REF!,2,FALSE())</f>
        <v>#VALUE!</v>
      </c>
      <c r="H36" s="244" t="n">
        <v>31020000</v>
      </c>
      <c r="I36" s="167" t="e">
        <f aca="false">VLOOKUP($H36,#REF!,2,FALSE())</f>
        <v>#VALUE!</v>
      </c>
      <c r="J36" s="175"/>
      <c r="K36" s="175" t="n">
        <v>20000</v>
      </c>
      <c r="L36" s="245" t="n">
        <f aca="false">L35+K36-J36</f>
        <v>513000</v>
      </c>
    </row>
    <row r="37" customFormat="false" ht="11.25" hidden="false" customHeight="false" outlineLevel="0" collapsed="false">
      <c r="B37" s="165" t="n">
        <f aca="false">B36+1</f>
        <v>5</v>
      </c>
      <c r="C37" s="243" t="n">
        <f aca="false">DATE(2015,4,1)</f>
        <v>42095</v>
      </c>
      <c r="E37" s="165" t="s">
        <v>767</v>
      </c>
      <c r="F37" s="244" t="n">
        <v>31020000</v>
      </c>
      <c r="G37" s="167" t="e">
        <f aca="false">VLOOKUP($F37,#REF!,2,FALSE())</f>
        <v>#VALUE!</v>
      </c>
      <c r="H37" s="244" t="n">
        <v>31040000</v>
      </c>
      <c r="I37" s="167" t="e">
        <f aca="false">VLOOKUP($H37,#REF!,2,FALSE())</f>
        <v>#VALUE!</v>
      </c>
      <c r="J37" s="175" t="n">
        <v>11000</v>
      </c>
      <c r="K37" s="175"/>
      <c r="L37" s="245" t="n">
        <f aca="false">L36+K37-J37</f>
        <v>502000</v>
      </c>
    </row>
    <row r="38" customFormat="false" ht="11.25" hidden="false" customHeight="false" outlineLevel="0" collapsed="false">
      <c r="B38" s="165" t="n">
        <f aca="false">B37+1</f>
        <v>6</v>
      </c>
      <c r="C38" s="243" t="n">
        <f aca="false">DATE(2015,4,1)</f>
        <v>42095</v>
      </c>
      <c r="E38" s="165" t="s">
        <v>767</v>
      </c>
      <c r="F38" s="244" t="n">
        <v>31040000</v>
      </c>
      <c r="G38" s="167" t="e">
        <f aca="false">VLOOKUP($F38,#REF!,2,FALSE())</f>
        <v>#VALUE!</v>
      </c>
      <c r="H38" s="244" t="n">
        <v>31020000</v>
      </c>
      <c r="I38" s="167" t="e">
        <f aca="false">VLOOKUP($H38,#REF!,2,FALSE())</f>
        <v>#VALUE!</v>
      </c>
      <c r="J38" s="175"/>
      <c r="K38" s="175" t="n">
        <v>11000</v>
      </c>
      <c r="L38" s="245" t="n">
        <f aca="false">L37+K38-J38</f>
        <v>513000</v>
      </c>
    </row>
    <row r="39" customFormat="false" ht="11.25" hidden="false" customHeight="false" outlineLevel="0" collapsed="false">
      <c r="B39" s="165" t="n">
        <f aca="false">B38+1</f>
        <v>7</v>
      </c>
      <c r="C39" s="194" t="n">
        <v>42111</v>
      </c>
      <c r="E39" s="165" t="s">
        <v>763</v>
      </c>
      <c r="F39" s="181" t="n">
        <v>31070000</v>
      </c>
      <c r="G39" s="167" t="e">
        <f aca="false">VLOOKUP($F39,#REF!,2,FALSE())</f>
        <v>#VALUE!</v>
      </c>
      <c r="H39" s="167" t="n">
        <v>11010000</v>
      </c>
      <c r="I39" s="167" t="e">
        <f aca="false">VLOOKUP($H39,#REF!,2,FALSE())</f>
        <v>#VALUE!</v>
      </c>
      <c r="J39" s="175" t="n">
        <v>168000</v>
      </c>
      <c r="K39" s="175"/>
      <c r="L39" s="245" t="n">
        <f aca="false">L38+K39-J39</f>
        <v>345000</v>
      </c>
    </row>
    <row r="40" customFormat="false" ht="11.25" hidden="false" customHeight="false" outlineLevel="0" collapsed="false">
      <c r="B40" s="165" t="n">
        <f aca="false">B39+1</f>
        <v>8</v>
      </c>
      <c r="C40" s="194" t="n">
        <v>42111</v>
      </c>
      <c r="E40" s="165" t="s">
        <v>768</v>
      </c>
      <c r="F40" s="181" t="n">
        <v>31040000</v>
      </c>
      <c r="G40" s="167" t="e">
        <f aca="false">VLOOKUP($F40,#REF!,2,FALSE())</f>
        <v>#VALUE!</v>
      </c>
      <c r="H40" s="167" t="n">
        <v>11010000</v>
      </c>
      <c r="I40" s="167" t="e">
        <f aca="false">VLOOKUP($H40,#REF!,2,FALSE())</f>
        <v>#VALUE!</v>
      </c>
      <c r="J40" s="175" t="n">
        <v>132000</v>
      </c>
      <c r="K40" s="175"/>
      <c r="L40" s="245" t="n">
        <f aca="false">L39+K40-J40</f>
        <v>213000</v>
      </c>
    </row>
    <row r="41" customFormat="false" ht="11.25" hidden="false" customHeight="false" outlineLevel="0" collapsed="false">
      <c r="B41" s="165" t="n">
        <f aca="false">B40+1</f>
        <v>9</v>
      </c>
      <c r="C41" s="243" t="n">
        <f aca="false">DATE(2015,4,30)</f>
        <v>42124</v>
      </c>
      <c r="E41" s="165" t="s">
        <v>754</v>
      </c>
      <c r="F41" s="244" t="n">
        <v>31020000</v>
      </c>
      <c r="G41" s="167" t="e">
        <f aca="false">VLOOKUP($F41,#REF!,2,FALSE())</f>
        <v>#VALUE!</v>
      </c>
      <c r="H41" s="246" t="n">
        <v>10010000</v>
      </c>
      <c r="I41" s="167" t="e">
        <f aca="false">VLOOKUP($H41,#REF!,2,FALSE())</f>
        <v>#VALUE!</v>
      </c>
      <c r="J41" s="175" t="n">
        <v>169000</v>
      </c>
      <c r="K41" s="175"/>
      <c r="L41" s="245" t="n">
        <f aca="false">L40+K41-J41</f>
        <v>44000</v>
      </c>
    </row>
    <row r="42" customFormat="false" ht="11.25" hidden="false" customHeight="false" outlineLevel="0" collapsed="false">
      <c r="J42" s="172" t="n">
        <f aca="false">SUM(J33:J41)</f>
        <v>500000</v>
      </c>
      <c r="K42" s="172" t="n">
        <f aca="false">SUM(K33:K41)</f>
        <v>253000</v>
      </c>
    </row>
    <row r="43" customFormat="false" ht="11.25" hidden="false" customHeight="false" outlineLevel="0" collapsed="false">
      <c r="B43" s="185"/>
      <c r="C43" s="185"/>
      <c r="D43" s="185"/>
      <c r="E43" s="185"/>
      <c r="F43" s="185"/>
      <c r="G43" s="185"/>
      <c r="H43" s="185"/>
      <c r="I43" s="185"/>
      <c r="J43" s="211" t="s">
        <v>733</v>
      </c>
      <c r="K43" s="185"/>
      <c r="L43" s="212" t="n">
        <f aca="false">L31+K42-J42</f>
        <v>44000</v>
      </c>
    </row>
  </sheetData>
  <mergeCells count="1">
    <mergeCell ref="B2:L2"/>
  </mergeCells>
  <printOptions headings="false" gridLines="false" gridLinesSet="true" horizontalCentered="false" verticalCentered="false"/>
  <pageMargins left="0.170138888888889" right="0.159722222222222" top="0.229861111111111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K34"/>
  <sheetViews>
    <sheetView showFormulas="tru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M16" activeCellId="0" sqref="M16"/>
    </sheetView>
  </sheetViews>
  <sheetFormatPr defaultColWidth="9.15625" defaultRowHeight="12.75" zeroHeight="false" outlineLevelRow="0" outlineLevelCol="0"/>
  <cols>
    <col collapsed="false" customWidth="true" hidden="false" outlineLevel="0" max="2" min="1" style="247" width="3.42"/>
    <col collapsed="false" customWidth="true" hidden="false" outlineLevel="0" max="3" min="3" style="247" width="14.86"/>
    <col collapsed="false" customWidth="true" hidden="false" outlineLevel="0" max="4" min="4" style="247" width="11.71"/>
    <col collapsed="false" customWidth="true" hidden="false" outlineLevel="0" max="5" min="5" style="247" width="3.99"/>
    <col collapsed="false" customWidth="true" hidden="false" outlineLevel="0" max="6" min="6" style="247" width="12.14"/>
    <col collapsed="false" customWidth="true" hidden="false" outlineLevel="0" max="7" min="7" style="247" width="11.42"/>
    <col collapsed="false" customWidth="true" hidden="false" outlineLevel="0" max="8" min="8" style="247" width="19.14"/>
    <col collapsed="false" customWidth="true" hidden="false" outlineLevel="0" max="9" min="9" style="247" width="11.42"/>
    <col collapsed="false" customWidth="true" hidden="false" outlineLevel="0" max="10" min="10" style="247" width="5.7"/>
    <col collapsed="false" customWidth="true" hidden="false" outlineLevel="0" max="11" min="11" style="247" width="11.86"/>
    <col collapsed="false" customWidth="false" hidden="false" outlineLevel="0" max="13" min="12" style="247" width="9.14"/>
    <col collapsed="false" customWidth="true" hidden="false" outlineLevel="0" max="14" min="14" style="247" width="11.29"/>
    <col collapsed="false" customWidth="false" hidden="false" outlineLevel="0" max="1024" min="15" style="247" width="9.14"/>
  </cols>
  <sheetData>
    <row r="2" customFormat="false" ht="12.75" hidden="false" customHeight="true" outlineLevel="0" collapsed="false">
      <c r="B2" s="248" t="s">
        <v>769</v>
      </c>
      <c r="C2" s="248"/>
      <c r="D2" s="248"/>
      <c r="E2" s="248"/>
      <c r="F2" s="248"/>
      <c r="G2" s="248"/>
      <c r="H2" s="248"/>
      <c r="I2" s="248"/>
      <c r="J2" s="248"/>
      <c r="K2" s="248"/>
    </row>
    <row r="3" customFormat="false" ht="12.75" hidden="false" customHeight="false" outlineLevel="0" collapsed="false"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5" customFormat="false" ht="12.75" hidden="false" customHeight="false" outlineLevel="0" collapsed="false">
      <c r="B5" s="247" t="s">
        <v>770</v>
      </c>
    </row>
    <row r="6" customFormat="false" ht="12.75" hidden="false" customHeight="false" outlineLevel="0" collapsed="false">
      <c r="B6" s="249"/>
      <c r="C6" s="249"/>
      <c r="D6" s="249"/>
    </row>
    <row r="7" customFormat="false" ht="12.75" hidden="false" customHeight="false" outlineLevel="0" collapsed="false">
      <c r="B7" s="247" t="s">
        <v>771</v>
      </c>
    </row>
    <row r="8" customFormat="false" ht="12.75" hidden="false" customHeight="true" outlineLevel="0" collapsed="false">
      <c r="B8" s="250" t="s">
        <v>191</v>
      </c>
      <c r="C8" s="250" t="s">
        <v>42</v>
      </c>
      <c r="D8" s="250"/>
      <c r="E8" s="251" t="s">
        <v>41</v>
      </c>
      <c r="F8" s="252" t="s">
        <v>772</v>
      </c>
      <c r="G8" s="252"/>
      <c r="H8" s="252"/>
      <c r="I8" s="252"/>
      <c r="J8" s="252"/>
      <c r="K8" s="252"/>
    </row>
    <row r="9" customFormat="false" ht="63" hidden="false" customHeight="true" outlineLevel="0" collapsed="false">
      <c r="B9" s="250"/>
      <c r="C9" s="250"/>
      <c r="D9" s="250"/>
      <c r="E9" s="251"/>
      <c r="F9" s="253" t="s">
        <v>773</v>
      </c>
      <c r="G9" s="253" t="s">
        <v>774</v>
      </c>
      <c r="H9" s="254" t="s">
        <v>775</v>
      </c>
      <c r="I9" s="253" t="s">
        <v>776</v>
      </c>
      <c r="J9" s="253" t="s">
        <v>777</v>
      </c>
      <c r="K9" s="250" t="s">
        <v>778</v>
      </c>
    </row>
    <row r="10" customFormat="false" ht="12.75" hidden="false" customHeight="false" outlineLevel="0" collapsed="false">
      <c r="B10" s="250" t="s">
        <v>14</v>
      </c>
      <c r="C10" s="250"/>
      <c r="D10" s="250"/>
      <c r="E10" s="253" t="s">
        <v>779</v>
      </c>
      <c r="F10" s="253" t="n">
        <v>1</v>
      </c>
      <c r="G10" s="253" t="n">
        <v>2</v>
      </c>
      <c r="H10" s="253" t="n">
        <v>3</v>
      </c>
      <c r="I10" s="253" t="n">
        <v>4</v>
      </c>
      <c r="J10" s="253" t="n">
        <v>5</v>
      </c>
      <c r="K10" s="253" t="n">
        <v>6</v>
      </c>
    </row>
    <row r="11" customFormat="false" ht="12.75" hidden="false" customHeight="true" outlineLevel="0" collapsed="false">
      <c r="B11" s="250" t="n">
        <v>1</v>
      </c>
      <c r="C11" s="253" t="s">
        <v>780</v>
      </c>
      <c r="D11" s="250" t="s">
        <v>781</v>
      </c>
      <c r="E11" s="250" t="n">
        <v>1</v>
      </c>
      <c r="F11" s="255" t="n">
        <v>1</v>
      </c>
      <c r="G11" s="255" t="n">
        <v>0</v>
      </c>
      <c r="H11" s="255" t="n">
        <v>0</v>
      </c>
      <c r="I11" s="255" t="n">
        <v>0</v>
      </c>
      <c r="J11" s="255" t="n">
        <v>0</v>
      </c>
      <c r="K11" s="256" t="n">
        <v>1</v>
      </c>
    </row>
    <row r="12" customFormat="false" ht="12.75" hidden="false" customHeight="false" outlineLevel="0" collapsed="false">
      <c r="B12" s="250"/>
      <c r="C12" s="253"/>
      <c r="D12" s="250" t="s">
        <v>782</v>
      </c>
      <c r="E12" s="250" t="n">
        <v>2</v>
      </c>
      <c r="F12" s="257"/>
      <c r="G12" s="257"/>
      <c r="H12" s="257"/>
      <c r="I12" s="257"/>
      <c r="J12" s="257"/>
      <c r="K12" s="258"/>
    </row>
    <row r="13" customFormat="false" ht="36" hidden="false" customHeight="true" outlineLevel="0" collapsed="false">
      <c r="B13" s="250"/>
      <c r="C13" s="253" t="s">
        <v>783</v>
      </c>
      <c r="D13" s="254" t="s">
        <v>784</v>
      </c>
      <c r="E13" s="250" t="n">
        <v>3</v>
      </c>
      <c r="F13" s="259" t="e">
        <f aca="false">#REF!</f>
        <v>#REF!</v>
      </c>
      <c r="G13" s="260"/>
      <c r="H13" s="260"/>
      <c r="I13" s="260"/>
      <c r="J13" s="260"/>
      <c r="K13" s="259" t="e">
        <f aca="false">SUM(F13:H13)</f>
        <v>#REF!</v>
      </c>
    </row>
    <row r="14" customFormat="false" ht="24" hidden="false" customHeight="false" outlineLevel="0" collapsed="false">
      <c r="B14" s="250"/>
      <c r="C14" s="253"/>
      <c r="D14" s="261" t="s">
        <v>785</v>
      </c>
      <c r="E14" s="250" t="n">
        <v>4</v>
      </c>
      <c r="F14" s="262"/>
      <c r="G14" s="262"/>
      <c r="H14" s="262"/>
      <c r="I14" s="262"/>
      <c r="J14" s="262"/>
      <c r="K14" s="263" t="n">
        <f aca="false">SUM(F14:H14)</f>
        <v>0</v>
      </c>
    </row>
    <row r="15" customFormat="false" ht="36" hidden="false" customHeight="false" outlineLevel="0" collapsed="false">
      <c r="B15" s="250"/>
      <c r="C15" s="253"/>
      <c r="D15" s="264" t="s">
        <v>786</v>
      </c>
      <c r="E15" s="250" t="n">
        <v>5</v>
      </c>
      <c r="F15" s="262"/>
      <c r="G15" s="262"/>
      <c r="H15" s="262"/>
      <c r="I15" s="262"/>
      <c r="J15" s="262"/>
      <c r="K15" s="263" t="n">
        <f aca="false">SUM(F15:H15)</f>
        <v>0</v>
      </c>
    </row>
    <row r="16" customFormat="false" ht="24.75" hidden="false" customHeight="true" outlineLevel="0" collapsed="false">
      <c r="B16" s="250"/>
      <c r="C16" s="253"/>
      <c r="D16" s="254" t="s">
        <v>787</v>
      </c>
      <c r="E16" s="250" t="n">
        <v>6</v>
      </c>
      <c r="F16" s="259"/>
      <c r="G16" s="262"/>
      <c r="H16" s="262"/>
      <c r="I16" s="262"/>
      <c r="J16" s="262"/>
      <c r="K16" s="259" t="n">
        <f aca="false">SUM(F16:H16)</f>
        <v>0</v>
      </c>
    </row>
    <row r="17" customFormat="false" ht="53.25" hidden="false" customHeight="true" outlineLevel="0" collapsed="false">
      <c r="B17" s="250"/>
      <c r="C17" s="253"/>
      <c r="D17" s="261" t="s">
        <v>788</v>
      </c>
      <c r="E17" s="250" t="n">
        <v>7</v>
      </c>
      <c r="F17" s="262"/>
      <c r="G17" s="262"/>
      <c r="H17" s="262"/>
      <c r="I17" s="262"/>
      <c r="J17" s="262"/>
      <c r="K17" s="263" t="n">
        <f aca="false">SUM(F17:H17)</f>
        <v>0</v>
      </c>
    </row>
    <row r="18" customFormat="false" ht="12.75" hidden="false" customHeight="false" outlineLevel="0" collapsed="false">
      <c r="B18" s="250"/>
      <c r="C18" s="253"/>
      <c r="D18" s="265" t="s">
        <v>789</v>
      </c>
      <c r="E18" s="250" t="n">
        <v>8</v>
      </c>
      <c r="F18" s="259" t="e">
        <f aca="false">SUM(F13:F17)</f>
        <v>#REF!</v>
      </c>
      <c r="G18" s="259" t="n">
        <f aca="false">SUM(G13:G17)</f>
        <v>0</v>
      </c>
      <c r="H18" s="259" t="n">
        <f aca="false">SUM(H13:H17)</f>
        <v>0</v>
      </c>
      <c r="I18" s="259"/>
      <c r="J18" s="259"/>
      <c r="K18" s="259" t="e">
        <f aca="false">SUM(F18:H18)</f>
        <v>#REF!</v>
      </c>
    </row>
    <row r="19" customFormat="false" ht="12.75" hidden="false" customHeight="false" outlineLevel="0" collapsed="false">
      <c r="B19" s="250"/>
      <c r="C19" s="250" t="s">
        <v>790</v>
      </c>
      <c r="D19" s="250"/>
      <c r="E19" s="250" t="n">
        <v>9</v>
      </c>
      <c r="F19" s="266" t="n">
        <v>0.21</v>
      </c>
      <c r="G19" s="267" t="n">
        <v>0.04</v>
      </c>
      <c r="H19" s="267" t="n">
        <v>0.075</v>
      </c>
      <c r="I19" s="267"/>
      <c r="J19" s="267"/>
      <c r="K19" s="268" t="n">
        <v>0.21</v>
      </c>
    </row>
    <row r="20" customFormat="false" ht="24.75" hidden="false" customHeight="true" outlineLevel="0" collapsed="false">
      <c r="B20" s="250"/>
      <c r="C20" s="253" t="s">
        <v>791</v>
      </c>
      <c r="D20" s="264" t="s">
        <v>792</v>
      </c>
      <c r="E20" s="250" t="n">
        <v>10</v>
      </c>
      <c r="F20" s="259" t="e">
        <f aca="false">F18*F19</f>
        <v>#REF!</v>
      </c>
      <c r="G20" s="259" t="n">
        <f aca="false">G18*G19</f>
        <v>0</v>
      </c>
      <c r="H20" s="259" t="n">
        <f aca="false">H18*H19</f>
        <v>0</v>
      </c>
      <c r="I20" s="259"/>
      <c r="J20" s="259"/>
      <c r="K20" s="259" t="e">
        <f aca="false">SUM(F20:H20)</f>
        <v>#REF!</v>
      </c>
    </row>
    <row r="21" customFormat="false" ht="24" hidden="false" customHeight="false" outlineLevel="0" collapsed="false">
      <c r="B21" s="250"/>
      <c r="C21" s="253"/>
      <c r="D21" s="264" t="s">
        <v>793</v>
      </c>
      <c r="E21" s="250" t="n">
        <v>11</v>
      </c>
      <c r="F21" s="263"/>
      <c r="G21" s="262"/>
      <c r="H21" s="262"/>
      <c r="I21" s="262"/>
      <c r="J21" s="262"/>
      <c r="K21" s="259" t="n">
        <v>168000</v>
      </c>
    </row>
    <row r="22" customFormat="false" ht="12.75" hidden="false" customHeight="true" outlineLevel="0" collapsed="false">
      <c r="B22" s="250"/>
      <c r="C22" s="264" t="s">
        <v>794</v>
      </c>
      <c r="D22" s="264"/>
      <c r="E22" s="250" t="n">
        <v>12</v>
      </c>
      <c r="F22" s="262"/>
      <c r="G22" s="262"/>
      <c r="H22" s="262"/>
      <c r="I22" s="262"/>
      <c r="J22" s="262"/>
      <c r="K22" s="263" t="n">
        <f aca="false">SUM(F22:H22)</f>
        <v>0</v>
      </c>
    </row>
    <row r="23" customFormat="false" ht="12.75" hidden="false" customHeight="false" outlineLevel="0" collapsed="false">
      <c r="B23" s="269"/>
      <c r="C23" s="269"/>
      <c r="D23" s="269"/>
      <c r="E23" s="269"/>
      <c r="F23" s="269"/>
      <c r="G23" s="269"/>
      <c r="H23" s="269"/>
      <c r="I23" s="269"/>
      <c r="J23" s="269"/>
      <c r="K23" s="269"/>
    </row>
    <row r="24" customFormat="false" ht="12.75" hidden="false" customHeight="false" outlineLevel="0" collapsed="false">
      <c r="B24" s="269" t="n">
        <v>2</v>
      </c>
      <c r="C24" s="269" t="s">
        <v>795</v>
      </c>
      <c r="D24" s="269"/>
      <c r="E24" s="269"/>
      <c r="F24" s="269"/>
      <c r="G24" s="270"/>
      <c r="H24" s="270"/>
      <c r="I24" s="270"/>
      <c r="J24" s="270"/>
      <c r="K24" s="270"/>
    </row>
    <row r="25" customFormat="false" ht="12.75" hidden="false" customHeight="false" outlineLevel="0" collapsed="false">
      <c r="B25" s="265" t="s">
        <v>719</v>
      </c>
      <c r="C25" s="252" t="s">
        <v>42</v>
      </c>
      <c r="D25" s="252"/>
      <c r="E25" s="252"/>
      <c r="F25" s="250" t="s">
        <v>796</v>
      </c>
      <c r="G25" s="250" t="s">
        <v>797</v>
      </c>
      <c r="H25" s="270"/>
      <c r="I25" s="270"/>
      <c r="J25" s="270"/>
      <c r="K25" s="270"/>
    </row>
    <row r="26" customFormat="false" ht="12.75" hidden="false" customHeight="false" outlineLevel="0" collapsed="false">
      <c r="B26" s="265" t="n">
        <v>1</v>
      </c>
      <c r="C26" s="271" t="s">
        <v>798</v>
      </c>
      <c r="D26" s="271"/>
      <c r="E26" s="271"/>
      <c r="F26" s="257"/>
      <c r="G26" s="257" t="n">
        <v>126000</v>
      </c>
      <c r="H26" s="270"/>
      <c r="I26" s="270"/>
      <c r="J26" s="270"/>
      <c r="K26" s="270"/>
    </row>
    <row r="27" customFormat="false" ht="12.75" hidden="false" customHeight="false" outlineLevel="0" collapsed="false">
      <c r="B27" s="265" t="n">
        <v>2</v>
      </c>
      <c r="C27" s="271" t="s">
        <v>799</v>
      </c>
      <c r="D27" s="271"/>
      <c r="E27" s="271"/>
      <c r="F27" s="257"/>
      <c r="G27" s="257" t="n">
        <v>0</v>
      </c>
      <c r="H27" s="270"/>
      <c r="I27" s="270"/>
      <c r="J27" s="270"/>
      <c r="K27" s="270"/>
    </row>
    <row r="28" customFormat="false" ht="12.75" hidden="false" customHeight="false" outlineLevel="0" collapsed="false">
      <c r="B28" s="269"/>
      <c r="C28" s="269"/>
      <c r="D28" s="269"/>
      <c r="E28" s="269"/>
      <c r="F28" s="269"/>
      <c r="G28" s="269"/>
      <c r="H28" s="269"/>
      <c r="I28" s="269"/>
      <c r="J28" s="269"/>
      <c r="K28" s="269"/>
    </row>
    <row r="29" customFormat="false" ht="12.75" hidden="false" customHeight="false" outlineLevel="0" collapsed="false">
      <c r="B29" s="269" t="s">
        <v>800</v>
      </c>
      <c r="C29" s="269"/>
      <c r="D29" s="269"/>
      <c r="E29" s="269"/>
      <c r="F29" s="269"/>
      <c r="G29" s="269" t="s">
        <v>801</v>
      </c>
      <c r="H29" s="269"/>
      <c r="I29" s="269"/>
      <c r="J29" s="269"/>
      <c r="K29" s="269"/>
    </row>
    <row r="30" customFormat="false" ht="12.75" hidden="false" customHeight="false" outlineLevel="0" collapsed="false">
      <c r="B30" s="269" t="s">
        <v>802</v>
      </c>
      <c r="C30" s="269"/>
      <c r="D30" s="269"/>
      <c r="E30" s="269"/>
      <c r="F30" s="269"/>
      <c r="G30" s="269" t="s">
        <v>803</v>
      </c>
      <c r="H30" s="269"/>
      <c r="I30" s="269"/>
      <c r="J30" s="269"/>
      <c r="K30" s="269"/>
    </row>
    <row r="31" customFormat="false" ht="12.75" hidden="false" customHeight="false" outlineLevel="0" collapsed="false">
      <c r="B31" s="269" t="s">
        <v>804</v>
      </c>
      <c r="C31" s="269"/>
      <c r="D31" s="269"/>
      <c r="E31" s="269"/>
      <c r="F31" s="269"/>
      <c r="G31" s="269" t="s">
        <v>805</v>
      </c>
      <c r="H31" s="269"/>
      <c r="I31" s="269"/>
      <c r="J31" s="269"/>
      <c r="K31" s="269"/>
    </row>
    <row r="32" customFormat="false" ht="12.75" hidden="false" customHeight="false" outlineLevel="0" collapsed="false">
      <c r="B32" s="269" t="s">
        <v>806</v>
      </c>
      <c r="C32" s="269"/>
      <c r="D32" s="272" t="s">
        <v>807</v>
      </c>
      <c r="E32" s="269"/>
      <c r="F32" s="269"/>
      <c r="G32" s="269" t="s">
        <v>806</v>
      </c>
      <c r="H32" s="269"/>
      <c r="I32" s="269"/>
      <c r="J32" s="269"/>
      <c r="K32" s="269"/>
    </row>
    <row r="33" customFormat="false" ht="12.75" hidden="false" customHeight="false" outlineLevel="0" collapsed="false">
      <c r="B33" s="269"/>
      <c r="C33" s="269"/>
      <c r="D33" s="269"/>
      <c r="E33" s="269"/>
      <c r="F33" s="269"/>
      <c r="G33" s="269"/>
      <c r="H33" s="269"/>
      <c r="I33" s="269"/>
      <c r="J33" s="269"/>
      <c r="K33" s="269"/>
    </row>
    <row r="34" customFormat="false" ht="12.75" hidden="false" customHeight="false" outlineLevel="0" collapsed="false">
      <c r="B34" s="269"/>
      <c r="C34" s="269"/>
      <c r="D34" s="269"/>
      <c r="E34" s="269"/>
      <c r="F34" s="269"/>
      <c r="G34" s="269"/>
      <c r="H34" s="269"/>
      <c r="I34" s="269"/>
      <c r="J34" s="269"/>
      <c r="K34" s="269"/>
    </row>
  </sheetData>
  <mergeCells count="16">
    <mergeCell ref="B2:K3"/>
    <mergeCell ref="B8:B9"/>
    <mergeCell ref="C8:D9"/>
    <mergeCell ref="E8:E9"/>
    <mergeCell ref="F8:K8"/>
    <mergeCell ref="B10:D10"/>
    <mergeCell ref="B11:B12"/>
    <mergeCell ref="C11:C12"/>
    <mergeCell ref="B13:B22"/>
    <mergeCell ref="C13:C18"/>
    <mergeCell ref="C19:D19"/>
    <mergeCell ref="C20:C21"/>
    <mergeCell ref="C22:D22"/>
    <mergeCell ref="C25:E25"/>
    <mergeCell ref="C26:E26"/>
    <mergeCell ref="C27:E27"/>
  </mergeCells>
  <printOptions headings="false" gridLines="false" gridLinesSet="true" horizontalCentered="false" verticalCentered="false"/>
  <pageMargins left="0.120138888888889" right="0.109722222222222" top="0.75" bottom="0.75" header="0.511811023622047" footer="0.511811023622047"/>
  <pageSetup paperSize="1" scale="9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K18"/>
  <sheetViews>
    <sheetView showFormulas="tru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9.15625" defaultRowHeight="12.75" zeroHeight="false" outlineLevelRow="0" outlineLevelCol="0"/>
  <cols>
    <col collapsed="false" customWidth="false" hidden="false" outlineLevel="0" max="1" min="1" style="224" width="9.14"/>
    <col collapsed="false" customWidth="true" hidden="false" outlineLevel="0" max="2" min="2" style="224" width="4.29"/>
    <col collapsed="false" customWidth="true" hidden="false" outlineLevel="0" max="3" min="3" style="224" width="13.01"/>
    <col collapsed="false" customWidth="true" hidden="false" outlineLevel="0" max="4" min="4" style="224" width="11.42"/>
    <col collapsed="false" customWidth="true" hidden="false" outlineLevel="0" max="5" min="5" style="224" width="14.43"/>
    <col collapsed="false" customWidth="true" hidden="false" outlineLevel="0" max="7" min="6" style="224" width="11.71"/>
    <col collapsed="false" customWidth="true" hidden="false" outlineLevel="0" max="8" min="8" style="224" width="15"/>
    <col collapsed="false" customWidth="true" hidden="false" outlineLevel="0" max="9" min="9" style="224" width="12.86"/>
    <col collapsed="false" customWidth="true" hidden="false" outlineLevel="0" max="10" min="10" style="224" width="11.71"/>
    <col collapsed="false" customWidth="true" hidden="false" outlineLevel="0" max="11" min="11" style="224" width="12.42"/>
    <col collapsed="false" customWidth="false" hidden="false" outlineLevel="0" max="1024" min="12" style="224" width="9.14"/>
  </cols>
  <sheetData>
    <row r="2" customFormat="false" ht="15.75" hidden="false" customHeight="true" outlineLevel="0" collapsed="false">
      <c r="B2" s="273"/>
      <c r="D2" s="274" t="s">
        <v>808</v>
      </c>
      <c r="E2" s="274"/>
      <c r="F2" s="274"/>
      <c r="G2" s="274"/>
      <c r="H2" s="274"/>
      <c r="I2" s="274"/>
      <c r="J2" s="274"/>
      <c r="K2" s="275" t="s">
        <v>809</v>
      </c>
    </row>
    <row r="3" customFormat="false" ht="21" hidden="false" customHeight="true" outlineLevel="0" collapsed="false">
      <c r="B3" s="273"/>
      <c r="C3" s="276"/>
      <c r="D3" s="274"/>
      <c r="E3" s="274"/>
      <c r="F3" s="274"/>
      <c r="G3" s="274"/>
      <c r="H3" s="274"/>
      <c r="I3" s="274"/>
      <c r="J3" s="274"/>
      <c r="K3" s="276"/>
    </row>
    <row r="4" customFormat="false" ht="22.5" hidden="false" customHeight="true" outlineLevel="0" collapsed="false">
      <c r="B4" s="277"/>
    </row>
    <row r="5" customFormat="false" ht="12.75" hidden="false" customHeight="true" outlineLevel="0" collapsed="false">
      <c r="B5" s="278" t="s">
        <v>719</v>
      </c>
      <c r="C5" s="278" t="s">
        <v>810</v>
      </c>
      <c r="D5" s="278" t="s">
        <v>811</v>
      </c>
      <c r="E5" s="278" t="s">
        <v>812</v>
      </c>
      <c r="F5" s="278" t="s">
        <v>813</v>
      </c>
      <c r="G5" s="278" t="s">
        <v>814</v>
      </c>
      <c r="H5" s="278" t="s">
        <v>815</v>
      </c>
      <c r="I5" s="279" t="s">
        <v>816</v>
      </c>
      <c r="J5" s="279"/>
      <c r="K5" s="279"/>
    </row>
    <row r="6" customFormat="false" ht="12.75" hidden="false" customHeight="true" outlineLevel="0" collapsed="false">
      <c r="B6" s="278"/>
      <c r="C6" s="278"/>
      <c r="D6" s="278"/>
      <c r="E6" s="278"/>
      <c r="F6" s="278"/>
      <c r="G6" s="278"/>
      <c r="H6" s="278"/>
      <c r="I6" s="278" t="s">
        <v>817</v>
      </c>
      <c r="J6" s="279" t="s">
        <v>818</v>
      </c>
      <c r="K6" s="279"/>
    </row>
    <row r="7" customFormat="false" ht="12.75" hidden="false" customHeight="true" outlineLevel="0" collapsed="false">
      <c r="B7" s="278"/>
      <c r="C7" s="278"/>
      <c r="D7" s="278"/>
      <c r="E7" s="278"/>
      <c r="F7" s="278"/>
      <c r="G7" s="278"/>
      <c r="H7" s="278"/>
      <c r="I7" s="278"/>
      <c r="J7" s="280" t="s">
        <v>819</v>
      </c>
      <c r="K7" s="279" t="s">
        <v>820</v>
      </c>
    </row>
    <row r="8" customFormat="false" ht="12.75" hidden="false" customHeight="false" outlineLevel="0" collapsed="false">
      <c r="B8" s="278"/>
      <c r="C8" s="278"/>
      <c r="D8" s="278"/>
      <c r="E8" s="278"/>
      <c r="F8" s="278"/>
      <c r="G8" s="278"/>
      <c r="H8" s="278"/>
      <c r="I8" s="278"/>
      <c r="J8" s="281" t="s">
        <v>821</v>
      </c>
      <c r="K8" s="279"/>
    </row>
    <row r="9" customFormat="false" ht="12.75" hidden="false" customHeight="false" outlineLevel="0" collapsed="false">
      <c r="B9" s="282" t="n">
        <v>1</v>
      </c>
      <c r="C9" s="279" t="s">
        <v>822</v>
      </c>
      <c r="D9" s="279" t="s">
        <v>823</v>
      </c>
      <c r="E9" s="283" t="s">
        <v>824</v>
      </c>
      <c r="F9" s="284" t="s">
        <v>825</v>
      </c>
      <c r="G9" s="284" t="s">
        <v>826</v>
      </c>
      <c r="H9" s="285" t="n">
        <v>200000</v>
      </c>
      <c r="I9" s="286" t="n">
        <f aca="false">H9*0.21</f>
        <v>42000</v>
      </c>
      <c r="J9" s="287" t="n">
        <f aca="false">H9*0.11</f>
        <v>22000</v>
      </c>
      <c r="K9" s="287" t="n">
        <f aca="false">H9*0.1</f>
        <v>20000</v>
      </c>
    </row>
    <row r="10" customFormat="false" ht="12.75" hidden="false" customHeight="false" outlineLevel="0" collapsed="false">
      <c r="B10" s="282" t="n">
        <v>2</v>
      </c>
      <c r="C10" s="279"/>
      <c r="D10" s="279"/>
      <c r="E10" s="283"/>
      <c r="F10" s="284"/>
      <c r="G10" s="284"/>
      <c r="H10" s="286"/>
      <c r="I10" s="286" t="n">
        <f aca="false">J10+K10</f>
        <v>0</v>
      </c>
      <c r="J10" s="287" t="n">
        <f aca="false">H10*0.11</f>
        <v>0</v>
      </c>
      <c r="K10" s="287"/>
    </row>
    <row r="11" customFormat="false" ht="12.75" hidden="false" customHeight="false" outlineLevel="0" collapsed="false">
      <c r="B11" s="283"/>
      <c r="C11" s="279"/>
      <c r="D11" s="283"/>
      <c r="E11" s="283"/>
      <c r="F11" s="283"/>
      <c r="G11" s="283"/>
      <c r="H11" s="288" t="n">
        <f aca="false">SUM(H9:H10)</f>
        <v>200000</v>
      </c>
      <c r="I11" s="288" t="n">
        <f aca="false">SUM(I9:I10)</f>
        <v>42000</v>
      </c>
      <c r="J11" s="288" t="n">
        <f aca="false">SUM(J9:J10)</f>
        <v>22000</v>
      </c>
      <c r="K11" s="288" t="n">
        <f aca="false">SUM(K9:K10)</f>
        <v>20000</v>
      </c>
    </row>
    <row r="12" customFormat="false" ht="15" hidden="false" customHeight="false" outlineLevel="0" collapsed="false">
      <c r="B12" s="277"/>
    </row>
    <row r="13" customFormat="false" ht="12.75" hidden="false" customHeight="true" outlineLevel="0" collapsed="false">
      <c r="B13" s="289" t="s">
        <v>827</v>
      </c>
      <c r="C13" s="289"/>
      <c r="D13" s="290" t="n">
        <f aca="false">I11</f>
        <v>42000</v>
      </c>
      <c r="E13" s="291" t="s">
        <v>828</v>
      </c>
      <c r="F13" s="292" t="n">
        <f aca="false">H11</f>
        <v>200000</v>
      </c>
      <c r="G13" s="292"/>
    </row>
    <row r="14" customFormat="false" ht="12.75" hidden="false" customHeight="false" outlineLevel="0" collapsed="false">
      <c r="B14" s="291"/>
      <c r="C14" s="291"/>
      <c r="D14" s="291"/>
    </row>
    <row r="15" customFormat="false" ht="17.25" hidden="false" customHeight="true" outlineLevel="0" collapsed="false">
      <c r="B15" s="293" t="s">
        <v>829</v>
      </c>
      <c r="C15" s="293"/>
      <c r="D15" s="293"/>
      <c r="E15" s="294" t="s">
        <v>830</v>
      </c>
      <c r="F15" s="294"/>
      <c r="G15" s="294"/>
    </row>
    <row r="16" customFormat="false" ht="12.75" hidden="false" customHeight="false" outlineLevel="0" collapsed="false">
      <c r="B16" s="293"/>
      <c r="C16" s="293"/>
      <c r="D16" s="293"/>
      <c r="E16" s="294"/>
      <c r="F16" s="294"/>
      <c r="G16" s="294"/>
      <c r="I16" s="295"/>
    </row>
    <row r="17" customFormat="false" ht="20.25" hidden="false" customHeight="true" outlineLevel="0" collapsed="false">
      <c r="B17" s="293" t="s">
        <v>831</v>
      </c>
      <c r="C17" s="293"/>
      <c r="D17" s="293"/>
      <c r="E17" s="293" t="s">
        <v>832</v>
      </c>
      <c r="F17" s="293"/>
      <c r="G17" s="293"/>
      <c r="I17" s="295"/>
    </row>
    <row r="18" customFormat="false" ht="12.75" hidden="false" customHeight="false" outlineLevel="0" collapsed="false">
      <c r="B18" s="293"/>
      <c r="C18" s="293"/>
      <c r="D18" s="293"/>
      <c r="E18" s="293"/>
      <c r="F18" s="293"/>
      <c r="G18" s="293"/>
      <c r="I18" s="296"/>
    </row>
  </sheetData>
  <mergeCells count="19">
    <mergeCell ref="B2:B3"/>
    <mergeCell ref="D2:J3"/>
    <mergeCell ref="B5:B8"/>
    <mergeCell ref="C5:C8"/>
    <mergeCell ref="D5:D8"/>
    <mergeCell ref="E5:E8"/>
    <mergeCell ref="F5:F8"/>
    <mergeCell ref="G5:G8"/>
    <mergeCell ref="H5:H8"/>
    <mergeCell ref="I5:K5"/>
    <mergeCell ref="I6:I8"/>
    <mergeCell ref="J6:K6"/>
    <mergeCell ref="K7:K8"/>
    <mergeCell ref="B13:C13"/>
    <mergeCell ref="F13:G13"/>
    <mergeCell ref="B15:D16"/>
    <mergeCell ref="E15:G16"/>
    <mergeCell ref="B17:D18"/>
    <mergeCell ref="E17:G1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G107"/>
  <sheetViews>
    <sheetView showFormulas="tru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9.15625" defaultRowHeight="12.8" zeroHeight="false" outlineLevelRow="0" outlineLevelCol="0"/>
  <cols>
    <col collapsed="false" customWidth="true" hidden="false" outlineLevel="0" max="1" min="1" style="19" width="5.28"/>
    <col collapsed="false" customWidth="true" hidden="false" outlineLevel="0" max="2" min="2" style="19" width="7.15"/>
    <col collapsed="false" customWidth="true" hidden="false" outlineLevel="0" max="3" min="3" style="19" width="40.86"/>
    <col collapsed="false" customWidth="true" hidden="false" outlineLevel="0" max="4" min="4" style="19" width="20.29"/>
    <col collapsed="false" customWidth="true" hidden="false" outlineLevel="0" max="5" min="5" style="19" width="20.71"/>
    <col collapsed="false" customWidth="true" hidden="true" outlineLevel="0" max="6" min="6" style="19" width="15.86"/>
    <col collapsed="false" customWidth="true" hidden="true" outlineLevel="0" max="7" min="7" style="19" width="11.57"/>
    <col collapsed="false" customWidth="false" hidden="false" outlineLevel="0" max="1024" min="8" style="19" width="9.14"/>
  </cols>
  <sheetData>
    <row r="1" customFormat="false" ht="15" hidden="false" customHeight="false" outlineLevel="0" collapsed="false">
      <c r="B1" s="25" t="s">
        <v>36</v>
      </c>
      <c r="C1" s="25"/>
      <c r="D1" s="25"/>
      <c r="E1" s="26"/>
    </row>
    <row r="2" customFormat="false" ht="12.8" hidden="false" customHeight="false" outlineLevel="0" collapsed="false">
      <c r="B2" s="27" t="s">
        <v>37</v>
      </c>
      <c r="C2" s="28"/>
      <c r="D2" s="29" t="s">
        <v>38</v>
      </c>
      <c r="E2" s="30" t="s">
        <v>39</v>
      </c>
    </row>
    <row r="3" customFormat="false" ht="12.8" hidden="false" customHeight="false" outlineLevel="0" collapsed="false">
      <c r="B3" s="31"/>
      <c r="D3" s="32"/>
      <c r="E3" s="33" t="s">
        <v>40</v>
      </c>
    </row>
    <row r="4" customFormat="false" ht="13.5" hidden="false" customHeight="true" outlineLevel="0" collapsed="false">
      <c r="B4" s="34" t="s">
        <v>41</v>
      </c>
      <c r="C4" s="34" t="s">
        <v>42</v>
      </c>
      <c r="D4" s="35" t="s">
        <v>43</v>
      </c>
      <c r="E4" s="36"/>
    </row>
    <row r="5" customFormat="false" ht="10.5" hidden="false" customHeight="true" outlineLevel="0" collapsed="false">
      <c r="B5" s="34"/>
      <c r="C5" s="34"/>
      <c r="D5" s="37" t="s">
        <v>44</v>
      </c>
      <c r="E5" s="37" t="s">
        <v>45</v>
      </c>
    </row>
    <row r="6" customFormat="false" ht="10.5" hidden="false" customHeight="true" outlineLevel="0" collapsed="false">
      <c r="B6" s="38" t="n">
        <v>1</v>
      </c>
      <c r="C6" s="39" t="s">
        <v>46</v>
      </c>
      <c r="D6" s="40"/>
      <c r="E6" s="41" t="n">
        <v>2</v>
      </c>
    </row>
    <row r="7" customFormat="false" ht="10.5" hidden="false" customHeight="true" outlineLevel="0" collapsed="false">
      <c r="B7" s="42" t="n">
        <v>1.1</v>
      </c>
      <c r="C7" s="43" t="s">
        <v>47</v>
      </c>
      <c r="D7" s="40"/>
      <c r="E7" s="40"/>
    </row>
    <row r="8" customFormat="false" ht="10.5" hidden="false" customHeight="true" outlineLevel="0" collapsed="false">
      <c r="B8" s="42" t="s">
        <v>48</v>
      </c>
      <c r="C8" s="43" t="s">
        <v>49</v>
      </c>
      <c r="D8" s="40" t="n">
        <v>1618612.47640001</v>
      </c>
      <c r="E8" s="40" t="n">
        <v>540715.099300041</v>
      </c>
      <c r="F8" s="44"/>
    </row>
    <row r="9" customFormat="false" ht="10.5" hidden="false" customHeight="true" outlineLevel="0" collapsed="false">
      <c r="B9" s="42" t="s">
        <v>50</v>
      </c>
      <c r="C9" s="43" t="s">
        <v>51</v>
      </c>
      <c r="D9" s="40" t="n">
        <v>0</v>
      </c>
      <c r="E9" s="40" t="n">
        <v>0</v>
      </c>
      <c r="F9" s="44"/>
    </row>
    <row r="10" customFormat="false" ht="10.5" hidden="false" customHeight="true" outlineLevel="0" collapsed="false">
      <c r="B10" s="42" t="s">
        <v>52</v>
      </c>
      <c r="C10" s="43" t="s">
        <v>53</v>
      </c>
      <c r="D10" s="40" t="n">
        <v>1367061.15090909</v>
      </c>
      <c r="E10" s="40" t="n">
        <v>1614535.13090909</v>
      </c>
      <c r="F10" s="44"/>
    </row>
    <row r="11" customFormat="false" ht="10.5" hidden="false" customHeight="true" outlineLevel="0" collapsed="false">
      <c r="B11" s="42" t="s">
        <v>54</v>
      </c>
      <c r="C11" s="43" t="s">
        <v>55</v>
      </c>
      <c r="D11" s="40" t="n">
        <v>3450000</v>
      </c>
      <c r="E11" s="40" t="n">
        <v>3755000</v>
      </c>
      <c r="F11" s="44"/>
    </row>
    <row r="12" customFormat="false" ht="10.5" hidden="false" customHeight="true" outlineLevel="0" collapsed="false">
      <c r="B12" s="42" t="s">
        <v>56</v>
      </c>
      <c r="C12" s="43" t="s">
        <v>57</v>
      </c>
      <c r="D12" s="40" t="n">
        <v>0</v>
      </c>
      <c r="E12" s="40" t="n">
        <v>0</v>
      </c>
      <c r="F12" s="44"/>
    </row>
    <row r="13" customFormat="false" ht="10.5" hidden="false" customHeight="true" outlineLevel="0" collapsed="false">
      <c r="B13" s="42" t="s">
        <v>58</v>
      </c>
      <c r="C13" s="43" t="s">
        <v>59</v>
      </c>
      <c r="D13" s="40" t="n">
        <v>198393318.76</v>
      </c>
      <c r="E13" s="40" t="n">
        <v>522114785.416</v>
      </c>
      <c r="F13" s="44" t="n">
        <v>198393300</v>
      </c>
      <c r="G13" s="45" t="n">
        <f aca="false">E13-F13</f>
        <v>323721485.416</v>
      </c>
    </row>
    <row r="14" customFormat="false" ht="10.5" hidden="false" customHeight="true" outlineLevel="0" collapsed="false">
      <c r="B14" s="42" t="s">
        <v>60</v>
      </c>
      <c r="C14" s="43" t="s">
        <v>61</v>
      </c>
      <c r="D14" s="40" t="n">
        <v>77404727.3653</v>
      </c>
      <c r="E14" s="40" t="n">
        <v>77404727.3653</v>
      </c>
      <c r="F14" s="44"/>
    </row>
    <row r="15" customFormat="false" ht="10.5" hidden="false" customHeight="true" outlineLevel="0" collapsed="false">
      <c r="B15" s="42" t="s">
        <v>62</v>
      </c>
      <c r="C15" s="43" t="s">
        <v>63</v>
      </c>
      <c r="D15" s="40" t="n">
        <v>0</v>
      </c>
      <c r="E15" s="40" t="n">
        <v>0</v>
      </c>
      <c r="F15" s="44"/>
    </row>
    <row r="16" customFormat="false" ht="10.5" hidden="false" customHeight="true" outlineLevel="0" collapsed="false">
      <c r="B16" s="42" t="s">
        <v>64</v>
      </c>
      <c r="C16" s="46" t="s">
        <v>65</v>
      </c>
      <c r="D16" s="40" t="n">
        <v>0</v>
      </c>
      <c r="E16" s="40" t="n">
        <v>0</v>
      </c>
      <c r="F16" s="44"/>
    </row>
    <row r="17" customFormat="false" ht="10.5" hidden="false" customHeight="true" outlineLevel="0" collapsed="false">
      <c r="B17" s="42" t="s">
        <v>66</v>
      </c>
      <c r="C17" s="47"/>
      <c r="D17" s="40" t="n">
        <v>0</v>
      </c>
      <c r="E17" s="40" t="n">
        <v>0</v>
      </c>
      <c r="F17" s="44"/>
    </row>
    <row r="18" customFormat="false" ht="10.5" hidden="false" customHeight="true" outlineLevel="0" collapsed="false">
      <c r="B18" s="38" t="s">
        <v>67</v>
      </c>
      <c r="C18" s="39" t="s">
        <v>68</v>
      </c>
      <c r="D18" s="48" t="n">
        <v>282233719.752609</v>
      </c>
      <c r="E18" s="48" t="n">
        <v>605429763.011509</v>
      </c>
      <c r="F18" s="44"/>
    </row>
    <row r="19" customFormat="false" ht="10.5" hidden="false" customHeight="true" outlineLevel="0" collapsed="false">
      <c r="B19" s="38" t="n">
        <v>1.2</v>
      </c>
      <c r="C19" s="39" t="s">
        <v>69</v>
      </c>
      <c r="D19" s="40" t="n">
        <v>0</v>
      </c>
      <c r="E19" s="40" t="n">
        <v>0</v>
      </c>
      <c r="F19" s="44"/>
    </row>
    <row r="20" customFormat="false" ht="10.5" hidden="false" customHeight="true" outlineLevel="0" collapsed="false">
      <c r="B20" s="42" t="s">
        <v>70</v>
      </c>
      <c r="C20" s="43" t="s">
        <v>71</v>
      </c>
      <c r="D20" s="40" t="n">
        <v>276822659.132273</v>
      </c>
      <c r="E20" s="40" t="n">
        <v>2579359.61727273</v>
      </c>
      <c r="F20" s="44"/>
    </row>
    <row r="21" customFormat="false" ht="10.5" hidden="false" customHeight="true" outlineLevel="0" collapsed="false">
      <c r="B21" s="42" t="s">
        <v>72</v>
      </c>
      <c r="C21" s="43" t="s">
        <v>73</v>
      </c>
      <c r="D21" s="40" t="n">
        <v>1528455912.09</v>
      </c>
      <c r="E21" s="40" t="n">
        <v>1528455912.09</v>
      </c>
      <c r="F21" s="44"/>
    </row>
    <row r="22" customFormat="false" ht="10.5" hidden="false" customHeight="true" outlineLevel="0" collapsed="false">
      <c r="B22" s="42" t="s">
        <v>74</v>
      </c>
      <c r="C22" s="43" t="s">
        <v>75</v>
      </c>
      <c r="D22" s="40" t="n">
        <v>0</v>
      </c>
      <c r="E22" s="40" t="n">
        <v>0</v>
      </c>
      <c r="F22" s="44"/>
    </row>
    <row r="23" customFormat="false" ht="10.5" hidden="false" customHeight="true" outlineLevel="0" collapsed="false">
      <c r="B23" s="42" t="s">
        <v>76</v>
      </c>
      <c r="C23" s="43" t="s">
        <v>77</v>
      </c>
      <c r="D23" s="40" t="n">
        <v>2799054745.5</v>
      </c>
      <c r="E23" s="40" t="n">
        <v>2799054745.5</v>
      </c>
      <c r="F23" s="44"/>
    </row>
    <row r="24" customFormat="false" ht="10.5" hidden="false" customHeight="true" outlineLevel="0" collapsed="false">
      <c r="B24" s="42" t="s">
        <v>78</v>
      </c>
      <c r="C24" s="43" t="s">
        <v>79</v>
      </c>
      <c r="D24" s="40" t="n">
        <v>0</v>
      </c>
      <c r="E24" s="40" t="n">
        <v>0</v>
      </c>
      <c r="F24" s="44"/>
    </row>
    <row r="25" customFormat="false" ht="10.5" hidden="false" customHeight="true" outlineLevel="0" collapsed="false">
      <c r="B25" s="42" t="s">
        <v>80</v>
      </c>
      <c r="C25" s="43" t="s">
        <v>81</v>
      </c>
      <c r="D25" s="40" t="n">
        <v>0</v>
      </c>
      <c r="E25" s="49"/>
      <c r="F25" s="44"/>
    </row>
    <row r="26" customFormat="false" ht="10.5" hidden="false" customHeight="true" outlineLevel="0" collapsed="false">
      <c r="B26" s="42" t="s">
        <v>82</v>
      </c>
      <c r="C26" s="43" t="s">
        <v>83</v>
      </c>
      <c r="D26" s="40" t="n">
        <v>0</v>
      </c>
      <c r="E26" s="40" t="n">
        <v>0</v>
      </c>
      <c r="F26" s="44"/>
    </row>
    <row r="27" customFormat="false" ht="10.5" hidden="false" customHeight="true" outlineLevel="0" collapsed="false">
      <c r="B27" s="42" t="s">
        <v>84</v>
      </c>
      <c r="C27" s="43" t="s">
        <v>85</v>
      </c>
      <c r="D27" s="40" t="n">
        <v>0</v>
      </c>
      <c r="E27" s="40" t="n">
        <v>0</v>
      </c>
      <c r="F27" s="44"/>
    </row>
    <row r="28" customFormat="false" ht="10.5" hidden="false" customHeight="true" outlineLevel="0" collapsed="false">
      <c r="B28" s="42" t="s">
        <v>86</v>
      </c>
      <c r="C28" s="47"/>
      <c r="D28" s="40" t="n">
        <v>0</v>
      </c>
      <c r="E28" s="40" t="n">
        <v>0</v>
      </c>
      <c r="F28" s="44"/>
    </row>
    <row r="29" customFormat="false" ht="10.5" hidden="false" customHeight="true" outlineLevel="0" collapsed="false">
      <c r="B29" s="38" t="s">
        <v>87</v>
      </c>
      <c r="C29" s="39" t="s">
        <v>88</v>
      </c>
      <c r="D29" s="48" t="n">
        <v>4604333316.72227</v>
      </c>
      <c r="E29" s="48" t="n">
        <v>4330090017.20727</v>
      </c>
      <c r="F29" s="44"/>
    </row>
    <row r="30" customFormat="false" ht="10.5" hidden="false" customHeight="true" outlineLevel="0" collapsed="false">
      <c r="B30" s="38" t="n">
        <v>1.3</v>
      </c>
      <c r="C30" s="39" t="s">
        <v>89</v>
      </c>
      <c r="D30" s="48" t="n">
        <v>4886567036.47488</v>
      </c>
      <c r="E30" s="48" t="n">
        <v>4935519780.21878</v>
      </c>
      <c r="F30" s="44"/>
    </row>
    <row r="31" customFormat="false" ht="10.5" hidden="false" customHeight="true" outlineLevel="0" collapsed="false">
      <c r="B31" s="50" t="n">
        <v>2</v>
      </c>
      <c r="C31" s="51" t="s">
        <v>90</v>
      </c>
      <c r="D31" s="52" t="n">
        <v>0</v>
      </c>
      <c r="E31" s="40" t="n">
        <v>0</v>
      </c>
      <c r="F31" s="44"/>
    </row>
    <row r="32" customFormat="false" ht="10.5" hidden="false" customHeight="true" outlineLevel="0" collapsed="false">
      <c r="B32" s="50" t="n">
        <v>2.1</v>
      </c>
      <c r="C32" s="51" t="s">
        <v>91</v>
      </c>
      <c r="D32" s="52" t="n">
        <v>0</v>
      </c>
      <c r="E32" s="40" t="n">
        <v>0</v>
      </c>
      <c r="F32" s="44"/>
    </row>
    <row r="33" customFormat="false" ht="10.5" hidden="false" customHeight="true" outlineLevel="0" collapsed="false">
      <c r="B33" s="38" t="s">
        <v>92</v>
      </c>
      <c r="C33" s="39" t="s">
        <v>93</v>
      </c>
      <c r="D33" s="52" t="n">
        <v>0</v>
      </c>
      <c r="E33" s="40" t="n">
        <v>0</v>
      </c>
      <c r="F33" s="44"/>
    </row>
    <row r="34" customFormat="false" ht="10.5" hidden="false" customHeight="true" outlineLevel="0" collapsed="false">
      <c r="B34" s="42" t="s">
        <v>94</v>
      </c>
      <c r="C34" s="43" t="s">
        <v>95</v>
      </c>
      <c r="D34" s="40" t="n">
        <v>23373032.64</v>
      </c>
      <c r="E34" s="40" t="n">
        <v>0</v>
      </c>
      <c r="F34" s="44"/>
    </row>
    <row r="35" customFormat="false" ht="10.5" hidden="false" customHeight="true" outlineLevel="0" collapsed="false">
      <c r="B35" s="42" t="s">
        <v>96</v>
      </c>
      <c r="C35" s="43" t="s">
        <v>97</v>
      </c>
      <c r="D35" s="40" t="n">
        <v>0</v>
      </c>
      <c r="E35" s="40" t="n">
        <v>0</v>
      </c>
      <c r="F35" s="44"/>
    </row>
    <row r="36" customFormat="false" ht="10.5" hidden="false" customHeight="true" outlineLevel="0" collapsed="false">
      <c r="B36" s="42" t="s">
        <v>98</v>
      </c>
      <c r="C36" s="42" t="s">
        <v>99</v>
      </c>
      <c r="D36" s="40" t="n">
        <v>90286394.4</v>
      </c>
      <c r="E36" s="40" t="n">
        <v>114114169.4</v>
      </c>
      <c r="F36" s="44"/>
    </row>
    <row r="37" customFormat="false" ht="10.5" hidden="false" customHeight="true" outlineLevel="0" collapsed="false">
      <c r="B37" s="42" t="s">
        <v>100</v>
      </c>
      <c r="C37" s="43" t="s">
        <v>101</v>
      </c>
      <c r="D37" s="40" t="n">
        <v>38050005.45</v>
      </c>
      <c r="E37" s="40" t="n">
        <v>84436005.45</v>
      </c>
      <c r="F37" s="44"/>
    </row>
    <row r="38" customFormat="false" ht="10.5" hidden="false" customHeight="true" outlineLevel="0" collapsed="false">
      <c r="B38" s="42" t="s">
        <v>102</v>
      </c>
      <c r="C38" s="43" t="s">
        <v>103</v>
      </c>
      <c r="D38" s="40" t="n">
        <v>0</v>
      </c>
      <c r="E38" s="40" t="n">
        <v>0</v>
      </c>
      <c r="F38" s="44"/>
    </row>
    <row r="39" customFormat="false" ht="10.5" hidden="false" customHeight="true" outlineLevel="0" collapsed="false">
      <c r="B39" s="42" t="s">
        <v>104</v>
      </c>
      <c r="C39" s="43" t="s">
        <v>105</v>
      </c>
      <c r="D39" s="40" t="n">
        <v>0</v>
      </c>
      <c r="E39" s="40" t="n">
        <v>0</v>
      </c>
      <c r="F39" s="44"/>
    </row>
    <row r="40" customFormat="false" ht="10.5" hidden="false" customHeight="true" outlineLevel="0" collapsed="false">
      <c r="B40" s="42" t="s">
        <v>106</v>
      </c>
      <c r="C40" s="43" t="s">
        <v>107</v>
      </c>
      <c r="D40" s="40" t="n">
        <v>0</v>
      </c>
      <c r="E40" s="40" t="n">
        <v>0</v>
      </c>
      <c r="F40" s="44"/>
    </row>
    <row r="41" customFormat="false" ht="10.5" hidden="false" customHeight="true" outlineLevel="0" collapsed="false">
      <c r="B41" s="42" t="s">
        <v>108</v>
      </c>
      <c r="C41" s="43" t="s">
        <v>109</v>
      </c>
      <c r="D41" s="40" t="n">
        <v>0</v>
      </c>
      <c r="E41" s="40" t="n">
        <v>30000000</v>
      </c>
      <c r="F41" s="44"/>
    </row>
    <row r="42" customFormat="false" ht="10.5" hidden="false" customHeight="true" outlineLevel="0" collapsed="false">
      <c r="B42" s="42" t="s">
        <v>110</v>
      </c>
      <c r="C42" s="43" t="s">
        <v>111</v>
      </c>
      <c r="D42" s="40" t="n">
        <v>0</v>
      </c>
      <c r="E42" s="40" t="n">
        <v>0</v>
      </c>
      <c r="F42" s="44"/>
    </row>
    <row r="43" customFormat="false" ht="10.5" hidden="false" customHeight="true" outlineLevel="0" collapsed="false">
      <c r="B43" s="42" t="s">
        <v>112</v>
      </c>
      <c r="C43" s="43" t="s">
        <v>113</v>
      </c>
      <c r="D43" s="40" t="n">
        <v>888155104.5253</v>
      </c>
      <c r="E43" s="40" t="n">
        <v>705654920</v>
      </c>
      <c r="F43" s="44"/>
    </row>
    <row r="44" customFormat="false" ht="10.5" hidden="false" customHeight="true" outlineLevel="0" collapsed="false">
      <c r="B44" s="53" t="s">
        <v>114</v>
      </c>
      <c r="C44" s="46" t="s">
        <v>115</v>
      </c>
      <c r="D44" s="40" t="n">
        <v>0</v>
      </c>
      <c r="E44" s="40" t="n">
        <v>0</v>
      </c>
      <c r="F44" s="44"/>
    </row>
    <row r="45" customFormat="false" ht="10.5" hidden="false" customHeight="true" outlineLevel="0" collapsed="false">
      <c r="B45" s="42" t="s">
        <v>116</v>
      </c>
      <c r="C45" s="47"/>
      <c r="D45" s="40" t="n">
        <v>0</v>
      </c>
      <c r="E45" s="40" t="n">
        <v>0</v>
      </c>
      <c r="F45" s="44"/>
    </row>
    <row r="46" customFormat="false" ht="10.5" hidden="false" customHeight="true" outlineLevel="0" collapsed="false">
      <c r="B46" s="38" t="s">
        <v>117</v>
      </c>
      <c r="C46" s="39" t="s">
        <v>118</v>
      </c>
      <c r="D46" s="48" t="n">
        <v>1039864537.0153</v>
      </c>
      <c r="E46" s="48" t="n">
        <v>934205094.85</v>
      </c>
      <c r="F46" s="44"/>
    </row>
    <row r="47" customFormat="false" ht="10.5" hidden="false" customHeight="true" outlineLevel="0" collapsed="false">
      <c r="B47" s="38" t="s">
        <v>119</v>
      </c>
      <c r="C47" s="39" t="s">
        <v>120</v>
      </c>
      <c r="D47" s="48" t="n">
        <v>0</v>
      </c>
      <c r="E47" s="40"/>
      <c r="F47" s="44"/>
    </row>
    <row r="48" customFormat="false" ht="10.5" hidden="false" customHeight="true" outlineLevel="0" collapsed="false">
      <c r="B48" s="42" t="s">
        <v>121</v>
      </c>
      <c r="C48" s="43" t="s">
        <v>122</v>
      </c>
      <c r="D48" s="40" t="n">
        <v>0</v>
      </c>
      <c r="E48" s="40" t="n">
        <v>0</v>
      </c>
      <c r="F48" s="44"/>
    </row>
    <row r="49" customFormat="false" ht="10.5" hidden="false" customHeight="true" outlineLevel="0" collapsed="false">
      <c r="B49" s="42" t="s">
        <v>123</v>
      </c>
      <c r="C49" s="43" t="s">
        <v>124</v>
      </c>
      <c r="D49" s="40" t="n">
        <v>0</v>
      </c>
      <c r="E49" s="40" t="n">
        <v>0</v>
      </c>
      <c r="F49" s="44"/>
    </row>
    <row r="50" customFormat="false" ht="10.5" hidden="false" customHeight="true" outlineLevel="0" collapsed="false">
      <c r="B50" s="42" t="s">
        <v>125</v>
      </c>
      <c r="C50" s="43" t="s">
        <v>126</v>
      </c>
      <c r="D50" s="40" t="n">
        <v>0</v>
      </c>
      <c r="E50" s="40" t="n">
        <v>0</v>
      </c>
      <c r="F50" s="44"/>
    </row>
    <row r="51" customFormat="false" ht="10.5" hidden="false" customHeight="true" outlineLevel="0" collapsed="false">
      <c r="B51" s="42" t="s">
        <v>127</v>
      </c>
      <c r="C51" s="43" t="s">
        <v>128</v>
      </c>
      <c r="D51" s="40" t="n">
        <v>0</v>
      </c>
      <c r="E51" s="40" t="n">
        <v>0</v>
      </c>
      <c r="F51" s="44"/>
    </row>
    <row r="52" customFormat="false" ht="10.5" hidden="false" customHeight="true" outlineLevel="0" collapsed="false">
      <c r="B52" s="42" t="s">
        <v>129</v>
      </c>
      <c r="C52" s="54"/>
      <c r="D52" s="40" t="n">
        <v>0</v>
      </c>
      <c r="E52" s="40"/>
      <c r="F52" s="44"/>
    </row>
    <row r="53" customFormat="false" ht="10.5" hidden="false" customHeight="true" outlineLevel="0" collapsed="false">
      <c r="B53" s="38" t="s">
        <v>130</v>
      </c>
      <c r="C53" s="39" t="s">
        <v>120</v>
      </c>
      <c r="D53" s="48" t="n">
        <v>0</v>
      </c>
      <c r="E53" s="55" t="n">
        <v>0</v>
      </c>
      <c r="F53" s="44"/>
    </row>
    <row r="54" customFormat="false" ht="10.5" hidden="false" customHeight="true" outlineLevel="0" collapsed="false">
      <c r="B54" s="42" t="n">
        <v>2.2</v>
      </c>
      <c r="C54" s="39" t="s">
        <v>131</v>
      </c>
      <c r="D54" s="48" t="n">
        <v>1039864537.0153</v>
      </c>
      <c r="E54" s="48" t="n">
        <v>934205094.85</v>
      </c>
      <c r="F54" s="44"/>
    </row>
    <row r="55" customFormat="false" ht="10.5" hidden="false" customHeight="true" outlineLevel="0" collapsed="false">
      <c r="B55" s="42" t="n">
        <v>2.3</v>
      </c>
      <c r="C55" s="47" t="s">
        <v>132</v>
      </c>
      <c r="D55" s="40" t="n">
        <v>0</v>
      </c>
      <c r="E55" s="40" t="n">
        <v>0</v>
      </c>
      <c r="F55" s="44"/>
    </row>
    <row r="56" customFormat="false" ht="10.5" hidden="false" customHeight="true" outlineLevel="0" collapsed="false">
      <c r="B56" s="42" t="s">
        <v>133</v>
      </c>
      <c r="C56" s="56" t="s">
        <v>134</v>
      </c>
      <c r="D56" s="40" t="n">
        <v>0</v>
      </c>
      <c r="E56" s="40" t="n">
        <v>0</v>
      </c>
      <c r="F56" s="44"/>
    </row>
    <row r="57" customFormat="false" ht="10.5" hidden="false" customHeight="true" outlineLevel="0" collapsed="false">
      <c r="B57" s="42" t="s">
        <v>135</v>
      </c>
      <c r="C57" s="56" t="s">
        <v>136</v>
      </c>
      <c r="D57" s="40" t="n">
        <v>3487950208</v>
      </c>
      <c r="E57" s="40" t="n">
        <v>3487950208</v>
      </c>
      <c r="F57" s="44"/>
    </row>
    <row r="58" customFormat="false" ht="10.5" hidden="false" customHeight="true" outlineLevel="0" collapsed="false">
      <c r="B58" s="42" t="s">
        <v>137</v>
      </c>
      <c r="C58" s="47" t="s">
        <v>138</v>
      </c>
      <c r="D58" s="40" t="n">
        <v>0</v>
      </c>
      <c r="E58" s="40" t="n">
        <v>0</v>
      </c>
      <c r="F58" s="44"/>
    </row>
    <row r="59" customFormat="false" ht="10.5" hidden="false" customHeight="true" outlineLevel="0" collapsed="false">
      <c r="B59" s="42" t="s">
        <v>139</v>
      </c>
      <c r="C59" s="47" t="s">
        <v>140</v>
      </c>
      <c r="D59" s="40" t="n">
        <v>0</v>
      </c>
      <c r="E59" s="40" t="n">
        <v>0</v>
      </c>
      <c r="F59" s="44"/>
    </row>
    <row r="60" customFormat="false" ht="10.5" hidden="false" customHeight="true" outlineLevel="0" collapsed="false">
      <c r="B60" s="42" t="s">
        <v>141</v>
      </c>
      <c r="C60" s="47" t="s">
        <v>142</v>
      </c>
      <c r="D60" s="40" t="n">
        <v>0</v>
      </c>
      <c r="E60" s="40" t="n">
        <v>0</v>
      </c>
      <c r="F60" s="44"/>
    </row>
    <row r="61" customFormat="false" ht="10.5" hidden="false" customHeight="true" outlineLevel="0" collapsed="false">
      <c r="B61" s="42" t="s">
        <v>143</v>
      </c>
      <c r="C61" s="47" t="s">
        <v>144</v>
      </c>
      <c r="D61" s="40" t="n">
        <v>0</v>
      </c>
      <c r="E61" s="40" t="n">
        <v>0</v>
      </c>
      <c r="F61" s="44"/>
    </row>
    <row r="62" customFormat="false" ht="10.5" hidden="false" customHeight="true" outlineLevel="0" collapsed="false">
      <c r="B62" s="42" t="s">
        <v>145</v>
      </c>
      <c r="C62" s="47" t="s">
        <v>146</v>
      </c>
      <c r="D62" s="40" t="n">
        <v>0</v>
      </c>
      <c r="E62" s="40" t="n">
        <v>0</v>
      </c>
      <c r="F62" s="44"/>
    </row>
    <row r="63" customFormat="false" ht="10.5" hidden="false" customHeight="true" outlineLevel="0" collapsed="false">
      <c r="B63" s="42" t="s">
        <v>147</v>
      </c>
      <c r="C63" s="47" t="s">
        <v>148</v>
      </c>
      <c r="D63" s="40" t="n">
        <v>0</v>
      </c>
      <c r="E63" s="40" t="n">
        <v>0</v>
      </c>
      <c r="F63" s="44"/>
    </row>
    <row r="64" customFormat="false" ht="10.5" hidden="false" customHeight="true" outlineLevel="0" collapsed="false">
      <c r="B64" s="42" t="s">
        <v>149</v>
      </c>
      <c r="C64" s="47" t="s">
        <v>150</v>
      </c>
      <c r="D64" s="40" t="n">
        <v>358752291.459582</v>
      </c>
      <c r="E64" s="40" t="n">
        <v>513364477.372783</v>
      </c>
      <c r="F64" s="44"/>
    </row>
    <row r="65" customFormat="false" ht="10.5" hidden="false" customHeight="true" outlineLevel="0" collapsed="false">
      <c r="B65" s="42" t="s">
        <v>151</v>
      </c>
      <c r="C65" s="57"/>
      <c r="D65" s="40" t="n">
        <v>0</v>
      </c>
      <c r="E65" s="40" t="n">
        <v>0</v>
      </c>
      <c r="F65" s="44"/>
    </row>
    <row r="66" customFormat="false" ht="10.5" hidden="false" customHeight="true" outlineLevel="0" collapsed="false">
      <c r="B66" s="38" t="s">
        <v>152</v>
      </c>
      <c r="C66" s="39" t="s">
        <v>153</v>
      </c>
      <c r="D66" s="48" t="n">
        <v>3846702499.45958</v>
      </c>
      <c r="E66" s="48" t="n">
        <v>4001314685.37278</v>
      </c>
      <c r="F66" s="44"/>
    </row>
    <row r="67" customFormat="false" ht="10.5" hidden="false" customHeight="true" outlineLevel="0" collapsed="false">
      <c r="B67" s="38" t="n">
        <v>2.4</v>
      </c>
      <c r="C67" s="39" t="s">
        <v>154</v>
      </c>
      <c r="D67" s="48" t="n">
        <v>4886567036.47488</v>
      </c>
      <c r="E67" s="48" t="n">
        <v>4935519780.22278</v>
      </c>
      <c r="F67" s="44"/>
    </row>
    <row r="68" customFormat="false" ht="12.75" hidden="false" customHeight="true" outlineLevel="0" collapsed="false">
      <c r="B68" s="31"/>
      <c r="C68" s="31"/>
      <c r="D68" s="58" t="n">
        <v>0</v>
      </c>
      <c r="E68" s="58"/>
      <c r="F68" s="44"/>
    </row>
    <row r="69" customFormat="false" ht="12.75" hidden="false" customHeight="true" outlineLevel="0" collapsed="false">
      <c r="B69" s="31"/>
      <c r="C69" s="31" t="str">
        <f aca="false">nuur!S39</f>
        <v>Захирал                                           ____________________  /Ц.Хүдэрмөнх/</v>
      </c>
      <c r="D69" s="29"/>
      <c r="E69" s="29"/>
      <c r="F69" s="44"/>
    </row>
    <row r="70" customFormat="false" ht="12.75" hidden="false" customHeight="true" outlineLevel="0" collapsed="false">
      <c r="B70" s="31"/>
      <c r="D70" s="29"/>
      <c r="E70" s="29"/>
    </row>
    <row r="71" customFormat="false" ht="12.75" hidden="false" customHeight="true" outlineLevel="0" collapsed="false">
      <c r="B71" s="31"/>
      <c r="C71" s="19" t="s">
        <v>33</v>
      </c>
      <c r="D71" s="29"/>
      <c r="E71" s="29"/>
    </row>
    <row r="72" customFormat="false" ht="12.75" hidden="false" customHeight="true" outlineLevel="0" collapsed="false"/>
    <row r="73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</sheetData>
  <mergeCells count="3">
    <mergeCell ref="B1:D1"/>
    <mergeCell ref="B4:B5"/>
    <mergeCell ref="C4:C5"/>
  </mergeCells>
  <printOptions headings="false" gridLines="false" gridLinesSet="true" horizontalCentered="false" verticalCentered="false"/>
  <pageMargins left="0.190277777777778" right="0.159722222222222" top="0.229861111111111" bottom="0.27013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I49"/>
  <sheetViews>
    <sheetView showFormulas="tru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ColWidth="9.15625" defaultRowHeight="12.8" zeroHeight="false" outlineLevelRow="0" outlineLevelCol="0"/>
  <cols>
    <col collapsed="false" customWidth="true" hidden="false" outlineLevel="0" max="1" min="1" style="19" width="8"/>
    <col collapsed="false" customWidth="true" hidden="false" outlineLevel="0" max="2" min="2" style="19" width="6.42"/>
    <col collapsed="false" customWidth="true" hidden="false" outlineLevel="0" max="3" min="3" style="19" width="46.14"/>
    <col collapsed="false" customWidth="true" hidden="false" outlineLevel="0" max="4" min="4" style="19" width="20.71"/>
    <col collapsed="false" customWidth="true" hidden="false" outlineLevel="0" max="5" min="5" style="19" width="21.71"/>
    <col collapsed="false" customWidth="false" hidden="false" outlineLevel="0" max="6" min="6" style="19" width="9.14"/>
    <col collapsed="false" customWidth="true" hidden="false" outlineLevel="0" max="9" min="7" style="19" width="15.15"/>
    <col collapsed="false" customWidth="false" hidden="false" outlineLevel="0" max="1024" min="10" style="19" width="9.14"/>
  </cols>
  <sheetData>
    <row r="1" customFormat="false" ht="12.8" hidden="false" customHeight="false" outlineLevel="0" collapsed="false">
      <c r="B1" s="59" t="s">
        <v>155</v>
      </c>
      <c r="C1" s="59"/>
      <c r="D1" s="59"/>
      <c r="E1" s="60"/>
    </row>
    <row r="2" customFormat="false" ht="12.8" hidden="false" customHeight="false" outlineLevel="0" collapsed="false">
      <c r="B2" s="19" t="str">
        <f aca="false">СБД!B2</f>
        <v>ЭРДЭНЭС СОЛЬЮШИНС ХК</v>
      </c>
      <c r="E2" s="61"/>
    </row>
    <row r="3" customFormat="false" ht="12.8" hidden="false" customHeight="false" outlineLevel="0" collapsed="false">
      <c r="B3" s="19" t="s">
        <v>156</v>
      </c>
      <c r="E3" s="62" t="str">
        <f aca="false">СБД!E2</f>
        <v>2023 оны 12 сарын 31 өдөр</v>
      </c>
    </row>
    <row r="4" customFormat="false" ht="12.75" hidden="false" customHeight="true" outlineLevel="0" collapsed="false">
      <c r="B4" s="63" t="s">
        <v>41</v>
      </c>
      <c r="C4" s="64" t="s">
        <v>42</v>
      </c>
      <c r="D4" s="65" t="s">
        <v>157</v>
      </c>
      <c r="E4" s="65" t="s">
        <v>157</v>
      </c>
    </row>
    <row r="5" customFormat="false" ht="12.8" hidden="false" customHeight="false" outlineLevel="0" collapsed="false">
      <c r="B5" s="63"/>
      <c r="C5" s="64"/>
      <c r="D5" s="65" t="s">
        <v>158</v>
      </c>
      <c r="E5" s="65" t="s">
        <v>159</v>
      </c>
    </row>
    <row r="6" customFormat="false" ht="13.5" hidden="false" customHeight="true" outlineLevel="0" collapsed="false">
      <c r="B6" s="66" t="n">
        <v>1</v>
      </c>
      <c r="C6" s="67" t="s">
        <v>160</v>
      </c>
      <c r="D6" s="68"/>
      <c r="E6" s="68" t="n">
        <v>0</v>
      </c>
    </row>
    <row r="7" customFormat="false" ht="13.5" hidden="false" customHeight="true" outlineLevel="0" collapsed="false">
      <c r="B7" s="66" t="n">
        <v>2</v>
      </c>
      <c r="C7" s="67" t="s">
        <v>161</v>
      </c>
      <c r="D7" s="69"/>
      <c r="E7" s="70" t="n">
        <v>0</v>
      </c>
    </row>
    <row r="8" customFormat="false" ht="13.5" hidden="false" customHeight="true" outlineLevel="0" collapsed="false">
      <c r="B8" s="66" t="n">
        <v>3</v>
      </c>
      <c r="C8" s="67" t="s">
        <v>162</v>
      </c>
      <c r="D8" s="68" t="n">
        <v>72727272.7272727</v>
      </c>
      <c r="E8" s="68" t="n">
        <v>9090909.09</v>
      </c>
    </row>
    <row r="9" customFormat="false" ht="13.5" hidden="false" customHeight="true" outlineLevel="0" collapsed="false">
      <c r="B9" s="66" t="n">
        <v>4</v>
      </c>
      <c r="C9" s="31" t="s">
        <v>163</v>
      </c>
      <c r="D9" s="71"/>
      <c r="E9" s="71"/>
    </row>
    <row r="10" customFormat="false" ht="13.5" hidden="false" customHeight="true" outlineLevel="0" collapsed="false">
      <c r="B10" s="72" t="n">
        <v>5</v>
      </c>
      <c r="C10" s="73" t="s">
        <v>164</v>
      </c>
      <c r="D10" s="74"/>
      <c r="E10" s="70" t="n">
        <v>12724.02</v>
      </c>
    </row>
    <row r="11" customFormat="false" ht="13.5" hidden="false" customHeight="true" outlineLevel="0" collapsed="false">
      <c r="B11" s="66" t="n">
        <v>6</v>
      </c>
      <c r="C11" s="75" t="s">
        <v>165</v>
      </c>
      <c r="D11" s="74"/>
      <c r="E11" s="76"/>
    </row>
    <row r="12" customFormat="false" ht="13.5" hidden="false" customHeight="true" outlineLevel="0" collapsed="false">
      <c r="B12" s="66" t="n">
        <v>7</v>
      </c>
      <c r="C12" s="77" t="s">
        <v>166</v>
      </c>
      <c r="D12" s="78"/>
      <c r="E12" s="76"/>
    </row>
    <row r="13" customFormat="false" ht="13.5" hidden="false" customHeight="true" outlineLevel="0" collapsed="false">
      <c r="B13" s="66" t="n">
        <v>8</v>
      </c>
      <c r="C13" s="73" t="s">
        <v>167</v>
      </c>
      <c r="D13" s="76"/>
      <c r="E13" s="76"/>
    </row>
    <row r="14" customFormat="false" ht="13.5" hidden="false" customHeight="true" outlineLevel="0" collapsed="false">
      <c r="B14" s="66" t="n">
        <v>9</v>
      </c>
      <c r="C14" s="73" t="s">
        <v>168</v>
      </c>
      <c r="D14" s="79"/>
      <c r="E14" s="70" t="n">
        <v>0</v>
      </c>
    </row>
    <row r="15" customFormat="false" ht="13.5" hidden="false" customHeight="true" outlineLevel="0" collapsed="false">
      <c r="B15" s="66" t="n">
        <v>10</v>
      </c>
      <c r="C15" s="77" t="s">
        <v>169</v>
      </c>
      <c r="D15" s="78" t="n">
        <v>199184991.7186</v>
      </c>
      <c r="E15" s="70" t="n">
        <v>18613699.7429137</v>
      </c>
    </row>
    <row r="16" customFormat="false" ht="13.5" hidden="false" customHeight="true" outlineLevel="0" collapsed="false">
      <c r="B16" s="66" t="n">
        <v>11</v>
      </c>
      <c r="C16" s="77" t="s">
        <v>170</v>
      </c>
      <c r="D16" s="78" t="n">
        <v>51080729.73</v>
      </c>
      <c r="E16" s="70" t="n">
        <v>29298060.6347</v>
      </c>
    </row>
    <row r="17" customFormat="false" ht="13.5" hidden="false" customHeight="true" outlineLevel="0" collapsed="false">
      <c r="B17" s="66" t="n">
        <v>12</v>
      </c>
      <c r="C17" s="77" t="s">
        <v>171</v>
      </c>
      <c r="D17" s="78" t="n">
        <v>0</v>
      </c>
      <c r="E17" s="70" t="n">
        <v>0</v>
      </c>
    </row>
    <row r="18" customFormat="false" ht="13.5" hidden="false" customHeight="true" outlineLevel="0" collapsed="false">
      <c r="B18" s="66" t="n">
        <v>13</v>
      </c>
      <c r="C18" s="73" t="s">
        <v>172</v>
      </c>
      <c r="D18" s="79" t="n">
        <v>0</v>
      </c>
      <c r="E18" s="70" t="n">
        <v>104291.4778</v>
      </c>
    </row>
    <row r="19" customFormat="false" ht="13.5" hidden="false" customHeight="true" outlineLevel="0" collapsed="false">
      <c r="B19" s="66" t="n">
        <v>14</v>
      </c>
      <c r="C19" s="77" t="s">
        <v>173</v>
      </c>
      <c r="D19" s="78" t="n">
        <v>0</v>
      </c>
      <c r="E19" s="70" t="n">
        <v>183879169.863014</v>
      </c>
    </row>
    <row r="20" customFormat="false" ht="13.5" hidden="false" customHeight="true" outlineLevel="0" collapsed="false">
      <c r="B20" s="66" t="n">
        <v>15</v>
      </c>
      <c r="C20" s="77" t="s">
        <v>174</v>
      </c>
      <c r="D20" s="78" t="n">
        <v>0</v>
      </c>
      <c r="E20" s="70" t="n">
        <v>0</v>
      </c>
    </row>
    <row r="21" customFormat="false" ht="13.5" hidden="false" customHeight="true" outlineLevel="0" collapsed="false">
      <c r="B21" s="66" t="n">
        <v>16</v>
      </c>
      <c r="C21" s="77" t="s">
        <v>175</v>
      </c>
      <c r="D21" s="78" t="n">
        <v>0</v>
      </c>
      <c r="E21" s="70" t="n">
        <v>0</v>
      </c>
    </row>
    <row r="22" customFormat="false" ht="13.5" hidden="false" customHeight="true" outlineLevel="0" collapsed="false">
      <c r="B22" s="66" t="n">
        <v>17</v>
      </c>
      <c r="C22" s="77" t="s">
        <v>176</v>
      </c>
      <c r="D22" s="80" t="n">
        <v>0</v>
      </c>
      <c r="E22" s="70"/>
    </row>
    <row r="23" customFormat="false" ht="13.5" hidden="false" customHeight="true" outlineLevel="0" collapsed="false">
      <c r="B23" s="66" t="n">
        <v>18</v>
      </c>
      <c r="C23" s="67" t="s">
        <v>177</v>
      </c>
      <c r="D23" s="70" t="n">
        <v>-177538448.721327</v>
      </c>
      <c r="E23" s="70" t="n">
        <v>145175334.0732</v>
      </c>
      <c r="G23" s="81"/>
      <c r="H23" s="44"/>
    </row>
    <row r="24" customFormat="false" ht="13.5" hidden="false" customHeight="true" outlineLevel="0" collapsed="false">
      <c r="B24" s="66" t="n">
        <v>19</v>
      </c>
      <c r="C24" s="77" t="s">
        <v>178</v>
      </c>
      <c r="D24" s="80"/>
      <c r="E24" s="82" t="n">
        <v>0</v>
      </c>
      <c r="G24" s="44"/>
      <c r="H24" s="44"/>
      <c r="I24" s="44"/>
    </row>
    <row r="25" customFormat="false" ht="13.5" hidden="false" customHeight="true" outlineLevel="0" collapsed="false">
      <c r="B25" s="66" t="n">
        <v>20</v>
      </c>
      <c r="C25" s="67" t="s">
        <v>179</v>
      </c>
      <c r="D25" s="70" t="n">
        <v>-177538448.721327</v>
      </c>
      <c r="E25" s="70" t="n">
        <v>145175334.0732</v>
      </c>
      <c r="G25" s="44"/>
    </row>
    <row r="26" customFormat="false" ht="21" hidden="false" customHeight="true" outlineLevel="0" collapsed="false">
      <c r="B26" s="66" t="n">
        <v>21</v>
      </c>
      <c r="C26" s="83" t="s">
        <v>180</v>
      </c>
      <c r="D26" s="84"/>
      <c r="E26" s="85" t="n">
        <v>0</v>
      </c>
    </row>
    <row r="27" customFormat="false" ht="13.5" hidden="false" customHeight="true" outlineLevel="0" collapsed="false">
      <c r="B27" s="66" t="n">
        <v>22</v>
      </c>
      <c r="C27" s="67" t="s">
        <v>181</v>
      </c>
      <c r="D27" s="70" t="n">
        <v>-177538448.721327</v>
      </c>
      <c r="E27" s="70" t="n">
        <v>145175334.0732</v>
      </c>
      <c r="G27" s="81"/>
    </row>
    <row r="28" customFormat="false" ht="13.5" hidden="false" customHeight="true" outlineLevel="0" collapsed="false">
      <c r="B28" s="66" t="n">
        <v>23</v>
      </c>
      <c r="C28" s="67" t="s">
        <v>182</v>
      </c>
      <c r="D28" s="86"/>
      <c r="E28" s="70"/>
    </row>
    <row r="29" customFormat="false" ht="13.5" hidden="false" customHeight="true" outlineLevel="0" collapsed="false">
      <c r="B29" s="87"/>
      <c r="C29" s="73" t="s">
        <v>183</v>
      </c>
      <c r="D29" s="80"/>
      <c r="E29" s="70"/>
    </row>
    <row r="30" customFormat="false" ht="13.5" hidden="false" customHeight="true" outlineLevel="0" collapsed="false">
      <c r="B30" s="88"/>
      <c r="C30" s="77" t="s">
        <v>184</v>
      </c>
      <c r="D30" s="80"/>
      <c r="E30" s="85"/>
    </row>
    <row r="31" customFormat="false" ht="13.5" hidden="false" customHeight="true" outlineLevel="0" collapsed="false">
      <c r="B31" s="89"/>
      <c r="C31" s="77" t="s">
        <v>185</v>
      </c>
      <c r="D31" s="80" t="n">
        <v>0</v>
      </c>
      <c r="E31" s="85" t="n">
        <v>0</v>
      </c>
    </row>
    <row r="32" customFormat="false" ht="13.5" hidden="false" customHeight="true" outlineLevel="0" collapsed="false">
      <c r="B32" s="66" t="n">
        <v>24</v>
      </c>
      <c r="C32" s="67" t="s">
        <v>186</v>
      </c>
      <c r="D32" s="86"/>
      <c r="E32" s="70"/>
    </row>
    <row r="33" customFormat="false" ht="13.5" hidden="false" customHeight="true" outlineLevel="0" collapsed="false">
      <c r="B33" s="66" t="n">
        <v>25</v>
      </c>
      <c r="C33" s="67" t="s">
        <v>187</v>
      </c>
      <c r="D33" s="86"/>
      <c r="E33" s="90"/>
    </row>
    <row r="34" customFormat="false" ht="13.5" hidden="false" customHeight="true" outlineLevel="0" collapsed="false">
      <c r="B34" s="31"/>
      <c r="C34" s="91"/>
      <c r="D34" s="91"/>
      <c r="H34" s="81"/>
    </row>
    <row r="35" customFormat="false" ht="13.5" hidden="false" customHeight="true" outlineLevel="0" collapsed="false">
      <c r="B35" s="31"/>
      <c r="C35" s="92"/>
      <c r="D35" s="92"/>
      <c r="E35" s="81"/>
      <c r="H35" s="81"/>
    </row>
    <row r="36" customFormat="false" ht="13.5" hidden="false" customHeight="true" outlineLevel="0" collapsed="false">
      <c r="B36" s="31"/>
      <c r="C36" s="31" t="str">
        <f aca="false">СБД!C69</f>
        <v>Захирал                                           ____________________  /Ц.Хүдэрмөнх/</v>
      </c>
      <c r="D36" s="31"/>
    </row>
    <row r="37" customFormat="false" ht="13.5" hidden="false" customHeight="true" outlineLevel="0" collapsed="false">
      <c r="E37" s="81" t="n">
        <f aca="false">E31+E26</f>
        <v>0</v>
      </c>
    </row>
    <row r="38" customFormat="false" ht="13.5" hidden="false" customHeight="true" outlineLevel="0" collapsed="false">
      <c r="C38" s="19" t="s">
        <v>188</v>
      </c>
    </row>
    <row r="39" customFormat="false" ht="13.5" hidden="false" customHeight="true" outlineLevel="0" collapsed="false"/>
    <row r="40" customFormat="false" ht="13.5" hidden="false" customHeight="true" outlineLevel="0" collapsed="false"/>
    <row r="41" customFormat="false" ht="13.5" hidden="false" customHeight="true" outlineLevel="0" collapsed="false"/>
    <row r="42" customFormat="false" ht="13.5" hidden="false" customHeight="true" outlineLevel="0" collapsed="false"/>
    <row r="43" customFormat="false" ht="13.5" hidden="false" customHeight="true" outlineLevel="0" collapsed="false"/>
    <row r="44" customFormat="false" ht="13.5" hidden="false" customHeight="true" outlineLevel="0" collapsed="false"/>
    <row r="45" customFormat="false" ht="13.5" hidden="false" customHeight="true" outlineLevel="0" collapsed="false"/>
    <row r="46" customFormat="false" ht="13.5" hidden="false" customHeight="true" outlineLevel="0" collapsed="false"/>
    <row r="47" customFormat="false" ht="13.5" hidden="false" customHeight="true" outlineLevel="0" collapsed="false"/>
    <row r="48" customFormat="false" ht="13.5" hidden="false" customHeight="true" outlineLevel="0" collapsed="false"/>
    <row r="49" customFormat="false" ht="13.5" hidden="false" customHeight="true" outlineLevel="0" collapsed="false"/>
  </sheetData>
  <mergeCells count="3">
    <mergeCell ref="B1:D1"/>
    <mergeCell ref="B4:B5"/>
    <mergeCell ref="C4:C5"/>
  </mergeCells>
  <printOptions headings="false" gridLines="false" gridLinesSet="true" horizontalCentered="false" verticalCentered="false"/>
  <pageMargins left="0" right="0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M26"/>
  <sheetViews>
    <sheetView showFormulas="tru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9.15625" defaultRowHeight="12.75" zeroHeight="false" outlineLevelRow="0" outlineLevelCol="0"/>
  <cols>
    <col collapsed="false" customWidth="true" hidden="false" outlineLevel="0" max="1" min="1" style="93" width="3.71"/>
    <col collapsed="false" customWidth="true" hidden="false" outlineLevel="0" max="2" min="2" style="93" width="2.71"/>
    <col collapsed="false" customWidth="true" hidden="false" outlineLevel="0" max="3" min="3" style="93" width="28.57"/>
    <col collapsed="false" customWidth="true" hidden="false" outlineLevel="0" max="4" min="4" style="93" width="14.43"/>
    <col collapsed="false" customWidth="true" hidden="false" outlineLevel="0" max="5" min="5" style="93" width="9.29"/>
    <col collapsed="false" customWidth="true" hidden="false" outlineLevel="0" max="6" min="6" style="93" width="9.58"/>
    <col collapsed="false" customWidth="true" hidden="false" outlineLevel="0" max="7" min="7" style="93" width="10.71"/>
    <col collapsed="false" customWidth="true" hidden="false" outlineLevel="0" max="8" min="8" style="93" width="15.15"/>
    <col collapsed="false" customWidth="true" hidden="false" outlineLevel="0" max="9" min="9" style="93" width="14.01"/>
    <col collapsed="false" customWidth="true" hidden="false" outlineLevel="0" max="10" min="10" style="93" width="15.29"/>
    <col collapsed="false" customWidth="true" hidden="false" outlineLevel="0" max="11" min="11" style="93" width="17.86"/>
    <col collapsed="false" customWidth="false" hidden="false" outlineLevel="0" max="12" min="12" style="93" width="9.14"/>
    <col collapsed="false" customWidth="true" hidden="false" outlineLevel="0" max="13" min="13" style="93" width="17.29"/>
    <col collapsed="false" customWidth="false" hidden="false" outlineLevel="0" max="1024" min="14" style="93" width="9.14"/>
  </cols>
  <sheetData>
    <row r="1" customFormat="false" ht="12.75" hidden="false" customHeight="true" outlineLevel="0" collapsed="false">
      <c r="J1" s="94"/>
      <c r="K1" s="94"/>
    </row>
    <row r="2" customFormat="false" ht="12.75" hidden="false" customHeight="true" outlineLevel="0" collapsed="false">
      <c r="J2" s="94"/>
      <c r="K2" s="94"/>
    </row>
    <row r="3" customFormat="false" ht="12.75" hidden="false" customHeight="true" outlineLevel="0" collapsed="false">
      <c r="J3" s="94"/>
      <c r="K3" s="94"/>
    </row>
    <row r="4" customFormat="false" ht="18" hidden="false" customHeight="false" outlineLevel="0" collapsed="false">
      <c r="B4" s="95" t="s">
        <v>189</v>
      </c>
      <c r="C4" s="95"/>
      <c r="D4" s="95"/>
      <c r="E4" s="95"/>
      <c r="F4" s="95"/>
      <c r="G4" s="95"/>
      <c r="H4" s="95"/>
      <c r="I4" s="95"/>
      <c r="J4" s="95"/>
      <c r="K4" s="95"/>
    </row>
    <row r="6" customFormat="false" ht="12.75" hidden="false" customHeight="false" outlineLevel="0" collapsed="false">
      <c r="B6" s="96" t="str">
        <f aca="false">ОДТ!B2</f>
        <v>ЭРДЭНЭС СОЛЬЮШИНС ХК</v>
      </c>
      <c r="C6" s="96"/>
      <c r="D6" s="96"/>
      <c r="E6" s="96"/>
      <c r="J6" s="97" t="str">
        <f aca="false">СБД!E2</f>
        <v>2023 оны 12 сарын 31 өдөр</v>
      </c>
      <c r="K6" s="97"/>
    </row>
    <row r="7" customFormat="false" ht="12.75" hidden="false" customHeight="true" outlineLevel="0" collapsed="false">
      <c r="B7" s="98" t="s">
        <v>190</v>
      </c>
      <c r="C7" s="98"/>
      <c r="D7" s="98"/>
      <c r="E7" s="98"/>
      <c r="J7" s="99"/>
      <c r="K7" s="99" t="s">
        <v>40</v>
      </c>
    </row>
    <row r="8" customFormat="false" ht="45" hidden="false" customHeight="false" outlineLevel="0" collapsed="false">
      <c r="B8" s="100" t="s">
        <v>191</v>
      </c>
      <c r="C8" s="100" t="s">
        <v>192</v>
      </c>
      <c r="D8" s="100" t="s">
        <v>193</v>
      </c>
      <c r="E8" s="100" t="s">
        <v>140</v>
      </c>
      <c r="F8" s="100" t="s">
        <v>142</v>
      </c>
      <c r="G8" s="100" t="s">
        <v>144</v>
      </c>
      <c r="H8" s="100" t="s">
        <v>146</v>
      </c>
      <c r="I8" s="100" t="s">
        <v>146</v>
      </c>
      <c r="J8" s="100" t="s">
        <v>150</v>
      </c>
      <c r="K8" s="100" t="s">
        <v>194</v>
      </c>
    </row>
    <row r="9" customFormat="false" ht="20.25" hidden="false" customHeight="true" outlineLevel="0" collapsed="false">
      <c r="B9" s="100" t="n">
        <v>1</v>
      </c>
      <c r="C9" s="101" t="s">
        <v>195</v>
      </c>
      <c r="D9" s="102" t="n">
        <v>3487950208</v>
      </c>
      <c r="E9" s="102" t="n">
        <v>0</v>
      </c>
      <c r="F9" s="102" t="n">
        <v>0</v>
      </c>
      <c r="G9" s="102" t="n">
        <v>0</v>
      </c>
      <c r="H9" s="102" t="n">
        <v>0</v>
      </c>
      <c r="I9" s="102" t="n">
        <v>0</v>
      </c>
      <c r="J9" s="102" t="n">
        <v>358752291.459582</v>
      </c>
      <c r="K9" s="102" t="n">
        <v>3846702499.45958</v>
      </c>
    </row>
    <row r="10" customFormat="false" ht="39" hidden="false" customHeight="true" outlineLevel="0" collapsed="false">
      <c r="B10" s="100" t="n">
        <v>2</v>
      </c>
      <c r="C10" s="103" t="s">
        <v>196</v>
      </c>
      <c r="D10" s="104"/>
      <c r="E10" s="104"/>
      <c r="F10" s="104"/>
      <c r="G10" s="104"/>
      <c r="H10" s="104"/>
      <c r="I10" s="104"/>
      <c r="J10" s="104" t="n">
        <v>9436851.84</v>
      </c>
      <c r="K10" s="104" t="n">
        <v>9436851.84</v>
      </c>
    </row>
    <row r="11" s="105" customFormat="true" ht="12.75" hidden="false" customHeight="false" outlineLevel="0" collapsed="false">
      <c r="B11" s="100" t="n">
        <v>3</v>
      </c>
      <c r="C11" s="101" t="s">
        <v>197</v>
      </c>
      <c r="D11" s="104" t="n">
        <v>3487950208</v>
      </c>
      <c r="E11" s="104" t="n">
        <v>0</v>
      </c>
      <c r="F11" s="104" t="n">
        <v>0</v>
      </c>
      <c r="G11" s="104" t="n">
        <v>0</v>
      </c>
      <c r="H11" s="104" t="n">
        <v>0</v>
      </c>
      <c r="I11" s="104" t="n">
        <v>0</v>
      </c>
      <c r="J11" s="104" t="n">
        <v>368189143.299582</v>
      </c>
      <c r="K11" s="104" t="n">
        <v>3856139351.29958</v>
      </c>
      <c r="M11" s="106"/>
    </row>
    <row r="12" s="105" customFormat="true" ht="25.5" hidden="false" customHeight="true" outlineLevel="0" collapsed="false">
      <c r="B12" s="100" t="n">
        <v>4</v>
      </c>
      <c r="C12" s="107" t="s">
        <v>198</v>
      </c>
      <c r="D12" s="104"/>
      <c r="E12" s="104"/>
      <c r="F12" s="104"/>
      <c r="G12" s="104"/>
      <c r="H12" s="104"/>
      <c r="I12" s="104"/>
      <c r="J12" s="104" t="n">
        <v>145175334.0732</v>
      </c>
      <c r="K12" s="104" t="n">
        <v>145175334.0732</v>
      </c>
    </row>
    <row r="13" s="105" customFormat="true" ht="12.75" hidden="false" customHeight="false" outlineLevel="0" collapsed="false">
      <c r="B13" s="100" t="n">
        <v>5</v>
      </c>
      <c r="C13" s="107" t="s">
        <v>182</v>
      </c>
      <c r="D13" s="104"/>
      <c r="E13" s="104"/>
      <c r="F13" s="104"/>
      <c r="G13" s="104"/>
      <c r="H13" s="104"/>
      <c r="I13" s="104"/>
      <c r="J13" s="104"/>
      <c r="K13" s="104" t="n">
        <v>0</v>
      </c>
    </row>
    <row r="14" s="105" customFormat="true" ht="12.75" hidden="false" customHeight="false" outlineLevel="0" collapsed="false">
      <c r="B14" s="100" t="n">
        <v>6</v>
      </c>
      <c r="C14" s="107" t="s">
        <v>199</v>
      </c>
      <c r="D14" s="104" t="n">
        <v>0</v>
      </c>
      <c r="E14" s="104"/>
      <c r="F14" s="104"/>
      <c r="G14" s="104"/>
      <c r="H14" s="104"/>
      <c r="I14" s="104"/>
      <c r="J14" s="104"/>
      <c r="K14" s="104" t="n">
        <v>0</v>
      </c>
    </row>
    <row r="15" s="105" customFormat="true" ht="12.75" hidden="false" customHeight="false" outlineLevel="0" collapsed="false">
      <c r="B15" s="100" t="n">
        <v>7</v>
      </c>
      <c r="C15" s="107" t="s">
        <v>200</v>
      </c>
      <c r="D15" s="104"/>
      <c r="E15" s="104"/>
      <c r="F15" s="104"/>
      <c r="G15" s="104"/>
      <c r="H15" s="104"/>
      <c r="I15" s="104"/>
      <c r="J15" s="104"/>
      <c r="K15" s="104" t="n">
        <v>0</v>
      </c>
    </row>
    <row r="16" s="105" customFormat="true" ht="25.5" hidden="false" customHeight="true" outlineLevel="0" collapsed="false">
      <c r="B16" s="100" t="n">
        <v>8</v>
      </c>
      <c r="C16" s="107" t="s">
        <v>201</v>
      </c>
      <c r="D16" s="104"/>
      <c r="E16" s="104"/>
      <c r="F16" s="104"/>
      <c r="G16" s="104"/>
      <c r="H16" s="104"/>
      <c r="I16" s="104"/>
      <c r="J16" s="104"/>
      <c r="K16" s="104" t="n">
        <v>0</v>
      </c>
    </row>
    <row r="17" customFormat="false" ht="19.5" hidden="false" customHeight="true" outlineLevel="0" collapsed="false">
      <c r="B17" s="100" t="n">
        <v>9</v>
      </c>
      <c r="C17" s="101" t="s">
        <v>202</v>
      </c>
      <c r="D17" s="102" t="n">
        <v>3487950208</v>
      </c>
      <c r="E17" s="102"/>
      <c r="F17" s="102" t="n">
        <v>0</v>
      </c>
      <c r="G17" s="102" t="n">
        <v>0</v>
      </c>
      <c r="H17" s="102" t="n">
        <v>0</v>
      </c>
      <c r="I17" s="102"/>
      <c r="J17" s="102" t="n">
        <v>513364477.372783</v>
      </c>
      <c r="K17" s="102" t="n">
        <v>4001314685.37278</v>
      </c>
    </row>
    <row r="18" customFormat="false" ht="14.25" hidden="false" customHeight="true" outlineLevel="0" collapsed="false">
      <c r="K18" s="108" t="n">
        <f aca="false">K17-СБД!E66</f>
        <v>0</v>
      </c>
    </row>
    <row r="19" customFormat="false" ht="12.75" hidden="false" customHeight="false" outlineLevel="0" collapsed="false">
      <c r="C19" s="109" t="str">
        <f aca="false">ОДТ!C36</f>
        <v>Захирал                                           ____________________  /Ц.Хүдэрмөнх/</v>
      </c>
      <c r="J19" s="110"/>
      <c r="K19" s="108"/>
    </row>
    <row r="20" customFormat="false" ht="12.75" hidden="false" customHeight="false" outlineLevel="0" collapsed="false">
      <c r="C20" s="111"/>
      <c r="J20" s="110"/>
      <c r="K20" s="110"/>
    </row>
    <row r="21" customFormat="false" ht="12.75" hidden="false" customHeight="false" outlineLevel="0" collapsed="false">
      <c r="C21" s="93" t="s">
        <v>188</v>
      </c>
      <c r="K21" s="110"/>
    </row>
    <row r="22" customFormat="false" ht="12.75" hidden="false" customHeight="false" outlineLevel="0" collapsed="false">
      <c r="K22" s="112"/>
    </row>
    <row r="23" customFormat="false" ht="12.75" hidden="false" customHeight="false" outlineLevel="0" collapsed="false">
      <c r="J23" s="113"/>
      <c r="K23" s="114"/>
    </row>
    <row r="24" customFormat="false" ht="12.75" hidden="false" customHeight="false" outlineLevel="0" collapsed="false">
      <c r="J24" s="112"/>
    </row>
    <row r="26" customFormat="false" ht="12.75" hidden="false" customHeight="false" outlineLevel="0" collapsed="false">
      <c r="J26" s="112"/>
    </row>
  </sheetData>
  <mergeCells count="4">
    <mergeCell ref="B4:K4"/>
    <mergeCell ref="B6:E6"/>
    <mergeCell ref="J6:K6"/>
    <mergeCell ref="B7:E7"/>
  </mergeCells>
  <printOptions headings="false" gridLines="false" gridLinesSet="true" horizontalCentered="false" verticalCentered="false"/>
  <pageMargins left="0.354166666666667" right="0.157638888888889" top="0.393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IN1048576"/>
  <sheetViews>
    <sheetView showFormulas="tru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ColWidth="9.15625" defaultRowHeight="12.75" zeroHeight="false" outlineLevelRow="0" outlineLevelCol="0"/>
  <cols>
    <col collapsed="false" customWidth="true" hidden="true" outlineLevel="0" max="1" min="1" style="23" width="5.01"/>
    <col collapsed="false" customWidth="true" hidden="false" outlineLevel="0" max="2" min="2" style="115" width="6.71"/>
    <col collapsed="false" customWidth="true" hidden="false" outlineLevel="0" max="3" min="3" style="23" width="48.15"/>
    <col collapsed="false" customWidth="true" hidden="false" outlineLevel="0" max="4" min="4" style="23" width="20.42"/>
    <col collapsed="false" customWidth="true" hidden="false" outlineLevel="0" max="5" min="5" style="23" width="21.14"/>
    <col collapsed="false" customWidth="true" hidden="false" outlineLevel="0" max="6" min="6" style="23" width="8.57"/>
    <col collapsed="false" customWidth="true" hidden="true" outlineLevel="0" max="7" min="7" style="23" width="13.7"/>
    <col collapsed="false" customWidth="false" hidden="false" outlineLevel="0" max="8" min="8" style="23" width="9.14"/>
    <col collapsed="false" customWidth="true" hidden="false" outlineLevel="0" max="9" min="9" style="23" width="9.58"/>
    <col collapsed="false" customWidth="false" hidden="false" outlineLevel="0" max="244" min="10" style="23" width="9.14"/>
    <col collapsed="false" customWidth="true" hidden="false" outlineLevel="0" max="245" min="245" style="23" width="4.14"/>
    <col collapsed="false" customWidth="false" hidden="false" outlineLevel="0" max="1024" min="246" style="23" width="9.14"/>
  </cols>
  <sheetData>
    <row r="1" customFormat="false" ht="15" hidden="false" customHeight="false" outlineLevel="0" collapsed="false">
      <c r="B1" s="25" t="s">
        <v>203</v>
      </c>
      <c r="C1" s="25"/>
      <c r="D1" s="25"/>
      <c r="E1" s="25"/>
      <c r="F1" s="116"/>
    </row>
    <row r="2" customFormat="false" ht="12.75" hidden="false" customHeight="false" outlineLevel="0" collapsed="false">
      <c r="B2" s="117" t="str">
        <f aca="false">ӨӨТ!B6</f>
        <v>ЭРДЭНЭС СОЛЬЮШИНС ХК</v>
      </c>
      <c r="C2" s="117"/>
      <c r="D2" s="18"/>
      <c r="E2" s="30" t="str">
        <f aca="false">СБД!E2</f>
        <v>2023 оны 12 сарын 31 өдөр</v>
      </c>
      <c r="F2" s="30"/>
    </row>
    <row r="3" customFormat="false" ht="12.75" hidden="false" customHeight="false" outlineLevel="0" collapsed="false">
      <c r="B3" s="19" t="s">
        <v>204</v>
      </c>
      <c r="E3" s="118" t="s">
        <v>40</v>
      </c>
      <c r="F3" s="118"/>
    </row>
    <row r="4" customFormat="false" ht="12.75" hidden="false" customHeight="true" outlineLevel="0" collapsed="false">
      <c r="B4" s="63" t="s">
        <v>205</v>
      </c>
      <c r="C4" s="119" t="s">
        <v>192</v>
      </c>
      <c r="D4" s="63" t="s">
        <v>206</v>
      </c>
      <c r="E4" s="63" t="s">
        <v>159</v>
      </c>
      <c r="F4" s="120"/>
    </row>
    <row r="5" customFormat="false" ht="12.75" hidden="false" customHeight="false" outlineLevel="0" collapsed="false">
      <c r="B5" s="63"/>
      <c r="C5" s="121"/>
      <c r="D5" s="63"/>
      <c r="E5" s="63"/>
      <c r="F5" s="120"/>
    </row>
    <row r="6" s="122" customFormat="true" ht="12.75" hidden="false" customHeight="false" outlineLevel="0" collapsed="false">
      <c r="B6" s="123" t="n">
        <v>1</v>
      </c>
      <c r="C6" s="124" t="s">
        <v>207</v>
      </c>
      <c r="D6" s="124"/>
      <c r="E6" s="124"/>
      <c r="F6" s="60"/>
      <c r="G6" s="122" t="n">
        <v>1000</v>
      </c>
      <c r="IK6" s="125"/>
      <c r="IN6" s="125"/>
    </row>
    <row r="7" s="122" customFormat="true" ht="12" hidden="false" customHeight="true" outlineLevel="0" collapsed="false">
      <c r="B7" s="123" t="n">
        <v>1.1</v>
      </c>
      <c r="C7" s="124" t="s">
        <v>208</v>
      </c>
      <c r="D7" s="126" t="n">
        <v>56000000</v>
      </c>
      <c r="E7" s="126" t="n">
        <v>40014137.8</v>
      </c>
      <c r="F7" s="127"/>
      <c r="IK7" s="125"/>
      <c r="IN7" s="125"/>
    </row>
    <row r="8" customFormat="false" ht="12" hidden="false" customHeight="true" outlineLevel="0" collapsed="false">
      <c r="B8" s="128"/>
      <c r="C8" s="49" t="s">
        <v>209</v>
      </c>
      <c r="D8" s="129" t="n">
        <v>56000000</v>
      </c>
      <c r="E8" s="129" t="n">
        <v>40000000</v>
      </c>
      <c r="F8" s="58"/>
      <c r="G8" s="130" t="n">
        <f aca="false">E8/$G$6</f>
        <v>40000</v>
      </c>
      <c r="IK8" s="131"/>
      <c r="IN8" s="131"/>
    </row>
    <row r="9" customFormat="false" ht="12" hidden="false" customHeight="true" outlineLevel="0" collapsed="false">
      <c r="B9" s="128"/>
      <c r="C9" s="49" t="s">
        <v>210</v>
      </c>
      <c r="D9" s="49"/>
      <c r="E9" s="129" t="n">
        <v>0</v>
      </c>
      <c r="F9" s="58"/>
      <c r="G9" s="130" t="n">
        <f aca="false">E9/$G$6</f>
        <v>0</v>
      </c>
      <c r="IK9" s="131"/>
      <c r="IN9" s="131"/>
    </row>
    <row r="10" customFormat="false" ht="12" hidden="false" customHeight="true" outlineLevel="0" collapsed="false">
      <c r="B10" s="128"/>
      <c r="C10" s="49" t="s">
        <v>211</v>
      </c>
      <c r="D10" s="49"/>
      <c r="E10" s="129" t="n">
        <v>0</v>
      </c>
      <c r="F10" s="58"/>
      <c r="G10" s="130" t="n">
        <f aca="false">E10/$G$6</f>
        <v>0</v>
      </c>
      <c r="IK10" s="131"/>
      <c r="IN10" s="131"/>
    </row>
    <row r="11" customFormat="false" ht="12" hidden="false" customHeight="true" outlineLevel="0" collapsed="false">
      <c r="B11" s="128"/>
      <c r="C11" s="49" t="s">
        <v>212</v>
      </c>
      <c r="D11" s="49"/>
      <c r="E11" s="129" t="n">
        <v>0</v>
      </c>
      <c r="F11" s="58"/>
      <c r="G11" s="130" t="n">
        <f aca="false">E11/$G$6</f>
        <v>0</v>
      </c>
      <c r="IK11" s="131"/>
      <c r="IN11" s="131"/>
    </row>
    <row r="12" customFormat="false" ht="12" hidden="false" customHeight="true" outlineLevel="0" collapsed="false">
      <c r="B12" s="128"/>
      <c r="C12" s="49" t="s">
        <v>213</v>
      </c>
      <c r="D12" s="49"/>
      <c r="E12" s="129" t="n">
        <v>0</v>
      </c>
      <c r="F12" s="58"/>
      <c r="G12" s="130" t="n">
        <f aca="false">E12/$G$6</f>
        <v>0</v>
      </c>
      <c r="IK12" s="131"/>
      <c r="IN12" s="131"/>
    </row>
    <row r="13" customFormat="false" ht="12" hidden="false" customHeight="true" outlineLevel="0" collapsed="false">
      <c r="B13" s="128"/>
      <c r="C13" s="49" t="s">
        <v>214</v>
      </c>
      <c r="D13" s="129" t="n">
        <v>0</v>
      </c>
      <c r="E13" s="129" t="n">
        <v>14137.8</v>
      </c>
      <c r="F13" s="58"/>
      <c r="G13" s="130" t="n">
        <f aca="false">E13/$G$6</f>
        <v>14.1378</v>
      </c>
      <c r="IK13" s="131"/>
      <c r="IN13" s="131"/>
    </row>
    <row r="14" s="122" customFormat="true" ht="12" hidden="false" customHeight="true" outlineLevel="0" collapsed="false">
      <c r="B14" s="123" t="n">
        <v>1.2</v>
      </c>
      <c r="C14" s="124" t="s">
        <v>215</v>
      </c>
      <c r="D14" s="126" t="n">
        <v>-166435587.1236</v>
      </c>
      <c r="E14" s="126" t="n">
        <v>-122264874.4396</v>
      </c>
      <c r="F14" s="127"/>
      <c r="G14" s="130" t="n">
        <f aca="false">E14/$G$6</f>
        <v>-122264.8744396</v>
      </c>
      <c r="IK14" s="125"/>
    </row>
    <row r="15" customFormat="false" ht="12" hidden="false" customHeight="true" outlineLevel="0" collapsed="false">
      <c r="B15" s="128"/>
      <c r="C15" s="49" t="s">
        <v>216</v>
      </c>
      <c r="D15" s="129" t="n">
        <v>-51293170</v>
      </c>
      <c r="E15" s="129" t="n">
        <v>-94996369.66</v>
      </c>
      <c r="F15" s="58"/>
      <c r="G15" s="130" t="n">
        <f aca="false">E15/$G$6</f>
        <v>-94996.36966</v>
      </c>
      <c r="IK15" s="131"/>
    </row>
    <row r="16" customFormat="false" ht="12" hidden="false" customHeight="true" outlineLevel="0" collapsed="false">
      <c r="B16" s="128"/>
      <c r="C16" s="49" t="s">
        <v>217</v>
      </c>
      <c r="D16" s="129" t="n">
        <v>0</v>
      </c>
      <c r="E16" s="129" t="n">
        <v>0</v>
      </c>
      <c r="F16" s="58"/>
      <c r="G16" s="130" t="n">
        <f aca="false">E16/$G$6</f>
        <v>0</v>
      </c>
      <c r="IK16" s="131"/>
    </row>
    <row r="17" customFormat="false" ht="12" hidden="false" customHeight="true" outlineLevel="0" collapsed="false">
      <c r="B17" s="128"/>
      <c r="C17" s="49" t="s">
        <v>218</v>
      </c>
      <c r="D17" s="129" t="n">
        <v>-98372953.36</v>
      </c>
      <c r="E17" s="129" t="n">
        <v>-2638197.0349</v>
      </c>
      <c r="F17" s="58"/>
      <c r="G17" s="130" t="n">
        <f aca="false">E17/$G$6</f>
        <v>-2638.1970349</v>
      </c>
      <c r="IK17" s="131"/>
    </row>
    <row r="18" customFormat="false" ht="12" hidden="false" customHeight="true" outlineLevel="0" collapsed="false">
      <c r="B18" s="128"/>
      <c r="C18" s="49" t="s">
        <v>219</v>
      </c>
      <c r="D18" s="129" t="n">
        <v>-860168.27</v>
      </c>
      <c r="E18" s="129" t="n">
        <v>0</v>
      </c>
      <c r="F18" s="58"/>
      <c r="G18" s="130" t="n">
        <f aca="false">E18/$G$6</f>
        <v>0</v>
      </c>
      <c r="I18" s="58"/>
      <c r="IK18" s="131"/>
    </row>
    <row r="19" customFormat="false" ht="12" hidden="false" customHeight="true" outlineLevel="0" collapsed="false">
      <c r="B19" s="128"/>
      <c r="C19" s="49" t="s">
        <v>220</v>
      </c>
      <c r="D19" s="129" t="n">
        <v>-3556154</v>
      </c>
      <c r="E19" s="129" t="n">
        <v>-1040000</v>
      </c>
      <c r="F19" s="58"/>
      <c r="G19" s="130" t="n">
        <f aca="false">E19/$G$6</f>
        <v>-1040</v>
      </c>
      <c r="IK19" s="131"/>
    </row>
    <row r="20" customFormat="false" ht="12" hidden="false" customHeight="true" outlineLevel="0" collapsed="false">
      <c r="B20" s="128"/>
      <c r="C20" s="49" t="s">
        <v>221</v>
      </c>
      <c r="D20" s="129" t="n">
        <v>0</v>
      </c>
      <c r="E20" s="129" t="n">
        <v>-19298060.6347</v>
      </c>
      <c r="F20" s="58"/>
      <c r="G20" s="130" t="n">
        <f aca="false">E20/$G$6</f>
        <v>-19298.0606347</v>
      </c>
      <c r="IK20" s="131"/>
    </row>
    <row r="21" customFormat="false" ht="12" hidden="false" customHeight="true" outlineLevel="0" collapsed="false">
      <c r="B21" s="128"/>
      <c r="C21" s="49" t="s">
        <v>222</v>
      </c>
      <c r="D21" s="129" t="n">
        <v>0</v>
      </c>
      <c r="E21" s="129" t="n">
        <v>-4292247.11</v>
      </c>
      <c r="F21" s="58"/>
      <c r="G21" s="130" t="n">
        <f aca="false">E21/$G$6</f>
        <v>-4292.24711</v>
      </c>
      <c r="IK21" s="131"/>
      <c r="IN21" s="131"/>
    </row>
    <row r="22" customFormat="false" ht="12" hidden="false" customHeight="true" outlineLevel="0" collapsed="false">
      <c r="B22" s="128"/>
      <c r="C22" s="49" t="s">
        <v>223</v>
      </c>
      <c r="D22" s="129"/>
      <c r="E22" s="129"/>
      <c r="F22" s="58"/>
      <c r="G22" s="130" t="n">
        <f aca="false">E22/$G$6</f>
        <v>0</v>
      </c>
      <c r="IK22" s="131"/>
      <c r="IN22" s="131"/>
    </row>
    <row r="23" customFormat="false" ht="12" hidden="false" customHeight="true" outlineLevel="0" collapsed="false">
      <c r="B23" s="128"/>
      <c r="C23" s="49" t="s">
        <v>224</v>
      </c>
      <c r="D23" s="129" t="n">
        <v>-12353141.4936</v>
      </c>
      <c r="E23" s="129" t="n">
        <v>0</v>
      </c>
      <c r="F23" s="58"/>
      <c r="G23" s="130" t="n">
        <f aca="false">E23/$G$6</f>
        <v>0</v>
      </c>
      <c r="IK23" s="131"/>
    </row>
    <row r="24" s="122" customFormat="true" ht="12" hidden="false" customHeight="true" outlineLevel="0" collapsed="false">
      <c r="B24" s="123" t="n">
        <v>1.3</v>
      </c>
      <c r="C24" s="124" t="s">
        <v>225</v>
      </c>
      <c r="D24" s="126" t="n">
        <v>-110435587.1236</v>
      </c>
      <c r="E24" s="126" t="n">
        <v>-82250736.6396</v>
      </c>
      <c r="F24" s="127"/>
      <c r="G24" s="130" t="n">
        <f aca="false">E24/$G$6</f>
        <v>-82250.7366396</v>
      </c>
      <c r="IK24" s="125"/>
      <c r="IN24" s="125"/>
    </row>
    <row r="25" s="122" customFormat="true" ht="12" hidden="false" customHeight="true" outlineLevel="0" collapsed="false">
      <c r="B25" s="123" t="n">
        <v>2</v>
      </c>
      <c r="C25" s="124" t="s">
        <v>226</v>
      </c>
      <c r="D25" s="124"/>
      <c r="E25" s="124"/>
      <c r="F25" s="60"/>
      <c r="G25" s="130" t="n">
        <f aca="false">E25/$G$6</f>
        <v>0</v>
      </c>
      <c r="IK25" s="125"/>
      <c r="IN25" s="125"/>
    </row>
    <row r="26" s="122" customFormat="true" ht="12" hidden="false" customHeight="true" outlineLevel="0" collapsed="false">
      <c r="B26" s="123" t="s">
        <v>227</v>
      </c>
      <c r="C26" s="124" t="s">
        <v>208</v>
      </c>
      <c r="D26" s="126" t="n">
        <v>3125000</v>
      </c>
      <c r="E26" s="126" t="n">
        <v>337477800</v>
      </c>
      <c r="F26" s="127"/>
      <c r="G26" s="130" t="n">
        <f aca="false">E26/$G$6</f>
        <v>337477.8</v>
      </c>
      <c r="IK26" s="125"/>
      <c r="IN26" s="125"/>
    </row>
    <row r="27" customFormat="false" ht="12" hidden="false" customHeight="true" outlineLevel="0" collapsed="false">
      <c r="B27" s="128"/>
      <c r="C27" s="49" t="s">
        <v>228</v>
      </c>
      <c r="D27" s="129"/>
      <c r="E27" s="129" t="n">
        <v>337477800</v>
      </c>
      <c r="F27" s="19"/>
      <c r="G27" s="130" t="n">
        <f aca="false">E27/$G$6</f>
        <v>337477.8</v>
      </c>
      <c r="IK27" s="131"/>
      <c r="IN27" s="131"/>
    </row>
    <row r="28" customFormat="false" ht="12" hidden="false" customHeight="true" outlineLevel="0" collapsed="false">
      <c r="B28" s="128"/>
      <c r="C28" s="49" t="s">
        <v>229</v>
      </c>
      <c r="D28" s="129"/>
      <c r="E28" s="129" t="n">
        <v>0</v>
      </c>
      <c r="F28" s="19"/>
      <c r="G28" s="130" t="n">
        <f aca="false">E28/$G$6</f>
        <v>0</v>
      </c>
      <c r="IK28" s="131"/>
      <c r="IN28" s="131"/>
    </row>
    <row r="29" customFormat="false" ht="12" hidden="false" customHeight="true" outlineLevel="0" collapsed="false">
      <c r="B29" s="128"/>
      <c r="C29" s="49" t="s">
        <v>230</v>
      </c>
      <c r="D29" s="129"/>
      <c r="E29" s="129" t="n">
        <v>0</v>
      </c>
      <c r="F29" s="19"/>
      <c r="G29" s="130" t="n">
        <f aca="false">E29/$G$6</f>
        <v>0</v>
      </c>
      <c r="IK29" s="131"/>
      <c r="IN29" s="131"/>
    </row>
    <row r="30" customFormat="false" ht="12" hidden="false" customHeight="true" outlineLevel="0" collapsed="false">
      <c r="B30" s="128"/>
      <c r="C30" s="49" t="s">
        <v>231</v>
      </c>
      <c r="D30" s="129"/>
      <c r="E30" s="129" t="n">
        <v>0</v>
      </c>
      <c r="F30" s="19"/>
      <c r="G30" s="130" t="n">
        <f aca="false">E30/$G$6</f>
        <v>0</v>
      </c>
      <c r="IK30" s="131"/>
      <c r="IN30" s="131"/>
    </row>
    <row r="31" customFormat="false" ht="12" hidden="false" customHeight="true" outlineLevel="0" collapsed="false">
      <c r="B31" s="128"/>
      <c r="C31" s="49" t="s">
        <v>232</v>
      </c>
      <c r="D31" s="129" t="n">
        <v>3125000</v>
      </c>
      <c r="E31" s="129" t="n">
        <v>0</v>
      </c>
      <c r="F31" s="58"/>
      <c r="G31" s="130" t="n">
        <f aca="false">E31/$G$6</f>
        <v>0</v>
      </c>
      <c r="IK31" s="131"/>
      <c r="IN31" s="131"/>
    </row>
    <row r="32" customFormat="false" ht="12" hidden="false" customHeight="true" outlineLevel="0" collapsed="false">
      <c r="B32" s="128"/>
      <c r="C32" s="49" t="s">
        <v>233</v>
      </c>
      <c r="D32" s="129"/>
      <c r="E32" s="129" t="n">
        <v>0</v>
      </c>
      <c r="F32" s="58"/>
      <c r="G32" s="130" t="n">
        <f aca="false">E32/$G$6</f>
        <v>0</v>
      </c>
      <c r="IK32" s="131"/>
      <c r="IN32" s="131"/>
    </row>
    <row r="33" customFormat="false" ht="12" hidden="false" customHeight="true" outlineLevel="0" collapsed="false">
      <c r="B33" s="128"/>
      <c r="C33" s="49" t="s">
        <v>234</v>
      </c>
      <c r="D33" s="129"/>
      <c r="E33" s="129" t="n">
        <v>0</v>
      </c>
      <c r="F33" s="19"/>
      <c r="G33" s="130" t="n">
        <f aca="false">E33/$G$6</f>
        <v>0</v>
      </c>
      <c r="IK33" s="131"/>
      <c r="IN33" s="131"/>
    </row>
    <row r="34" customFormat="false" ht="12" hidden="false" customHeight="true" outlineLevel="0" collapsed="false">
      <c r="B34" s="128"/>
      <c r="C34" s="49"/>
      <c r="D34" s="129"/>
      <c r="E34" s="129"/>
      <c r="F34" s="19"/>
      <c r="G34" s="130" t="n">
        <f aca="false">E34/$G$6</f>
        <v>0</v>
      </c>
      <c r="IK34" s="131"/>
      <c r="IN34" s="131"/>
    </row>
    <row r="35" s="122" customFormat="true" ht="12" hidden="false" customHeight="true" outlineLevel="0" collapsed="false">
      <c r="B35" s="123" t="s">
        <v>235</v>
      </c>
      <c r="C35" s="124" t="s">
        <v>215</v>
      </c>
      <c r="D35" s="126" t="n">
        <v>-2041288271.8</v>
      </c>
      <c r="E35" s="126" t="n">
        <v>-70176524.85</v>
      </c>
      <c r="F35" s="127"/>
      <c r="G35" s="130" t="n">
        <f aca="false">E35/$G$6</f>
        <v>-70176.52485</v>
      </c>
      <c r="IK35" s="125"/>
      <c r="IN35" s="125"/>
    </row>
    <row r="36" customFormat="false" ht="12" hidden="false" customHeight="true" outlineLevel="0" collapsed="false">
      <c r="B36" s="128"/>
      <c r="C36" s="49" t="s">
        <v>236</v>
      </c>
      <c r="D36" s="129" t="n">
        <v>-28282171.8</v>
      </c>
      <c r="E36" s="129" t="n">
        <v>0</v>
      </c>
      <c r="F36" s="58"/>
      <c r="G36" s="130" t="n">
        <f aca="false">E36/$G$6</f>
        <v>0</v>
      </c>
      <c r="IK36" s="131"/>
      <c r="IN36" s="131"/>
    </row>
    <row r="37" customFormat="false" ht="12" hidden="false" customHeight="true" outlineLevel="0" collapsed="false">
      <c r="B37" s="128"/>
      <c r="C37" s="49" t="s">
        <v>237</v>
      </c>
      <c r="D37" s="129"/>
      <c r="E37" s="129" t="n">
        <v>-70176524.85</v>
      </c>
      <c r="F37" s="19"/>
      <c r="G37" s="130" t="n">
        <f aca="false">E37/$G$6</f>
        <v>-70176.52485</v>
      </c>
      <c r="IK37" s="131"/>
      <c r="IN37" s="131"/>
    </row>
    <row r="38" customFormat="false" ht="12" hidden="false" customHeight="true" outlineLevel="0" collapsed="false">
      <c r="B38" s="128"/>
      <c r="C38" s="49" t="s">
        <v>238</v>
      </c>
      <c r="D38" s="129" t="n">
        <v>-1985831100</v>
      </c>
      <c r="E38" s="129" t="n">
        <v>0</v>
      </c>
      <c r="F38" s="19"/>
      <c r="G38" s="130" t="n">
        <f aca="false">E38/$G$6</f>
        <v>0</v>
      </c>
      <c r="IK38" s="131"/>
      <c r="IN38" s="131"/>
    </row>
    <row r="39" customFormat="false" ht="12" hidden="false" customHeight="true" outlineLevel="0" collapsed="false">
      <c r="B39" s="128"/>
      <c r="C39" s="49" t="s">
        <v>239</v>
      </c>
      <c r="D39" s="129" t="n">
        <v>-24000000</v>
      </c>
      <c r="E39" s="129" t="n">
        <v>0</v>
      </c>
      <c r="F39" s="19"/>
      <c r="G39" s="130" t="n">
        <f aca="false">E39/$G$6</f>
        <v>0</v>
      </c>
      <c r="IK39" s="131"/>
      <c r="IN39" s="131"/>
    </row>
    <row r="40" customFormat="false" ht="12" hidden="false" customHeight="true" outlineLevel="0" collapsed="false">
      <c r="B40" s="128"/>
      <c r="C40" s="49" t="s">
        <v>240</v>
      </c>
      <c r="D40" s="129" t="n">
        <v>-3175000</v>
      </c>
      <c r="E40" s="129" t="n">
        <v>0</v>
      </c>
      <c r="F40" s="19"/>
      <c r="G40" s="130" t="n">
        <f aca="false">E40/$G$6</f>
        <v>0</v>
      </c>
      <c r="IK40" s="131"/>
      <c r="IN40" s="131"/>
    </row>
    <row r="41" customFormat="false" ht="12" hidden="false" customHeight="true" outlineLevel="0" collapsed="false">
      <c r="B41" s="128"/>
      <c r="C41" s="49"/>
      <c r="D41" s="129"/>
      <c r="E41" s="129"/>
      <c r="F41" s="19"/>
      <c r="G41" s="130" t="n">
        <f aca="false">E41/$G$6</f>
        <v>0</v>
      </c>
      <c r="IK41" s="131"/>
      <c r="IN41" s="131"/>
    </row>
    <row r="42" s="122" customFormat="true" ht="10.5" hidden="false" customHeight="true" outlineLevel="0" collapsed="false">
      <c r="B42" s="123" t="n">
        <v>2.3</v>
      </c>
      <c r="C42" s="124" t="s">
        <v>241</v>
      </c>
      <c r="D42" s="68" t="n">
        <v>-2038163271.8</v>
      </c>
      <c r="E42" s="68" t="n">
        <v>267301275.15</v>
      </c>
      <c r="F42" s="132"/>
      <c r="G42" s="130" t="n">
        <f aca="false">E42/$G$6</f>
        <v>267301.27515</v>
      </c>
      <c r="IK42" s="125"/>
      <c r="IN42" s="125"/>
    </row>
    <row r="43" s="122" customFormat="true" ht="12" hidden="false" customHeight="true" outlineLevel="0" collapsed="false">
      <c r="B43" s="123" t="n">
        <v>3</v>
      </c>
      <c r="C43" s="124" t="s">
        <v>242</v>
      </c>
      <c r="D43" s="124"/>
      <c r="E43" s="124"/>
      <c r="F43" s="60"/>
      <c r="G43" s="130" t="n">
        <f aca="false">E43/$G$6</f>
        <v>0</v>
      </c>
      <c r="IK43" s="125"/>
      <c r="IN43" s="125"/>
    </row>
    <row r="44" s="122" customFormat="true" ht="12" hidden="false" customHeight="true" outlineLevel="0" collapsed="false">
      <c r="B44" s="123" t="s">
        <v>243</v>
      </c>
      <c r="C44" s="124" t="s">
        <v>208</v>
      </c>
      <c r="D44" s="126" t="n">
        <v>2662432508</v>
      </c>
      <c r="E44" s="126" t="n">
        <v>170921000</v>
      </c>
      <c r="F44" s="127"/>
      <c r="G44" s="130" t="n">
        <f aca="false">E44/$G$6</f>
        <v>170921</v>
      </c>
      <c r="IK44" s="125"/>
      <c r="IN44" s="125"/>
    </row>
    <row r="45" customFormat="false" ht="12" hidden="false" customHeight="true" outlineLevel="0" collapsed="false">
      <c r="B45" s="128"/>
      <c r="C45" s="49" t="s">
        <v>244</v>
      </c>
      <c r="D45" s="129" t="n">
        <v>125640000</v>
      </c>
      <c r="E45" s="129" t="n">
        <v>0</v>
      </c>
      <c r="F45" s="58"/>
      <c r="G45" s="130" t="n">
        <f aca="false">E45/$G$6</f>
        <v>0</v>
      </c>
      <c r="IK45" s="131"/>
      <c r="IN45" s="131"/>
    </row>
    <row r="46" customFormat="false" ht="12" hidden="false" customHeight="true" outlineLevel="0" collapsed="false">
      <c r="B46" s="128"/>
      <c r="C46" s="49" t="s">
        <v>245</v>
      </c>
      <c r="D46" s="129" t="n">
        <v>1909204508</v>
      </c>
      <c r="E46" s="129" t="n">
        <v>0</v>
      </c>
      <c r="F46" s="58"/>
      <c r="G46" s="130" t="n">
        <f aca="false">E46/$G$6</f>
        <v>0</v>
      </c>
      <c r="IK46" s="131"/>
      <c r="IN46" s="131"/>
    </row>
    <row r="47" customFormat="false" ht="12" hidden="false" customHeight="true" outlineLevel="0" collapsed="false">
      <c r="B47" s="128"/>
      <c r="C47" s="49" t="s">
        <v>246</v>
      </c>
      <c r="D47" s="129"/>
      <c r="E47" s="129"/>
      <c r="F47" s="58"/>
      <c r="G47" s="130" t="n">
        <f aca="false">E47/$G$6</f>
        <v>0</v>
      </c>
      <c r="IK47" s="131"/>
      <c r="IN47" s="131"/>
    </row>
    <row r="48" customFormat="false" ht="12" hidden="false" customHeight="true" outlineLevel="0" collapsed="false">
      <c r="B48" s="128"/>
      <c r="C48" s="133"/>
      <c r="D48" s="129" t="n">
        <v>627588000</v>
      </c>
      <c r="E48" s="129" t="n">
        <v>170921000</v>
      </c>
      <c r="F48" s="58"/>
      <c r="G48" s="130" t="n">
        <f aca="false">E48/$G$6</f>
        <v>170921</v>
      </c>
      <c r="IK48" s="131"/>
      <c r="IN48" s="131"/>
    </row>
    <row r="49" s="122" customFormat="true" ht="12" hidden="false" customHeight="true" outlineLevel="0" collapsed="false">
      <c r="B49" s="123" t="s">
        <v>247</v>
      </c>
      <c r="C49" s="134" t="s">
        <v>215</v>
      </c>
      <c r="D49" s="126" t="n">
        <v>-524967316.93</v>
      </c>
      <c r="E49" s="126" t="n">
        <v>-357049435.8875</v>
      </c>
      <c r="F49" s="127"/>
      <c r="G49" s="130" t="n">
        <f aca="false">E49/$G$6</f>
        <v>-357049.4358875</v>
      </c>
      <c r="IK49" s="125"/>
      <c r="IN49" s="125"/>
    </row>
    <row r="50" customFormat="false" ht="12" hidden="false" customHeight="true" outlineLevel="0" collapsed="false">
      <c r="B50" s="128"/>
      <c r="C50" s="133" t="s">
        <v>248</v>
      </c>
      <c r="D50" s="129" t="n">
        <v>-450658533.73</v>
      </c>
      <c r="E50" s="129" t="n">
        <v>-71000000</v>
      </c>
      <c r="F50" s="58"/>
      <c r="G50" s="130" t="n">
        <f aca="false">E50/$G$6</f>
        <v>-71000</v>
      </c>
      <c r="IK50" s="131"/>
      <c r="IN50" s="131"/>
    </row>
    <row r="51" customFormat="false" ht="12" hidden="false" customHeight="true" outlineLevel="0" collapsed="false">
      <c r="B51" s="128"/>
      <c r="C51" s="133" t="s">
        <v>249</v>
      </c>
      <c r="D51" s="49"/>
      <c r="E51" s="129"/>
      <c r="F51" s="58"/>
      <c r="G51" s="130" t="n">
        <f aca="false">E51/$G$6</f>
        <v>0</v>
      </c>
      <c r="IK51" s="131"/>
      <c r="IN51" s="131"/>
    </row>
    <row r="52" customFormat="false" ht="12" hidden="false" customHeight="true" outlineLevel="0" collapsed="false">
      <c r="B52" s="128"/>
      <c r="C52" s="133" t="s">
        <v>250</v>
      </c>
      <c r="D52" s="129"/>
      <c r="E52" s="129"/>
      <c r="F52" s="58"/>
      <c r="G52" s="130" t="n">
        <f aca="false">E52/$G$6</f>
        <v>0</v>
      </c>
      <c r="IK52" s="131"/>
      <c r="IN52" s="131"/>
    </row>
    <row r="53" customFormat="false" ht="12" hidden="false" customHeight="true" outlineLevel="0" collapsed="false">
      <c r="B53" s="128"/>
      <c r="C53" s="133" t="s">
        <v>251</v>
      </c>
      <c r="D53" s="49"/>
      <c r="E53" s="129"/>
      <c r="F53" s="58"/>
      <c r="G53" s="130" t="n">
        <f aca="false">E53/$G$6</f>
        <v>0</v>
      </c>
      <c r="IK53" s="131"/>
      <c r="IN53" s="131"/>
    </row>
    <row r="54" customFormat="false" ht="12" hidden="false" customHeight="true" outlineLevel="0" collapsed="false">
      <c r="B54" s="128"/>
      <c r="C54" s="133"/>
      <c r="D54" s="129" t="n">
        <v>-74308783.2</v>
      </c>
      <c r="E54" s="129" t="n">
        <v>-286049435.8875</v>
      </c>
      <c r="F54" s="58"/>
      <c r="G54" s="130" t="n">
        <f aca="false">E54/$G$6</f>
        <v>-286049.4358875</v>
      </c>
      <c r="IK54" s="131"/>
      <c r="IN54" s="131"/>
    </row>
    <row r="55" s="122" customFormat="true" ht="12" hidden="false" customHeight="true" outlineLevel="0" collapsed="false">
      <c r="B55" s="123" t="n">
        <v>3.3</v>
      </c>
      <c r="C55" s="134" t="s">
        <v>252</v>
      </c>
      <c r="D55" s="135" t="n">
        <v>2137465191.07</v>
      </c>
      <c r="E55" s="126" t="n">
        <v>-186128435.8875</v>
      </c>
      <c r="F55" s="127"/>
      <c r="G55" s="130" t="n">
        <f aca="false">E55/$G$6</f>
        <v>-186128.4358875</v>
      </c>
      <c r="IK55" s="125"/>
      <c r="IN55" s="125"/>
    </row>
    <row r="56" s="122" customFormat="true" ht="12" hidden="false" customHeight="true" outlineLevel="0" collapsed="false">
      <c r="B56" s="123" t="n">
        <v>4</v>
      </c>
      <c r="C56" s="136" t="s">
        <v>253</v>
      </c>
      <c r="D56" s="135"/>
      <c r="E56" s="126"/>
      <c r="F56" s="127"/>
      <c r="G56" s="130" t="n">
        <f aca="false">E56/$G$6</f>
        <v>0</v>
      </c>
      <c r="IK56" s="125"/>
      <c r="IN56" s="125"/>
    </row>
    <row r="57" customFormat="false" ht="12" hidden="false" customHeight="true" outlineLevel="0" collapsed="false">
      <c r="B57" s="123" t="n">
        <v>5</v>
      </c>
      <c r="C57" s="134" t="s">
        <v>254</v>
      </c>
      <c r="D57" s="68" t="n">
        <v>-11133667.8536</v>
      </c>
      <c r="E57" s="68" t="n">
        <v>-1077897.37709997</v>
      </c>
      <c r="F57" s="132"/>
      <c r="G57" s="130" t="n">
        <f aca="false">E57/$G$6</f>
        <v>-1077.89737709997</v>
      </c>
      <c r="IK57" s="131"/>
      <c r="IN57" s="131"/>
    </row>
    <row r="58" customFormat="false" ht="12" hidden="false" customHeight="true" outlineLevel="0" collapsed="false">
      <c r="B58" s="123" t="n">
        <v>6</v>
      </c>
      <c r="C58" s="134" t="s">
        <v>255</v>
      </c>
      <c r="D58" s="68" t="n">
        <v>12752280.33</v>
      </c>
      <c r="E58" s="68" t="n">
        <v>1618612.47640001</v>
      </c>
      <c r="F58" s="132"/>
      <c r="G58" s="130" t="n">
        <f aca="false">E58/$G$6</f>
        <v>1618.61247640001</v>
      </c>
      <c r="IK58" s="131"/>
      <c r="IN58" s="131"/>
    </row>
    <row r="59" customFormat="false" ht="12.75" hidden="false" customHeight="false" outlineLevel="0" collapsed="false">
      <c r="B59" s="128"/>
      <c r="C59" s="134" t="s">
        <v>256</v>
      </c>
      <c r="D59" s="68" t="n">
        <v>1618612.47640001</v>
      </c>
      <c r="E59" s="68" t="n">
        <v>540715.099300041</v>
      </c>
      <c r="F59" s="132"/>
      <c r="G59" s="130" t="n">
        <f aca="false">E59/$G$6</f>
        <v>540.715099300041</v>
      </c>
      <c r="IN59" s="130"/>
    </row>
    <row r="60" customFormat="false" ht="12.75" hidden="false" customHeight="false" outlineLevel="0" collapsed="false">
      <c r="B60" s="33"/>
      <c r="C60" s="19"/>
      <c r="D60" s="44" t="n">
        <v>-4.65661287307739E-008</v>
      </c>
      <c r="E60" s="44" t="n">
        <v>-1.95577740669251E-008</v>
      </c>
      <c r="F60" s="44"/>
      <c r="G60" s="58"/>
    </row>
    <row r="61" customFormat="false" ht="12.75" hidden="false" customHeight="false" outlineLevel="0" collapsed="false">
      <c r="B61" s="19"/>
      <c r="C61" s="31" t="str">
        <f aca="false">ӨӨТ!C19</f>
        <v>Захирал                                           ____________________  /Ц.Хүдэрмөнх/</v>
      </c>
      <c r="D61" s="31"/>
      <c r="E61" s="31"/>
      <c r="F61" s="31"/>
      <c r="G61" s="130"/>
    </row>
    <row r="62" customFormat="false" ht="12.75" hidden="false" customHeight="false" outlineLevel="0" collapsed="false">
      <c r="B62" s="33"/>
      <c r="C62" s="19"/>
      <c r="D62" s="19"/>
      <c r="E62" s="19"/>
      <c r="F62" s="19"/>
      <c r="G62" s="130"/>
    </row>
    <row r="63" customFormat="false" ht="12.75" hidden="false" customHeight="false" outlineLevel="0" collapsed="false">
      <c r="C63" s="19" t="s">
        <v>188</v>
      </c>
      <c r="D63" s="19"/>
      <c r="E63" s="19"/>
      <c r="F63" s="19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B1:E1"/>
    <mergeCell ref="B2:C2"/>
    <mergeCell ref="B4:B5"/>
    <mergeCell ref="D4:D5"/>
    <mergeCell ref="E4:E5"/>
    <mergeCell ref="B8:B13"/>
    <mergeCell ref="B15:B23"/>
    <mergeCell ref="B27:B34"/>
    <mergeCell ref="B36:B41"/>
    <mergeCell ref="B45:B48"/>
    <mergeCell ref="B50:B54"/>
  </mergeCells>
  <printOptions headings="false" gridLines="false" gridLinesSet="true" horizontalCentered="false" verticalCentered="false"/>
  <pageMargins left="0.229861111111111" right="0.159722222222222" top="0.170138888888889" bottom="0.2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I28"/>
  <sheetViews>
    <sheetView showFormulas="tru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9.15625" defaultRowHeight="15" zeroHeight="false" outlineLevelRow="0" outlineLevelCol="0"/>
  <cols>
    <col collapsed="false" customWidth="false" hidden="false" outlineLevel="0" max="1" min="1" style="137" width="9.14"/>
    <col collapsed="false" customWidth="true" hidden="false" outlineLevel="0" max="2" min="2" style="137" width="26.58"/>
    <col collapsed="false" customWidth="true" hidden="false" outlineLevel="0" max="3" min="3" style="137" width="38.7"/>
    <col collapsed="false" customWidth="true" hidden="false" outlineLevel="0" max="4" min="4" style="138" width="16.29"/>
    <col collapsed="false" customWidth="false" hidden="false" outlineLevel="0" max="6" min="5" style="137" width="9.14"/>
    <col collapsed="false" customWidth="true" hidden="false" outlineLevel="0" max="7" min="7" style="137" width="12.57"/>
    <col collapsed="false" customWidth="false" hidden="false" outlineLevel="0" max="1024" min="8" style="137" width="9.14"/>
  </cols>
  <sheetData>
    <row r="2" customFormat="false" ht="15" hidden="false" customHeight="false" outlineLevel="0" collapsed="false">
      <c r="B2" s="139" t="s">
        <v>257</v>
      </c>
      <c r="C2" s="139" t="s">
        <v>258</v>
      </c>
      <c r="D2" s="139" t="s">
        <v>259</v>
      </c>
    </row>
    <row r="3" customFormat="false" ht="15" hidden="false" customHeight="false" outlineLevel="0" collapsed="false">
      <c r="B3" s="140" t="s">
        <v>55</v>
      </c>
      <c r="C3" s="141" t="s">
        <v>260</v>
      </c>
      <c r="D3" s="141" t="n">
        <v>260000</v>
      </c>
    </row>
    <row r="4" customFormat="false" ht="15" hidden="false" customHeight="false" outlineLevel="0" collapsed="false">
      <c r="B4" s="142"/>
      <c r="C4" s="143"/>
      <c r="D4" s="143" t="n">
        <f aca="false">SUM(D3)</f>
        <v>260000</v>
      </c>
    </row>
    <row r="5" customFormat="false" ht="15" hidden="false" customHeight="false" outlineLevel="0" collapsed="false">
      <c r="B5" s="140" t="s">
        <v>261</v>
      </c>
      <c r="C5" s="141" t="s">
        <v>262</v>
      </c>
      <c r="D5" s="141" t="n">
        <f aca="false">928840.46</f>
        <v>928840.46</v>
      </c>
    </row>
    <row r="6" customFormat="false" ht="15" hidden="false" customHeight="false" outlineLevel="0" collapsed="false">
      <c r="B6" s="142"/>
      <c r="C6" s="143"/>
      <c r="D6" s="143" t="n">
        <f aca="false">SUM(D5)</f>
        <v>928840.46</v>
      </c>
    </row>
    <row r="7" customFormat="false" ht="15" hidden="false" customHeight="false" outlineLevel="0" collapsed="false">
      <c r="B7" s="140" t="s">
        <v>263</v>
      </c>
      <c r="C7" s="141" t="s">
        <v>264</v>
      </c>
      <c r="D7" s="141" t="n">
        <v>30500000</v>
      </c>
    </row>
    <row r="8" customFormat="false" ht="15" hidden="false" customHeight="false" outlineLevel="0" collapsed="false">
      <c r="B8" s="140" t="s">
        <v>263</v>
      </c>
      <c r="C8" s="141" t="s">
        <v>265</v>
      </c>
      <c r="D8" s="141" t="n">
        <v>16000000</v>
      </c>
    </row>
    <row r="9" customFormat="false" ht="15" hidden="false" customHeight="false" outlineLevel="0" collapsed="false">
      <c r="B9" s="142"/>
      <c r="C9" s="143"/>
      <c r="D9" s="143" t="n">
        <f aca="false">SUM(D7:D8)</f>
        <v>46500000</v>
      </c>
    </row>
    <row r="10" customFormat="false" ht="15" hidden="false" customHeight="false" outlineLevel="0" collapsed="false">
      <c r="B10" s="140" t="s">
        <v>113</v>
      </c>
      <c r="C10" s="141" t="s">
        <v>266</v>
      </c>
      <c r="D10" s="141" t="n">
        <v>309937804</v>
      </c>
    </row>
    <row r="11" customFormat="false" ht="15" hidden="false" customHeight="false" outlineLevel="0" collapsed="false">
      <c r="B11" s="140" t="s">
        <v>113</v>
      </c>
      <c r="C11" s="141" t="s">
        <v>267</v>
      </c>
      <c r="D11" s="141" t="n">
        <v>150000000</v>
      </c>
    </row>
    <row r="12" customFormat="false" ht="15" hidden="false" customHeight="false" outlineLevel="0" collapsed="false">
      <c r="B12" s="140" t="s">
        <v>113</v>
      </c>
      <c r="C12" s="141" t="s">
        <v>268</v>
      </c>
      <c r="D12" s="141" t="n">
        <v>5000000</v>
      </c>
    </row>
    <row r="13" customFormat="false" ht="15" hidden="false" customHeight="false" outlineLevel="0" collapsed="false">
      <c r="B13" s="142"/>
      <c r="C13" s="143"/>
      <c r="D13" s="143" t="n">
        <f aca="false">SUM(D10:D12)</f>
        <v>464937804</v>
      </c>
    </row>
    <row r="14" customFormat="false" ht="15" hidden="false" customHeight="false" outlineLevel="0" collapsed="false">
      <c r="B14" s="140" t="s">
        <v>99</v>
      </c>
      <c r="C14" s="144" t="s">
        <v>269</v>
      </c>
      <c r="D14" s="145" t="n">
        <v>77597824.4023</v>
      </c>
    </row>
    <row r="15" customFormat="false" ht="15" hidden="false" customHeight="false" outlineLevel="0" collapsed="false">
      <c r="B15" s="140" t="s">
        <v>99</v>
      </c>
      <c r="C15" s="144" t="s">
        <v>270</v>
      </c>
      <c r="D15" s="145" t="n">
        <v>5083705.01</v>
      </c>
    </row>
    <row r="16" customFormat="false" ht="15" hidden="false" customHeight="false" outlineLevel="0" collapsed="false">
      <c r="B16" s="140" t="s">
        <v>271</v>
      </c>
      <c r="C16" s="146" t="s">
        <v>272</v>
      </c>
      <c r="D16" s="147" t="n">
        <v>15132405.44</v>
      </c>
    </row>
    <row r="17" customFormat="false" ht="15" hidden="false" customHeight="false" outlineLevel="0" collapsed="false">
      <c r="B17" s="142"/>
      <c r="C17" s="143"/>
      <c r="D17" s="143" t="n">
        <f aca="false">SUM(D14:D16)</f>
        <v>97813934.8523</v>
      </c>
    </row>
    <row r="18" customFormat="false" ht="15" hidden="false" customHeight="false" outlineLevel="0" collapsed="false">
      <c r="B18" s="140" t="s">
        <v>95</v>
      </c>
      <c r="C18" s="141" t="s">
        <v>264</v>
      </c>
      <c r="D18" s="141" t="n">
        <v>81194000</v>
      </c>
    </row>
    <row r="19" customFormat="false" ht="15" hidden="false" customHeight="false" outlineLevel="0" collapsed="false">
      <c r="B19" s="140" t="s">
        <v>95</v>
      </c>
      <c r="C19" s="141" t="s">
        <v>273</v>
      </c>
      <c r="D19" s="141" t="n">
        <v>19700000</v>
      </c>
    </row>
    <row r="20" customFormat="false" ht="15" hidden="false" customHeight="false" outlineLevel="0" collapsed="false">
      <c r="B20" s="140" t="s">
        <v>95</v>
      </c>
      <c r="C20" s="141" t="s">
        <v>274</v>
      </c>
      <c r="D20" s="141" t="n">
        <v>5282171.8</v>
      </c>
    </row>
    <row r="21" customFormat="false" ht="15" hidden="false" customHeight="false" outlineLevel="0" collapsed="false">
      <c r="B21" s="140" t="s">
        <v>95</v>
      </c>
      <c r="C21" s="141" t="s">
        <v>275</v>
      </c>
      <c r="D21" s="148" t="n">
        <v>37629283.2</v>
      </c>
    </row>
    <row r="22" customFormat="false" ht="15" hidden="false" customHeight="false" outlineLevel="0" collapsed="false">
      <c r="B22" s="140" t="s">
        <v>95</v>
      </c>
      <c r="C22" s="141" t="s">
        <v>276</v>
      </c>
      <c r="D22" s="148" t="n">
        <v>11000000</v>
      </c>
    </row>
    <row r="23" customFormat="false" ht="15" hidden="false" customHeight="false" outlineLevel="0" collapsed="false">
      <c r="B23" s="140" t="s">
        <v>95</v>
      </c>
      <c r="C23" s="141" t="s">
        <v>277</v>
      </c>
      <c r="D23" s="148" t="n">
        <v>5048742.16</v>
      </c>
    </row>
    <row r="24" customFormat="false" ht="15" hidden="false" customHeight="false" outlineLevel="0" collapsed="false">
      <c r="B24" s="149"/>
      <c r="C24" s="149"/>
      <c r="D24" s="150" t="n">
        <f aca="false">SUM(D18:D23)</f>
        <v>159854197.16</v>
      </c>
    </row>
    <row r="25" customFormat="false" ht="15" hidden="false" customHeight="false" outlineLevel="0" collapsed="false">
      <c r="B25" s="140" t="s">
        <v>109</v>
      </c>
      <c r="C25" s="141" t="s">
        <v>278</v>
      </c>
      <c r="D25" s="148" t="n">
        <v>6000000</v>
      </c>
      <c r="E25" s="151"/>
      <c r="F25" s="151"/>
      <c r="G25" s="151"/>
      <c r="H25" s="151"/>
      <c r="I25" s="151"/>
    </row>
    <row r="26" customFormat="false" ht="15" hidden="false" customHeight="false" outlineLevel="0" collapsed="false">
      <c r="B26" s="140" t="s">
        <v>109</v>
      </c>
      <c r="C26" s="141" t="s">
        <v>279</v>
      </c>
      <c r="D26" s="148" t="n">
        <v>24000000</v>
      </c>
      <c r="E26" s="151"/>
      <c r="F26" s="151"/>
      <c r="G26" s="151"/>
      <c r="H26" s="151"/>
      <c r="I26" s="151"/>
    </row>
    <row r="27" customFormat="false" ht="15" hidden="false" customHeight="false" outlineLevel="0" collapsed="false">
      <c r="B27" s="142"/>
      <c r="C27" s="143"/>
      <c r="D27" s="143" t="n">
        <f aca="false">SUM(D25:D26)</f>
        <v>30000000</v>
      </c>
    </row>
    <row r="28" customFormat="false" ht="15" hidden="false" customHeight="false" outlineLevel="0" collapsed="false">
      <c r="D28" s="152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5"/>
  <sheetViews>
    <sheetView showFormulas="tru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pane xSplit="2" ySplit="0" topLeftCell="C28" activePane="topRight" state="frozen"/>
      <selection pane="topLeft" activeCell="A28" activeCellId="0" sqref="A28"/>
      <selection pane="topRight" activeCell="A42" activeCellId="0" sqref="A42"/>
    </sheetView>
  </sheetViews>
  <sheetFormatPr defaultColWidth="9.15625" defaultRowHeight="14.25" zeroHeight="false" outlineLevelRow="0" outlineLevelCol="0"/>
  <cols>
    <col collapsed="false" customWidth="true" hidden="false" outlineLevel="0" max="1" min="1" style="153" width="11.99"/>
    <col collapsed="false" customWidth="true" hidden="false" outlineLevel="0" max="2" min="2" style="153" width="36.42"/>
    <col collapsed="false" customWidth="true" hidden="false" outlineLevel="0" max="3" min="3" style="154" width="19.29"/>
    <col collapsed="false" customWidth="true" hidden="false" outlineLevel="0" max="4" min="4" style="154" width="19.99"/>
    <col collapsed="false" customWidth="true" hidden="false" outlineLevel="0" max="6" min="5" style="154" width="18.14"/>
    <col collapsed="false" customWidth="true" hidden="false" outlineLevel="0" max="7" min="7" style="155" width="17.86"/>
    <col collapsed="false" customWidth="true" hidden="false" outlineLevel="0" max="8" min="8" style="155" width="18.58"/>
    <col collapsed="false" customWidth="true" hidden="false" outlineLevel="0" max="9" min="9" style="155" width="21.43"/>
    <col collapsed="false" customWidth="true" hidden="false" outlineLevel="0" max="10" min="10" style="155" width="22.14"/>
    <col collapsed="false" customWidth="false" hidden="false" outlineLevel="0" max="1024" min="11" style="153" width="9.14"/>
  </cols>
  <sheetData>
    <row r="1" customFormat="false" ht="14.25" hidden="false" customHeight="false" outlineLevel="0" collapsed="false">
      <c r="E1" s="156" t="n">
        <f aca="false">DATE(2022,1,1)</f>
        <v>44562</v>
      </c>
      <c r="F1" s="156" t="n">
        <f aca="false">DATE(2022,6,30)</f>
        <v>44742</v>
      </c>
      <c r="G1" s="156" t="n">
        <f aca="false">DATE(2022,1,1)</f>
        <v>44562</v>
      </c>
      <c r="H1" s="156" t="n">
        <f aca="false">DATE(2022,12,31)</f>
        <v>44926</v>
      </c>
    </row>
    <row r="2" customFormat="false" ht="14.25" hidden="false" customHeight="false" outlineLevel="0" collapsed="false">
      <c r="A2" s="157" t="s">
        <v>280</v>
      </c>
      <c r="B2" s="157" t="s">
        <v>281</v>
      </c>
      <c r="C2" s="158" t="s">
        <v>282</v>
      </c>
      <c r="D2" s="158" t="s">
        <v>283</v>
      </c>
      <c r="E2" s="158" t="s">
        <v>284</v>
      </c>
      <c r="F2" s="158" t="s">
        <v>285</v>
      </c>
      <c r="G2" s="158" t="s">
        <v>286</v>
      </c>
      <c r="H2" s="158" t="s">
        <v>287</v>
      </c>
      <c r="I2" s="158" t="s">
        <v>288</v>
      </c>
      <c r="J2" s="158" t="s">
        <v>289</v>
      </c>
      <c r="K2" s="157" t="s">
        <v>290</v>
      </c>
    </row>
    <row r="3" customFormat="false" ht="14.25" hidden="false" customHeight="false" outlineLevel="0" collapsed="false">
      <c r="A3" s="159" t="s">
        <v>291</v>
      </c>
      <c r="B3" s="159"/>
      <c r="C3" s="160"/>
      <c r="D3" s="160"/>
      <c r="E3" s="161" t="e">
        <f aca="false">SUMIF(#REF!,'ГҮЙЛГЭЭНИЙ ТАЙЛАН'!A3,#REF!)+SUMIF(#REF!,'ГҮЙЛГЭЭНИЙ ТАЙЛАН'!A3,#REF!)</f>
        <v>#VALUE!</v>
      </c>
      <c r="F3" s="161" t="e">
        <f aca="false">SUMIF(#REF!,'ГҮЙЛГЭЭНИЙ ТАЙЛАН'!A3,#REF!)+SUMIF(#REF!,'ГҮЙЛГЭЭНИЙ ТАЙЛАН'!A3,#REF!)</f>
        <v>#VALUE!</v>
      </c>
      <c r="K3" s="159"/>
    </row>
    <row r="4" customFormat="false" ht="14.25" hidden="false" customHeight="false" outlineLevel="0" collapsed="false">
      <c r="A4" s="159" t="s">
        <v>292</v>
      </c>
      <c r="B4" s="159" t="s">
        <v>293</v>
      </c>
      <c r="C4" s="160" t="n">
        <v>0</v>
      </c>
      <c r="D4" s="160"/>
      <c r="E4" s="161" t="e">
        <f aca="false">SUMIF(#REF!,'ГҮЙЛГЭЭНИЙ ТАЙЛАН'!A4,#REF!)+SUMIF(#REF!,'ГҮЙЛГЭЭНИЙ ТАЙЛАН'!A4,#REF!)</f>
        <v>#VALUE!</v>
      </c>
      <c r="F4" s="161" t="e">
        <f aca="false">SUMIF(#REF!,'ГҮЙЛГЭЭНИЙ ТАЙЛАН'!A4,#REF!)+SUMIF(#REF!,'ГҮЙЛГЭЭНИЙ ТАЙЛАН'!A4,#REF!)</f>
        <v>#VALUE!</v>
      </c>
      <c r="G4" s="162" t="e">
        <f aca="false">SUMIF(#REF!,'ГҮЙЛГЭЭНИЙ ТАЙЛАН'!A4,#REF!)+SUMIF(#REF!,'ГҮЙЛГЭЭНИЙ ТАЙЛАН'!A4,#REF!)</f>
        <v>#VALUE!</v>
      </c>
      <c r="H4" s="162" t="e">
        <f aca="false">SUMIF(#REF!,'ГҮЙЛГЭЭНИЙ ТАЙЛАН'!A4,#REF!)+SUMIF(#REF!,'ГҮЙЛГЭЭНИЙ ТАЙЛАН'!A4,#REF!)</f>
        <v>#VALUE!</v>
      </c>
      <c r="I4" s="162" t="e">
        <f aca="false">E4+G4-H4</f>
        <v>#VALUE!</v>
      </c>
      <c r="J4" s="163"/>
      <c r="K4" s="159" t="s">
        <v>294</v>
      </c>
    </row>
    <row r="5" customFormat="false" ht="14.25" hidden="false" customHeight="false" outlineLevel="0" collapsed="false">
      <c r="A5" s="159" t="s">
        <v>295</v>
      </c>
      <c r="B5" s="159" t="s">
        <v>296</v>
      </c>
      <c r="C5" s="160" t="n">
        <v>0</v>
      </c>
      <c r="D5" s="160"/>
      <c r="E5" s="161" t="e">
        <f aca="false">SUMIF(#REF!,'ГҮЙЛГЭЭНИЙ ТАЙЛАН'!A5,#REF!)+SUMIF(#REF!,'ГҮЙЛГЭЭНИЙ ТАЙЛАН'!A5,#REF!)</f>
        <v>#VALUE!</v>
      </c>
      <c r="F5" s="161" t="e">
        <f aca="false">SUMIF(#REF!,'ГҮЙЛГЭЭНИЙ ТАЙЛАН'!A5,#REF!)+SUMIF(#REF!,'ГҮЙЛГЭЭНИЙ ТАЙЛАН'!A5,#REF!)</f>
        <v>#VALUE!</v>
      </c>
      <c r="G5" s="162" t="e">
        <f aca="false">SUMIF(#REF!,'ГҮЙЛГЭЭНИЙ ТАЙЛАН'!A5,#REF!)+SUMIF(#REF!,'ГҮЙЛГЭЭНИЙ ТАЙЛАН'!A5,#REF!)</f>
        <v>#VALUE!</v>
      </c>
      <c r="H5" s="162" t="e">
        <f aca="false">SUMIF(#REF!,'ГҮЙЛГЭЭНИЙ ТАЙЛАН'!A5,#REF!)+SUMIF(#REF!,'ГҮЙЛГЭЭНИЙ ТАЙЛАН'!A5,#REF!)</f>
        <v>#VALUE!</v>
      </c>
      <c r="I5" s="162" t="e">
        <f aca="false">E5+G5-H5</f>
        <v>#VALUE!</v>
      </c>
      <c r="J5" s="163"/>
      <c r="K5" s="159" t="s">
        <v>294</v>
      </c>
    </row>
    <row r="6" customFormat="false" ht="14.25" hidden="false" customHeight="false" outlineLevel="0" collapsed="false">
      <c r="A6" s="159" t="s">
        <v>297</v>
      </c>
      <c r="B6" s="159" t="s">
        <v>298</v>
      </c>
      <c r="C6" s="160" t="n">
        <v>112203.64</v>
      </c>
      <c r="D6" s="160"/>
      <c r="E6" s="161" t="e">
        <f aca="false">SUMIF(#REF!,'ГҮЙЛГЭЭНИЙ ТАЙЛАН'!A6,#REF!)+SUMIF(#REF!,'ГҮЙЛГЭЭНИЙ ТАЙЛАН'!A6,#REF!)</f>
        <v>#VALUE!</v>
      </c>
      <c r="F6" s="161" t="e">
        <f aca="false">SUMIF(#REF!,'ГҮЙЛГЭЭНИЙ ТАЙЛАН'!A6,#REF!)+SUMIF(#REF!,'ГҮЙЛГЭЭНИЙ ТАЙЛАН'!A6,#REF!)</f>
        <v>#VALUE!</v>
      </c>
      <c r="G6" s="162" t="e">
        <f aca="false">SUMIF(#REF!,'ГҮЙЛГЭЭНИЙ ТАЙЛАН'!A6,#REF!)+SUMIF(#REF!,'ГҮЙЛГЭЭНИЙ ТАЙЛАН'!A6,#REF!)</f>
        <v>#VALUE!</v>
      </c>
      <c r="H6" s="162" t="e">
        <f aca="false">SUMIF(#REF!,'ГҮЙЛГЭЭНИЙ ТАЙЛАН'!A6,#REF!)+SUMIF(#REF!,'ГҮЙЛГЭЭНИЙ ТАЙЛАН'!A6,#REF!)</f>
        <v>#VALUE!</v>
      </c>
      <c r="I6" s="162" t="e">
        <f aca="false">E6+G6-H6</f>
        <v>#VALUE!</v>
      </c>
      <c r="J6" s="163"/>
      <c r="K6" s="159" t="s">
        <v>294</v>
      </c>
    </row>
    <row r="7" customFormat="false" ht="14.25" hidden="false" customHeight="false" outlineLevel="0" collapsed="false">
      <c r="A7" s="159" t="s">
        <v>299</v>
      </c>
      <c r="B7" s="159" t="s">
        <v>300</v>
      </c>
      <c r="C7" s="160" t="n">
        <v>87166.7800000012</v>
      </c>
      <c r="D7" s="160"/>
      <c r="E7" s="161" t="e">
        <f aca="false">SUMIF(#REF!,'ГҮЙЛГЭЭНИЙ ТАЙЛАН'!A7,#REF!)+SUMIF(#REF!,'ГҮЙЛГЭЭНИЙ ТАЙЛАН'!A7,#REF!)</f>
        <v>#VALUE!</v>
      </c>
      <c r="F7" s="161" t="e">
        <f aca="false">SUMIF(#REF!,'ГҮЙЛГЭЭНИЙ ТАЙЛАН'!A7,#REF!)+SUMIF(#REF!,'ГҮЙЛГЭЭНИЙ ТАЙЛАН'!A7,#REF!)</f>
        <v>#VALUE!</v>
      </c>
      <c r="G7" s="162" t="e">
        <f aca="false">SUMIF(#REF!,'ГҮЙЛГЭЭНИЙ ТАЙЛАН'!A7,#REF!)+SUMIF(#REF!,'ГҮЙЛГЭЭНИЙ ТАЙЛАН'!A7,#REF!)</f>
        <v>#VALUE!</v>
      </c>
      <c r="H7" s="162" t="e">
        <f aca="false">SUMIF(#REF!,'ГҮЙЛГЭЭНИЙ ТАЙЛАН'!A7,#REF!)+SUMIF(#REF!,'ГҮЙЛГЭЭНИЙ ТАЙЛАН'!A7,#REF!)</f>
        <v>#VALUE!</v>
      </c>
      <c r="I7" s="162" t="e">
        <f aca="false">E7+G7-H7</f>
        <v>#VALUE!</v>
      </c>
      <c r="J7" s="163"/>
      <c r="K7" s="159" t="s">
        <v>294</v>
      </c>
    </row>
    <row r="8" customFormat="false" ht="14.25" hidden="false" customHeight="false" outlineLevel="0" collapsed="false">
      <c r="A8" s="159" t="s">
        <v>301</v>
      </c>
      <c r="B8" s="159" t="s">
        <v>302</v>
      </c>
      <c r="C8" s="160" t="n">
        <v>12043505.54</v>
      </c>
      <c r="D8" s="160"/>
      <c r="E8" s="161" t="e">
        <f aca="false">SUMIF(#REF!,'ГҮЙЛГЭЭНИЙ ТАЙЛАН'!A8,#REF!)+SUMIF(#REF!,'ГҮЙЛГЭЭНИЙ ТАЙЛАН'!A8,#REF!)</f>
        <v>#VALUE!</v>
      </c>
      <c r="F8" s="161" t="e">
        <f aca="false">SUMIF(#REF!,'ГҮЙЛГЭЭНИЙ ТАЙЛАН'!A8,#REF!)+SUMIF(#REF!,'ГҮЙЛГЭЭНИЙ ТАЙЛАН'!A8,#REF!)</f>
        <v>#VALUE!</v>
      </c>
      <c r="G8" s="162" t="e">
        <f aca="false">SUMIF(#REF!,'ГҮЙЛГЭЭНИЙ ТАЙЛАН'!A8,#REF!)+SUMIF(#REF!,'ГҮЙЛГЭЭНИЙ ТАЙЛАН'!A8,#REF!)</f>
        <v>#VALUE!</v>
      </c>
      <c r="H8" s="162" t="e">
        <f aca="false">SUMIF(#REF!,'ГҮЙЛГЭЭНИЙ ТАЙЛАН'!A8,#REF!)+SUMIF(#REF!,'ГҮЙЛГЭЭНИЙ ТАЙЛАН'!A8,#REF!)</f>
        <v>#VALUE!</v>
      </c>
      <c r="I8" s="162" t="e">
        <f aca="false">E8+G8-H8</f>
        <v>#VALUE!</v>
      </c>
      <c r="J8" s="163"/>
      <c r="K8" s="159" t="s">
        <v>294</v>
      </c>
    </row>
    <row r="9" customFormat="false" ht="14.25" hidden="false" customHeight="false" outlineLevel="0" collapsed="false">
      <c r="A9" s="159" t="s">
        <v>303</v>
      </c>
      <c r="B9" s="159" t="s">
        <v>304</v>
      </c>
      <c r="C9" s="160" t="n">
        <v>509404.365499999</v>
      </c>
      <c r="D9" s="160"/>
      <c r="E9" s="161" t="e">
        <f aca="false">SUMIF(#REF!,'ГҮЙЛГЭЭНИЙ ТАЙЛАН'!A9,#REF!)+SUMIF(#REF!,'ГҮЙЛГЭЭНИЙ ТАЙЛАН'!A9,#REF!)</f>
        <v>#VALUE!</v>
      </c>
      <c r="F9" s="161" t="e">
        <f aca="false">SUMIF(#REF!,'ГҮЙЛГЭЭНИЙ ТАЙЛАН'!A9,#REF!)+SUMIF(#REF!,'ГҮЙЛГЭЭНИЙ ТАЙЛАН'!A9,#REF!)</f>
        <v>#VALUE!</v>
      </c>
      <c r="G9" s="162" t="e">
        <f aca="false">SUMIF(#REF!,'ГҮЙЛГЭЭНИЙ ТАЙЛАН'!A9,#REF!)+SUMIF(#REF!,'ГҮЙЛГЭЭНИЙ ТАЙЛАН'!A9,#REF!)</f>
        <v>#VALUE!</v>
      </c>
      <c r="H9" s="162" t="e">
        <f aca="false">SUMIF(#REF!,'ГҮЙЛГЭЭНИЙ ТАЙЛАН'!A9,#REF!)+SUMIF(#REF!,'ГҮЙЛГЭЭНИЙ ТАЙЛАН'!A9,#REF!)</f>
        <v>#VALUE!</v>
      </c>
      <c r="I9" s="162" t="e">
        <f aca="false">E9+G9-H9</f>
        <v>#VALUE!</v>
      </c>
      <c r="J9" s="163"/>
      <c r="K9" s="159" t="s">
        <v>294</v>
      </c>
    </row>
    <row r="10" customFormat="false" ht="14.25" hidden="false" customHeight="false" outlineLevel="0" collapsed="false">
      <c r="A10" s="159" t="s">
        <v>305</v>
      </c>
      <c r="B10" s="159" t="s">
        <v>306</v>
      </c>
      <c r="C10" s="160" t="n">
        <v>0</v>
      </c>
      <c r="D10" s="160"/>
      <c r="E10" s="161" t="e">
        <f aca="false">SUMIF(#REF!,'ГҮЙЛГЭЭНИЙ ТАЙЛАН'!A10,#REF!)+SUMIF(#REF!,'ГҮЙЛГЭЭНИЙ ТАЙЛАН'!A10,#REF!)</f>
        <v>#VALUE!</v>
      </c>
      <c r="F10" s="161" t="e">
        <f aca="false">SUMIF(#REF!,'ГҮЙЛГЭЭНИЙ ТАЙЛАН'!A10,#REF!)+SUMIF(#REF!,'ГҮЙЛГЭЭНИЙ ТАЙЛАН'!A10,#REF!)</f>
        <v>#VALUE!</v>
      </c>
      <c r="G10" s="162" t="e">
        <f aca="false">SUMIF(#REF!,'ГҮЙЛГЭЭНИЙ ТАЙЛАН'!A10,#REF!)+SUMIF(#REF!,'ГҮЙЛГЭЭНИЙ ТАЙЛАН'!A10,#REF!)</f>
        <v>#VALUE!</v>
      </c>
      <c r="H10" s="162" t="e">
        <f aca="false">SUMIF(#REF!,'ГҮЙЛГЭЭНИЙ ТАЙЛАН'!A10,#REF!)+SUMIF(#REF!,'ГҮЙЛГЭЭНИЙ ТАЙЛАН'!A10,#REF!)</f>
        <v>#VALUE!</v>
      </c>
      <c r="I10" s="162" t="e">
        <f aca="false">E10+G10-H10</f>
        <v>#VALUE!</v>
      </c>
      <c r="J10" s="163"/>
      <c r="K10" s="159" t="s">
        <v>294</v>
      </c>
    </row>
    <row r="11" customFormat="false" ht="14.25" hidden="false" customHeight="false" outlineLevel="0" collapsed="false">
      <c r="A11" s="159" t="s">
        <v>307</v>
      </c>
      <c r="B11" s="159" t="s">
        <v>308</v>
      </c>
      <c r="C11" s="160" t="n">
        <v>0</v>
      </c>
      <c r="D11" s="160"/>
      <c r="E11" s="161" t="e">
        <f aca="false">SUMIF(#REF!,'ГҮЙЛГЭЭНИЙ ТАЙЛАН'!A11,#REF!)+SUMIF(#REF!,'ГҮЙЛГЭЭНИЙ ТАЙЛАН'!A11,#REF!)</f>
        <v>#VALUE!</v>
      </c>
      <c r="F11" s="161" t="e">
        <f aca="false">SUMIF(#REF!,'ГҮЙЛГЭЭНИЙ ТАЙЛАН'!A11,#REF!)+SUMIF(#REF!,'ГҮЙЛГЭЭНИЙ ТАЙЛАН'!A11,#REF!)</f>
        <v>#VALUE!</v>
      </c>
      <c r="G11" s="162" t="e">
        <f aca="false">SUMIF(#REF!,'ГҮЙЛГЭЭНИЙ ТАЙЛАН'!A11,#REF!)+SUMIF(#REF!,'ГҮЙЛГЭЭНИЙ ТАЙЛАН'!A11,#REF!)</f>
        <v>#VALUE!</v>
      </c>
      <c r="H11" s="162" t="e">
        <f aca="false">SUMIF(#REF!,'ГҮЙЛГЭЭНИЙ ТАЙЛАН'!A11,#REF!)+SUMIF(#REF!,'ГҮЙЛГЭЭНИЙ ТАЙЛАН'!A11,#REF!)</f>
        <v>#VALUE!</v>
      </c>
      <c r="I11" s="162" t="e">
        <f aca="false">E11+G11-H11</f>
        <v>#VALUE!</v>
      </c>
      <c r="J11" s="163"/>
      <c r="K11" s="159" t="s">
        <v>309</v>
      </c>
    </row>
    <row r="12" customFormat="false" ht="14.25" hidden="false" customHeight="false" outlineLevel="0" collapsed="false">
      <c r="A12" s="159" t="s">
        <v>310</v>
      </c>
      <c r="B12" s="159" t="s">
        <v>311</v>
      </c>
      <c r="C12" s="160" t="n">
        <v>0</v>
      </c>
      <c r="D12" s="160"/>
      <c r="E12" s="161" t="e">
        <f aca="false">SUMIF(#REF!,'ГҮЙЛГЭЭНИЙ ТАЙЛАН'!A12,#REF!)+SUMIF(#REF!,'ГҮЙЛГЭЭНИЙ ТАЙЛАН'!A12,#REF!)</f>
        <v>#VALUE!</v>
      </c>
      <c r="F12" s="161" t="e">
        <f aca="false">SUMIF(#REF!,'ГҮЙЛГЭЭНИЙ ТАЙЛАН'!A12,#REF!)+SUMIF(#REF!,'ГҮЙЛГЭЭНИЙ ТАЙЛАН'!A12,#REF!)</f>
        <v>#VALUE!</v>
      </c>
      <c r="G12" s="162" t="e">
        <f aca="false">SUMIF(#REF!,'ГҮЙЛГЭЭНИЙ ТАЙЛАН'!A12,#REF!)+SUMIF(#REF!,'ГҮЙЛГЭЭНИЙ ТАЙЛАН'!A12,#REF!)</f>
        <v>#VALUE!</v>
      </c>
      <c r="H12" s="162" t="e">
        <f aca="false">SUMIF(#REF!,'ГҮЙЛГЭЭНИЙ ТАЙЛАН'!A12,#REF!)+SUMIF(#REF!,'ГҮЙЛГЭЭНИЙ ТАЙЛАН'!A12,#REF!)</f>
        <v>#VALUE!</v>
      </c>
      <c r="I12" s="162" t="e">
        <f aca="false">E12+G12-H12</f>
        <v>#VALUE!</v>
      </c>
      <c r="J12" s="163"/>
      <c r="K12" s="159" t="s">
        <v>309</v>
      </c>
    </row>
    <row r="13" customFormat="false" ht="14.25" hidden="false" customHeight="false" outlineLevel="0" collapsed="false">
      <c r="A13" s="159" t="s">
        <v>312</v>
      </c>
      <c r="B13" s="159" t="s">
        <v>313</v>
      </c>
      <c r="C13" s="160" t="n">
        <v>0</v>
      </c>
      <c r="D13" s="160"/>
      <c r="E13" s="161" t="e">
        <f aca="false">SUMIF(#REF!,'ГҮЙЛГЭЭНИЙ ТАЙЛАН'!A13,#REF!)+SUMIF(#REF!,'ГҮЙЛГЭЭНИЙ ТАЙЛАН'!A13,#REF!)</f>
        <v>#VALUE!</v>
      </c>
      <c r="F13" s="161" t="e">
        <f aca="false">SUMIF(#REF!,'ГҮЙЛГЭЭНИЙ ТАЙЛАН'!A13,#REF!)+SUMIF(#REF!,'ГҮЙЛГЭЭНИЙ ТАЙЛАН'!A13,#REF!)</f>
        <v>#VALUE!</v>
      </c>
      <c r="G13" s="162" t="e">
        <f aca="false">SUMIF(#REF!,'ГҮЙЛГЭЭНИЙ ТАЙЛАН'!A13,#REF!)+SUMIF(#REF!,'ГҮЙЛГЭЭНИЙ ТАЙЛАН'!A13,#REF!)</f>
        <v>#VALUE!</v>
      </c>
      <c r="H13" s="162" t="e">
        <f aca="false">SUMIF(#REF!,'ГҮЙЛГЭЭНИЙ ТАЙЛАН'!A13,#REF!)+SUMIF(#REF!,'ГҮЙЛГЭЭНИЙ ТАЙЛАН'!A13,#REF!)</f>
        <v>#VALUE!</v>
      </c>
      <c r="I13" s="162" t="e">
        <f aca="false">E13+G13-H13</f>
        <v>#VALUE!</v>
      </c>
      <c r="J13" s="163"/>
      <c r="K13" s="159" t="s">
        <v>314</v>
      </c>
    </row>
    <row r="14" customFormat="false" ht="14.25" hidden="false" customHeight="false" outlineLevel="0" collapsed="false">
      <c r="A14" s="159" t="s">
        <v>315</v>
      </c>
      <c r="B14" s="159" t="s">
        <v>316</v>
      </c>
      <c r="C14" s="160" t="n">
        <v>0</v>
      </c>
      <c r="D14" s="160"/>
      <c r="E14" s="161" t="e">
        <f aca="false">SUMIF(#REF!,'ГҮЙЛГЭЭНИЙ ТАЙЛАН'!A14,#REF!)+SUMIF(#REF!,'ГҮЙЛГЭЭНИЙ ТАЙЛАН'!A14,#REF!)</f>
        <v>#VALUE!</v>
      </c>
      <c r="F14" s="161" t="e">
        <f aca="false">SUMIF(#REF!,'ГҮЙЛГЭЭНИЙ ТАЙЛАН'!A14,#REF!)+SUMIF(#REF!,'ГҮЙЛГЭЭНИЙ ТАЙЛАН'!A14,#REF!)</f>
        <v>#VALUE!</v>
      </c>
      <c r="G14" s="162" t="e">
        <f aca="false">SUMIF(#REF!,'ГҮЙЛГЭЭНИЙ ТАЙЛАН'!A14,#REF!)+SUMIF(#REF!,'ГҮЙЛГЭЭНИЙ ТАЙЛАН'!A14,#REF!)</f>
        <v>#VALUE!</v>
      </c>
      <c r="H14" s="162" t="e">
        <f aca="false">SUMIF(#REF!,'ГҮЙЛГЭЭНИЙ ТАЙЛАН'!A14,#REF!)+SUMIF(#REF!,'ГҮЙЛГЭЭНИЙ ТАЙЛАН'!A14,#REF!)</f>
        <v>#VALUE!</v>
      </c>
      <c r="I14" s="162" t="e">
        <f aca="false">E14+G14-H14</f>
        <v>#VALUE!</v>
      </c>
      <c r="J14" s="163"/>
      <c r="K14" s="159" t="s">
        <v>314</v>
      </c>
    </row>
    <row r="15" customFormat="false" ht="14.25" hidden="false" customHeight="false" outlineLevel="0" collapsed="false">
      <c r="A15" s="159" t="s">
        <v>317</v>
      </c>
      <c r="B15" s="159" t="s">
        <v>318</v>
      </c>
      <c r="C15" s="160" t="n">
        <v>0</v>
      </c>
      <c r="D15" s="160"/>
      <c r="E15" s="161" t="e">
        <f aca="false">SUMIF(#REF!,'ГҮЙЛГЭЭНИЙ ТАЙЛАН'!A15,#REF!)+SUMIF(#REF!,'ГҮЙЛГЭЭНИЙ ТАЙЛАН'!A15,#REF!)</f>
        <v>#VALUE!</v>
      </c>
      <c r="F15" s="161" t="e">
        <f aca="false">SUMIF(#REF!,'ГҮЙЛГЭЭНИЙ ТАЙЛАН'!A15,#REF!)+SUMIF(#REF!,'ГҮЙЛГЭЭНИЙ ТАЙЛАН'!A15,#REF!)</f>
        <v>#VALUE!</v>
      </c>
      <c r="G15" s="162" t="e">
        <f aca="false">SUMIF(#REF!,'ГҮЙЛГЭЭНИЙ ТАЙЛАН'!A15,#REF!)+SUMIF(#REF!,'ГҮЙЛГЭЭНИЙ ТАЙЛАН'!A15,#REF!)</f>
        <v>#VALUE!</v>
      </c>
      <c r="H15" s="162" t="e">
        <f aca="false">SUMIF(#REF!,'ГҮЙЛГЭЭНИЙ ТАЙЛАН'!A15,#REF!)+SUMIF(#REF!,'ГҮЙЛГЭЭНИЙ ТАЙЛАН'!A15,#REF!)</f>
        <v>#VALUE!</v>
      </c>
      <c r="I15" s="162" t="e">
        <f aca="false">E15+G15-H15</f>
        <v>#VALUE!</v>
      </c>
      <c r="J15" s="163"/>
      <c r="K15" s="159" t="s">
        <v>314</v>
      </c>
    </row>
    <row r="16" customFormat="false" ht="14.25" hidden="false" customHeight="false" outlineLevel="0" collapsed="false">
      <c r="A16" s="159" t="s">
        <v>319</v>
      </c>
      <c r="B16" s="159" t="s">
        <v>320</v>
      </c>
      <c r="C16" s="160" t="n">
        <v>0</v>
      </c>
      <c r="D16" s="160"/>
      <c r="E16" s="161" t="e">
        <f aca="false">SUMIF(#REF!,'ГҮЙЛГЭЭНИЙ ТАЙЛАН'!A16,#REF!)+SUMIF(#REF!,'ГҮЙЛГЭЭНИЙ ТАЙЛАН'!A16,#REF!)</f>
        <v>#VALUE!</v>
      </c>
      <c r="F16" s="161" t="e">
        <f aca="false">SUMIF(#REF!,'ГҮЙЛГЭЭНИЙ ТАЙЛАН'!A16,#REF!)+SUMIF(#REF!,'ГҮЙЛГЭЭНИЙ ТАЙЛАН'!A16,#REF!)</f>
        <v>#VALUE!</v>
      </c>
      <c r="G16" s="162" t="e">
        <f aca="false">SUMIF(#REF!,'ГҮЙЛГЭЭНИЙ ТАЙЛАН'!A16,#REF!)+SUMIF(#REF!,'ГҮЙЛГЭЭНИЙ ТАЙЛАН'!A16,#REF!)</f>
        <v>#VALUE!</v>
      </c>
      <c r="H16" s="162" t="e">
        <f aca="false">SUMIF(#REF!,'ГҮЙЛГЭЭНИЙ ТАЙЛАН'!A16,#REF!)+SUMIF(#REF!,'ГҮЙЛГЭЭНИЙ ТАЙЛАН'!A16,#REF!)</f>
        <v>#VALUE!</v>
      </c>
      <c r="I16" s="162" t="e">
        <f aca="false">E16+G16-H16</f>
        <v>#VALUE!</v>
      </c>
      <c r="J16" s="163"/>
      <c r="K16" s="159" t="s">
        <v>314</v>
      </c>
    </row>
    <row r="17" customFormat="false" ht="14.25" hidden="false" customHeight="false" outlineLevel="0" collapsed="false">
      <c r="A17" s="159" t="s">
        <v>321</v>
      </c>
      <c r="B17" s="159" t="s">
        <v>55</v>
      </c>
      <c r="C17" s="160" t="n">
        <v>260000</v>
      </c>
      <c r="D17" s="160"/>
      <c r="E17" s="161" t="e">
        <f aca="false">SUMIF(#REF!,'ГҮЙЛГЭЭНИЙ ТАЙЛАН'!A17,#REF!)+SUMIF(#REF!,'ГҮЙЛГЭЭНИЙ ТАЙЛАН'!A17,#REF!)</f>
        <v>#VALUE!</v>
      </c>
      <c r="F17" s="161" t="e">
        <f aca="false">SUMIF(#REF!,'ГҮЙЛГЭЭНИЙ ТАЙЛАН'!A17,#REF!)+SUMIF(#REF!,'ГҮЙЛГЭЭНИЙ ТАЙЛАН'!A17,#REF!)</f>
        <v>#VALUE!</v>
      </c>
      <c r="G17" s="162" t="e">
        <f aca="false">SUMIF(#REF!,'ГҮЙЛГЭЭНИЙ ТАЙЛАН'!A17,#REF!)+SUMIF(#REF!,'ГҮЙЛГЭЭНИЙ ТАЙЛАН'!A17,#REF!)</f>
        <v>#VALUE!</v>
      </c>
      <c r="H17" s="162" t="e">
        <f aca="false">SUMIF(#REF!,'ГҮЙЛГЭЭНИЙ ТАЙЛАН'!A17,#REF!)+SUMIF(#REF!,'ГҮЙЛГЭЭНИЙ ТАЙЛАН'!A17,#REF!)</f>
        <v>#VALUE!</v>
      </c>
      <c r="I17" s="162" t="e">
        <f aca="false">E17+G17-H17</f>
        <v>#VALUE!</v>
      </c>
      <c r="J17" s="163"/>
      <c r="K17" s="159" t="s">
        <v>314</v>
      </c>
    </row>
    <row r="18" customFormat="false" ht="14.25" hidden="false" customHeight="false" outlineLevel="0" collapsed="false">
      <c r="A18" s="159" t="s">
        <v>322</v>
      </c>
      <c r="B18" s="159" t="s">
        <v>323</v>
      </c>
      <c r="C18" s="160" t="n">
        <v>0</v>
      </c>
      <c r="D18" s="160"/>
      <c r="E18" s="161" t="e">
        <f aca="false">SUMIF(#REF!,'ГҮЙЛГЭЭНИЙ ТАЙЛАН'!A18,#REF!)+SUMIF(#REF!,'ГҮЙЛГЭЭНИЙ ТАЙЛАН'!A18,#REF!)</f>
        <v>#VALUE!</v>
      </c>
      <c r="F18" s="161" t="e">
        <f aca="false">SUMIF(#REF!,'ГҮЙЛГЭЭНИЙ ТАЙЛАН'!A18,#REF!)+SUMIF(#REF!,'ГҮЙЛГЭЭНИЙ ТАЙЛАН'!A18,#REF!)</f>
        <v>#VALUE!</v>
      </c>
      <c r="G18" s="162" t="e">
        <f aca="false">SUMIF(#REF!,'ГҮЙЛГЭЭНИЙ ТАЙЛАН'!A18,#REF!)+SUMIF(#REF!,'ГҮЙЛГЭЭНИЙ ТАЙЛАН'!A18,#REF!)</f>
        <v>#VALUE!</v>
      </c>
      <c r="H18" s="162" t="e">
        <f aca="false">SUMIF(#REF!,'ГҮЙЛГЭЭНИЙ ТАЙЛАН'!A18,#REF!)+SUMIF(#REF!,'ГҮЙЛГЭЭНИЙ ТАЙЛАН'!A18,#REF!)</f>
        <v>#VALUE!</v>
      </c>
      <c r="I18" s="162" t="e">
        <f aca="false">E18+G18-H18</f>
        <v>#VALUE!</v>
      </c>
      <c r="J18" s="163"/>
      <c r="K18" s="159" t="s">
        <v>294</v>
      </c>
    </row>
    <row r="19" customFormat="false" ht="14.25" hidden="false" customHeight="false" outlineLevel="0" collapsed="false">
      <c r="A19" s="159" t="s">
        <v>324</v>
      </c>
      <c r="B19" s="159" t="s">
        <v>325</v>
      </c>
      <c r="C19" s="160" t="n">
        <v>0</v>
      </c>
      <c r="D19" s="160"/>
      <c r="E19" s="161" t="e">
        <f aca="false">SUMIF(#REF!,'ГҮЙЛГЭЭНИЙ ТАЙЛАН'!A19,#REF!)+SUMIF(#REF!,'ГҮЙЛГЭЭНИЙ ТАЙЛАН'!A19,#REF!)</f>
        <v>#VALUE!</v>
      </c>
      <c r="F19" s="161" t="e">
        <f aca="false">SUMIF(#REF!,'ГҮЙЛГЭЭНИЙ ТАЙЛАН'!A19,#REF!)+SUMIF(#REF!,'ГҮЙЛГЭЭНИЙ ТАЙЛАН'!A19,#REF!)</f>
        <v>#VALUE!</v>
      </c>
      <c r="G19" s="162" t="e">
        <f aca="false">SUMIF(#REF!,'ГҮЙЛГЭЭНИЙ ТАЙЛАН'!A19,#REF!)+SUMIF(#REF!,'ГҮЙЛГЭЭНИЙ ТАЙЛАН'!A19,#REF!)</f>
        <v>#VALUE!</v>
      </c>
      <c r="H19" s="162" t="e">
        <f aca="false">SUMIF(#REF!,'ГҮЙЛГЭЭНИЙ ТАЙЛАН'!A19,#REF!)+SUMIF(#REF!,'ГҮЙЛГЭЭНИЙ ТАЙЛАН'!A19,#REF!)</f>
        <v>#VALUE!</v>
      </c>
      <c r="I19" s="162" t="e">
        <f aca="false">E19+G19-H19</f>
        <v>#VALUE!</v>
      </c>
      <c r="J19" s="163"/>
      <c r="K19" s="159" t="s">
        <v>294</v>
      </c>
    </row>
    <row r="20" customFormat="false" ht="14.25" hidden="false" customHeight="false" outlineLevel="0" collapsed="false">
      <c r="A20" s="159" t="s">
        <v>326</v>
      </c>
      <c r="B20" s="159" t="s">
        <v>327</v>
      </c>
      <c r="C20" s="160" t="n">
        <v>0</v>
      </c>
      <c r="D20" s="160"/>
      <c r="E20" s="161" t="e">
        <f aca="false">SUMIF(#REF!,'ГҮЙЛГЭЭНИЙ ТАЙЛАН'!A20,#REF!)+SUMIF(#REF!,'ГҮЙЛГЭЭНИЙ ТАЙЛАН'!A20,#REF!)</f>
        <v>#VALUE!</v>
      </c>
      <c r="F20" s="161" t="e">
        <f aca="false">SUMIF(#REF!,'ГҮЙЛГЭЭНИЙ ТАЙЛАН'!A20,#REF!)+SUMIF(#REF!,'ГҮЙЛГЭЭНИЙ ТАЙЛАН'!A20,#REF!)</f>
        <v>#VALUE!</v>
      </c>
      <c r="G20" s="162" t="e">
        <f aca="false">SUMIF(#REF!,'ГҮЙЛГЭЭНИЙ ТАЙЛАН'!A20,#REF!)+SUMIF(#REF!,'ГҮЙЛГЭЭНИЙ ТАЙЛАН'!A20,#REF!)</f>
        <v>#VALUE!</v>
      </c>
      <c r="H20" s="162" t="e">
        <f aca="false">SUMIF(#REF!,'ГҮЙЛГЭЭНИЙ ТАЙЛАН'!A20,#REF!)+SUMIF(#REF!,'ГҮЙЛГЭЭНИЙ ТАЙЛАН'!A20,#REF!)</f>
        <v>#VALUE!</v>
      </c>
      <c r="I20" s="162" t="e">
        <f aca="false">E20+G20-H20</f>
        <v>#VALUE!</v>
      </c>
      <c r="J20" s="163"/>
      <c r="K20" s="159" t="s">
        <v>309</v>
      </c>
    </row>
    <row r="21" customFormat="false" ht="14.25" hidden="false" customHeight="false" outlineLevel="0" collapsed="false">
      <c r="A21" s="159" t="s">
        <v>328</v>
      </c>
      <c r="B21" s="159" t="s">
        <v>329</v>
      </c>
      <c r="C21" s="160" t="n">
        <v>0</v>
      </c>
      <c r="D21" s="160"/>
      <c r="E21" s="161" t="e">
        <f aca="false">SUMIF(#REF!,'ГҮЙЛГЭЭНИЙ ТАЙЛАН'!A21,#REF!)+SUMIF(#REF!,'ГҮЙЛГЭЭНИЙ ТАЙЛАН'!A21,#REF!)</f>
        <v>#VALUE!</v>
      </c>
      <c r="F21" s="161" t="e">
        <f aca="false">SUMIF(#REF!,'ГҮЙЛГЭЭНИЙ ТАЙЛАН'!A21,#REF!)+SUMIF(#REF!,'ГҮЙЛГЭЭНИЙ ТАЙЛАН'!A21,#REF!)</f>
        <v>#VALUE!</v>
      </c>
      <c r="G21" s="162" t="e">
        <f aca="false">SUMIF(#REF!,'ГҮЙЛГЭЭНИЙ ТАЙЛАН'!A21,#REF!)+SUMIF(#REF!,'ГҮЙЛГЭЭНИЙ ТАЙЛАН'!A21,#REF!)</f>
        <v>#VALUE!</v>
      </c>
      <c r="H21" s="162" t="e">
        <f aca="false">SUMIF(#REF!,'ГҮЙЛГЭЭНИЙ ТАЙЛАН'!A21,#REF!)+SUMIF(#REF!,'ГҮЙЛГЭЭНИЙ ТАЙЛАН'!A21,#REF!)</f>
        <v>#VALUE!</v>
      </c>
      <c r="I21" s="162" t="e">
        <f aca="false">E21+G21-H21</f>
        <v>#VALUE!</v>
      </c>
      <c r="J21" s="163"/>
      <c r="K21" s="159" t="s">
        <v>330</v>
      </c>
    </row>
    <row r="22" customFormat="false" ht="14.25" hidden="false" customHeight="false" outlineLevel="0" collapsed="false">
      <c r="A22" s="159" t="s">
        <v>331</v>
      </c>
      <c r="B22" s="159" t="s">
        <v>332</v>
      </c>
      <c r="C22" s="160" t="n">
        <v>0</v>
      </c>
      <c r="D22" s="160"/>
      <c r="E22" s="161" t="e">
        <f aca="false">SUMIF(#REF!,'ГҮЙЛГЭЭНИЙ ТАЙЛАН'!A22,#REF!)+SUMIF(#REF!,'ГҮЙЛГЭЭНИЙ ТАЙЛАН'!A22,#REF!)</f>
        <v>#VALUE!</v>
      </c>
      <c r="F22" s="161" t="e">
        <f aca="false">SUMIF(#REF!,'ГҮЙЛГЭЭНИЙ ТАЙЛАН'!A22,#REF!)+SUMIF(#REF!,'ГҮЙЛГЭЭНИЙ ТАЙЛАН'!A22,#REF!)</f>
        <v>#VALUE!</v>
      </c>
      <c r="G22" s="162" t="e">
        <f aca="false">SUMIF(#REF!,'ГҮЙЛГЭЭНИЙ ТАЙЛАН'!A22,#REF!)+SUMIF(#REF!,'ГҮЙЛГЭЭНИЙ ТАЙЛАН'!A22,#REF!)</f>
        <v>#VALUE!</v>
      </c>
      <c r="H22" s="162" t="e">
        <f aca="false">SUMIF(#REF!,'ГҮЙЛГЭЭНИЙ ТАЙЛАН'!A22,#REF!)+SUMIF(#REF!,'ГҮЙЛГЭЭНИЙ ТАЙЛАН'!A22,#REF!)</f>
        <v>#VALUE!</v>
      </c>
      <c r="I22" s="162" t="e">
        <f aca="false">E22+G22-H22</f>
        <v>#VALUE!</v>
      </c>
      <c r="J22" s="163"/>
      <c r="K22" s="159" t="s">
        <v>333</v>
      </c>
    </row>
    <row r="23" customFormat="false" ht="14.25" hidden="false" customHeight="false" outlineLevel="0" collapsed="false">
      <c r="A23" s="159" t="s">
        <v>334</v>
      </c>
      <c r="B23" s="159" t="s">
        <v>335</v>
      </c>
      <c r="C23" s="160" t="n">
        <v>0</v>
      </c>
      <c r="D23" s="160"/>
      <c r="E23" s="161" t="e">
        <f aca="false">SUMIF(#REF!,'ГҮЙЛГЭЭНИЙ ТАЙЛАН'!A23,#REF!)+SUMIF(#REF!,'ГҮЙЛГЭЭНИЙ ТАЙЛАН'!A23,#REF!)</f>
        <v>#VALUE!</v>
      </c>
      <c r="F23" s="161" t="e">
        <f aca="false">SUMIF(#REF!,'ГҮЙЛГЭЭНИЙ ТАЙЛАН'!A23,#REF!)+SUMIF(#REF!,'ГҮЙЛГЭЭНИЙ ТАЙЛАН'!A23,#REF!)</f>
        <v>#VALUE!</v>
      </c>
      <c r="G23" s="162" t="e">
        <f aca="false">SUMIF(#REF!,'ГҮЙЛГЭЭНИЙ ТАЙЛАН'!A23,#REF!)+SUMIF(#REF!,'ГҮЙЛГЭЭНИЙ ТАЙЛАН'!A23,#REF!)</f>
        <v>#VALUE!</v>
      </c>
      <c r="H23" s="162" t="e">
        <f aca="false">SUMIF(#REF!,'ГҮЙЛГЭЭНИЙ ТАЙЛАН'!A23,#REF!)+SUMIF(#REF!,'ГҮЙЛГЭЭНИЙ ТАЙЛАН'!A23,#REF!)</f>
        <v>#VALUE!</v>
      </c>
      <c r="I23" s="162" t="e">
        <f aca="false">E23+G23-H23</f>
        <v>#VALUE!</v>
      </c>
      <c r="J23" s="163"/>
      <c r="K23" s="159" t="s">
        <v>333</v>
      </c>
    </row>
    <row r="24" customFormat="false" ht="14.25" hidden="false" customHeight="false" outlineLevel="0" collapsed="false">
      <c r="A24" s="159" t="s">
        <v>336</v>
      </c>
      <c r="B24" s="159" t="s">
        <v>337</v>
      </c>
      <c r="C24" s="160" t="n">
        <v>0</v>
      </c>
      <c r="D24" s="160"/>
      <c r="E24" s="161" t="e">
        <f aca="false">SUMIF(#REF!,'ГҮЙЛГЭЭНИЙ ТАЙЛАН'!A24,#REF!)+SUMIF(#REF!,'ГҮЙЛГЭЭНИЙ ТАЙЛАН'!A24,#REF!)</f>
        <v>#VALUE!</v>
      </c>
      <c r="F24" s="161" t="e">
        <f aca="false">SUMIF(#REF!,'ГҮЙЛГЭЭНИЙ ТАЙЛАН'!A24,#REF!)+SUMIF(#REF!,'ГҮЙЛГЭЭНИЙ ТАЙЛАН'!A24,#REF!)</f>
        <v>#VALUE!</v>
      </c>
      <c r="G24" s="162" t="e">
        <f aca="false">SUMIF(#REF!,'ГҮЙЛГЭЭНИЙ ТАЙЛАН'!A24,#REF!)+SUMIF(#REF!,'ГҮЙЛГЭЭНИЙ ТАЙЛАН'!A24,#REF!)</f>
        <v>#VALUE!</v>
      </c>
      <c r="H24" s="162" t="e">
        <f aca="false">SUMIF(#REF!,'ГҮЙЛГЭЭНИЙ ТАЙЛАН'!A24,#REF!)+SUMIF(#REF!,'ГҮЙЛГЭЭНИЙ ТАЙЛАН'!A24,#REF!)</f>
        <v>#VALUE!</v>
      </c>
      <c r="I24" s="162" t="e">
        <f aca="false">E24+G24-H24</f>
        <v>#VALUE!</v>
      </c>
      <c r="J24" s="163"/>
      <c r="K24" s="159" t="s">
        <v>333</v>
      </c>
    </row>
    <row r="25" customFormat="false" ht="14.25" hidden="false" customHeight="false" outlineLevel="0" collapsed="false">
      <c r="A25" s="159" t="s">
        <v>338</v>
      </c>
      <c r="B25" s="159" t="s">
        <v>339</v>
      </c>
      <c r="C25" s="160" t="n">
        <v>985272.72</v>
      </c>
      <c r="D25" s="160"/>
      <c r="E25" s="161" t="e">
        <f aca="false">SUMIF(#REF!,'ГҮЙЛГЭЭНИЙ ТАЙЛАН'!A25,#REF!)+SUMIF(#REF!,'ГҮЙЛГЭЭНИЙ ТАЙЛАН'!A25,#REF!)</f>
        <v>#VALUE!</v>
      </c>
      <c r="F25" s="161" t="e">
        <f aca="false">SUMIF(#REF!,'ГҮЙЛГЭЭНИЙ ТАЙЛАН'!A25,#REF!)+SUMIF(#REF!,'ГҮЙЛГЭЭНИЙ ТАЙЛАН'!A25,#REF!)</f>
        <v>#VALUE!</v>
      </c>
      <c r="G25" s="162" t="e">
        <f aca="false">SUMIF(#REF!,'ГҮЙЛГЭЭНИЙ ТАЙЛАН'!A25,#REF!)+SUMIF(#REF!,'ГҮЙЛГЭЭНИЙ ТАЙЛАН'!A25,#REF!)</f>
        <v>#VALUE!</v>
      </c>
      <c r="H25" s="162" t="e">
        <f aca="false">SUMIF(#REF!,'ГҮЙЛГЭЭНИЙ ТАЙЛАН'!A25,#REF!)+SUMIF(#REF!,'ГҮЙЛГЭЭНИЙ ТАЙЛАН'!A25,#REF!)</f>
        <v>#VALUE!</v>
      </c>
      <c r="I25" s="162" t="e">
        <f aca="false">E25+G25-H25</f>
        <v>#VALUE!</v>
      </c>
      <c r="J25" s="163"/>
      <c r="K25" s="159" t="s">
        <v>333</v>
      </c>
    </row>
    <row r="26" customFormat="false" ht="14.25" hidden="false" customHeight="false" outlineLevel="0" collapsed="false">
      <c r="A26" s="159" t="s">
        <v>340</v>
      </c>
      <c r="B26" s="159" t="s">
        <v>341</v>
      </c>
      <c r="C26" s="160" t="n">
        <v>0</v>
      </c>
      <c r="D26" s="160"/>
      <c r="E26" s="161" t="e">
        <f aca="false">SUMIF(#REF!,'ГҮЙЛГЭЭНИЙ ТАЙЛАН'!A26,#REF!)+SUMIF(#REF!,'ГҮЙЛГЭЭНИЙ ТАЙЛАН'!A26,#REF!)</f>
        <v>#VALUE!</v>
      </c>
      <c r="F26" s="161" t="e">
        <f aca="false">SUMIF(#REF!,'ГҮЙЛГЭЭНИЙ ТАЙЛАН'!A26,#REF!)+SUMIF(#REF!,'ГҮЙЛГЭЭНИЙ ТАЙЛАН'!A26,#REF!)</f>
        <v>#VALUE!</v>
      </c>
      <c r="G26" s="162" t="e">
        <f aca="false">SUMIF(#REF!,'ГҮЙЛГЭЭНИЙ ТАЙЛАН'!A26,#REF!)+SUMIF(#REF!,'ГҮЙЛГЭЭНИЙ ТАЙЛАН'!A26,#REF!)</f>
        <v>#VALUE!</v>
      </c>
      <c r="H26" s="162" t="e">
        <f aca="false">SUMIF(#REF!,'ГҮЙЛГЭЭНИЙ ТАЙЛАН'!A26,#REF!)+SUMIF(#REF!,'ГҮЙЛГЭЭНИЙ ТАЙЛАН'!A26,#REF!)</f>
        <v>#VALUE!</v>
      </c>
      <c r="I26" s="162" t="e">
        <f aca="false">E26+G26-H26</f>
        <v>#VALUE!</v>
      </c>
      <c r="J26" s="163"/>
      <c r="K26" s="159" t="s">
        <v>330</v>
      </c>
    </row>
    <row r="27" customFormat="false" ht="14.25" hidden="false" customHeight="false" outlineLevel="0" collapsed="false">
      <c r="A27" s="159" t="s">
        <v>342</v>
      </c>
      <c r="B27" s="159" t="s">
        <v>343</v>
      </c>
      <c r="C27" s="160" t="n">
        <v>0</v>
      </c>
      <c r="D27" s="160"/>
      <c r="E27" s="161" t="e">
        <f aca="false">SUMIF(#REF!,'ГҮЙЛГЭЭНИЙ ТАЙЛАН'!A27,#REF!)+SUMIF(#REF!,'ГҮЙЛГЭЭНИЙ ТАЙЛАН'!A27,#REF!)</f>
        <v>#VALUE!</v>
      </c>
      <c r="F27" s="161" t="e">
        <f aca="false">SUMIF(#REF!,'ГҮЙЛГЭЭНИЙ ТАЙЛАН'!A27,#REF!)+SUMIF(#REF!,'ГҮЙЛГЭЭНИЙ ТАЙЛАН'!A27,#REF!)</f>
        <v>#VALUE!</v>
      </c>
      <c r="G27" s="162" t="e">
        <f aca="false">SUMIF(#REF!,'ГҮЙЛГЭЭНИЙ ТАЙЛАН'!A27,#REF!)+SUMIF(#REF!,'ГҮЙЛГЭЭНИЙ ТАЙЛАН'!A27,#REF!)</f>
        <v>#VALUE!</v>
      </c>
      <c r="H27" s="162" t="e">
        <f aca="false">SUMIF(#REF!,'ГҮЙЛГЭЭНИЙ ТАЙЛАН'!A27,#REF!)+SUMIF(#REF!,'ГҮЙЛГЭЭНИЙ ТАЙЛАН'!A27,#REF!)</f>
        <v>#VALUE!</v>
      </c>
      <c r="I27" s="162" t="e">
        <f aca="false">E27+G27-H27</f>
        <v>#VALUE!</v>
      </c>
      <c r="J27" s="163"/>
      <c r="K27" s="159" t="s">
        <v>330</v>
      </c>
    </row>
    <row r="28" customFormat="false" ht="14.25" hidden="false" customHeight="false" outlineLevel="0" collapsed="false">
      <c r="A28" s="159" t="s">
        <v>344</v>
      </c>
      <c r="B28" s="159" t="s">
        <v>345</v>
      </c>
      <c r="C28" s="160" t="n">
        <v>0</v>
      </c>
      <c r="D28" s="160"/>
      <c r="E28" s="161" t="e">
        <f aca="false">SUMIF(#REF!,'ГҮЙЛГЭЭНИЙ ТАЙЛАН'!A28,#REF!)+SUMIF(#REF!,'ГҮЙЛГЭЭНИЙ ТАЙЛАН'!A28,#REF!)</f>
        <v>#VALUE!</v>
      </c>
      <c r="F28" s="161" t="e">
        <f aca="false">SUMIF(#REF!,'ГҮЙЛГЭЭНИЙ ТАЙЛАН'!A28,#REF!)+SUMIF(#REF!,'ГҮЙЛГЭЭНИЙ ТАЙЛАН'!A28,#REF!)</f>
        <v>#VALUE!</v>
      </c>
      <c r="G28" s="162" t="e">
        <f aca="false">SUMIF(#REF!,'ГҮЙЛГЭЭНИЙ ТАЙЛАН'!A28,#REF!)+SUMIF(#REF!,'ГҮЙЛГЭЭНИЙ ТАЙЛАН'!A28,#REF!)</f>
        <v>#VALUE!</v>
      </c>
      <c r="H28" s="162" t="e">
        <f aca="false">SUMIF(#REF!,'ГҮЙЛГЭЭНИЙ ТАЙЛАН'!A28,#REF!)+SUMIF(#REF!,'ГҮЙЛГЭЭНИЙ ТАЙЛАН'!A28,#REF!)</f>
        <v>#VALUE!</v>
      </c>
      <c r="I28" s="162" t="e">
        <f aca="false">E28+G28-H28</f>
        <v>#VALUE!</v>
      </c>
      <c r="J28" s="163"/>
      <c r="K28" s="159" t="s">
        <v>330</v>
      </c>
    </row>
    <row r="29" customFormat="false" ht="14.25" hidden="false" customHeight="false" outlineLevel="0" collapsed="false">
      <c r="A29" s="159" t="s">
        <v>346</v>
      </c>
      <c r="B29" s="159" t="s">
        <v>347</v>
      </c>
      <c r="C29" s="160" t="n">
        <v>0</v>
      </c>
      <c r="D29" s="160"/>
      <c r="E29" s="161" t="e">
        <f aca="false">SUMIF(#REF!,'ГҮЙЛГЭЭНИЙ ТАЙЛАН'!A29,#REF!)+SUMIF(#REF!,'ГҮЙЛГЭЭНИЙ ТАЙЛАН'!A29,#REF!)</f>
        <v>#VALUE!</v>
      </c>
      <c r="F29" s="161" t="e">
        <f aca="false">SUMIF(#REF!,'ГҮЙЛГЭЭНИЙ ТАЙЛАН'!A29,#REF!)+SUMIF(#REF!,'ГҮЙЛГЭЭНИЙ ТАЙЛАН'!A29,#REF!)</f>
        <v>#VALUE!</v>
      </c>
      <c r="G29" s="162" t="e">
        <f aca="false">SUMIF(#REF!,'ГҮЙЛГЭЭНИЙ ТАЙЛАН'!A29,#REF!)+SUMIF(#REF!,'ГҮЙЛГЭЭНИЙ ТАЙЛАН'!A29,#REF!)</f>
        <v>#VALUE!</v>
      </c>
      <c r="H29" s="162" t="e">
        <f aca="false">SUMIF(#REF!,'ГҮЙЛГЭЭНИЙ ТАЙЛАН'!A29,#REF!)+SUMIF(#REF!,'ГҮЙЛГЭЭНИЙ ТАЙЛАН'!A29,#REF!)</f>
        <v>#VALUE!</v>
      </c>
      <c r="I29" s="162" t="e">
        <f aca="false">E29+G29-H29</f>
        <v>#VALUE!</v>
      </c>
      <c r="J29" s="163"/>
      <c r="K29" s="159" t="s">
        <v>330</v>
      </c>
    </row>
    <row r="30" customFormat="false" ht="14.25" hidden="false" customHeight="false" outlineLevel="0" collapsed="false">
      <c r="A30" s="159" t="s">
        <v>348</v>
      </c>
      <c r="B30" s="159" t="s">
        <v>349</v>
      </c>
      <c r="C30" s="160" t="n">
        <v>0</v>
      </c>
      <c r="D30" s="160"/>
      <c r="E30" s="161" t="e">
        <f aca="false">SUMIF(#REF!,'ГҮЙЛГЭЭНИЙ ТАЙЛАН'!A30,#REF!)+SUMIF(#REF!,'ГҮЙЛГЭЭНИЙ ТАЙЛАН'!A30,#REF!)</f>
        <v>#VALUE!</v>
      </c>
      <c r="F30" s="161" t="e">
        <f aca="false">SUMIF(#REF!,'ГҮЙЛГЭЭНИЙ ТАЙЛАН'!A30,#REF!)+SUMIF(#REF!,'ГҮЙЛГЭЭНИЙ ТАЙЛАН'!A30,#REF!)</f>
        <v>#VALUE!</v>
      </c>
      <c r="G30" s="162" t="e">
        <f aca="false">SUMIF(#REF!,'ГҮЙЛГЭЭНИЙ ТАЙЛАН'!A30,#REF!)+SUMIF(#REF!,'ГҮЙЛГЭЭНИЙ ТАЙЛАН'!A30,#REF!)</f>
        <v>#VALUE!</v>
      </c>
      <c r="H30" s="162" t="e">
        <f aca="false">SUMIF(#REF!,'ГҮЙЛГЭЭНИЙ ТАЙЛАН'!A30,#REF!)+SUMIF(#REF!,'ГҮЙЛГЭЭНИЙ ТАЙЛАН'!A30,#REF!)</f>
        <v>#VALUE!</v>
      </c>
      <c r="I30" s="162" t="e">
        <f aca="false">E30+G30-H30</f>
        <v>#VALUE!</v>
      </c>
      <c r="J30" s="163"/>
      <c r="K30" s="159" t="s">
        <v>350</v>
      </c>
    </row>
    <row r="31" customFormat="false" ht="14.25" hidden="false" customHeight="false" outlineLevel="0" collapsed="false">
      <c r="A31" s="159" t="s">
        <v>351</v>
      </c>
      <c r="B31" s="159" t="s">
        <v>352</v>
      </c>
      <c r="C31" s="160" t="n">
        <v>88000</v>
      </c>
      <c r="D31" s="160"/>
      <c r="E31" s="161" t="e">
        <f aca="false">SUMIF(#REF!,'ГҮЙЛГЭЭНИЙ ТАЙЛАН'!A31,#REF!)+SUMIF(#REF!,'ГҮЙЛГЭЭНИЙ ТАЙЛАН'!A31,#REF!)</f>
        <v>#VALUE!</v>
      </c>
      <c r="F31" s="161" t="e">
        <f aca="false">SUMIF(#REF!,'ГҮЙЛГЭЭНИЙ ТАЙЛАН'!A31,#REF!)+SUMIF(#REF!,'ГҮЙЛГЭЭНИЙ ТАЙЛАН'!A31,#REF!)</f>
        <v>#VALUE!</v>
      </c>
      <c r="G31" s="162" t="e">
        <f aca="false">SUMIF(#REF!,'ГҮЙЛГЭЭНИЙ ТАЙЛАН'!A31,#REF!)+SUMIF(#REF!,'ГҮЙЛГЭЭНИЙ ТАЙЛАН'!A31,#REF!)</f>
        <v>#VALUE!</v>
      </c>
      <c r="H31" s="162" t="e">
        <f aca="false">SUMIF(#REF!,'ГҮЙЛГЭЭНИЙ ТАЙЛАН'!A31,#REF!)+SUMIF(#REF!,'ГҮЙЛГЭЭНИЙ ТАЙЛАН'!A31,#REF!)</f>
        <v>#VALUE!</v>
      </c>
      <c r="I31" s="162" t="e">
        <f aca="false">E31+G31-H31</f>
        <v>#VALUE!</v>
      </c>
      <c r="J31" s="163"/>
      <c r="K31" s="159" t="s">
        <v>350</v>
      </c>
    </row>
    <row r="32" customFormat="false" ht="14.25" hidden="false" customHeight="false" outlineLevel="0" collapsed="false">
      <c r="A32" s="159" t="s">
        <v>353</v>
      </c>
      <c r="B32" s="159" t="s">
        <v>354</v>
      </c>
      <c r="C32" s="160" t="n">
        <v>5426545.46</v>
      </c>
      <c r="D32" s="160"/>
      <c r="E32" s="161" t="e">
        <f aca="false">SUMIF(#REF!,'ГҮЙЛГЭЭНИЙ ТАЙЛАН'!A32,#REF!)+SUMIF(#REF!,'ГҮЙЛГЭЭНИЙ ТАЙЛАН'!A32,#REF!)</f>
        <v>#VALUE!</v>
      </c>
      <c r="F32" s="161" t="e">
        <f aca="false">SUMIF(#REF!,'ГҮЙЛГЭЭНИЙ ТАЙЛАН'!A32,#REF!)+SUMIF(#REF!,'ГҮЙЛГЭЭНИЙ ТАЙЛАН'!A32,#REF!)</f>
        <v>#VALUE!</v>
      </c>
      <c r="G32" s="162" t="e">
        <f aca="false">SUMIF(#REF!,'ГҮЙЛГЭЭНИЙ ТАЙЛАН'!A32,#REF!)+SUMIF(#REF!,'ГҮЙЛГЭЭНИЙ ТАЙЛАН'!A32,#REF!)</f>
        <v>#VALUE!</v>
      </c>
      <c r="H32" s="162" t="e">
        <f aca="false">SUMIF(#REF!,'ГҮЙЛГЭЭНИЙ ТАЙЛАН'!A32,#REF!)+SUMIF(#REF!,'ГҮЙЛГЭЭНИЙ ТАЙЛАН'!A32,#REF!)</f>
        <v>#VALUE!</v>
      </c>
      <c r="I32" s="162" t="e">
        <f aca="false">E32+G32-H32</f>
        <v>#VALUE!</v>
      </c>
      <c r="J32" s="163"/>
      <c r="K32" s="159" t="s">
        <v>350</v>
      </c>
    </row>
    <row r="33" customFormat="false" ht="14.25" hidden="false" customHeight="false" outlineLevel="0" collapsed="false">
      <c r="A33" s="159" t="s">
        <v>355</v>
      </c>
      <c r="B33" s="159" t="s">
        <v>354</v>
      </c>
      <c r="C33" s="160" t="n">
        <v>86276123.2954546</v>
      </c>
      <c r="D33" s="160"/>
      <c r="E33" s="161" t="e">
        <f aca="false">SUMIF(#REF!,'ГҮЙЛГЭЭНИЙ ТАЙЛАН'!A33,#REF!)+SUMIF(#REF!,'ГҮЙЛГЭЭНИЙ ТАЙЛАН'!A33,#REF!)</f>
        <v>#VALUE!</v>
      </c>
      <c r="F33" s="161" t="e">
        <f aca="false">SUMIF(#REF!,'ГҮЙЛГЭЭНИЙ ТАЙЛАН'!A33,#REF!)+SUMIF(#REF!,'ГҮЙЛГЭЭНИЙ ТАЙЛАН'!A33,#REF!)</f>
        <v>#VALUE!</v>
      </c>
      <c r="G33" s="162" t="e">
        <f aca="false">SUMIF(#REF!,'ГҮЙЛГЭЭНИЙ ТАЙЛАН'!A33,#REF!)+SUMIF(#REF!,'ГҮЙЛГЭЭНИЙ ТАЙЛАН'!A33,#REF!)</f>
        <v>#VALUE!</v>
      </c>
      <c r="H33" s="162" t="e">
        <f aca="false">SUMIF(#REF!,'ГҮЙЛГЭЭНИЙ ТАЙЛАН'!A33,#REF!)+SUMIF(#REF!,'ГҮЙЛГЭЭНИЙ ТАЙЛАН'!A33,#REF!)</f>
        <v>#VALUE!</v>
      </c>
      <c r="I33" s="162" t="e">
        <f aca="false">E33+G33-H33</f>
        <v>#VALUE!</v>
      </c>
      <c r="J33" s="163"/>
      <c r="K33" s="159" t="s">
        <v>350</v>
      </c>
    </row>
    <row r="34" customFormat="false" ht="14.25" hidden="false" customHeight="false" outlineLevel="0" collapsed="false">
      <c r="A34" s="159" t="s">
        <v>356</v>
      </c>
      <c r="B34" s="159" t="s">
        <v>357</v>
      </c>
      <c r="C34" s="160" t="n">
        <v>0</v>
      </c>
      <c r="D34" s="160"/>
      <c r="E34" s="161" t="e">
        <f aca="false">SUMIF(#REF!,'ГҮЙЛГЭЭНИЙ ТАЙЛАН'!A34,#REF!)+SUMIF(#REF!,'ГҮЙЛГЭЭНИЙ ТАЙЛАН'!A34,#REF!)</f>
        <v>#VALUE!</v>
      </c>
      <c r="F34" s="161" t="e">
        <f aca="false">SUMIF(#REF!,'ГҮЙЛГЭЭНИЙ ТАЙЛАН'!A34,#REF!)+SUMIF(#REF!,'ГҮЙЛГЭЭНИЙ ТАЙЛАН'!A34,#REF!)</f>
        <v>#VALUE!</v>
      </c>
      <c r="G34" s="162" t="e">
        <f aca="false">SUMIF(#REF!,'ГҮЙЛГЭЭНИЙ ТАЙЛАН'!A34,#REF!)+SUMIF(#REF!,'ГҮЙЛГЭЭНИЙ ТАЙЛАН'!A34,#REF!)</f>
        <v>#VALUE!</v>
      </c>
      <c r="H34" s="162" t="e">
        <f aca="false">SUMIF(#REF!,'ГҮЙЛГЭЭНИЙ ТАЙЛАН'!A34,#REF!)+SUMIF(#REF!,'ГҮЙЛГЭЭНИЙ ТАЙЛАН'!A34,#REF!)</f>
        <v>#VALUE!</v>
      </c>
      <c r="I34" s="162" t="e">
        <f aca="false">E34+G34-H34</f>
        <v>#VALUE!</v>
      </c>
      <c r="J34" s="163"/>
      <c r="K34" s="159" t="s">
        <v>350</v>
      </c>
    </row>
    <row r="35" customFormat="false" ht="14.25" hidden="false" customHeight="false" outlineLevel="0" collapsed="false">
      <c r="A35" s="159" t="s">
        <v>358</v>
      </c>
      <c r="B35" s="159" t="s">
        <v>359</v>
      </c>
      <c r="C35" s="160" t="n">
        <v>0</v>
      </c>
      <c r="D35" s="160"/>
      <c r="E35" s="161" t="e">
        <f aca="false">SUMIF(#REF!,'ГҮЙЛГЭЭНИЙ ТАЙЛАН'!A35,#REF!)+SUMIF(#REF!,'ГҮЙЛГЭЭНИЙ ТАЙЛАН'!A35,#REF!)</f>
        <v>#VALUE!</v>
      </c>
      <c r="F35" s="161" t="e">
        <f aca="false">SUMIF(#REF!,'ГҮЙЛГЭЭНИЙ ТАЙЛАН'!A35,#REF!)+SUMIF(#REF!,'ГҮЙЛГЭЭНИЙ ТАЙЛАН'!A35,#REF!)</f>
        <v>#VALUE!</v>
      </c>
      <c r="G35" s="162" t="e">
        <f aca="false">SUMIF(#REF!,'ГҮЙЛГЭЭНИЙ ТАЙЛАН'!A35,#REF!)+SUMIF(#REF!,'ГҮЙЛГЭЭНИЙ ТАЙЛАН'!A35,#REF!)</f>
        <v>#VALUE!</v>
      </c>
      <c r="H35" s="162" t="e">
        <f aca="false">SUMIF(#REF!,'ГҮЙЛГЭЭНИЙ ТАЙЛАН'!A35,#REF!)+SUMIF(#REF!,'ГҮЙЛГЭЭНИЙ ТАЙЛАН'!A35,#REF!)</f>
        <v>#VALUE!</v>
      </c>
      <c r="I35" s="162" t="e">
        <f aca="false">E35+G35-H35</f>
        <v>#VALUE!</v>
      </c>
      <c r="J35" s="163"/>
      <c r="K35" s="159" t="s">
        <v>350</v>
      </c>
    </row>
    <row r="36" customFormat="false" ht="14.25" hidden="false" customHeight="false" outlineLevel="0" collapsed="false">
      <c r="A36" s="159" t="s">
        <v>360</v>
      </c>
      <c r="B36" s="159" t="s">
        <v>361</v>
      </c>
      <c r="C36" s="160" t="n">
        <v>0</v>
      </c>
      <c r="D36" s="160"/>
      <c r="E36" s="161" t="e">
        <f aca="false">SUMIF(#REF!,'ГҮЙЛГЭЭНИЙ ТАЙЛАН'!A36,#REF!)+SUMIF(#REF!,'ГҮЙЛГЭЭНИЙ ТАЙЛАН'!A36,#REF!)</f>
        <v>#VALUE!</v>
      </c>
      <c r="F36" s="161" t="e">
        <f aca="false">SUMIF(#REF!,'ГҮЙЛГЭЭНИЙ ТАЙЛАН'!A36,#REF!)+SUMIF(#REF!,'ГҮЙЛГЭЭНИЙ ТАЙЛАН'!A36,#REF!)</f>
        <v>#VALUE!</v>
      </c>
      <c r="G36" s="162" t="e">
        <f aca="false">SUMIF(#REF!,'ГҮЙЛГЭЭНИЙ ТАЙЛАН'!A36,#REF!)+SUMIF(#REF!,'ГҮЙЛГЭЭНИЙ ТАЙЛАН'!A36,#REF!)</f>
        <v>#VALUE!</v>
      </c>
      <c r="H36" s="162" t="e">
        <f aca="false">SUMIF(#REF!,'ГҮЙЛГЭЭНИЙ ТАЙЛАН'!A36,#REF!)+SUMIF(#REF!,'ГҮЙЛГЭЭНИЙ ТАЙЛАН'!A36,#REF!)</f>
        <v>#VALUE!</v>
      </c>
      <c r="I36" s="162" t="e">
        <f aca="false">E36+G36-H36</f>
        <v>#VALUE!</v>
      </c>
      <c r="J36" s="163"/>
      <c r="K36" s="159" t="s">
        <v>350</v>
      </c>
    </row>
    <row r="37" customFormat="false" ht="14.25" hidden="false" customHeight="false" outlineLevel="0" collapsed="false">
      <c r="A37" s="159" t="s">
        <v>362</v>
      </c>
      <c r="B37" s="159" t="s">
        <v>363</v>
      </c>
      <c r="C37" s="160" t="n">
        <v>0</v>
      </c>
      <c r="D37" s="160"/>
      <c r="E37" s="161" t="e">
        <f aca="false">SUMIF(#REF!,'ГҮЙЛГЭЭНИЙ ТАЙЛАН'!A37,#REF!)+SUMIF(#REF!,'ГҮЙЛГЭЭНИЙ ТАЙЛАН'!A37,#REF!)</f>
        <v>#VALUE!</v>
      </c>
      <c r="F37" s="161" t="e">
        <f aca="false">SUMIF(#REF!,'ГҮЙЛГЭЭНИЙ ТАЙЛАН'!A37,#REF!)+SUMIF(#REF!,'ГҮЙЛГЭЭНИЙ ТАЙЛАН'!A37,#REF!)</f>
        <v>#VALUE!</v>
      </c>
      <c r="G37" s="162" t="e">
        <f aca="false">SUMIF(#REF!,'ГҮЙЛГЭЭНИЙ ТАЙЛАН'!A37,#REF!)+SUMIF(#REF!,'ГҮЙЛГЭЭНИЙ ТАЙЛАН'!A37,#REF!)</f>
        <v>#VALUE!</v>
      </c>
      <c r="H37" s="162" t="e">
        <f aca="false">SUMIF(#REF!,'ГҮЙЛГЭЭНИЙ ТАЙЛАН'!A37,#REF!)+SUMIF(#REF!,'ГҮЙЛГЭЭНИЙ ТАЙЛАН'!A37,#REF!)</f>
        <v>#VALUE!</v>
      </c>
      <c r="I37" s="162" t="e">
        <f aca="false">E37+G37-H37</f>
        <v>#VALUE!</v>
      </c>
      <c r="J37" s="163"/>
      <c r="K37" s="159" t="s">
        <v>350</v>
      </c>
    </row>
    <row r="38" customFormat="false" ht="14.25" hidden="false" customHeight="false" outlineLevel="0" collapsed="false">
      <c r="A38" s="159" t="s">
        <v>364</v>
      </c>
      <c r="B38" s="159" t="s">
        <v>365</v>
      </c>
      <c r="C38" s="160" t="n">
        <v>0</v>
      </c>
      <c r="D38" s="160"/>
      <c r="E38" s="161" t="e">
        <f aca="false">SUMIF(#REF!,'ГҮЙЛГЭЭНИЙ ТАЙЛАН'!A38,#REF!)+SUMIF(#REF!,'ГҮЙЛГЭЭНИЙ ТАЙЛАН'!A38,#REF!)</f>
        <v>#VALUE!</v>
      </c>
      <c r="F38" s="161" t="e">
        <f aca="false">SUMIF(#REF!,'ГҮЙЛГЭЭНИЙ ТАЙЛАН'!A38,#REF!)+SUMIF(#REF!,'ГҮЙЛГЭЭНИЙ ТАЙЛАН'!A38,#REF!)</f>
        <v>#VALUE!</v>
      </c>
      <c r="G38" s="162" t="e">
        <f aca="false">SUMIF(#REF!,'ГҮЙЛГЭЭНИЙ ТАЙЛАН'!A38,#REF!)+SUMIF(#REF!,'ГҮЙЛГЭЭНИЙ ТАЙЛАН'!A38,#REF!)</f>
        <v>#VALUE!</v>
      </c>
      <c r="H38" s="162" t="e">
        <f aca="false">SUMIF(#REF!,'ГҮЙЛГЭЭНИЙ ТАЙЛАН'!A38,#REF!)+SUMIF(#REF!,'ГҮЙЛГЭЭНИЙ ТАЙЛАН'!A38,#REF!)</f>
        <v>#VALUE!</v>
      </c>
      <c r="I38" s="162" t="e">
        <f aca="false">E38+G38-H38</f>
        <v>#VALUE!</v>
      </c>
      <c r="J38" s="163"/>
      <c r="K38" s="159" t="s">
        <v>350</v>
      </c>
    </row>
    <row r="39" customFormat="false" ht="14.25" hidden="false" customHeight="false" outlineLevel="0" collapsed="false">
      <c r="A39" s="159" t="s">
        <v>366</v>
      </c>
      <c r="B39" s="159" t="s">
        <v>367</v>
      </c>
      <c r="C39" s="160" t="n">
        <v>0</v>
      </c>
      <c r="D39" s="160"/>
      <c r="E39" s="161" t="e">
        <f aca="false">SUMIF(#REF!,'ГҮЙЛГЭЭНИЙ ТАЙЛАН'!A39,#REF!)+SUMIF(#REF!,'ГҮЙЛГЭЭНИЙ ТАЙЛАН'!A39,#REF!)</f>
        <v>#VALUE!</v>
      </c>
      <c r="F39" s="161" t="e">
        <f aca="false">SUMIF(#REF!,'ГҮЙЛГЭЭНИЙ ТАЙЛАН'!A39,#REF!)+SUMIF(#REF!,'ГҮЙЛГЭЭНИЙ ТАЙЛАН'!A39,#REF!)</f>
        <v>#VALUE!</v>
      </c>
      <c r="G39" s="162" t="e">
        <f aca="false">SUMIF(#REF!,'ГҮЙЛГЭЭНИЙ ТАЙЛАН'!A39,#REF!)+SUMIF(#REF!,'ГҮЙЛГЭЭНИЙ ТАЙЛАН'!A39,#REF!)</f>
        <v>#VALUE!</v>
      </c>
      <c r="H39" s="162" t="e">
        <f aca="false">SUMIF(#REF!,'ГҮЙЛГЭЭНИЙ ТАЙЛАН'!A39,#REF!)+SUMIF(#REF!,'ГҮЙЛГЭЭНИЙ ТАЙЛАН'!A39,#REF!)</f>
        <v>#VALUE!</v>
      </c>
      <c r="I39" s="162" t="e">
        <f aca="false">E39+G39-H39</f>
        <v>#VALUE!</v>
      </c>
      <c r="J39" s="163"/>
      <c r="K39" s="159" t="s">
        <v>350</v>
      </c>
    </row>
    <row r="40" customFormat="false" ht="14.25" hidden="false" customHeight="false" outlineLevel="0" collapsed="false">
      <c r="A40" s="159" t="s">
        <v>368</v>
      </c>
      <c r="B40" s="159" t="s">
        <v>369</v>
      </c>
      <c r="C40" s="160" t="n">
        <v>0</v>
      </c>
      <c r="D40" s="160"/>
      <c r="E40" s="161" t="e">
        <f aca="false">SUMIF(#REF!,'ГҮЙЛГЭЭНИЙ ТАЙЛАН'!A40,#REF!)+SUMIF(#REF!,'ГҮЙЛГЭЭНИЙ ТАЙЛАН'!A40,#REF!)</f>
        <v>#VALUE!</v>
      </c>
      <c r="F40" s="161" t="e">
        <f aca="false">SUMIF(#REF!,'ГҮЙЛГЭЭНИЙ ТАЙЛАН'!A40,#REF!)+SUMIF(#REF!,'ГҮЙЛГЭЭНИЙ ТАЙЛАН'!A40,#REF!)</f>
        <v>#VALUE!</v>
      </c>
      <c r="G40" s="162" t="e">
        <f aca="false">SUMIF(#REF!,'ГҮЙЛГЭЭНИЙ ТАЙЛАН'!A40,#REF!)+SUMIF(#REF!,'ГҮЙЛГЭЭНИЙ ТАЙЛАН'!A40,#REF!)</f>
        <v>#VALUE!</v>
      </c>
      <c r="H40" s="162" t="e">
        <f aca="false">SUMIF(#REF!,'ГҮЙЛГЭЭНИЙ ТАЙЛАН'!A40,#REF!)+SUMIF(#REF!,'ГҮЙЛГЭЭНИЙ ТАЙЛАН'!A40,#REF!)</f>
        <v>#VALUE!</v>
      </c>
      <c r="I40" s="162" t="e">
        <f aca="false">E40+G40-H40</f>
        <v>#VALUE!</v>
      </c>
      <c r="J40" s="163"/>
      <c r="K40" s="159" t="s">
        <v>370</v>
      </c>
    </row>
    <row r="41" customFormat="false" ht="14.25" hidden="false" customHeight="false" outlineLevel="0" collapsed="false">
      <c r="A41" s="159" t="s">
        <v>371</v>
      </c>
      <c r="B41" s="159" t="s">
        <v>372</v>
      </c>
      <c r="C41" s="160" t="n">
        <v>30500000</v>
      </c>
      <c r="D41" s="160"/>
      <c r="E41" s="161" t="e">
        <f aca="false">SUMIF(#REF!,'ГҮЙЛГЭЭНИЙ ТАЙЛАН'!A41,#REF!)+SUMIF(#REF!,'ГҮЙЛГЭЭНИЙ ТАЙЛАН'!A41,#REF!)</f>
        <v>#VALUE!</v>
      </c>
      <c r="F41" s="161" t="e">
        <f aca="false">SUMIF(#REF!,'ГҮЙЛГЭЭНИЙ ТАЙЛАН'!A41,#REF!)+SUMIF(#REF!,'ГҮЙЛГЭЭНИЙ ТАЙЛАН'!A41,#REF!)</f>
        <v>#VALUE!</v>
      </c>
      <c r="G41" s="162" t="e">
        <f aca="false">SUMIF(#REF!,'ГҮЙЛГЭЭНИЙ ТАЙЛАН'!A41,#REF!)+SUMIF(#REF!,'ГҮЙЛГЭЭНИЙ ТАЙЛАН'!A41,#REF!)</f>
        <v>#VALUE!</v>
      </c>
      <c r="H41" s="162" t="e">
        <f aca="false">SUMIF(#REF!,'ГҮЙЛГЭЭНИЙ ТАЙЛАН'!A41,#REF!)+SUMIF(#REF!,'ГҮЙЛГЭЭНИЙ ТАЙЛАН'!A41,#REF!)</f>
        <v>#VALUE!</v>
      </c>
      <c r="I41" s="162" t="e">
        <f aca="false">E41+G41-H41</f>
        <v>#VALUE!</v>
      </c>
      <c r="J41" s="163"/>
      <c r="K41" s="159" t="s">
        <v>330</v>
      </c>
    </row>
    <row r="42" customFormat="false" ht="14.25" hidden="false" customHeight="false" outlineLevel="0" collapsed="false">
      <c r="A42" s="159" t="s">
        <v>373</v>
      </c>
      <c r="B42" s="159" t="s">
        <v>374</v>
      </c>
      <c r="C42" s="160" t="n">
        <v>16000000</v>
      </c>
      <c r="D42" s="160"/>
      <c r="E42" s="161" t="e">
        <f aca="false">SUMIF(#REF!,'ГҮЙЛГЭЭНИЙ ТАЙЛАН'!A42,#REF!)+SUMIF(#REF!,'ГҮЙЛГЭЭНИЙ ТАЙЛАН'!A42,#REF!)</f>
        <v>#VALUE!</v>
      </c>
      <c r="F42" s="161" t="e">
        <f aca="false">SUMIF(#REF!,'ГҮЙЛГЭЭНИЙ ТАЙЛАН'!A42,#REF!)+SUMIF(#REF!,'ГҮЙЛГЭЭНИЙ ТАЙЛАН'!A42,#REF!)</f>
        <v>#VALUE!</v>
      </c>
      <c r="G42" s="162" t="e">
        <f aca="false">SUMIF(#REF!,'ГҮЙЛГЭЭНИЙ ТАЙЛАН'!A42,#REF!)+SUMIF(#REF!,'ГҮЙЛГЭЭНИЙ ТАЙЛАН'!A42,#REF!)</f>
        <v>#VALUE!</v>
      </c>
      <c r="H42" s="162" t="e">
        <f aca="false">SUMIF(#REF!,'ГҮЙЛГЭЭНИЙ ТАЙЛАН'!A42,#REF!)+SUMIF(#REF!,'ГҮЙЛГЭЭНИЙ ТАЙЛАН'!A42,#REF!)</f>
        <v>#VALUE!</v>
      </c>
      <c r="I42" s="162" t="e">
        <f aca="false">E42+G42-H42</f>
        <v>#VALUE!</v>
      </c>
      <c r="J42" s="163"/>
      <c r="K42" s="159" t="s">
        <v>330</v>
      </c>
    </row>
    <row r="43" customFormat="false" ht="14.25" hidden="false" customHeight="false" outlineLevel="0" collapsed="false">
      <c r="A43" s="159" t="s">
        <v>375</v>
      </c>
      <c r="B43" s="159" t="s">
        <v>376</v>
      </c>
      <c r="C43" s="160" t="n">
        <v>0</v>
      </c>
      <c r="D43" s="160"/>
      <c r="E43" s="161" t="e">
        <f aca="false">SUMIF(#REF!,'ГҮЙЛГЭЭНИЙ ТАЙЛАН'!A43,#REF!)+SUMIF(#REF!,'ГҮЙЛГЭЭНИЙ ТАЙЛАН'!A43,#REF!)</f>
        <v>#VALUE!</v>
      </c>
      <c r="F43" s="161" t="e">
        <f aca="false">SUMIF(#REF!,'ГҮЙЛГЭЭНИЙ ТАЙЛАН'!A43,#REF!)+SUMIF(#REF!,'ГҮЙЛГЭЭНИЙ ТАЙЛАН'!A43,#REF!)</f>
        <v>#VALUE!</v>
      </c>
      <c r="G43" s="162" t="e">
        <f aca="false">SUMIF(#REF!,'ГҮЙЛГЭЭНИЙ ТАЙЛАН'!A43,#REF!)+SUMIF(#REF!,'ГҮЙЛГЭЭНИЙ ТАЙЛАН'!A43,#REF!)</f>
        <v>#VALUE!</v>
      </c>
      <c r="H43" s="162" t="e">
        <f aca="false">SUMIF(#REF!,'ГҮЙЛГЭЭНИЙ ТАЙЛАН'!A43,#REF!)+SUMIF(#REF!,'ГҮЙЛГЭЭНИЙ ТАЙЛАН'!A43,#REF!)</f>
        <v>#VALUE!</v>
      </c>
      <c r="I43" s="162" t="e">
        <f aca="false">E43+G43-H43</f>
        <v>#VALUE!</v>
      </c>
      <c r="J43" s="163"/>
      <c r="K43" s="159" t="s">
        <v>330</v>
      </c>
    </row>
    <row r="44" customFormat="false" ht="14.25" hidden="false" customHeight="false" outlineLevel="0" collapsed="false">
      <c r="A44" s="159" t="s">
        <v>377</v>
      </c>
      <c r="B44" s="159" t="s">
        <v>378</v>
      </c>
      <c r="C44" s="160" t="n">
        <v>0</v>
      </c>
      <c r="D44" s="160"/>
      <c r="E44" s="161" t="e">
        <f aca="false">SUMIF(#REF!,'ГҮЙЛГЭЭНИЙ ТАЙЛАН'!A44,#REF!)+SUMIF(#REF!,'ГҮЙЛГЭЭНИЙ ТАЙЛАН'!A44,#REF!)</f>
        <v>#VALUE!</v>
      </c>
      <c r="F44" s="161" t="e">
        <f aca="false">SUMIF(#REF!,'ГҮЙЛГЭЭНИЙ ТАЙЛАН'!A44,#REF!)+SUMIF(#REF!,'ГҮЙЛГЭЭНИЙ ТАЙЛАН'!A44,#REF!)</f>
        <v>#VALUE!</v>
      </c>
      <c r="G44" s="162" t="e">
        <f aca="false">SUMIF(#REF!,'ГҮЙЛГЭЭНИЙ ТАЙЛАН'!A44,#REF!)+SUMIF(#REF!,'ГҮЙЛГЭЭНИЙ ТАЙЛАН'!A44,#REF!)</f>
        <v>#VALUE!</v>
      </c>
      <c r="H44" s="162" t="e">
        <f aca="false">SUMIF(#REF!,'ГҮЙЛГЭЭНИЙ ТАЙЛАН'!A44,#REF!)+SUMIF(#REF!,'ГҮЙЛГЭЭНИЙ ТАЙЛАН'!A44,#REF!)</f>
        <v>#VALUE!</v>
      </c>
      <c r="I44" s="162" t="e">
        <f aca="false">E44+G44-H44</f>
        <v>#VALUE!</v>
      </c>
      <c r="J44" s="163"/>
      <c r="K44" s="159" t="s">
        <v>330</v>
      </c>
    </row>
    <row r="45" customFormat="false" ht="14.25" hidden="false" customHeight="false" outlineLevel="0" collapsed="false">
      <c r="A45" s="159" t="s">
        <v>379</v>
      </c>
      <c r="B45" s="159" t="s">
        <v>380</v>
      </c>
      <c r="C45" s="160" t="n">
        <v>285500000</v>
      </c>
      <c r="D45" s="160"/>
      <c r="E45" s="161" t="e">
        <f aca="false">SUMIF(#REF!,'ГҮЙЛГЭЭНИЙ ТАЙЛАН'!A45,#REF!)+SUMIF(#REF!,'ГҮЙЛГЭЭНИЙ ТАЙЛАН'!A45,#REF!)</f>
        <v>#VALUE!</v>
      </c>
      <c r="F45" s="161" t="e">
        <f aca="false">SUMIF(#REF!,'ГҮЙЛГЭЭНИЙ ТАЙЛАН'!A45,#REF!)+SUMIF(#REF!,'ГҮЙЛГЭЭНИЙ ТАЙЛАН'!A45,#REF!)</f>
        <v>#VALUE!</v>
      </c>
      <c r="G45" s="162" t="e">
        <f aca="false">SUMIF(#REF!,'ГҮЙЛГЭЭНИЙ ТАЙЛАН'!A45,#REF!)+SUMIF(#REF!,'ГҮЙЛГЭЭНИЙ ТАЙЛАН'!A45,#REF!)</f>
        <v>#VALUE!</v>
      </c>
      <c r="H45" s="162" t="e">
        <f aca="false">SUMIF(#REF!,'ГҮЙЛГЭЭНИЙ ТАЙЛАН'!A45,#REF!)+SUMIF(#REF!,'ГҮЙЛГЭЭНИЙ ТАЙЛАН'!A45,#REF!)</f>
        <v>#VALUE!</v>
      </c>
      <c r="I45" s="162" t="e">
        <f aca="false">E45+G45-H45</f>
        <v>#VALUE!</v>
      </c>
      <c r="J45" s="163"/>
      <c r="K45" s="159" t="s">
        <v>381</v>
      </c>
    </row>
    <row r="46" customFormat="false" ht="14.25" hidden="false" customHeight="false" outlineLevel="0" collapsed="false">
      <c r="A46" s="159" t="s">
        <v>382</v>
      </c>
      <c r="B46" s="159" t="s">
        <v>383</v>
      </c>
      <c r="C46" s="160" t="n">
        <v>0</v>
      </c>
      <c r="D46" s="160"/>
      <c r="E46" s="161" t="e">
        <f aca="false">SUMIF(#REF!,'ГҮЙЛГЭЭНИЙ ТАЙЛАН'!A46,#REF!)+SUMIF(#REF!,'ГҮЙЛГЭЭНИЙ ТАЙЛАН'!A46,#REF!)</f>
        <v>#VALUE!</v>
      </c>
      <c r="F46" s="161" t="e">
        <f aca="false">SUMIF(#REF!,'ГҮЙЛГЭЭНИЙ ТАЙЛАН'!A46,#REF!)+SUMIF(#REF!,'ГҮЙЛГЭЭНИЙ ТАЙЛАН'!A46,#REF!)</f>
        <v>#VALUE!</v>
      </c>
      <c r="G46" s="162" t="e">
        <f aca="false">SUMIF(#REF!,'ГҮЙЛГЭЭНИЙ ТАЙЛАН'!A46,#REF!)+SUMIF(#REF!,'ГҮЙЛГЭЭНИЙ ТАЙЛАН'!A46,#REF!)</f>
        <v>#VALUE!</v>
      </c>
      <c r="H46" s="162" t="e">
        <f aca="false">SUMIF(#REF!,'ГҮЙЛГЭЭНИЙ ТАЙЛАН'!A46,#REF!)+SUMIF(#REF!,'ГҮЙЛГЭЭНИЙ ТАЙЛАН'!A46,#REF!)</f>
        <v>#VALUE!</v>
      </c>
      <c r="I46" s="162" t="e">
        <f aca="false">E46+G46-H46</f>
        <v>#VALUE!</v>
      </c>
      <c r="J46" s="163"/>
      <c r="K46" s="159" t="s">
        <v>381</v>
      </c>
    </row>
    <row r="47" customFormat="false" ht="14.25" hidden="false" customHeight="false" outlineLevel="0" collapsed="false">
      <c r="A47" s="159" t="s">
        <v>384</v>
      </c>
      <c r="B47" s="159" t="s">
        <v>385</v>
      </c>
      <c r="C47" s="160" t="n">
        <v>0</v>
      </c>
      <c r="D47" s="160"/>
      <c r="E47" s="161" t="e">
        <f aca="false">SUMIF(#REF!,'ГҮЙЛГЭЭНИЙ ТАЙЛАН'!A47,#REF!)+SUMIF(#REF!,'ГҮЙЛГЭЭНИЙ ТАЙЛАН'!A47,#REF!)</f>
        <v>#VALUE!</v>
      </c>
      <c r="F47" s="161" t="e">
        <f aca="false">SUMIF(#REF!,'ГҮЙЛГЭЭНИЙ ТАЙЛАН'!A47,#REF!)+SUMIF(#REF!,'ГҮЙЛГЭЭНИЙ ТАЙЛАН'!A47,#REF!)</f>
        <v>#VALUE!</v>
      </c>
      <c r="G47" s="162" t="e">
        <f aca="false">SUMIF(#REF!,'ГҮЙЛГЭЭНИЙ ТАЙЛАН'!A47,#REF!)+SUMIF(#REF!,'ГҮЙЛГЭЭНИЙ ТАЙЛАН'!A47,#REF!)</f>
        <v>#VALUE!</v>
      </c>
      <c r="H47" s="162" t="e">
        <f aca="false">SUMIF(#REF!,'ГҮЙЛГЭЭНИЙ ТАЙЛАН'!A47,#REF!)+SUMIF(#REF!,'ГҮЙЛГЭЭНИЙ ТАЙЛАН'!A47,#REF!)</f>
        <v>#VALUE!</v>
      </c>
      <c r="I47" s="162" t="e">
        <f aca="false">E47+G47-H47</f>
        <v>#VALUE!</v>
      </c>
      <c r="J47" s="163"/>
      <c r="K47" s="159" t="s">
        <v>381</v>
      </c>
    </row>
    <row r="48" customFormat="false" ht="14.25" hidden="false" customHeight="false" outlineLevel="0" collapsed="false">
      <c r="A48" s="159" t="s">
        <v>386</v>
      </c>
      <c r="B48" s="159" t="s">
        <v>387</v>
      </c>
      <c r="C48" s="160" t="n">
        <v>4298932.73</v>
      </c>
      <c r="D48" s="160"/>
      <c r="E48" s="161" t="e">
        <f aca="false">SUMIF(#REF!,'ГҮЙЛГЭЭНИЙ ТАЙЛАН'!A48,#REF!)+SUMIF(#REF!,'ГҮЙЛГЭЭНИЙ ТАЙЛАН'!A48,#REF!)</f>
        <v>#VALUE!</v>
      </c>
      <c r="F48" s="161" t="e">
        <f aca="false">SUMIF(#REF!,'ГҮЙЛГЭЭНИЙ ТАЙЛАН'!A48,#REF!)+SUMIF(#REF!,'ГҮЙЛГЭЭНИЙ ТАЙЛАН'!A48,#REF!)</f>
        <v>#VALUE!</v>
      </c>
      <c r="G48" s="162" t="e">
        <f aca="false">SUMIF(#REF!,'ГҮЙЛГЭЭНИЙ ТАЙЛАН'!A48,#REF!)+SUMIF(#REF!,'ГҮЙЛГЭЭНИЙ ТАЙЛАН'!A48,#REF!)</f>
        <v>#VALUE!</v>
      </c>
      <c r="H48" s="162" t="e">
        <f aca="false">SUMIF(#REF!,'ГҮЙЛГЭЭНИЙ ТАЙЛАН'!A48,#REF!)+SUMIF(#REF!,'ГҮЙЛГЭЭНИЙ ТАЙЛАН'!A48,#REF!)</f>
        <v>#VALUE!</v>
      </c>
      <c r="I48" s="162" t="e">
        <f aca="false">E48+G48-H48</f>
        <v>#VALUE!</v>
      </c>
      <c r="J48" s="163"/>
      <c r="K48" s="159" t="s">
        <v>381</v>
      </c>
    </row>
    <row r="49" customFormat="false" ht="14.25" hidden="false" customHeight="false" outlineLevel="0" collapsed="false">
      <c r="A49" s="159" t="s">
        <v>388</v>
      </c>
      <c r="B49" s="159" t="s">
        <v>389</v>
      </c>
      <c r="C49" s="160" t="n">
        <v>0</v>
      </c>
      <c r="D49" s="160"/>
      <c r="E49" s="161" t="e">
        <f aca="false">SUMIF(#REF!,'ГҮЙЛГЭЭНИЙ ТАЙЛАН'!A49,#REF!)+SUMIF(#REF!,'ГҮЙЛГЭЭНИЙ ТАЙЛАН'!A49,#REF!)</f>
        <v>#VALUE!</v>
      </c>
      <c r="F49" s="161" t="e">
        <f aca="false">SUMIF(#REF!,'ГҮЙЛГЭЭНИЙ ТАЙЛАН'!A49,#REF!)+SUMIF(#REF!,'ГҮЙЛГЭЭНИЙ ТАЙЛАН'!A49,#REF!)</f>
        <v>#VALUE!</v>
      </c>
      <c r="G49" s="162" t="e">
        <f aca="false">SUMIF(#REF!,'ГҮЙЛГЭЭНИЙ ТАЙЛАН'!A49,#REF!)+SUMIF(#REF!,'ГҮЙЛГЭЭНИЙ ТАЙЛАН'!A49,#REF!)</f>
        <v>#VALUE!</v>
      </c>
      <c r="H49" s="162" t="e">
        <f aca="false">SUMIF(#REF!,'ГҮЙЛГЭЭНИЙ ТАЙЛАН'!A49,#REF!)+SUMIF(#REF!,'ГҮЙЛГЭЭНИЙ ТАЙЛАН'!A49,#REF!)</f>
        <v>#VALUE!</v>
      </c>
      <c r="I49" s="162" t="e">
        <f aca="false">E49+G49-H49</f>
        <v>#VALUE!</v>
      </c>
      <c r="J49" s="163"/>
      <c r="K49" s="159" t="s">
        <v>381</v>
      </c>
    </row>
    <row r="50" customFormat="false" ht="14.25" hidden="false" customHeight="false" outlineLevel="0" collapsed="false">
      <c r="A50" s="159" t="s">
        <v>390</v>
      </c>
      <c r="B50" s="159" t="s">
        <v>391</v>
      </c>
      <c r="C50" s="160" t="n">
        <v>15235955.83</v>
      </c>
      <c r="D50" s="160"/>
      <c r="E50" s="161" t="e">
        <f aca="false">SUMIF(#REF!,'ГҮЙЛГЭЭНИЙ ТАЙЛАН'!A50,#REF!)+SUMIF(#REF!,'ГҮЙЛГЭЭНИЙ ТАЙЛАН'!A50,#REF!)</f>
        <v>#VALUE!</v>
      </c>
      <c r="F50" s="161" t="e">
        <f aca="false">SUMIF(#REF!,'ГҮЙЛГЭЭНИЙ ТАЙЛАН'!A50,#REF!)+SUMIF(#REF!,'ГҮЙЛГЭЭНИЙ ТАЙЛАН'!A50,#REF!)</f>
        <v>#VALUE!</v>
      </c>
      <c r="G50" s="162" t="e">
        <f aca="false">SUMIF(#REF!,'ГҮЙЛГЭЭНИЙ ТАЙЛАН'!A50,#REF!)+SUMIF(#REF!,'ГҮЙЛГЭЭНИЙ ТАЙЛАН'!A50,#REF!)</f>
        <v>#VALUE!</v>
      </c>
      <c r="H50" s="162" t="e">
        <f aca="false">SUMIF(#REF!,'ГҮЙЛГЭЭНИЙ ТАЙЛАН'!A50,#REF!)+SUMIF(#REF!,'ГҮЙЛГЭЭНИЙ ТАЙЛАН'!A50,#REF!)</f>
        <v>#VALUE!</v>
      </c>
      <c r="I50" s="162" t="e">
        <f aca="false">E50+G50-H50</f>
        <v>#VALUE!</v>
      </c>
      <c r="J50" s="163"/>
      <c r="K50" s="159" t="s">
        <v>381</v>
      </c>
    </row>
    <row r="51" customFormat="false" ht="14.25" hidden="false" customHeight="false" outlineLevel="0" collapsed="false">
      <c r="A51" s="159" t="s">
        <v>392</v>
      </c>
      <c r="B51" s="159" t="s">
        <v>393</v>
      </c>
      <c r="C51" s="160" t="n">
        <v>-4038356.16438356</v>
      </c>
      <c r="D51" s="160"/>
      <c r="E51" s="161" t="e">
        <f aca="false">SUMIF(#REF!,'ГҮЙЛГЭЭНИЙ ТАЙЛАН'!A51,#REF!)+SUMIF(#REF!,'ГҮЙЛГЭЭНИЙ ТАЙЛАН'!A51,#REF!)</f>
        <v>#VALUE!</v>
      </c>
      <c r="F51" s="161" t="e">
        <f aca="false">SUMIF(#REF!,'ГҮЙЛГЭЭНИЙ ТАЙЛАН'!A51,#REF!)+SUMIF(#REF!,'ГҮЙЛГЭЭНИЙ ТАЙЛАН'!A51,#REF!)</f>
        <v>#VALUE!</v>
      </c>
      <c r="G51" s="162" t="e">
        <f aca="false">SUMIF(#REF!,'ГҮЙЛГЭЭНИЙ ТАЙЛАН'!A51,#REF!)+SUMIF(#REF!,'ГҮЙЛГЭЭНИЙ ТАЙЛАН'!A51,#REF!)</f>
        <v>#VALUE!</v>
      </c>
      <c r="H51" s="162" t="e">
        <f aca="false">SUMIF(#REF!,'ГҮЙЛГЭЭНИЙ ТАЙЛАН'!A51,#REF!)+SUMIF(#REF!,'ГҮЙЛГЭЭНИЙ ТАЙЛАН'!A51,#REF!)</f>
        <v>#VALUE!</v>
      </c>
      <c r="I51" s="162" t="e">
        <f aca="false">E51+G51-H51</f>
        <v>#VALUE!</v>
      </c>
      <c r="J51" s="163"/>
      <c r="K51" s="159" t="s">
        <v>381</v>
      </c>
    </row>
    <row r="52" customFormat="false" ht="14.25" hidden="false" customHeight="false" outlineLevel="0" collapsed="false">
      <c r="A52" s="159" t="s">
        <v>394</v>
      </c>
      <c r="B52" s="159" t="s">
        <v>395</v>
      </c>
      <c r="C52" s="160" t="n">
        <v>0</v>
      </c>
      <c r="D52" s="160"/>
      <c r="E52" s="161" t="e">
        <f aca="false">SUMIF(#REF!,'ГҮЙЛГЭЭНИЙ ТАЙЛАН'!A52,#REF!)+SUMIF(#REF!,'ГҮЙЛГЭЭНИЙ ТАЙЛАН'!A52,#REF!)</f>
        <v>#VALUE!</v>
      </c>
      <c r="F52" s="161" t="e">
        <f aca="false">SUMIF(#REF!,'ГҮЙЛГЭЭНИЙ ТАЙЛАН'!A52,#REF!)+SUMIF(#REF!,'ГҮЙЛГЭЭНИЙ ТАЙЛАН'!A52,#REF!)</f>
        <v>#VALUE!</v>
      </c>
      <c r="G52" s="162" t="e">
        <f aca="false">SUMIF(#REF!,'ГҮЙЛГЭЭНИЙ ТАЙЛАН'!A52,#REF!)+SUMIF(#REF!,'ГҮЙЛГЭЭНИЙ ТАЙЛАН'!A52,#REF!)</f>
        <v>#VALUE!</v>
      </c>
      <c r="H52" s="162" t="e">
        <f aca="false">SUMIF(#REF!,'ГҮЙЛГЭЭНИЙ ТАЙЛАН'!A52,#REF!)+SUMIF(#REF!,'ГҮЙЛГЭЭНИЙ ТАЙЛАН'!A52,#REF!)</f>
        <v>#VALUE!</v>
      </c>
      <c r="I52" s="162" t="e">
        <f aca="false">E52+G52-H52</f>
        <v>#VALUE!</v>
      </c>
      <c r="J52" s="163"/>
      <c r="K52" s="159" t="s">
        <v>381</v>
      </c>
    </row>
    <row r="53" customFormat="false" ht="14.25" hidden="false" customHeight="false" outlineLevel="0" collapsed="false">
      <c r="A53" s="159" t="s">
        <v>396</v>
      </c>
      <c r="B53" s="159" t="s">
        <v>397</v>
      </c>
      <c r="C53" s="160" t="n">
        <v>0</v>
      </c>
      <c r="D53" s="160"/>
      <c r="E53" s="161" t="e">
        <f aca="false">SUMIF(#REF!,'ГҮЙЛГЭЭНИЙ ТАЙЛАН'!A53,#REF!)+SUMIF(#REF!,'ГҮЙЛГЭЭНИЙ ТАЙЛАН'!A53,#REF!)</f>
        <v>#VALUE!</v>
      </c>
      <c r="F53" s="161" t="e">
        <f aca="false">SUMIF(#REF!,'ГҮЙЛГЭЭНИЙ ТАЙЛАН'!A53,#REF!)+SUMIF(#REF!,'ГҮЙЛГЭЭНИЙ ТАЙЛАН'!A53,#REF!)</f>
        <v>#VALUE!</v>
      </c>
      <c r="G53" s="162" t="e">
        <f aca="false">SUMIF(#REF!,'ГҮЙЛГЭЭНИЙ ТАЙЛАН'!A53,#REF!)+SUMIF(#REF!,'ГҮЙЛГЭЭНИЙ ТАЙЛАН'!A53,#REF!)</f>
        <v>#VALUE!</v>
      </c>
      <c r="H53" s="162" t="e">
        <f aca="false">SUMIF(#REF!,'ГҮЙЛГЭЭНИЙ ТАЙЛАН'!A53,#REF!)+SUMIF(#REF!,'ГҮЙЛГЭЭНИЙ ТАЙЛАН'!A53,#REF!)</f>
        <v>#VALUE!</v>
      </c>
      <c r="I53" s="162" t="e">
        <f aca="false">E53+G53-H53</f>
        <v>#VALUE!</v>
      </c>
      <c r="J53" s="163"/>
      <c r="K53" s="159" t="s">
        <v>381</v>
      </c>
    </row>
    <row r="54" customFormat="false" ht="14.25" hidden="false" customHeight="false" outlineLevel="0" collapsed="false">
      <c r="A54" s="159" t="s">
        <v>398</v>
      </c>
      <c r="B54" s="159" t="s">
        <v>399</v>
      </c>
      <c r="C54" s="160" t="n">
        <v>0</v>
      </c>
      <c r="D54" s="160"/>
      <c r="E54" s="161" t="e">
        <f aca="false">SUMIF(#REF!,'ГҮЙЛГЭЭНИЙ ТАЙЛАН'!A54,#REF!)+SUMIF(#REF!,'ГҮЙЛГЭЭНИЙ ТАЙЛАН'!A54,#REF!)</f>
        <v>#VALUE!</v>
      </c>
      <c r="F54" s="161" t="e">
        <f aca="false">SUMIF(#REF!,'ГҮЙЛГЭЭНИЙ ТАЙЛАН'!A54,#REF!)+SUMIF(#REF!,'ГҮЙЛГЭЭНИЙ ТАЙЛАН'!A54,#REF!)</f>
        <v>#VALUE!</v>
      </c>
      <c r="G54" s="162" t="e">
        <f aca="false">SUMIF(#REF!,'ГҮЙЛГЭЭНИЙ ТАЙЛАН'!A54,#REF!)+SUMIF(#REF!,'ГҮЙЛГЭЭНИЙ ТАЙЛАН'!A54,#REF!)</f>
        <v>#VALUE!</v>
      </c>
      <c r="H54" s="162" t="e">
        <f aca="false">SUMIF(#REF!,'ГҮЙЛГЭЭНИЙ ТАЙЛАН'!A54,#REF!)+SUMIF(#REF!,'ГҮЙЛГЭЭНИЙ ТАЙЛАН'!A54,#REF!)</f>
        <v>#VALUE!</v>
      </c>
      <c r="I54" s="162" t="e">
        <f aca="false">E54+G54-H54</f>
        <v>#VALUE!</v>
      </c>
      <c r="J54" s="163"/>
      <c r="K54" s="159" t="s">
        <v>381</v>
      </c>
    </row>
    <row r="55" customFormat="false" ht="14.25" hidden="false" customHeight="false" outlineLevel="0" collapsed="false">
      <c r="A55" s="159" t="s">
        <v>400</v>
      </c>
      <c r="B55" s="159" t="s">
        <v>401</v>
      </c>
      <c r="C55" s="160" t="n">
        <v>0</v>
      </c>
      <c r="D55" s="160"/>
      <c r="E55" s="161" t="e">
        <f aca="false">SUMIF(#REF!,'ГҮЙЛГЭЭНИЙ ТАЙЛАН'!A55,#REF!)+SUMIF(#REF!,'ГҮЙЛГЭЭНИЙ ТАЙЛАН'!A55,#REF!)</f>
        <v>#VALUE!</v>
      </c>
      <c r="F55" s="161" t="e">
        <f aca="false">SUMIF(#REF!,'ГҮЙЛГЭЭНИЙ ТАЙЛАН'!A55,#REF!)+SUMIF(#REF!,'ГҮЙЛГЭЭНИЙ ТАЙЛАН'!A55,#REF!)</f>
        <v>#VALUE!</v>
      </c>
      <c r="G55" s="162" t="e">
        <f aca="false">SUMIF(#REF!,'ГҮЙЛГЭЭНИЙ ТАЙЛАН'!A55,#REF!)+SUMIF(#REF!,'ГҮЙЛГЭЭНИЙ ТАЙЛАН'!A55,#REF!)</f>
        <v>#VALUE!</v>
      </c>
      <c r="H55" s="162" t="e">
        <f aca="false">SUMIF(#REF!,'ГҮЙЛГЭЭНИЙ ТАЙЛАН'!A55,#REF!)+SUMIF(#REF!,'ГҮЙЛГЭЭНИЙ ТАЙЛАН'!A55,#REF!)</f>
        <v>#VALUE!</v>
      </c>
      <c r="I55" s="162" t="e">
        <f aca="false">E55+G55-H55</f>
        <v>#VALUE!</v>
      </c>
      <c r="J55" s="163"/>
      <c r="K55" s="159" t="s">
        <v>381</v>
      </c>
    </row>
    <row r="56" customFormat="false" ht="14.25" hidden="false" customHeight="false" outlineLevel="0" collapsed="false">
      <c r="A56" s="159" t="s">
        <v>402</v>
      </c>
      <c r="B56" s="159" t="s">
        <v>403</v>
      </c>
      <c r="C56" s="160" t="n">
        <v>0</v>
      </c>
      <c r="D56" s="160"/>
      <c r="E56" s="161" t="e">
        <f aca="false">SUMIF(#REF!,'ГҮЙЛГЭЭНИЙ ТАЙЛАН'!A56,#REF!)+SUMIF(#REF!,'ГҮЙЛГЭЭНИЙ ТАЙЛАН'!A56,#REF!)</f>
        <v>#VALUE!</v>
      </c>
      <c r="F56" s="161" t="e">
        <f aca="false">SUMIF(#REF!,'ГҮЙЛГЭЭНИЙ ТАЙЛАН'!A56,#REF!)+SUMIF(#REF!,'ГҮЙЛГЭЭНИЙ ТАЙЛАН'!A56,#REF!)</f>
        <v>#VALUE!</v>
      </c>
      <c r="G56" s="162" t="e">
        <f aca="false">SUMIF(#REF!,'ГҮЙЛГЭЭНИЙ ТАЙЛАН'!A56,#REF!)+SUMIF(#REF!,'ГҮЙЛГЭЭНИЙ ТАЙЛАН'!A56,#REF!)</f>
        <v>#VALUE!</v>
      </c>
      <c r="H56" s="162" t="e">
        <f aca="false">SUMIF(#REF!,'ГҮЙЛГЭЭНИЙ ТАЙЛАН'!A56,#REF!)+SUMIF(#REF!,'ГҮЙЛГЭЭНИЙ ТАЙЛАН'!A56,#REF!)</f>
        <v>#VALUE!</v>
      </c>
      <c r="I56" s="162" t="e">
        <f aca="false">E56+G56-H56</f>
        <v>#VALUE!</v>
      </c>
      <c r="J56" s="163"/>
      <c r="K56" s="159" t="s">
        <v>381</v>
      </c>
    </row>
    <row r="57" customFormat="false" ht="14.25" hidden="false" customHeight="false" outlineLevel="0" collapsed="false">
      <c r="A57" s="159" t="s">
        <v>404</v>
      </c>
      <c r="B57" s="159" t="s">
        <v>405</v>
      </c>
      <c r="C57" s="160" t="n">
        <v>0</v>
      </c>
      <c r="D57" s="160"/>
      <c r="E57" s="161" t="e">
        <f aca="false">SUMIF(#REF!,'ГҮЙЛГЭЭНИЙ ТАЙЛАН'!A57,#REF!)+SUMIF(#REF!,'ГҮЙЛГЭЭНИЙ ТАЙЛАН'!A57,#REF!)</f>
        <v>#VALUE!</v>
      </c>
      <c r="F57" s="161" t="e">
        <f aca="false">SUMIF(#REF!,'ГҮЙЛГЭЭНИЙ ТАЙЛАН'!A57,#REF!)+SUMIF(#REF!,'ГҮЙЛГЭЭНИЙ ТАЙЛАН'!A57,#REF!)</f>
        <v>#VALUE!</v>
      </c>
      <c r="G57" s="162" t="e">
        <f aca="false">SUMIF(#REF!,'ГҮЙЛГЭЭНИЙ ТАЙЛАН'!A57,#REF!)+SUMIF(#REF!,'ГҮЙЛГЭЭНИЙ ТАЙЛАН'!A57,#REF!)</f>
        <v>#VALUE!</v>
      </c>
      <c r="H57" s="162" t="e">
        <f aca="false">SUMIF(#REF!,'ГҮЙЛГЭЭНИЙ ТАЙЛАН'!A57,#REF!)+SUMIF(#REF!,'ГҮЙЛГЭЭНИЙ ТАЙЛАН'!A57,#REF!)</f>
        <v>#VALUE!</v>
      </c>
      <c r="I57" s="162" t="e">
        <f aca="false">E57+G57-H57</f>
        <v>#VALUE!</v>
      </c>
      <c r="J57" s="163"/>
      <c r="K57" s="159" t="s">
        <v>381</v>
      </c>
    </row>
    <row r="58" customFormat="false" ht="14.25" hidden="false" customHeight="false" outlineLevel="0" collapsed="false">
      <c r="A58" s="159" t="s">
        <v>406</v>
      </c>
      <c r="B58" s="159" t="s">
        <v>407</v>
      </c>
      <c r="C58" s="160" t="n">
        <v>0</v>
      </c>
      <c r="D58" s="160"/>
      <c r="E58" s="161" t="e">
        <f aca="false">SUMIF(#REF!,'ГҮЙЛГЭЭНИЙ ТАЙЛАН'!A58,#REF!)+SUMIF(#REF!,'ГҮЙЛГЭЭНИЙ ТАЙЛАН'!A58,#REF!)</f>
        <v>#VALUE!</v>
      </c>
      <c r="F58" s="161" t="e">
        <f aca="false">SUMIF(#REF!,'ГҮЙЛГЭЭНИЙ ТАЙЛАН'!A58,#REF!)+SUMIF(#REF!,'ГҮЙЛГЭЭНИЙ ТАЙЛАН'!A58,#REF!)</f>
        <v>#VALUE!</v>
      </c>
      <c r="G58" s="162" t="e">
        <f aca="false">SUMIF(#REF!,'ГҮЙЛГЭЭНИЙ ТАЙЛАН'!A58,#REF!)+SUMIF(#REF!,'ГҮЙЛГЭЭНИЙ ТАЙЛАН'!A58,#REF!)</f>
        <v>#VALUE!</v>
      </c>
      <c r="H58" s="162" t="e">
        <f aca="false">SUMIF(#REF!,'ГҮЙЛГЭЭНИЙ ТАЙЛАН'!A58,#REF!)+SUMIF(#REF!,'ГҮЙЛГЭЭНИЙ ТАЙЛАН'!A58,#REF!)</f>
        <v>#VALUE!</v>
      </c>
      <c r="I58" s="162" t="e">
        <f aca="false">E58+G58-H58</f>
        <v>#VALUE!</v>
      </c>
      <c r="J58" s="163"/>
      <c r="K58" s="159" t="s">
        <v>408</v>
      </c>
    </row>
    <row r="59" customFormat="false" ht="14.25" hidden="false" customHeight="false" outlineLevel="0" collapsed="false">
      <c r="A59" s="159" t="s">
        <v>409</v>
      </c>
      <c r="B59" s="159" t="s">
        <v>410</v>
      </c>
      <c r="C59" s="160" t="n">
        <v>0</v>
      </c>
      <c r="D59" s="160"/>
      <c r="E59" s="161" t="e">
        <f aca="false">SUMIF(#REF!,'ГҮЙЛГЭЭНИЙ ТАЙЛАН'!A59,#REF!)+SUMIF(#REF!,'ГҮЙЛГЭЭНИЙ ТАЙЛАН'!A59,#REF!)</f>
        <v>#VALUE!</v>
      </c>
      <c r="F59" s="161" t="e">
        <f aca="false">SUMIF(#REF!,'ГҮЙЛГЭЭНИЙ ТАЙЛАН'!A59,#REF!)+SUMIF(#REF!,'ГҮЙЛГЭЭНИЙ ТАЙЛАН'!A59,#REF!)</f>
        <v>#VALUE!</v>
      </c>
      <c r="G59" s="162" t="e">
        <f aca="false">SUMIF(#REF!,'ГҮЙЛГЭЭНИЙ ТАЙЛАН'!A59,#REF!)+SUMIF(#REF!,'ГҮЙЛГЭЭНИЙ ТАЙЛАН'!A59,#REF!)</f>
        <v>#VALUE!</v>
      </c>
      <c r="H59" s="162" t="e">
        <f aca="false">SUMIF(#REF!,'ГҮЙЛГЭЭНИЙ ТАЙЛАН'!A59,#REF!)+SUMIF(#REF!,'ГҮЙЛГЭЭНИЙ ТАЙЛАН'!A59,#REF!)</f>
        <v>#VALUE!</v>
      </c>
      <c r="I59" s="162" t="e">
        <f aca="false">E59+G59-H59</f>
        <v>#VALUE!</v>
      </c>
      <c r="J59" s="163"/>
      <c r="K59" s="159" t="s">
        <v>381</v>
      </c>
    </row>
    <row r="60" customFormat="false" ht="14.25" hidden="false" customHeight="false" outlineLevel="0" collapsed="false">
      <c r="A60" s="159" t="s">
        <v>411</v>
      </c>
      <c r="B60" s="159" t="s">
        <v>412</v>
      </c>
      <c r="C60" s="160" t="n">
        <v>1202559760</v>
      </c>
      <c r="D60" s="160"/>
      <c r="E60" s="161" t="e">
        <f aca="false">SUMIF(#REF!,'ГҮЙЛГЭЭНИЙ ТАЙЛАН'!A60,#REF!)+SUMIF(#REF!,'ГҮЙЛГЭЭНИЙ ТАЙЛАН'!A60,#REF!)</f>
        <v>#VALUE!</v>
      </c>
      <c r="F60" s="161" t="e">
        <f aca="false">SUMIF(#REF!,'ГҮЙЛГЭЭНИЙ ТАЙЛАН'!A60,#REF!)+SUMIF(#REF!,'ГҮЙЛГЭЭНИЙ ТАЙЛАН'!A60,#REF!)</f>
        <v>#VALUE!</v>
      </c>
      <c r="G60" s="162" t="e">
        <f aca="false">SUMIF(#REF!,'ГҮЙЛГЭЭНИЙ ТАЙЛАН'!A60,#REF!)+SUMIF(#REF!,'ГҮЙЛГЭЭНИЙ ТАЙЛАН'!A60,#REF!)</f>
        <v>#VALUE!</v>
      </c>
      <c r="H60" s="162" t="e">
        <f aca="false">SUMIF(#REF!,'ГҮЙЛГЭЭНИЙ ТАЙЛАН'!A60,#REF!)+SUMIF(#REF!,'ГҮЙЛГЭЭНИЙ ТАЙЛАН'!A60,#REF!)</f>
        <v>#VALUE!</v>
      </c>
      <c r="I60" s="162" t="e">
        <f aca="false">E60+G60-H60</f>
        <v>#VALUE!</v>
      </c>
      <c r="J60" s="163"/>
      <c r="K60" s="159" t="s">
        <v>413</v>
      </c>
    </row>
    <row r="61" customFormat="false" ht="14.25" hidden="false" customHeight="false" outlineLevel="0" collapsed="false">
      <c r="A61" s="159" t="s">
        <v>414</v>
      </c>
      <c r="B61" s="159" t="s">
        <v>415</v>
      </c>
      <c r="C61" s="160" t="n">
        <v>312546470</v>
      </c>
      <c r="D61" s="160"/>
      <c r="E61" s="161" t="e">
        <f aca="false">SUMIF(#REF!,'ГҮЙЛГЭЭНИЙ ТАЙЛАН'!A61,#REF!)+SUMIF(#REF!,'ГҮЙЛГЭЭНИЙ ТАЙЛАН'!A61,#REF!)</f>
        <v>#VALUE!</v>
      </c>
      <c r="F61" s="161" t="e">
        <f aca="false">SUMIF(#REF!,'ГҮЙЛГЭЭНИЙ ТАЙЛАН'!A61,#REF!)+SUMIF(#REF!,'ГҮЙЛГЭЭНИЙ ТАЙЛАН'!A61,#REF!)</f>
        <v>#VALUE!</v>
      </c>
      <c r="G61" s="162" t="e">
        <f aca="false">SUMIF(#REF!,'ГҮЙЛГЭЭНИЙ ТАЙЛАН'!A61,#REF!)+SUMIF(#REF!,'ГҮЙЛГЭЭНИЙ ТАЙЛАН'!A61,#REF!)</f>
        <v>#VALUE!</v>
      </c>
      <c r="H61" s="162" t="e">
        <f aca="false">SUMIF(#REF!,'ГҮЙЛГЭЭНИЙ ТАЙЛАН'!A61,#REF!)+SUMIF(#REF!,'ГҮЙЛГЭЭНИЙ ТАЙЛАН'!A61,#REF!)</f>
        <v>#VALUE!</v>
      </c>
      <c r="I61" s="162" t="e">
        <f aca="false">E61+G61-H61</f>
        <v>#VALUE!</v>
      </c>
      <c r="J61" s="163"/>
      <c r="K61" s="159" t="s">
        <v>413</v>
      </c>
    </row>
    <row r="62" customFormat="false" ht="14.25" hidden="false" customHeight="false" outlineLevel="0" collapsed="false">
      <c r="A62" s="159" t="s">
        <v>416</v>
      </c>
      <c r="B62" s="159" t="s">
        <v>417</v>
      </c>
      <c r="C62" s="160" t="n">
        <v>13349682.09</v>
      </c>
      <c r="D62" s="160"/>
      <c r="E62" s="161" t="e">
        <f aca="false">SUMIF(#REF!,'ГҮЙЛГЭЭНИЙ ТАЙЛАН'!A62,#REF!)+SUMIF(#REF!,'ГҮЙЛГЭЭНИЙ ТАЙЛАН'!A62,#REF!)</f>
        <v>#VALUE!</v>
      </c>
      <c r="F62" s="161" t="e">
        <f aca="false">SUMIF(#REF!,'ГҮЙЛГЭЭНИЙ ТАЙЛАН'!A62,#REF!)+SUMIF(#REF!,'ГҮЙЛГЭЭНИЙ ТАЙЛАН'!A62,#REF!)</f>
        <v>#VALUE!</v>
      </c>
      <c r="G62" s="162" t="e">
        <f aca="false">SUMIF(#REF!,'ГҮЙЛГЭЭНИЙ ТАЙЛАН'!A62,#REF!)+SUMIF(#REF!,'ГҮЙЛГЭЭНИЙ ТАЙЛАН'!A62,#REF!)</f>
        <v>#VALUE!</v>
      </c>
      <c r="H62" s="162" t="e">
        <f aca="false">SUMIF(#REF!,'ГҮЙЛГЭЭНИЙ ТАЙЛАН'!A62,#REF!)+SUMIF(#REF!,'ГҮЙЛГЭЭНИЙ ТАЙЛАН'!A62,#REF!)</f>
        <v>#VALUE!</v>
      </c>
      <c r="I62" s="162" t="e">
        <f aca="false">E62+G62-H62</f>
        <v>#VALUE!</v>
      </c>
      <c r="J62" s="163"/>
      <c r="K62" s="159" t="s">
        <v>413</v>
      </c>
    </row>
    <row r="63" customFormat="false" ht="14.25" hidden="false" customHeight="false" outlineLevel="0" collapsed="false">
      <c r="A63" s="159" t="s">
        <v>418</v>
      </c>
      <c r="B63" s="159" t="s">
        <v>419</v>
      </c>
      <c r="C63" s="160" t="n">
        <v>0</v>
      </c>
      <c r="D63" s="160"/>
      <c r="E63" s="161" t="e">
        <f aca="false">SUMIF(#REF!,'ГҮЙЛГЭЭНИЙ ТАЙЛАН'!A63,#REF!)+SUMIF(#REF!,'ГҮЙЛГЭЭНИЙ ТАЙЛАН'!A63,#REF!)</f>
        <v>#VALUE!</v>
      </c>
      <c r="F63" s="161" t="e">
        <f aca="false">SUMIF(#REF!,'ГҮЙЛГЭЭНИЙ ТАЙЛАН'!A63,#REF!)+SUMIF(#REF!,'ГҮЙЛГЭЭНИЙ ТАЙЛАН'!A63,#REF!)</f>
        <v>#VALUE!</v>
      </c>
      <c r="G63" s="162" t="e">
        <f aca="false">SUMIF(#REF!,'ГҮЙЛГЭЭНИЙ ТАЙЛАН'!A63,#REF!)+SUMIF(#REF!,'ГҮЙЛГЭЭНИЙ ТАЙЛАН'!A63,#REF!)</f>
        <v>#VALUE!</v>
      </c>
      <c r="H63" s="162" t="e">
        <f aca="false">SUMIF(#REF!,'ГҮЙЛГЭЭНИЙ ТАЙЛАН'!A63,#REF!)+SUMIF(#REF!,'ГҮЙЛГЭЭНИЙ ТАЙЛАН'!A63,#REF!)</f>
        <v>#VALUE!</v>
      </c>
      <c r="I63" s="162" t="e">
        <f aca="false">E63+G63-H63</f>
        <v>#VALUE!</v>
      </c>
      <c r="J63" s="163"/>
      <c r="K63" s="159" t="s">
        <v>413</v>
      </c>
    </row>
    <row r="64" customFormat="false" ht="14.25" hidden="false" customHeight="false" outlineLevel="0" collapsed="false">
      <c r="A64" s="159" t="s">
        <v>420</v>
      </c>
      <c r="B64" s="159" t="s">
        <v>421</v>
      </c>
      <c r="C64" s="160" t="n">
        <v>0</v>
      </c>
      <c r="D64" s="160"/>
      <c r="E64" s="161" t="e">
        <f aca="false">SUMIF(#REF!,'ГҮЙЛГЭЭНИЙ ТАЙЛАН'!A64,#REF!)+SUMIF(#REF!,'ГҮЙЛГЭЭНИЙ ТАЙЛАН'!A64,#REF!)</f>
        <v>#VALUE!</v>
      </c>
      <c r="F64" s="161" t="e">
        <f aca="false">SUMIF(#REF!,'ГҮЙЛГЭЭНИЙ ТАЙЛАН'!A64,#REF!)+SUMIF(#REF!,'ГҮЙЛГЭЭНИЙ ТАЙЛАН'!A64,#REF!)</f>
        <v>#VALUE!</v>
      </c>
      <c r="G64" s="162" t="e">
        <f aca="false">SUMIF(#REF!,'ГҮЙЛГЭЭНИЙ ТАЙЛАН'!A64,#REF!)+SUMIF(#REF!,'ГҮЙЛГЭЭНИЙ ТАЙЛАН'!A64,#REF!)</f>
        <v>#VALUE!</v>
      </c>
      <c r="H64" s="162" t="e">
        <f aca="false">SUMIF(#REF!,'ГҮЙЛГЭЭНИЙ ТАЙЛАН'!A64,#REF!)+SUMIF(#REF!,'ГҮЙЛГЭЭНИЙ ТАЙЛАН'!A64,#REF!)</f>
        <v>#VALUE!</v>
      </c>
      <c r="I64" s="162" t="e">
        <f aca="false">E64+G64-H64</f>
        <v>#VALUE!</v>
      </c>
      <c r="J64" s="163"/>
      <c r="K64" s="159" t="s">
        <v>413</v>
      </c>
    </row>
    <row r="65" customFormat="false" ht="14.25" hidden="false" customHeight="false" outlineLevel="0" collapsed="false">
      <c r="A65" s="159" t="s">
        <v>422</v>
      </c>
      <c r="B65" s="159" t="s">
        <v>423</v>
      </c>
      <c r="C65" s="160" t="n">
        <v>0</v>
      </c>
      <c r="D65" s="160"/>
      <c r="E65" s="161" t="e">
        <f aca="false">SUMIF(#REF!,'ГҮЙЛГЭЭНИЙ ТАЙЛАН'!A65,#REF!)+SUMIF(#REF!,'ГҮЙЛГЭЭНИЙ ТАЙЛАН'!A65,#REF!)</f>
        <v>#VALUE!</v>
      </c>
      <c r="F65" s="161" t="e">
        <f aca="false">SUMIF(#REF!,'ГҮЙЛГЭЭНИЙ ТАЙЛАН'!A65,#REF!)+SUMIF(#REF!,'ГҮЙЛГЭЭНИЙ ТАЙЛАН'!A65,#REF!)</f>
        <v>#VALUE!</v>
      </c>
      <c r="G65" s="162" t="e">
        <f aca="false">SUMIF(#REF!,'ГҮЙЛГЭЭНИЙ ТАЙЛАН'!A65,#REF!)+SUMIF(#REF!,'ГҮЙЛГЭЭНИЙ ТАЙЛАН'!A65,#REF!)</f>
        <v>#VALUE!</v>
      </c>
      <c r="H65" s="162" t="e">
        <f aca="false">SUMIF(#REF!,'ГҮЙЛГЭЭНИЙ ТАЙЛАН'!A65,#REF!)+SUMIF(#REF!,'ГҮЙЛГЭЭНИЙ ТАЙЛАН'!A65,#REF!)</f>
        <v>#VALUE!</v>
      </c>
      <c r="I65" s="162" t="e">
        <f aca="false">E65+G65-H65</f>
        <v>#VALUE!</v>
      </c>
      <c r="J65" s="163"/>
      <c r="K65" s="159" t="s">
        <v>413</v>
      </c>
    </row>
    <row r="66" customFormat="false" ht="14.25" hidden="false" customHeight="false" outlineLevel="0" collapsed="false">
      <c r="A66" s="159" t="s">
        <v>424</v>
      </c>
      <c r="B66" s="159" t="s">
        <v>425</v>
      </c>
      <c r="C66" s="160" t="n">
        <v>0</v>
      </c>
      <c r="D66" s="160"/>
      <c r="E66" s="161" t="e">
        <f aca="false">SUMIF(#REF!,'ГҮЙЛГЭЭНИЙ ТАЙЛАН'!A66,#REF!)+SUMIF(#REF!,'ГҮЙЛГЭЭНИЙ ТАЙЛАН'!A66,#REF!)</f>
        <v>#VALUE!</v>
      </c>
      <c r="F66" s="161" t="e">
        <f aca="false">SUMIF(#REF!,'ГҮЙЛГЭЭНИЙ ТАЙЛАН'!A66,#REF!)+SUMIF(#REF!,'ГҮЙЛГЭЭНИЙ ТАЙЛАН'!A66,#REF!)</f>
        <v>#VALUE!</v>
      </c>
      <c r="G66" s="162" t="e">
        <f aca="false">SUMIF(#REF!,'ГҮЙЛГЭЭНИЙ ТАЙЛАН'!A66,#REF!)+SUMIF(#REF!,'ГҮЙЛГЭЭНИЙ ТАЙЛАН'!A66,#REF!)</f>
        <v>#VALUE!</v>
      </c>
      <c r="H66" s="162" t="e">
        <f aca="false">SUMIF(#REF!,'ГҮЙЛГЭЭНИЙ ТАЙЛАН'!A66,#REF!)+SUMIF(#REF!,'ГҮЙЛГЭЭНИЙ ТАЙЛАН'!A66,#REF!)</f>
        <v>#VALUE!</v>
      </c>
      <c r="I66" s="162" t="e">
        <f aca="false">E66+G66-H66</f>
        <v>#VALUE!</v>
      </c>
      <c r="J66" s="163"/>
      <c r="K66" s="159" t="s">
        <v>413</v>
      </c>
    </row>
    <row r="67" customFormat="false" ht="14.25" hidden="false" customHeight="false" outlineLevel="0" collapsed="false">
      <c r="A67" s="159" t="s">
        <v>426</v>
      </c>
      <c r="B67" s="159" t="s">
        <v>427</v>
      </c>
      <c r="C67" s="160" t="n">
        <v>0</v>
      </c>
      <c r="D67" s="160"/>
      <c r="E67" s="161" t="e">
        <f aca="false">SUMIF(#REF!,'ГҮЙЛГЭЭНИЙ ТАЙЛАН'!A67,#REF!)+SUMIF(#REF!,'ГҮЙЛГЭЭНИЙ ТАЙЛАН'!A67,#REF!)</f>
        <v>#VALUE!</v>
      </c>
      <c r="F67" s="161" t="e">
        <f aca="false">SUMIF(#REF!,'ГҮЙЛГЭЭНИЙ ТАЙЛАН'!A67,#REF!)+SUMIF(#REF!,'ГҮЙЛГЭЭНИЙ ТАЙЛАН'!A67,#REF!)</f>
        <v>#VALUE!</v>
      </c>
      <c r="G67" s="162" t="e">
        <f aca="false">SUMIF(#REF!,'ГҮЙЛГЭЭНИЙ ТАЙЛАН'!A67,#REF!)+SUMIF(#REF!,'ГҮЙЛГЭЭНИЙ ТАЙЛАН'!A67,#REF!)</f>
        <v>#VALUE!</v>
      </c>
      <c r="H67" s="162" t="e">
        <f aca="false">SUMIF(#REF!,'ГҮЙЛГЭЭНИЙ ТАЙЛАН'!A67,#REF!)+SUMIF(#REF!,'ГҮЙЛГЭЭНИЙ ТАЙЛАН'!A67,#REF!)</f>
        <v>#VALUE!</v>
      </c>
      <c r="I67" s="162" t="e">
        <f aca="false">E67+G67-H67</f>
        <v>#VALUE!</v>
      </c>
      <c r="J67" s="163"/>
      <c r="K67" s="159" t="s">
        <v>413</v>
      </c>
    </row>
    <row r="68" customFormat="false" ht="14.25" hidden="false" customHeight="false" outlineLevel="0" collapsed="false">
      <c r="A68" s="159" t="s">
        <v>428</v>
      </c>
      <c r="B68" s="159" t="s">
        <v>429</v>
      </c>
      <c r="C68" s="160" t="n">
        <v>0</v>
      </c>
      <c r="D68" s="160"/>
      <c r="E68" s="161" t="e">
        <f aca="false">SUMIF(#REF!,'ГҮЙЛГЭЭНИЙ ТАЙЛАН'!A68,#REF!)+SUMIF(#REF!,'ГҮЙЛГЭЭНИЙ ТАЙЛАН'!A68,#REF!)</f>
        <v>#VALUE!</v>
      </c>
      <c r="F68" s="161" t="e">
        <f aca="false">SUMIF(#REF!,'ГҮЙЛГЭЭНИЙ ТАЙЛАН'!A68,#REF!)+SUMIF(#REF!,'ГҮЙЛГЭЭНИЙ ТАЙЛАН'!A68,#REF!)</f>
        <v>#VALUE!</v>
      </c>
      <c r="G68" s="162" t="e">
        <f aca="false">SUMIF(#REF!,'ГҮЙЛГЭЭНИЙ ТАЙЛАН'!A68,#REF!)+SUMIF(#REF!,'ГҮЙЛГЭЭНИЙ ТАЙЛАН'!A68,#REF!)</f>
        <v>#VALUE!</v>
      </c>
      <c r="H68" s="162" t="e">
        <f aca="false">SUMIF(#REF!,'ГҮЙЛГЭЭНИЙ ТАЙЛАН'!A68,#REF!)+SUMIF(#REF!,'ГҮЙЛГЭЭНИЙ ТАЙЛАН'!A68,#REF!)</f>
        <v>#VALUE!</v>
      </c>
      <c r="I68" s="162" t="e">
        <f aca="false">E68+G68-H68</f>
        <v>#VALUE!</v>
      </c>
      <c r="J68" s="163"/>
      <c r="K68" s="159" t="s">
        <v>413</v>
      </c>
    </row>
    <row r="69" customFormat="false" ht="14.25" hidden="false" customHeight="false" outlineLevel="0" collapsed="false">
      <c r="A69" s="159" t="s">
        <v>430</v>
      </c>
      <c r="B69" s="159" t="s">
        <v>431</v>
      </c>
      <c r="C69" s="160" t="n">
        <v>0</v>
      </c>
      <c r="D69" s="160"/>
      <c r="E69" s="161" t="e">
        <f aca="false">SUMIF(#REF!,'ГҮЙЛГЭЭНИЙ ТАЙЛАН'!A69,#REF!)+SUMIF(#REF!,'ГҮЙЛГЭЭНИЙ ТАЙЛАН'!A69,#REF!)</f>
        <v>#VALUE!</v>
      </c>
      <c r="F69" s="161" t="e">
        <f aca="false">SUMIF(#REF!,'ГҮЙЛГЭЭНИЙ ТАЙЛАН'!A69,#REF!)+SUMIF(#REF!,'ГҮЙЛГЭЭНИЙ ТАЙЛАН'!A69,#REF!)</f>
        <v>#VALUE!</v>
      </c>
      <c r="G69" s="162" t="e">
        <f aca="false">SUMIF(#REF!,'ГҮЙЛГЭЭНИЙ ТАЙЛАН'!A69,#REF!)+SUMIF(#REF!,'ГҮЙЛГЭЭНИЙ ТАЙЛАН'!A69,#REF!)</f>
        <v>#VALUE!</v>
      </c>
      <c r="H69" s="162" t="e">
        <f aca="false">SUMIF(#REF!,'ГҮЙЛГЭЭНИЙ ТАЙЛАН'!A69,#REF!)+SUMIF(#REF!,'ГҮЙЛГЭЭНИЙ ТАЙЛАН'!A69,#REF!)</f>
        <v>#VALUE!</v>
      </c>
      <c r="I69" s="162" t="e">
        <f aca="false">E69+G69-H69</f>
        <v>#VALUE!</v>
      </c>
      <c r="J69" s="163"/>
      <c r="K69" s="159" t="s">
        <v>413</v>
      </c>
    </row>
    <row r="70" customFormat="false" ht="14.25" hidden="false" customHeight="false" outlineLevel="0" collapsed="false">
      <c r="A70" s="159" t="s">
        <v>432</v>
      </c>
      <c r="B70" s="159" t="s">
        <v>77</v>
      </c>
      <c r="C70" s="160" t="n">
        <v>0</v>
      </c>
      <c r="D70" s="160"/>
      <c r="E70" s="161" t="e">
        <f aca="false">SUMIF(#REF!,'ГҮЙЛГЭЭНИЙ ТАЙЛАН'!A70,#REF!)+SUMIF(#REF!,'ГҮЙЛГЭЭНИЙ ТАЙЛАН'!A70,#REF!)</f>
        <v>#VALUE!</v>
      </c>
      <c r="F70" s="161" t="e">
        <f aca="false">SUMIF(#REF!,'ГҮЙЛГЭЭНИЙ ТАЙЛАН'!A70,#REF!)+SUMIF(#REF!,'ГҮЙЛГЭЭНИЙ ТАЙЛАН'!A70,#REF!)</f>
        <v>#VALUE!</v>
      </c>
      <c r="G70" s="162" t="e">
        <f aca="false">SUMIF(#REF!,'ГҮЙЛГЭЭНИЙ ТАЙЛАН'!A70,#REF!)+SUMIF(#REF!,'ГҮЙЛГЭЭНИЙ ТАЙЛАН'!A70,#REF!)</f>
        <v>#VALUE!</v>
      </c>
      <c r="H70" s="162" t="e">
        <f aca="false">SUMIF(#REF!,'ГҮЙЛГЭЭНИЙ ТАЙЛАН'!A70,#REF!)+SUMIF(#REF!,'ГҮЙЛГЭЭНИЙ ТАЙЛАН'!A70,#REF!)</f>
        <v>#VALUE!</v>
      </c>
      <c r="I70" s="162" t="e">
        <f aca="false">E70+G70-H70</f>
        <v>#VALUE!</v>
      </c>
      <c r="J70" s="163"/>
      <c r="K70" s="159" t="s">
        <v>433</v>
      </c>
    </row>
    <row r="71" customFormat="false" ht="14.25" hidden="false" customHeight="false" outlineLevel="0" collapsed="false">
      <c r="A71" s="159" t="s">
        <v>434</v>
      </c>
      <c r="B71" s="159" t="s">
        <v>435</v>
      </c>
      <c r="C71" s="160" t="n">
        <v>20000</v>
      </c>
      <c r="D71" s="160"/>
      <c r="E71" s="161" t="e">
        <f aca="false">SUMIF(#REF!,'ГҮЙЛГЭЭНИЙ ТАЙЛАН'!A71,#REF!)+SUMIF(#REF!,'ГҮЙЛГЭЭНИЙ ТАЙЛАН'!A71,#REF!)</f>
        <v>#VALUE!</v>
      </c>
      <c r="F71" s="161" t="e">
        <f aca="false">SUMIF(#REF!,'ГҮЙЛГЭЭНИЙ ТАЙЛАН'!A71,#REF!)+SUMIF(#REF!,'ГҮЙЛГЭЭНИЙ ТАЙЛАН'!A71,#REF!)</f>
        <v>#VALUE!</v>
      </c>
      <c r="G71" s="162" t="e">
        <f aca="false">SUMIF(#REF!,'ГҮЙЛГЭЭНИЙ ТАЙЛАН'!A71,#REF!)+SUMIF(#REF!,'ГҮЙЛГЭЭНИЙ ТАЙЛАН'!A71,#REF!)</f>
        <v>#VALUE!</v>
      </c>
      <c r="H71" s="162" t="e">
        <f aca="false">SUMIF(#REF!,'ГҮЙЛГЭЭНИЙ ТАЙЛАН'!A71,#REF!)+SUMIF(#REF!,'ГҮЙЛГЭЭНИЙ ТАЙЛАН'!A71,#REF!)</f>
        <v>#VALUE!</v>
      </c>
      <c r="I71" s="162" t="e">
        <f aca="false">E71+G71-H71</f>
        <v>#VALUE!</v>
      </c>
      <c r="J71" s="163"/>
      <c r="K71" s="159" t="s">
        <v>433</v>
      </c>
    </row>
    <row r="72" customFormat="false" ht="14.25" hidden="false" customHeight="false" outlineLevel="0" collapsed="false">
      <c r="A72" s="159" t="s">
        <v>436</v>
      </c>
      <c r="B72" s="159" t="s">
        <v>437</v>
      </c>
      <c r="C72" s="160" t="n">
        <v>20000</v>
      </c>
      <c r="D72" s="160"/>
      <c r="E72" s="161" t="e">
        <f aca="false">SUMIF(#REF!,'ГҮЙЛГЭЭНИЙ ТАЙЛАН'!A72,#REF!)+SUMIF(#REF!,'ГҮЙЛГЭЭНИЙ ТАЙЛАН'!A72,#REF!)</f>
        <v>#VALUE!</v>
      </c>
      <c r="F72" s="161" t="e">
        <f aca="false">SUMIF(#REF!,'ГҮЙЛГЭЭНИЙ ТАЙЛАН'!A72,#REF!)+SUMIF(#REF!,'ГҮЙЛГЭЭНИЙ ТАЙЛАН'!A72,#REF!)</f>
        <v>#VALUE!</v>
      </c>
      <c r="G72" s="162" t="e">
        <f aca="false">SUMIF(#REF!,'ГҮЙЛГЭЭНИЙ ТАЙЛАН'!A72,#REF!)+SUMIF(#REF!,'ГҮЙЛГЭЭНИЙ ТАЙЛАН'!A72,#REF!)</f>
        <v>#VALUE!</v>
      </c>
      <c r="H72" s="162" t="e">
        <f aca="false">SUMIF(#REF!,'ГҮЙЛГЭЭНИЙ ТАЙЛАН'!A72,#REF!)+SUMIF(#REF!,'ГҮЙЛГЭЭНИЙ ТАЙЛАН'!A72,#REF!)</f>
        <v>#VALUE!</v>
      </c>
      <c r="I72" s="162" t="e">
        <f aca="false">E72+G72-H72</f>
        <v>#VALUE!</v>
      </c>
      <c r="J72" s="163"/>
      <c r="K72" s="159" t="s">
        <v>433</v>
      </c>
    </row>
    <row r="73" customFormat="false" ht="14.25" hidden="false" customHeight="false" outlineLevel="0" collapsed="false">
      <c r="A73" s="159" t="s">
        <v>438</v>
      </c>
      <c r="B73" s="159" t="s">
        <v>439</v>
      </c>
      <c r="C73" s="160" t="n">
        <v>20020000</v>
      </c>
      <c r="D73" s="160"/>
      <c r="E73" s="161" t="e">
        <f aca="false">SUMIF(#REF!,'ГҮЙЛГЭЭНИЙ ТАЙЛАН'!A73,#REF!)+SUMIF(#REF!,'ГҮЙЛГЭЭНИЙ ТАЙЛАН'!A73,#REF!)</f>
        <v>#VALUE!</v>
      </c>
      <c r="F73" s="161" t="e">
        <f aca="false">SUMIF(#REF!,'ГҮЙЛГЭЭНИЙ ТАЙЛАН'!A73,#REF!)+SUMIF(#REF!,'ГҮЙЛГЭЭНИЙ ТАЙЛАН'!A73,#REF!)</f>
        <v>#VALUE!</v>
      </c>
      <c r="G73" s="162" t="e">
        <f aca="false">SUMIF(#REF!,'ГҮЙЛГЭЭНИЙ ТАЙЛАН'!A73,#REF!)+SUMIF(#REF!,'ГҮЙЛГЭЭНИЙ ТАЙЛАН'!A73,#REF!)</f>
        <v>#VALUE!</v>
      </c>
      <c r="H73" s="162" t="e">
        <f aca="false">SUMIF(#REF!,'ГҮЙЛГЭЭНИЙ ТАЙЛАН'!A73,#REF!)+SUMIF(#REF!,'ГҮЙЛГЭЭНИЙ ТАЙЛАН'!A73,#REF!)</f>
        <v>#VALUE!</v>
      </c>
      <c r="I73" s="162" t="e">
        <f aca="false">E73+G73-H73</f>
        <v>#VALUE!</v>
      </c>
      <c r="J73" s="163"/>
      <c r="K73" s="159" t="s">
        <v>433</v>
      </c>
    </row>
    <row r="74" customFormat="false" ht="14.25" hidden="false" customHeight="false" outlineLevel="0" collapsed="false">
      <c r="A74" s="159" t="s">
        <v>440</v>
      </c>
      <c r="B74" s="159" t="s">
        <v>441</v>
      </c>
      <c r="C74" s="160" t="n">
        <v>869994745.5</v>
      </c>
      <c r="D74" s="160"/>
      <c r="E74" s="161" t="e">
        <f aca="false">SUMIF(#REF!,'ГҮЙЛГЭЭНИЙ ТАЙЛАН'!A74,#REF!)+SUMIF(#REF!,'ГҮЙЛГЭЭНИЙ ТАЙЛАН'!A74,#REF!)</f>
        <v>#VALUE!</v>
      </c>
      <c r="F74" s="161" t="e">
        <f aca="false">SUMIF(#REF!,'ГҮЙЛГЭЭНИЙ ТАЙЛАН'!A74,#REF!)+SUMIF(#REF!,'ГҮЙЛГЭЭНИЙ ТАЙЛАН'!A74,#REF!)</f>
        <v>#VALUE!</v>
      </c>
      <c r="G74" s="162" t="e">
        <f aca="false">SUMIF(#REF!,'ГҮЙЛГЭЭНИЙ ТАЙЛАН'!A74,#REF!)+SUMIF(#REF!,'ГҮЙЛГЭЭНИЙ ТАЙЛАН'!A74,#REF!)</f>
        <v>#VALUE!</v>
      </c>
      <c r="H74" s="162" t="e">
        <f aca="false">SUMIF(#REF!,'ГҮЙЛГЭЭНИЙ ТАЙЛАН'!A74,#REF!)+SUMIF(#REF!,'ГҮЙЛГЭЭНИЙ ТАЙЛАН'!A74,#REF!)</f>
        <v>#VALUE!</v>
      </c>
      <c r="I74" s="162" t="e">
        <f aca="false">E74+G74-H74</f>
        <v>#VALUE!</v>
      </c>
      <c r="J74" s="163"/>
      <c r="K74" s="159" t="s">
        <v>433</v>
      </c>
    </row>
    <row r="75" customFormat="false" ht="14.25" hidden="false" customHeight="false" outlineLevel="0" collapsed="false">
      <c r="A75" s="159" t="s">
        <v>442</v>
      </c>
      <c r="B75" s="159" t="s">
        <v>443</v>
      </c>
      <c r="C75" s="160" t="n">
        <v>0</v>
      </c>
      <c r="D75" s="160"/>
      <c r="E75" s="161" t="e">
        <f aca="false">SUMIF(#REF!,'ГҮЙЛГЭЭНИЙ ТАЙЛАН'!A75,#REF!)+SUMIF(#REF!,'ГҮЙЛГЭЭНИЙ ТАЙЛАН'!A75,#REF!)</f>
        <v>#VALUE!</v>
      </c>
      <c r="F75" s="161" t="e">
        <f aca="false">SUMIF(#REF!,'ГҮЙЛГЭЭНИЙ ТАЙЛАН'!A75,#REF!)+SUMIF(#REF!,'ГҮЙЛГЭЭНИЙ ТАЙЛАН'!A75,#REF!)</f>
        <v>#VALUE!</v>
      </c>
      <c r="G75" s="162" t="e">
        <f aca="false">SUMIF(#REF!,'ГҮЙЛГЭЭНИЙ ТАЙЛАН'!A75,#REF!)+SUMIF(#REF!,'ГҮЙЛГЭЭНИЙ ТАЙЛАН'!A75,#REF!)</f>
        <v>#VALUE!</v>
      </c>
      <c r="H75" s="162" t="e">
        <f aca="false">SUMIF(#REF!,'ГҮЙЛГЭЭНИЙ ТАЙЛАН'!A75,#REF!)+SUMIF(#REF!,'ГҮЙЛГЭЭНИЙ ТАЙЛАН'!A75,#REF!)</f>
        <v>#VALUE!</v>
      </c>
      <c r="I75" s="162" t="e">
        <f aca="false">E75+G75-H75</f>
        <v>#VALUE!</v>
      </c>
      <c r="J75" s="163"/>
      <c r="K75" s="159" t="s">
        <v>433</v>
      </c>
    </row>
    <row r="76" customFormat="false" ht="14.25" hidden="false" customHeight="false" outlineLevel="0" collapsed="false">
      <c r="A76" s="159" t="s">
        <v>444</v>
      </c>
      <c r="B76" s="159" t="s">
        <v>445</v>
      </c>
      <c r="C76" s="160" t="n">
        <v>0</v>
      </c>
      <c r="D76" s="160"/>
      <c r="E76" s="161" t="e">
        <f aca="false">SUMIF(#REF!,'ГҮЙЛГЭЭНИЙ ТАЙЛАН'!A76,#REF!)+SUMIF(#REF!,'ГҮЙЛГЭЭНИЙ ТАЙЛАН'!A76,#REF!)</f>
        <v>#VALUE!</v>
      </c>
      <c r="F76" s="161" t="e">
        <f aca="false">SUMIF(#REF!,'ГҮЙЛГЭЭНИЙ ТАЙЛАН'!A76,#REF!)+SUMIF(#REF!,'ГҮЙЛГЭЭНИЙ ТАЙЛАН'!A76,#REF!)</f>
        <v>#VALUE!</v>
      </c>
      <c r="G76" s="162" t="e">
        <f aca="false">SUMIF(#REF!,'ГҮЙЛГЭЭНИЙ ТАЙЛАН'!A76,#REF!)+SUMIF(#REF!,'ГҮЙЛГЭЭНИЙ ТАЙЛАН'!A76,#REF!)</f>
        <v>#VALUE!</v>
      </c>
      <c r="H76" s="162" t="e">
        <f aca="false">SUMIF(#REF!,'ГҮЙЛГЭЭНИЙ ТАЙЛАН'!A76,#REF!)+SUMIF(#REF!,'ГҮЙЛГЭЭНИЙ ТАЙЛАН'!A76,#REF!)</f>
        <v>#VALUE!</v>
      </c>
      <c r="I76" s="162" t="e">
        <f aca="false">E76+G76-H76</f>
        <v>#VALUE!</v>
      </c>
      <c r="J76" s="163"/>
      <c r="K76" s="159" t="s">
        <v>433</v>
      </c>
    </row>
    <row r="77" customFormat="false" ht="14.25" hidden="false" customHeight="false" outlineLevel="0" collapsed="false">
      <c r="A77" s="159" t="s">
        <v>446</v>
      </c>
      <c r="B77" s="159" t="s">
        <v>447</v>
      </c>
      <c r="C77" s="160"/>
      <c r="D77" s="160" t="n">
        <v>0</v>
      </c>
      <c r="E77" s="161" t="e">
        <f aca="false">SUMIF(#REF!,'ГҮЙЛГЭЭНИЙ ТАЙЛАН'!A77,#REF!)+SUMIF(#REF!,'ГҮЙЛГЭЭНИЙ ТАЙЛАН'!A77,#REF!)</f>
        <v>#VALUE!</v>
      </c>
      <c r="F77" s="161" t="e">
        <f aca="false">SUMIF(#REF!,'ГҮЙЛГЭЭНИЙ ТАЙЛАН'!A77,#REF!)+SUMIF(#REF!,'ГҮЙЛГЭЭНИЙ ТАЙЛАН'!A77,#REF!)</f>
        <v>#VALUE!</v>
      </c>
      <c r="G77" s="162" t="e">
        <f aca="false">SUMIF(#REF!,'ГҮЙЛГЭЭНИЙ ТАЙЛАН'!A77,#REF!)+SUMIF(#REF!,'ГҮЙЛГЭЭНИЙ ТАЙЛАН'!A77,#REF!)</f>
        <v>#VALUE!</v>
      </c>
      <c r="H77" s="162" t="e">
        <f aca="false">SUMIF(#REF!,'ГҮЙЛГЭЭНИЙ ТАЙЛАН'!A77,#REF!)+SUMIF(#REF!,'ГҮЙЛГЭЭНИЙ ТАЙЛАН'!A77,#REF!)</f>
        <v>#VALUE!</v>
      </c>
      <c r="I77" s="162"/>
      <c r="J77" s="163" t="e">
        <f aca="false">F77+H77-G77</f>
        <v>#VALUE!</v>
      </c>
      <c r="K77" s="159" t="s">
        <v>448</v>
      </c>
    </row>
    <row r="78" customFormat="false" ht="14.25" hidden="false" customHeight="false" outlineLevel="0" collapsed="false">
      <c r="A78" s="159" t="s">
        <v>449</v>
      </c>
      <c r="B78" s="159" t="s">
        <v>450</v>
      </c>
      <c r="C78" s="160"/>
      <c r="D78" s="160" t="n">
        <v>37629283.2</v>
      </c>
      <c r="E78" s="161" t="e">
        <f aca="false">SUMIF(#REF!,'ГҮЙЛГЭЭНИЙ ТАЙЛАН'!A78,#REF!)+SUMIF(#REF!,'ГҮЙЛГЭЭНИЙ ТАЙЛАН'!A78,#REF!)</f>
        <v>#VALUE!</v>
      </c>
      <c r="F78" s="161" t="e">
        <f aca="false">SUMIF(#REF!,'ГҮЙЛГЭЭНИЙ ТАЙЛАН'!A78,#REF!)+SUMIF(#REF!,'ГҮЙЛГЭЭНИЙ ТАЙЛАН'!A78,#REF!)</f>
        <v>#VALUE!</v>
      </c>
      <c r="G78" s="162" t="e">
        <f aca="false">SUMIF(#REF!,'ГҮЙЛГЭЭНИЙ ТАЙЛАН'!A78,#REF!)+SUMIF(#REF!,'ГҮЙЛГЭЭНИЙ ТАЙЛАН'!A78,#REF!)</f>
        <v>#VALUE!</v>
      </c>
      <c r="H78" s="162" t="e">
        <f aca="false">SUMIF(#REF!,'ГҮЙЛГЭЭНИЙ ТАЙЛАН'!A78,#REF!)+SUMIF(#REF!,'ГҮЙЛГЭЭНИЙ ТАЙЛАН'!A78,#REF!)</f>
        <v>#VALUE!</v>
      </c>
      <c r="I78" s="162"/>
      <c r="J78" s="163" t="e">
        <f aca="false">F78+H78-G78</f>
        <v>#VALUE!</v>
      </c>
      <c r="K78" s="159" t="s">
        <v>448</v>
      </c>
    </row>
    <row r="79" customFormat="false" ht="14.25" hidden="false" customHeight="false" outlineLevel="0" collapsed="false">
      <c r="A79" s="159" t="s">
        <v>451</v>
      </c>
      <c r="B79" s="159" t="s">
        <v>452</v>
      </c>
      <c r="C79" s="160"/>
      <c r="D79" s="160" t="n">
        <v>0</v>
      </c>
      <c r="E79" s="161" t="e">
        <f aca="false">SUMIF(#REF!,'ГҮЙЛГЭЭНИЙ ТАЙЛАН'!A79,#REF!)+SUMIF(#REF!,'ГҮЙЛГЭЭНИЙ ТАЙЛАН'!A79,#REF!)</f>
        <v>#VALUE!</v>
      </c>
      <c r="F79" s="161" t="e">
        <f aca="false">SUMIF(#REF!,'ГҮЙЛГЭЭНИЙ ТАЙЛАН'!A79,#REF!)+SUMIF(#REF!,'ГҮЙЛГЭЭНИЙ ТАЙЛАН'!A79,#REF!)</f>
        <v>#VALUE!</v>
      </c>
      <c r="G79" s="162" t="e">
        <f aca="false">SUMIF(#REF!,'ГҮЙЛГЭЭНИЙ ТАЙЛАН'!A79,#REF!)+SUMIF(#REF!,'ГҮЙЛГЭЭНИЙ ТАЙЛАН'!A79,#REF!)</f>
        <v>#VALUE!</v>
      </c>
      <c r="H79" s="162" t="e">
        <f aca="false">SUMIF(#REF!,'ГҮЙЛГЭЭНИЙ ТАЙЛАН'!A79,#REF!)+SUMIF(#REF!,'ГҮЙЛГЭЭНИЙ ТАЙЛАН'!A79,#REF!)</f>
        <v>#VALUE!</v>
      </c>
      <c r="I79" s="162"/>
      <c r="J79" s="163" t="e">
        <f aca="false">F79+H79-G79</f>
        <v>#VALUE!</v>
      </c>
      <c r="K79" s="159" t="s">
        <v>448</v>
      </c>
    </row>
    <row r="80" customFormat="false" ht="14.25" hidden="false" customHeight="false" outlineLevel="0" collapsed="false">
      <c r="A80" s="159" t="s">
        <v>453</v>
      </c>
      <c r="B80" s="159" t="s">
        <v>454</v>
      </c>
      <c r="C80" s="160"/>
      <c r="D80" s="160" t="n">
        <v>0</v>
      </c>
      <c r="E80" s="161" t="e">
        <f aca="false">SUMIF(#REF!,'ГҮЙЛГЭЭНИЙ ТАЙЛАН'!A80,#REF!)+SUMIF(#REF!,'ГҮЙЛГЭЭНИЙ ТАЙЛАН'!A80,#REF!)</f>
        <v>#VALUE!</v>
      </c>
      <c r="F80" s="161" t="e">
        <f aca="false">SUMIF(#REF!,'ГҮЙЛГЭЭНИЙ ТАЙЛАН'!A80,#REF!)+SUMIF(#REF!,'ГҮЙЛГЭЭНИЙ ТАЙЛАН'!A80,#REF!)</f>
        <v>#VALUE!</v>
      </c>
      <c r="G80" s="162" t="e">
        <f aca="false">SUMIF(#REF!,'ГҮЙЛГЭЭНИЙ ТАЙЛАН'!A80,#REF!)+SUMIF(#REF!,'ГҮЙЛГЭЭНИЙ ТАЙЛАН'!A80,#REF!)</f>
        <v>#VALUE!</v>
      </c>
      <c r="H80" s="162" t="e">
        <f aca="false">SUMIF(#REF!,'ГҮЙЛГЭЭНИЙ ТАЙЛАН'!A80,#REF!)+SUMIF(#REF!,'ГҮЙЛГЭЭНИЙ ТАЙЛАН'!A80,#REF!)</f>
        <v>#VALUE!</v>
      </c>
      <c r="I80" s="162"/>
      <c r="J80" s="163" t="e">
        <f aca="false">F80+H80-G80</f>
        <v>#VALUE!</v>
      </c>
      <c r="K80" s="159" t="s">
        <v>448</v>
      </c>
    </row>
    <row r="81" customFormat="false" ht="14.25" hidden="false" customHeight="false" outlineLevel="0" collapsed="false">
      <c r="A81" s="159" t="s">
        <v>455</v>
      </c>
      <c r="B81" s="159" t="s">
        <v>456</v>
      </c>
      <c r="C81" s="160"/>
      <c r="D81" s="160" t="n">
        <v>0</v>
      </c>
      <c r="E81" s="161" t="e">
        <f aca="false">SUMIF(#REF!,'ГҮЙЛГЭЭНИЙ ТАЙЛАН'!A81,#REF!)+SUMIF(#REF!,'ГҮЙЛГЭЭНИЙ ТАЙЛАН'!A81,#REF!)</f>
        <v>#VALUE!</v>
      </c>
      <c r="F81" s="161" t="e">
        <f aca="false">SUMIF(#REF!,'ГҮЙЛГЭЭНИЙ ТАЙЛАН'!A81,#REF!)+SUMIF(#REF!,'ГҮЙЛГЭЭНИЙ ТАЙЛАН'!A81,#REF!)</f>
        <v>#VALUE!</v>
      </c>
      <c r="G81" s="162" t="e">
        <f aca="false">SUMIF(#REF!,'ГҮЙЛГЭЭНИЙ ТАЙЛАН'!A81,#REF!)+SUMIF(#REF!,'ГҮЙЛГЭЭНИЙ ТАЙЛАН'!A81,#REF!)</f>
        <v>#VALUE!</v>
      </c>
      <c r="H81" s="162" t="e">
        <f aca="false">SUMIF(#REF!,'ГҮЙЛГЭЭНИЙ ТАЙЛАН'!A81,#REF!)+SUMIF(#REF!,'ГҮЙЛГЭЭНИЙ ТАЙЛАН'!A81,#REF!)</f>
        <v>#VALUE!</v>
      </c>
      <c r="I81" s="162"/>
      <c r="J81" s="163" t="e">
        <f aca="false">F81+H81-G81</f>
        <v>#VALUE!</v>
      </c>
      <c r="K81" s="159" t="s">
        <v>448</v>
      </c>
    </row>
    <row r="82" customFormat="false" ht="14.25" hidden="false" customHeight="false" outlineLevel="0" collapsed="false">
      <c r="A82" s="159" t="s">
        <v>457</v>
      </c>
      <c r="B82" s="159" t="s">
        <v>458</v>
      </c>
      <c r="C82" s="160"/>
      <c r="D82" s="160" t="n">
        <v>0</v>
      </c>
      <c r="E82" s="161" t="e">
        <f aca="false">SUMIF(#REF!,'ГҮЙЛГЭЭНИЙ ТАЙЛАН'!A82,#REF!)+SUMIF(#REF!,'ГҮЙЛГЭЭНИЙ ТАЙЛАН'!A82,#REF!)</f>
        <v>#VALUE!</v>
      </c>
      <c r="F82" s="161" t="e">
        <f aca="false">SUMIF(#REF!,'ГҮЙЛГЭЭНИЙ ТАЙЛАН'!A82,#REF!)+SUMIF(#REF!,'ГҮЙЛГЭЭНИЙ ТАЙЛАН'!A82,#REF!)</f>
        <v>#VALUE!</v>
      </c>
      <c r="G82" s="162" t="e">
        <f aca="false">SUMIF(#REF!,'ГҮЙЛГЭЭНИЙ ТАЙЛАН'!A82,#REF!)+SUMIF(#REF!,'ГҮЙЛГЭЭНИЙ ТАЙЛАН'!A82,#REF!)</f>
        <v>#VALUE!</v>
      </c>
      <c r="H82" s="162" t="e">
        <f aca="false">SUMIF(#REF!,'ГҮЙЛГЭЭНИЙ ТАЙЛАН'!A82,#REF!)+SUMIF(#REF!,'ГҮЙЛГЭЭНИЙ ТАЙЛАН'!A82,#REF!)</f>
        <v>#VALUE!</v>
      </c>
      <c r="I82" s="162"/>
      <c r="J82" s="163" t="e">
        <f aca="false">F82+H82-G82</f>
        <v>#VALUE!</v>
      </c>
      <c r="K82" s="159" t="s">
        <v>448</v>
      </c>
    </row>
    <row r="83" customFormat="false" ht="14.25" hidden="false" customHeight="false" outlineLevel="0" collapsed="false">
      <c r="A83" s="159" t="s">
        <v>459</v>
      </c>
      <c r="B83" s="159" t="s">
        <v>460</v>
      </c>
      <c r="C83" s="160"/>
      <c r="D83" s="160" t="n">
        <v>0</v>
      </c>
      <c r="E83" s="161" t="e">
        <f aca="false">SUMIF(#REF!,'ГҮЙЛГЭЭНИЙ ТАЙЛАН'!A83,#REF!)+SUMIF(#REF!,'ГҮЙЛГЭЭНИЙ ТАЙЛАН'!A83,#REF!)</f>
        <v>#VALUE!</v>
      </c>
      <c r="F83" s="161" t="e">
        <f aca="false">SUMIF(#REF!,'ГҮЙЛГЭЭНИЙ ТАЙЛАН'!A83,#REF!)+SUMIF(#REF!,'ГҮЙЛГЭЭНИЙ ТАЙЛАН'!A83,#REF!)</f>
        <v>#VALUE!</v>
      </c>
      <c r="G83" s="162" t="e">
        <f aca="false">SUMIF(#REF!,'ГҮЙЛГЭЭНИЙ ТАЙЛАН'!A83,#REF!)+SUMIF(#REF!,'ГҮЙЛГЭЭНИЙ ТАЙЛАН'!A83,#REF!)</f>
        <v>#VALUE!</v>
      </c>
      <c r="H83" s="162" t="e">
        <f aca="false">SUMIF(#REF!,'ГҮЙЛГЭЭНИЙ ТАЙЛАН'!A83,#REF!)+SUMIF(#REF!,'ГҮЙЛГЭЭНИЙ ТАЙЛАН'!A83,#REF!)</f>
        <v>#VALUE!</v>
      </c>
      <c r="I83" s="162"/>
      <c r="J83" s="163" t="e">
        <f aca="false">F83+H83-G83</f>
        <v>#VALUE!</v>
      </c>
      <c r="K83" s="159" t="s">
        <v>448</v>
      </c>
    </row>
    <row r="84" customFormat="false" ht="14.25" hidden="false" customHeight="false" outlineLevel="0" collapsed="false">
      <c r="A84" s="159" t="s">
        <v>461</v>
      </c>
      <c r="B84" s="159" t="s">
        <v>462</v>
      </c>
      <c r="C84" s="160"/>
      <c r="D84" s="160" t="n">
        <v>0</v>
      </c>
      <c r="E84" s="161" t="e">
        <f aca="false">SUMIF(#REF!,'ГҮЙЛГЭЭНИЙ ТАЙЛАН'!A84,#REF!)+SUMIF(#REF!,'ГҮЙЛГЭЭНИЙ ТАЙЛАН'!A84,#REF!)</f>
        <v>#VALUE!</v>
      </c>
      <c r="F84" s="161" t="e">
        <f aca="false">SUMIF(#REF!,'ГҮЙЛГЭЭНИЙ ТАЙЛАН'!A84,#REF!)+SUMIF(#REF!,'ГҮЙЛГЭЭНИЙ ТАЙЛАН'!A84,#REF!)</f>
        <v>#VALUE!</v>
      </c>
      <c r="G84" s="162" t="e">
        <f aca="false">SUMIF(#REF!,'ГҮЙЛГЭЭНИЙ ТАЙЛАН'!A84,#REF!)+SUMIF(#REF!,'ГҮЙЛГЭЭНИЙ ТАЙЛАН'!A84,#REF!)</f>
        <v>#VALUE!</v>
      </c>
      <c r="H84" s="162" t="e">
        <f aca="false">SUMIF(#REF!,'ГҮЙЛГЭЭНИЙ ТАЙЛАН'!A84,#REF!)+SUMIF(#REF!,'ГҮЙЛГЭЭНИЙ ТАЙЛАН'!A84,#REF!)</f>
        <v>#VALUE!</v>
      </c>
      <c r="I84" s="162"/>
      <c r="J84" s="163" t="e">
        <f aca="false">F84+H84-G84</f>
        <v>#VALUE!</v>
      </c>
      <c r="K84" s="159" t="s">
        <v>448</v>
      </c>
    </row>
    <row r="85" customFormat="false" ht="14.25" hidden="false" customHeight="false" outlineLevel="0" collapsed="false">
      <c r="A85" s="159" t="s">
        <v>463</v>
      </c>
      <c r="B85" s="159" t="s">
        <v>464</v>
      </c>
      <c r="C85" s="160"/>
      <c r="D85" s="160" t="n">
        <v>0</v>
      </c>
      <c r="E85" s="161" t="e">
        <f aca="false">SUMIF(#REF!,'ГҮЙЛГЭЭНИЙ ТАЙЛАН'!A85,#REF!)+SUMIF(#REF!,'ГҮЙЛГЭЭНИЙ ТАЙЛАН'!A85,#REF!)</f>
        <v>#VALUE!</v>
      </c>
      <c r="F85" s="161" t="e">
        <f aca="false">SUMIF(#REF!,'ГҮЙЛГЭЭНИЙ ТАЙЛАН'!A85,#REF!)+SUMIF(#REF!,'ГҮЙЛГЭЭНИЙ ТАЙЛАН'!A85,#REF!)</f>
        <v>#VALUE!</v>
      </c>
      <c r="G85" s="162" t="e">
        <f aca="false">SUMIF(#REF!,'ГҮЙЛГЭЭНИЙ ТАЙЛАН'!A85,#REF!)+SUMIF(#REF!,'ГҮЙЛГЭЭНИЙ ТАЙЛАН'!A85,#REF!)</f>
        <v>#VALUE!</v>
      </c>
      <c r="H85" s="162" t="e">
        <f aca="false">SUMIF(#REF!,'ГҮЙЛГЭЭНИЙ ТАЙЛАН'!A85,#REF!)+SUMIF(#REF!,'ГҮЙЛГЭЭНИЙ ТАЙЛАН'!A85,#REF!)</f>
        <v>#VALUE!</v>
      </c>
      <c r="I85" s="162"/>
      <c r="J85" s="163" t="e">
        <f aca="false">F85+H85-G85</f>
        <v>#VALUE!</v>
      </c>
      <c r="K85" s="159" t="s">
        <v>448</v>
      </c>
    </row>
    <row r="86" customFormat="false" ht="14.25" hidden="false" customHeight="false" outlineLevel="0" collapsed="false">
      <c r="A86" s="159" t="s">
        <v>465</v>
      </c>
      <c r="B86" s="159" t="s">
        <v>466</v>
      </c>
      <c r="C86" s="160"/>
      <c r="D86" s="160" t="n">
        <v>464937804</v>
      </c>
      <c r="E86" s="161" t="e">
        <f aca="false">SUMIF(#REF!,'ГҮЙЛГЭЭНИЙ ТАЙЛАН'!A86,#REF!)+SUMIF(#REF!,'ГҮЙЛГЭЭНИЙ ТАЙЛАН'!A86,#REF!)</f>
        <v>#VALUE!</v>
      </c>
      <c r="F86" s="161" t="e">
        <f aca="false">SUMIF(#REF!,'ГҮЙЛГЭЭНИЙ ТАЙЛАН'!A86,#REF!)+SUMIF(#REF!,'ГҮЙЛГЭЭНИЙ ТАЙЛАН'!A86,#REF!)</f>
        <v>#VALUE!</v>
      </c>
      <c r="G86" s="162" t="e">
        <f aca="false">SUMIF(#REF!,'ГҮЙЛГЭЭНИЙ ТАЙЛАН'!A86,#REF!)+SUMIF(#REF!,'ГҮЙЛГЭЭНИЙ ТАЙЛАН'!A86,#REF!)</f>
        <v>#VALUE!</v>
      </c>
      <c r="H86" s="162" t="e">
        <f aca="false">SUMIF(#REF!,'ГҮЙЛГЭЭНИЙ ТАЙЛАН'!A86,#REF!)+SUMIF(#REF!,'ГҮЙЛГЭЭНИЙ ТАЙЛАН'!A86,#REF!)</f>
        <v>#VALUE!</v>
      </c>
      <c r="I86" s="162"/>
      <c r="J86" s="163" t="e">
        <f aca="false">F86+H86-G86</f>
        <v>#VALUE!</v>
      </c>
      <c r="K86" s="159" t="s">
        <v>112</v>
      </c>
    </row>
    <row r="87" customFormat="false" ht="14.25" hidden="false" customHeight="false" outlineLevel="0" collapsed="false">
      <c r="A87" s="159" t="s">
        <v>467</v>
      </c>
      <c r="B87" s="159" t="s">
        <v>468</v>
      </c>
      <c r="C87" s="160"/>
      <c r="D87" s="160" t="n">
        <v>0</v>
      </c>
      <c r="E87" s="161" t="e">
        <f aca="false">SUMIF(#REF!,'ГҮЙЛГЭЭНИЙ ТАЙЛАН'!A87,#REF!)+SUMIF(#REF!,'ГҮЙЛГЭЭНИЙ ТАЙЛАН'!A87,#REF!)</f>
        <v>#VALUE!</v>
      </c>
      <c r="F87" s="161" t="e">
        <f aca="false">SUMIF(#REF!,'ГҮЙЛГЭЭНИЙ ТАЙЛАН'!A87,#REF!)+SUMIF(#REF!,'ГҮЙЛГЭЭНИЙ ТАЙЛАН'!A87,#REF!)</f>
        <v>#VALUE!</v>
      </c>
      <c r="G87" s="162" t="e">
        <f aca="false">SUMIF(#REF!,'ГҮЙЛГЭЭНИЙ ТАЙЛАН'!A87,#REF!)+SUMIF(#REF!,'ГҮЙЛГЭЭНИЙ ТАЙЛАН'!A87,#REF!)</f>
        <v>#VALUE!</v>
      </c>
      <c r="H87" s="162" t="e">
        <f aca="false">SUMIF(#REF!,'ГҮЙЛГЭЭНИЙ ТАЙЛАН'!A87,#REF!)+SUMIF(#REF!,'ГҮЙЛГЭЭНИЙ ТАЙЛАН'!A87,#REF!)</f>
        <v>#VALUE!</v>
      </c>
      <c r="I87" s="162"/>
      <c r="J87" s="163" t="e">
        <f aca="false">F87+H87-G87</f>
        <v>#VALUE!</v>
      </c>
      <c r="K87" s="159" t="s">
        <v>112</v>
      </c>
    </row>
    <row r="88" customFormat="false" ht="14.25" hidden="false" customHeight="false" outlineLevel="0" collapsed="false">
      <c r="A88" s="159" t="s">
        <v>469</v>
      </c>
      <c r="B88" s="159" t="s">
        <v>470</v>
      </c>
      <c r="C88" s="160"/>
      <c r="D88" s="160" t="n">
        <v>117176171.8</v>
      </c>
      <c r="E88" s="161" t="e">
        <f aca="false">SUMIF(#REF!,'ГҮЙЛГЭЭНИЙ ТАЙЛАН'!A88,#REF!)+SUMIF(#REF!,'ГҮЙЛГЭЭНИЙ ТАЙЛАН'!A88,#REF!)</f>
        <v>#VALUE!</v>
      </c>
      <c r="F88" s="161" t="e">
        <f aca="false">SUMIF(#REF!,'ГҮЙЛГЭЭНИЙ ТАЙЛАН'!A88,#REF!)+SUMIF(#REF!,'ГҮЙЛГЭЭНИЙ ТАЙЛАН'!A88,#REF!)</f>
        <v>#VALUE!</v>
      </c>
      <c r="G88" s="162" t="e">
        <f aca="false">SUMIF(#REF!,'ГҮЙЛГЭЭНИЙ ТАЙЛАН'!A88,#REF!)+SUMIF(#REF!,'ГҮЙЛГЭЭНИЙ ТАЙЛАН'!A88,#REF!)</f>
        <v>#VALUE!</v>
      </c>
      <c r="H88" s="162" t="e">
        <f aca="false">SUMIF(#REF!,'ГҮЙЛГЭЭНИЙ ТАЙЛАН'!A88,#REF!)+SUMIF(#REF!,'ГҮЙЛГЭЭНИЙ ТАЙЛАН'!A88,#REF!)</f>
        <v>#VALUE!</v>
      </c>
      <c r="I88" s="162"/>
      <c r="J88" s="163" t="e">
        <f aca="false">F88+H88-G88</f>
        <v>#VALUE!</v>
      </c>
      <c r="K88" s="159" t="s">
        <v>112</v>
      </c>
    </row>
    <row r="89" customFormat="false" ht="14.25" hidden="false" customHeight="false" outlineLevel="0" collapsed="false">
      <c r="A89" s="159" t="s">
        <v>471</v>
      </c>
      <c r="B89" s="159" t="s">
        <v>472</v>
      </c>
      <c r="C89" s="160"/>
      <c r="D89" s="160" t="n">
        <v>0</v>
      </c>
      <c r="E89" s="161" t="e">
        <f aca="false">SUMIF(#REF!,'ГҮЙЛГЭЭНИЙ ТАЙЛАН'!A89,#REF!)+SUMIF(#REF!,'ГҮЙЛГЭЭНИЙ ТАЙЛАН'!A89,#REF!)</f>
        <v>#VALUE!</v>
      </c>
      <c r="F89" s="161" t="e">
        <f aca="false">SUMIF(#REF!,'ГҮЙЛГЭЭНИЙ ТАЙЛАН'!A89,#REF!)+SUMIF(#REF!,'ГҮЙЛГЭЭНИЙ ТАЙЛАН'!A89,#REF!)</f>
        <v>#VALUE!</v>
      </c>
      <c r="G89" s="162" t="e">
        <f aca="false">SUMIF(#REF!,'ГҮЙЛГЭЭНИЙ ТАЙЛАН'!A89,#REF!)+SUMIF(#REF!,'ГҮЙЛГЭЭНИЙ ТАЙЛАН'!A89,#REF!)</f>
        <v>#VALUE!</v>
      </c>
      <c r="H89" s="162" t="e">
        <f aca="false">SUMIF(#REF!,'ГҮЙЛГЭЭНИЙ ТАЙЛАН'!A89,#REF!)+SUMIF(#REF!,'ГҮЙЛГЭЭНИЙ ТАЙЛАН'!A89,#REF!)</f>
        <v>#VALUE!</v>
      </c>
      <c r="I89" s="162"/>
      <c r="J89" s="163" t="e">
        <f aca="false">F89+H89-G89</f>
        <v>#VALUE!</v>
      </c>
      <c r="K89" s="159" t="s">
        <v>112</v>
      </c>
    </row>
    <row r="90" customFormat="false" ht="14.25" hidden="false" customHeight="false" outlineLevel="0" collapsed="false">
      <c r="A90" s="159" t="s">
        <v>473</v>
      </c>
      <c r="B90" s="159" t="s">
        <v>474</v>
      </c>
      <c r="C90" s="160"/>
      <c r="D90" s="160" t="n">
        <v>0</v>
      </c>
      <c r="E90" s="161" t="e">
        <f aca="false">SUMIF(#REF!,'ГҮЙЛГЭЭНИЙ ТАЙЛАН'!A90,#REF!)+SUMIF(#REF!,'ГҮЙЛГЭЭНИЙ ТАЙЛАН'!A90,#REF!)</f>
        <v>#VALUE!</v>
      </c>
      <c r="F90" s="161" t="e">
        <f aca="false">SUMIF(#REF!,'ГҮЙЛГЭЭНИЙ ТАЙЛАН'!A90,#REF!)+SUMIF(#REF!,'ГҮЙЛГЭЭНИЙ ТАЙЛАН'!A90,#REF!)</f>
        <v>#VALUE!</v>
      </c>
      <c r="G90" s="162" t="e">
        <f aca="false">SUMIF(#REF!,'ГҮЙЛГЭЭНИЙ ТАЙЛАН'!A90,#REF!)+SUMIF(#REF!,'ГҮЙЛГЭЭНИЙ ТАЙЛАН'!A90,#REF!)</f>
        <v>#VALUE!</v>
      </c>
      <c r="H90" s="162" t="e">
        <f aca="false">SUMIF(#REF!,'ГҮЙЛГЭЭНИЙ ТАЙЛАН'!A90,#REF!)+SUMIF(#REF!,'ГҮЙЛГЭЭНИЙ ТАЙЛАН'!A90,#REF!)</f>
        <v>#VALUE!</v>
      </c>
      <c r="I90" s="162"/>
      <c r="J90" s="163" t="e">
        <f aca="false">F90+H90-G90</f>
        <v>#VALUE!</v>
      </c>
      <c r="K90" s="159" t="s">
        <v>475</v>
      </c>
    </row>
    <row r="91" customFormat="false" ht="14.25" hidden="false" customHeight="false" outlineLevel="0" collapsed="false">
      <c r="A91" s="159" t="s">
        <v>476</v>
      </c>
      <c r="B91" s="159" t="s">
        <v>477</v>
      </c>
      <c r="C91" s="160"/>
      <c r="D91" s="160" t="n">
        <v>0</v>
      </c>
      <c r="E91" s="161" t="e">
        <f aca="false">SUMIF(#REF!,'ГҮЙЛГЭЭНИЙ ТАЙЛАН'!A91,#REF!)+SUMIF(#REF!,'ГҮЙЛГЭЭНИЙ ТАЙЛАН'!A91,#REF!)</f>
        <v>#VALUE!</v>
      </c>
      <c r="F91" s="161" t="e">
        <f aca="false">SUMIF(#REF!,'ГҮЙЛГЭЭНИЙ ТАЙЛАН'!A91,#REF!)+SUMIF(#REF!,'ГҮЙЛГЭЭНИЙ ТАЙЛАН'!A91,#REF!)</f>
        <v>#VALUE!</v>
      </c>
      <c r="G91" s="162" t="e">
        <f aca="false">SUMIF(#REF!,'ГҮЙЛГЭЭНИЙ ТАЙЛАН'!A91,#REF!)+SUMIF(#REF!,'ГҮЙЛГЭЭНИЙ ТАЙЛАН'!A91,#REF!)</f>
        <v>#VALUE!</v>
      </c>
      <c r="H91" s="162" t="e">
        <f aca="false">SUMIF(#REF!,'ГҮЙЛГЭЭНИЙ ТАЙЛАН'!A91,#REF!)+SUMIF(#REF!,'ГҮЙЛГЭЭНИЙ ТАЙЛАН'!A91,#REF!)</f>
        <v>#VALUE!</v>
      </c>
      <c r="I91" s="162"/>
      <c r="J91" s="163" t="e">
        <f aca="false">F91+H91-G91</f>
        <v>#VALUE!</v>
      </c>
      <c r="K91" s="159" t="s">
        <v>478</v>
      </c>
    </row>
    <row r="92" customFormat="false" ht="14.25" hidden="false" customHeight="false" outlineLevel="0" collapsed="false">
      <c r="A92" s="159" t="s">
        <v>479</v>
      </c>
      <c r="B92" s="159" t="s">
        <v>480</v>
      </c>
      <c r="C92" s="160"/>
      <c r="D92" s="160" t="n">
        <v>0</v>
      </c>
      <c r="E92" s="161" t="e">
        <f aca="false">SUMIF(#REF!,'ГҮЙЛГЭЭНИЙ ТАЙЛАН'!A92,#REF!)+SUMIF(#REF!,'ГҮЙЛГЭЭНИЙ ТАЙЛАН'!A92,#REF!)</f>
        <v>#VALUE!</v>
      </c>
      <c r="F92" s="161" t="e">
        <f aca="false">SUMIF(#REF!,'ГҮЙЛГЭЭНИЙ ТАЙЛАН'!A92,#REF!)+SUMIF(#REF!,'ГҮЙЛГЭЭНИЙ ТАЙЛАН'!A92,#REF!)</f>
        <v>#VALUE!</v>
      </c>
      <c r="G92" s="162" t="e">
        <f aca="false">SUMIF(#REF!,'ГҮЙЛГЭЭНИЙ ТАЙЛАН'!A92,#REF!)+SUMIF(#REF!,'ГҮЙЛГЭЭНИЙ ТАЙЛАН'!A92,#REF!)</f>
        <v>#VALUE!</v>
      </c>
      <c r="H92" s="162" t="e">
        <f aca="false">SUMIF(#REF!,'ГҮЙЛГЭЭНИЙ ТАЙЛАН'!A92,#REF!)+SUMIF(#REF!,'ГҮЙЛГЭЭНИЙ ТАЙЛАН'!A92,#REF!)</f>
        <v>#VALUE!</v>
      </c>
      <c r="I92" s="162"/>
      <c r="J92" s="163" t="e">
        <f aca="false">F92+H92-G92</f>
        <v>#VALUE!</v>
      </c>
      <c r="K92" s="159" t="s">
        <v>481</v>
      </c>
    </row>
    <row r="93" customFormat="false" ht="14.25" hidden="false" customHeight="false" outlineLevel="0" collapsed="false">
      <c r="A93" s="159" t="s">
        <v>482</v>
      </c>
      <c r="B93" s="159" t="s">
        <v>483</v>
      </c>
      <c r="C93" s="160"/>
      <c r="D93" s="160" t="n">
        <v>0</v>
      </c>
      <c r="E93" s="161" t="e">
        <f aca="false">SUMIF(#REF!,'ГҮЙЛГЭЭНИЙ ТАЙЛАН'!A93,#REF!)+SUMIF(#REF!,'ГҮЙЛГЭЭНИЙ ТАЙЛАН'!A93,#REF!)</f>
        <v>#VALUE!</v>
      </c>
      <c r="F93" s="161" t="e">
        <f aca="false">SUMIF(#REF!,'ГҮЙЛГЭЭНИЙ ТАЙЛАН'!A93,#REF!)+SUMIF(#REF!,'ГҮЙЛГЭЭНИЙ ТАЙЛАН'!A93,#REF!)</f>
        <v>#VALUE!</v>
      </c>
      <c r="G93" s="162" t="e">
        <f aca="false">SUMIF(#REF!,'ГҮЙЛГЭЭНИЙ ТАЙЛАН'!A93,#REF!)+SUMIF(#REF!,'ГҮЙЛГЭЭНИЙ ТАЙЛАН'!A93,#REF!)</f>
        <v>#VALUE!</v>
      </c>
      <c r="H93" s="162" t="e">
        <f aca="false">SUMIF(#REF!,'ГҮЙЛГЭЭНИЙ ТАЙЛАН'!A93,#REF!)+SUMIF(#REF!,'ГҮЙЛГЭЭНИЙ ТАЙЛАН'!A93,#REF!)</f>
        <v>#VALUE!</v>
      </c>
      <c r="I93" s="162"/>
      <c r="J93" s="163" t="e">
        <f aca="false">F93+H93-G93</f>
        <v>#VALUE!</v>
      </c>
      <c r="K93" s="159" t="s">
        <v>112</v>
      </c>
    </row>
    <row r="94" customFormat="false" ht="14.25" hidden="false" customHeight="false" outlineLevel="0" collapsed="false">
      <c r="A94" s="159" t="s">
        <v>484</v>
      </c>
      <c r="B94" s="159" t="s">
        <v>485</v>
      </c>
      <c r="C94" s="160"/>
      <c r="D94" s="160" t="n">
        <v>5034665.01</v>
      </c>
      <c r="E94" s="161" t="e">
        <f aca="false">SUMIF(#REF!,'ГҮЙЛГЭЭНИЙ ТАЙЛАН'!A94,#REF!)+SUMIF(#REF!,'ГҮЙЛГЭЭНИЙ ТАЙЛАН'!A94,#REF!)</f>
        <v>#VALUE!</v>
      </c>
      <c r="F94" s="161" t="e">
        <f aca="false">SUMIF(#REF!,'ГҮЙЛГЭЭНИЙ ТАЙЛАН'!A94,#REF!)+SUMIF(#REF!,'ГҮЙЛГЭЭНИЙ ТАЙЛАН'!A94,#REF!)</f>
        <v>#VALUE!</v>
      </c>
      <c r="G94" s="162" t="e">
        <f aca="false">SUMIF(#REF!,'ГҮЙЛГЭЭНИЙ ТАЙЛАН'!A94,#REF!)+SUMIF(#REF!,'ГҮЙЛГЭЭНИЙ ТАЙЛАН'!A94,#REF!)</f>
        <v>#VALUE!</v>
      </c>
      <c r="H94" s="162" t="e">
        <f aca="false">SUMIF(#REF!,'ГҮЙЛГЭЭНИЙ ТАЙЛАН'!A94,#REF!)+SUMIF(#REF!,'ГҮЙЛГЭЭНИЙ ТАЙЛАН'!A94,#REF!)</f>
        <v>#VALUE!</v>
      </c>
      <c r="I94" s="162"/>
      <c r="J94" s="163" t="e">
        <f aca="false">F94+H94-G94</f>
        <v>#VALUE!</v>
      </c>
      <c r="K94" s="159" t="s">
        <v>475</v>
      </c>
    </row>
    <row r="95" customFormat="false" ht="14.25" hidden="false" customHeight="false" outlineLevel="0" collapsed="false">
      <c r="A95" s="159" t="s">
        <v>486</v>
      </c>
      <c r="B95" s="159" t="s">
        <v>487</v>
      </c>
      <c r="C95" s="160"/>
      <c r="D95" s="160" t="n">
        <v>79072727.2727274</v>
      </c>
      <c r="E95" s="161" t="e">
        <f aca="false">SUMIF(#REF!,'ГҮЙЛГЭЭНИЙ ТАЙЛАН'!A95,#REF!)+SUMIF(#REF!,'ГҮЙЛГЭЭНИЙ ТАЙЛАН'!A95,#REF!)</f>
        <v>#VALUE!</v>
      </c>
      <c r="F95" s="161" t="e">
        <f aca="false">SUMIF(#REF!,'ГҮЙЛГЭЭНИЙ ТАЙЛАН'!A95,#REF!)+SUMIF(#REF!,'ГҮЙЛГЭЭНИЙ ТАЙЛАН'!A95,#REF!)</f>
        <v>#VALUE!</v>
      </c>
      <c r="G95" s="162" t="e">
        <f aca="false">SUMIF(#REF!,'ГҮЙЛГЭЭНИЙ ТАЙЛАН'!A95,#REF!)+SUMIF(#REF!,'ГҮЙЛГЭЭНИЙ ТАЙЛАН'!A95,#REF!)</f>
        <v>#VALUE!</v>
      </c>
      <c r="H95" s="162" t="e">
        <f aca="false">SUMIF(#REF!,'ГҮЙЛГЭЭНИЙ ТАЙЛАН'!A95,#REF!)+SUMIF(#REF!,'ГҮЙЛГЭЭНИЙ ТАЙЛАН'!A95,#REF!)</f>
        <v>#VALUE!</v>
      </c>
      <c r="I95" s="162"/>
      <c r="J95" s="163" t="e">
        <f aca="false">F95+H95-G95</f>
        <v>#VALUE!</v>
      </c>
      <c r="K95" s="159" t="s">
        <v>475</v>
      </c>
    </row>
    <row r="96" customFormat="false" ht="14.25" hidden="false" customHeight="false" outlineLevel="0" collapsed="false">
      <c r="A96" s="159" t="s">
        <v>488</v>
      </c>
      <c r="B96" s="159" t="s">
        <v>489</v>
      </c>
      <c r="C96" s="160"/>
      <c r="D96" s="160" t="n">
        <v>0</v>
      </c>
      <c r="E96" s="161" t="e">
        <f aca="false">SUMIF(#REF!,'ГҮЙЛГЭЭНИЙ ТАЙЛАН'!A96,#REF!)+SUMIF(#REF!,'ГҮЙЛГЭЭНИЙ ТАЙЛАН'!A96,#REF!)</f>
        <v>#VALUE!</v>
      </c>
      <c r="F96" s="161" t="e">
        <f aca="false">SUMIF(#REF!,'ГҮЙЛГЭЭНИЙ ТАЙЛАН'!A96,#REF!)+SUMIF(#REF!,'ГҮЙЛГЭЭНИЙ ТАЙЛАН'!A96,#REF!)</f>
        <v>#VALUE!</v>
      </c>
      <c r="G96" s="162" t="e">
        <f aca="false">SUMIF(#REF!,'ГҮЙЛГЭЭНИЙ ТАЙЛАН'!A96,#REF!)+SUMIF(#REF!,'ГҮЙЛГЭЭНИЙ ТАЙЛАН'!A96,#REF!)</f>
        <v>#VALUE!</v>
      </c>
      <c r="H96" s="162" t="e">
        <f aca="false">SUMIF(#REF!,'ГҮЙЛГЭЭНИЙ ТАЙЛАН'!A96,#REF!)+SUMIF(#REF!,'ГҮЙЛГЭЭНИЙ ТАЙЛАН'!A96,#REF!)</f>
        <v>#VALUE!</v>
      </c>
      <c r="I96" s="162"/>
      <c r="J96" s="163" t="e">
        <f aca="false">F96+H96-G96</f>
        <v>#VALUE!</v>
      </c>
      <c r="K96" s="159" t="s">
        <v>475</v>
      </c>
    </row>
    <row r="97" customFormat="false" ht="14.25" hidden="false" customHeight="false" outlineLevel="0" collapsed="false">
      <c r="A97" s="159" t="s">
        <v>490</v>
      </c>
      <c r="B97" s="159" t="s">
        <v>491</v>
      </c>
      <c r="C97" s="160"/>
      <c r="D97" s="160" t="n">
        <v>0</v>
      </c>
      <c r="E97" s="161" t="e">
        <f aca="false">SUMIF(#REF!,'ГҮЙЛГЭЭНИЙ ТАЙЛАН'!A97,#REF!)+SUMIF(#REF!,'ГҮЙЛГЭЭНИЙ ТАЙЛАН'!A97,#REF!)</f>
        <v>#VALUE!</v>
      </c>
      <c r="F97" s="161" t="e">
        <f aca="false">SUMIF(#REF!,'ГҮЙЛГЭЭНИЙ ТАЙЛАН'!A97,#REF!)+SUMIF(#REF!,'ГҮЙЛГЭЭНИЙ ТАЙЛАН'!A97,#REF!)</f>
        <v>#VALUE!</v>
      </c>
      <c r="G97" s="162" t="e">
        <f aca="false">SUMIF(#REF!,'ГҮЙЛГЭЭНИЙ ТАЙЛАН'!A97,#REF!)+SUMIF(#REF!,'ГҮЙЛГЭЭНИЙ ТАЙЛАН'!A97,#REF!)</f>
        <v>#VALUE!</v>
      </c>
      <c r="H97" s="162" t="e">
        <f aca="false">SUMIF(#REF!,'ГҮЙЛГЭЭНИЙ ТАЙЛАН'!A97,#REF!)+SUMIF(#REF!,'ГҮЙЛГЭЭНИЙ ТАЙЛАН'!A97,#REF!)</f>
        <v>#VALUE!</v>
      </c>
      <c r="I97" s="162"/>
      <c r="J97" s="163" t="e">
        <f aca="false">F97+H97-G97</f>
        <v>#VALUE!</v>
      </c>
      <c r="K97" s="159" t="s">
        <v>475</v>
      </c>
    </row>
    <row r="98" customFormat="false" ht="14.25" hidden="false" customHeight="false" outlineLevel="0" collapsed="false">
      <c r="A98" s="159" t="s">
        <v>492</v>
      </c>
      <c r="B98" s="159" t="s">
        <v>493</v>
      </c>
      <c r="C98" s="160"/>
      <c r="D98" s="160" t="n">
        <v>16358405.4363636</v>
      </c>
      <c r="E98" s="161" t="e">
        <f aca="false">SUMIF(#REF!,'ГҮЙЛГЭЭНИЙ ТАЙЛАН'!A98,#REF!)+SUMIF(#REF!,'ГҮЙЛГЭЭНИЙ ТАЙЛАН'!A98,#REF!)</f>
        <v>#VALUE!</v>
      </c>
      <c r="F98" s="161" t="e">
        <f aca="false">SUMIF(#REF!,'ГҮЙЛГЭЭНИЙ ТАЙЛАН'!A98,#REF!)+SUMIF(#REF!,'ГҮЙЛГЭЭНИЙ ТАЙЛАН'!A98,#REF!)</f>
        <v>#VALUE!</v>
      </c>
      <c r="G98" s="162" t="e">
        <f aca="false">SUMIF(#REF!,'ГҮЙЛГЭЭНИЙ ТАЙЛАН'!A98,#REF!)+SUMIF(#REF!,'ГҮЙЛГЭЭНИЙ ТАЙЛАН'!A98,#REF!)</f>
        <v>#VALUE!</v>
      </c>
      <c r="H98" s="162" t="e">
        <f aca="false">SUMIF(#REF!,'ГҮЙЛГЭЭНИЙ ТАЙЛАН'!A98,#REF!)+SUMIF(#REF!,'ГҮЙЛГЭЭНИЙ ТАЙЛАН'!A98,#REF!)</f>
        <v>#VALUE!</v>
      </c>
      <c r="I98" s="162"/>
      <c r="J98" s="163" t="e">
        <f aca="false">F98+H98-G98</f>
        <v>#VALUE!</v>
      </c>
      <c r="K98" s="159" t="s">
        <v>494</v>
      </c>
    </row>
    <row r="99" customFormat="false" ht="14.25" hidden="false" customHeight="false" outlineLevel="0" collapsed="false">
      <c r="A99" s="159" t="s">
        <v>495</v>
      </c>
      <c r="B99" s="159" t="s">
        <v>107</v>
      </c>
      <c r="C99" s="160"/>
      <c r="D99" s="160" t="n">
        <v>0</v>
      </c>
      <c r="E99" s="161" t="e">
        <f aca="false">SUMIF(#REF!,'ГҮЙЛГЭЭНИЙ ТАЙЛАН'!A99,#REF!)+SUMIF(#REF!,'ГҮЙЛГЭЭНИЙ ТАЙЛАН'!A99,#REF!)</f>
        <v>#VALUE!</v>
      </c>
      <c r="F99" s="161" t="e">
        <f aca="false">SUMIF(#REF!,'ГҮЙЛГЭЭНИЙ ТАЙЛАН'!A99,#REF!)+SUMIF(#REF!,'ГҮЙЛГЭЭНИЙ ТАЙЛАН'!A99,#REF!)</f>
        <v>#VALUE!</v>
      </c>
      <c r="G99" s="162" t="e">
        <f aca="false">SUMIF(#REF!,'ГҮЙЛГЭЭНИЙ ТАЙЛАН'!A99,#REF!)+SUMIF(#REF!,'ГҮЙЛГЭЭНИЙ ТАЙЛАН'!A99,#REF!)</f>
        <v>#VALUE!</v>
      </c>
      <c r="H99" s="162" t="e">
        <f aca="false">SUMIF(#REF!,'ГҮЙЛГЭЭНИЙ ТАЙЛАН'!A99,#REF!)+SUMIF(#REF!,'ГҮЙЛГЭЭНИЙ ТАЙЛАН'!A99,#REF!)</f>
        <v>#VALUE!</v>
      </c>
      <c r="I99" s="162"/>
      <c r="J99" s="163" t="e">
        <f aca="false">F99+H99-G99</f>
        <v>#VALUE!</v>
      </c>
      <c r="K99" s="159" t="s">
        <v>112</v>
      </c>
    </row>
    <row r="100" customFormat="false" ht="14.25" hidden="false" customHeight="false" outlineLevel="0" collapsed="false">
      <c r="A100" s="159" t="s">
        <v>496</v>
      </c>
      <c r="B100" s="159" t="s">
        <v>497</v>
      </c>
      <c r="C100" s="160"/>
      <c r="D100" s="160" t="n">
        <v>4607382.15909091</v>
      </c>
      <c r="E100" s="161" t="e">
        <f aca="false">SUMIF(#REF!,'ГҮЙЛГЭЭНИЙ ТАЙЛАН'!A100,#REF!)+SUMIF(#REF!,'ГҮЙЛГЭЭНИЙ ТАЙЛАН'!A100,#REF!)</f>
        <v>#VALUE!</v>
      </c>
      <c r="F100" s="161" t="e">
        <f aca="false">SUMIF(#REF!,'ГҮЙЛГЭЭНИЙ ТАЙЛАН'!A100,#REF!)+SUMIF(#REF!,'ГҮЙЛГЭЭНИЙ ТАЙЛАН'!A100,#REF!)</f>
        <v>#VALUE!</v>
      </c>
      <c r="G100" s="162" t="e">
        <f aca="false">SUMIF(#REF!,'ГҮЙЛГЭЭНИЙ ТАЙЛАН'!A100,#REF!)+SUMIF(#REF!,'ГҮЙЛГЭЭНИЙ ТАЙЛАН'!A100,#REF!)</f>
        <v>#VALUE!</v>
      </c>
      <c r="H100" s="162" t="e">
        <f aca="false">SUMIF(#REF!,'ГҮЙЛГЭЭНИЙ ТАЙЛАН'!A100,#REF!)+SUMIF(#REF!,'ГҮЙЛГЭЭНИЙ ТАЙЛАН'!A100,#REF!)</f>
        <v>#VALUE!</v>
      </c>
      <c r="I100" s="162"/>
      <c r="J100" s="163" t="e">
        <f aca="false">F100+H100-G100</f>
        <v>#VALUE!</v>
      </c>
      <c r="K100" s="159" t="s">
        <v>112</v>
      </c>
    </row>
    <row r="101" customFormat="false" ht="14.25" hidden="false" customHeight="false" outlineLevel="0" collapsed="false">
      <c r="A101" s="159" t="s">
        <v>498</v>
      </c>
      <c r="B101" s="159" t="s">
        <v>499</v>
      </c>
      <c r="C101" s="160"/>
      <c r="D101" s="160" t="n">
        <v>0</v>
      </c>
      <c r="E101" s="161" t="e">
        <f aca="false">SUMIF(#REF!,'ГҮЙЛГЭЭНИЙ ТАЙЛАН'!A101,#REF!)+SUMIF(#REF!,'ГҮЙЛГЭЭНИЙ ТАЙЛАН'!A101,#REF!)</f>
        <v>#VALUE!</v>
      </c>
      <c r="F101" s="161" t="e">
        <f aca="false">SUMIF(#REF!,'ГҮЙЛГЭЭНИЙ ТАЙЛАН'!A101,#REF!)+SUMIF(#REF!,'ГҮЙЛГЭЭНИЙ ТАЙЛАН'!A101,#REF!)</f>
        <v>#VALUE!</v>
      </c>
      <c r="G101" s="162" t="e">
        <f aca="false">SUMIF(#REF!,'ГҮЙЛГЭЭНИЙ ТАЙЛАН'!A101,#REF!)+SUMIF(#REF!,'ГҮЙЛГЭЭНИЙ ТАЙЛАН'!A101,#REF!)</f>
        <v>#VALUE!</v>
      </c>
      <c r="H101" s="162" t="e">
        <f aca="false">SUMIF(#REF!,'ГҮЙЛГЭЭНИЙ ТАЙЛАН'!A101,#REF!)+SUMIF(#REF!,'ГҮЙЛГЭЭНИЙ ТАЙЛАН'!A101,#REF!)</f>
        <v>#VALUE!</v>
      </c>
      <c r="I101" s="162"/>
      <c r="J101" s="163" t="e">
        <f aca="false">F101+H101-G101</f>
        <v>#VALUE!</v>
      </c>
      <c r="K101" s="159" t="s">
        <v>112</v>
      </c>
    </row>
    <row r="102" customFormat="false" ht="14.25" hidden="false" customHeight="false" outlineLevel="0" collapsed="false">
      <c r="A102" s="159" t="s">
        <v>500</v>
      </c>
      <c r="B102" s="159" t="s">
        <v>501</v>
      </c>
      <c r="C102" s="160"/>
      <c r="D102" s="160" t="n">
        <v>30000000</v>
      </c>
      <c r="E102" s="161" t="e">
        <f aca="false">SUMIF(#REF!,'ГҮЙЛГЭЭНИЙ ТАЙЛАН'!A102,#REF!)+SUMIF(#REF!,'ГҮЙЛГЭЭНИЙ ТАЙЛАН'!A102,#REF!)</f>
        <v>#VALUE!</v>
      </c>
      <c r="F102" s="161" t="e">
        <f aca="false">SUMIF(#REF!,'ГҮЙЛГЭЭНИЙ ТАЙЛАН'!A102,#REF!)+SUMIF(#REF!,'ГҮЙЛГЭЭНИЙ ТАЙЛАН'!A102,#REF!)</f>
        <v>#VALUE!</v>
      </c>
      <c r="G102" s="162" t="e">
        <f aca="false">SUMIF(#REF!,'ГҮЙЛГЭЭНИЙ ТАЙЛАН'!A102,#REF!)+SUMIF(#REF!,'ГҮЙЛГЭЭНИЙ ТАЙЛАН'!A102,#REF!)</f>
        <v>#VALUE!</v>
      </c>
      <c r="H102" s="162" t="e">
        <f aca="false">SUMIF(#REF!,'ГҮЙЛГЭЭНИЙ ТАЙЛАН'!A102,#REF!)+SUMIF(#REF!,'ГҮЙЛГЭЭНИЙ ТАЙЛАН'!A102,#REF!)</f>
        <v>#VALUE!</v>
      </c>
      <c r="I102" s="162"/>
      <c r="J102" s="163" t="e">
        <f aca="false">F102+H102-G102</f>
        <v>#VALUE!</v>
      </c>
      <c r="K102" s="159" t="s">
        <v>502</v>
      </c>
    </row>
    <row r="103" customFormat="false" ht="14.25" hidden="false" customHeight="false" outlineLevel="0" collapsed="false">
      <c r="A103" s="159" t="s">
        <v>503</v>
      </c>
      <c r="B103" s="159" t="s">
        <v>504</v>
      </c>
      <c r="C103" s="160"/>
      <c r="D103" s="160" t="n">
        <v>0</v>
      </c>
      <c r="E103" s="161" t="e">
        <f aca="false">SUMIF(#REF!,'ГҮЙЛГЭЭНИЙ ТАЙЛАН'!A103,#REF!)+SUMIF(#REF!,'ГҮЙЛГЭЭНИЙ ТАЙЛАН'!A103,#REF!)</f>
        <v>#VALUE!</v>
      </c>
      <c r="F103" s="161" t="e">
        <f aca="false">SUMIF(#REF!,'ГҮЙЛГЭЭНИЙ ТАЙЛАН'!A103,#REF!)+SUMIF(#REF!,'ГҮЙЛГЭЭНИЙ ТАЙЛАН'!A103,#REF!)</f>
        <v>#VALUE!</v>
      </c>
      <c r="G103" s="162" t="e">
        <f aca="false">SUMIF(#REF!,'ГҮЙЛГЭЭНИЙ ТАЙЛАН'!A103,#REF!)+SUMIF(#REF!,'ГҮЙЛГЭЭНИЙ ТАЙЛАН'!A103,#REF!)</f>
        <v>#VALUE!</v>
      </c>
      <c r="H103" s="162" t="e">
        <f aca="false">SUMIF(#REF!,'ГҮЙЛГЭЭНИЙ ТАЙЛАН'!A103,#REF!)+SUMIF(#REF!,'ГҮЙЛГЭЭНИЙ ТАЙЛАН'!A103,#REF!)</f>
        <v>#VALUE!</v>
      </c>
      <c r="I103" s="162"/>
      <c r="J103" s="163" t="e">
        <f aca="false">F103+H103-G103</f>
        <v>#VALUE!</v>
      </c>
      <c r="K103" s="159" t="s">
        <v>505</v>
      </c>
    </row>
    <row r="104" customFormat="false" ht="14.25" hidden="false" customHeight="false" outlineLevel="0" collapsed="false">
      <c r="A104" s="159" t="s">
        <v>506</v>
      </c>
      <c r="B104" s="159" t="s">
        <v>122</v>
      </c>
      <c r="C104" s="160"/>
      <c r="D104" s="160" t="n">
        <v>0</v>
      </c>
      <c r="E104" s="161" t="e">
        <f aca="false">SUMIF(#REF!,'ГҮЙЛГЭЭНИЙ ТАЙЛАН'!A104,#REF!)+SUMIF(#REF!,'ГҮЙЛГЭЭНИЙ ТАЙЛАН'!A104,#REF!)</f>
        <v>#VALUE!</v>
      </c>
      <c r="F104" s="161" t="e">
        <f aca="false">SUMIF(#REF!,'ГҮЙЛГЭЭНИЙ ТАЙЛАН'!A104,#REF!)+SUMIF(#REF!,'ГҮЙЛГЭЭНИЙ ТАЙЛАН'!A104,#REF!)</f>
        <v>#VALUE!</v>
      </c>
      <c r="G104" s="162" t="e">
        <f aca="false">SUMIF(#REF!,'ГҮЙЛГЭЭНИЙ ТАЙЛАН'!A104,#REF!)+SUMIF(#REF!,'ГҮЙЛГЭЭНИЙ ТАЙЛАН'!A104,#REF!)</f>
        <v>#VALUE!</v>
      </c>
      <c r="H104" s="162" t="e">
        <f aca="false">SUMIF(#REF!,'ГҮЙЛГЭЭНИЙ ТАЙЛАН'!A104,#REF!)+SUMIF(#REF!,'ГҮЙЛГЭЭНИЙ ТАЙЛАН'!A104,#REF!)</f>
        <v>#VALUE!</v>
      </c>
      <c r="I104" s="162"/>
      <c r="J104" s="163" t="e">
        <f aca="false">F104+H104-G104</f>
        <v>#VALUE!</v>
      </c>
      <c r="K104" s="159" t="s">
        <v>505</v>
      </c>
    </row>
    <row r="105" customFormat="false" ht="14.25" hidden="false" customHeight="false" outlineLevel="0" collapsed="false">
      <c r="A105" s="159" t="s">
        <v>507</v>
      </c>
      <c r="B105" s="159" t="s">
        <v>508</v>
      </c>
      <c r="C105" s="160"/>
      <c r="D105" s="160" t="n">
        <v>0</v>
      </c>
      <c r="E105" s="161" t="e">
        <f aca="false">SUMIF(#REF!,'ГҮЙЛГЭЭНИЙ ТАЙЛАН'!A105,#REF!)+SUMIF(#REF!,'ГҮЙЛГЭЭНИЙ ТАЙЛАН'!A105,#REF!)</f>
        <v>#VALUE!</v>
      </c>
      <c r="F105" s="161" t="e">
        <f aca="false">SUMIF(#REF!,'ГҮЙЛГЭЭНИЙ ТАЙЛАН'!A105,#REF!)+SUMIF(#REF!,'ГҮЙЛГЭЭНИЙ ТАЙЛАН'!A105,#REF!)</f>
        <v>#VALUE!</v>
      </c>
      <c r="G105" s="162" t="e">
        <f aca="false">SUMIF(#REF!,'ГҮЙЛГЭЭНИЙ ТАЙЛАН'!A105,#REF!)+SUMIF(#REF!,'ГҮЙЛГЭЭНИЙ ТАЙЛАН'!A105,#REF!)</f>
        <v>#VALUE!</v>
      </c>
      <c r="H105" s="162" t="e">
        <f aca="false">SUMIF(#REF!,'ГҮЙЛГЭЭНИЙ ТАЙЛАН'!A105,#REF!)+SUMIF(#REF!,'ГҮЙЛГЭЭНИЙ ТАЙЛАН'!A105,#REF!)</f>
        <v>#VALUE!</v>
      </c>
      <c r="I105" s="162"/>
      <c r="J105" s="163" t="e">
        <f aca="false">F105+H105-G105</f>
        <v>#VALUE!</v>
      </c>
      <c r="K105" s="159" t="s">
        <v>505</v>
      </c>
    </row>
    <row r="106" customFormat="false" ht="14.25" hidden="false" customHeight="false" outlineLevel="0" collapsed="false">
      <c r="A106" s="159" t="s">
        <v>509</v>
      </c>
      <c r="B106" s="159" t="s">
        <v>510</v>
      </c>
      <c r="C106" s="160"/>
      <c r="D106" s="160" t="n">
        <v>0</v>
      </c>
      <c r="E106" s="161" t="e">
        <f aca="false">SUMIF(#REF!,'ГҮЙЛГЭЭНИЙ ТАЙЛАН'!A106,#REF!)+SUMIF(#REF!,'ГҮЙЛГЭЭНИЙ ТАЙЛАН'!A106,#REF!)</f>
        <v>#VALUE!</v>
      </c>
      <c r="F106" s="161" t="e">
        <f aca="false">SUMIF(#REF!,'ГҮЙЛГЭЭНИЙ ТАЙЛАН'!A106,#REF!)+SUMIF(#REF!,'ГҮЙЛГЭЭНИЙ ТАЙЛАН'!A106,#REF!)</f>
        <v>#VALUE!</v>
      </c>
      <c r="G106" s="162" t="e">
        <f aca="false">SUMIF(#REF!,'ГҮЙЛГЭЭНИЙ ТАЙЛАН'!A106,#REF!)+SUMIF(#REF!,'ГҮЙЛГЭЭНИЙ ТАЙЛАН'!A106,#REF!)</f>
        <v>#VALUE!</v>
      </c>
      <c r="H106" s="162" t="e">
        <f aca="false">SUMIF(#REF!,'ГҮЙЛГЭЭНИЙ ТАЙЛАН'!A106,#REF!)+SUMIF(#REF!,'ГҮЙЛГЭЭНИЙ ТАЙЛАН'!A106,#REF!)</f>
        <v>#VALUE!</v>
      </c>
      <c r="I106" s="162"/>
      <c r="J106" s="163" t="e">
        <f aca="false">F106+H106-G106</f>
        <v>#VALUE!</v>
      </c>
      <c r="K106" s="159" t="s">
        <v>505</v>
      </c>
    </row>
    <row r="107" customFormat="false" ht="14.25" hidden="false" customHeight="false" outlineLevel="0" collapsed="false">
      <c r="A107" s="159" t="s">
        <v>511</v>
      </c>
      <c r="B107" s="159" t="s">
        <v>512</v>
      </c>
      <c r="C107" s="160" t="n">
        <v>0</v>
      </c>
      <c r="D107" s="160" t="n">
        <v>0</v>
      </c>
      <c r="E107" s="161" t="e">
        <f aca="false">SUMIF(#REF!,'ГҮЙЛГЭЭНИЙ ТАЙЛАН'!A107,#REF!)+SUMIF(#REF!,'ГҮЙЛГЭЭНИЙ ТАЙЛАН'!A107,#REF!)</f>
        <v>#VALUE!</v>
      </c>
      <c r="F107" s="161" t="e">
        <f aca="false">SUMIF(#REF!,'ГҮЙЛГЭЭНИЙ ТАЙЛАН'!A107,#REF!)+SUMIF(#REF!,'ГҮЙЛГЭЭНИЙ ТАЙЛАН'!A107,#REF!)</f>
        <v>#VALUE!</v>
      </c>
      <c r="G107" s="162" t="e">
        <f aca="false">SUMIF(#REF!,'ГҮЙЛГЭЭНИЙ ТАЙЛАН'!A107,#REF!)+SUMIF(#REF!,'ГҮЙЛГЭЭНИЙ ТАЙЛАН'!A107,#REF!)</f>
        <v>#VALUE!</v>
      </c>
      <c r="H107" s="162" t="e">
        <f aca="false">SUMIF(#REF!,'ГҮЙЛГЭЭНИЙ ТАЙЛАН'!A107,#REF!)+SUMIF(#REF!,'ГҮЙЛГЭЭНИЙ ТАЙЛАН'!A107,#REF!)</f>
        <v>#VALUE!</v>
      </c>
      <c r="I107" s="162"/>
      <c r="J107" s="163" t="e">
        <f aca="false">F107+H107-G107</f>
        <v>#VALUE!</v>
      </c>
      <c r="K107" s="159" t="s">
        <v>513</v>
      </c>
    </row>
    <row r="108" customFormat="false" ht="14.25" hidden="false" customHeight="false" outlineLevel="0" collapsed="false">
      <c r="A108" s="159" t="s">
        <v>514</v>
      </c>
      <c r="B108" s="159" t="s">
        <v>515</v>
      </c>
      <c r="C108" s="160" t="n">
        <v>0</v>
      </c>
      <c r="D108" s="160" t="n">
        <v>0</v>
      </c>
      <c r="E108" s="161" t="e">
        <f aca="false">SUMIF(#REF!,'ГҮЙЛГЭЭНИЙ ТАЙЛАН'!A108,#REF!)+SUMIF(#REF!,'ГҮЙЛГЭЭНИЙ ТАЙЛАН'!A108,#REF!)</f>
        <v>#VALUE!</v>
      </c>
      <c r="F108" s="161" t="e">
        <f aca="false">SUMIF(#REF!,'ГҮЙЛГЭЭНИЙ ТАЙЛАН'!A108,#REF!)+SUMIF(#REF!,'ГҮЙЛГЭЭНИЙ ТАЙЛАН'!A108,#REF!)</f>
        <v>#VALUE!</v>
      </c>
      <c r="G108" s="162" t="e">
        <f aca="false">SUMIF(#REF!,'ГҮЙЛГЭЭНИЙ ТАЙЛАН'!A108,#REF!)+SUMIF(#REF!,'ГҮЙЛГЭЭНИЙ ТАЙЛАН'!A108,#REF!)</f>
        <v>#VALUE!</v>
      </c>
      <c r="H108" s="162" t="e">
        <f aca="false">SUMIF(#REF!,'ГҮЙЛГЭЭНИЙ ТАЙЛАН'!A108,#REF!)+SUMIF(#REF!,'ГҮЙЛГЭЭНИЙ ТАЙЛАН'!A108,#REF!)</f>
        <v>#VALUE!</v>
      </c>
      <c r="I108" s="162"/>
      <c r="J108" s="163" t="e">
        <f aca="false">F108+H108-G108</f>
        <v>#VALUE!</v>
      </c>
      <c r="K108" s="159" t="s">
        <v>505</v>
      </c>
    </row>
    <row r="109" customFormat="false" ht="14.25" hidden="false" customHeight="false" outlineLevel="0" collapsed="false">
      <c r="A109" s="159" t="s">
        <v>516</v>
      </c>
      <c r="B109" s="159" t="s">
        <v>517</v>
      </c>
      <c r="C109" s="160" t="n">
        <v>0</v>
      </c>
      <c r="D109" s="160" t="n">
        <v>0</v>
      </c>
      <c r="E109" s="161" t="e">
        <f aca="false">SUMIF(#REF!,'ГҮЙЛГЭЭНИЙ ТАЙЛАН'!A109,#REF!)+SUMIF(#REF!,'ГҮЙЛГЭЭНИЙ ТАЙЛАН'!A109,#REF!)</f>
        <v>#VALUE!</v>
      </c>
      <c r="F109" s="161" t="e">
        <f aca="false">SUMIF(#REF!,'ГҮЙЛГЭЭНИЙ ТАЙЛАН'!A109,#REF!)+SUMIF(#REF!,'ГҮЙЛГЭЭНИЙ ТАЙЛАН'!A109,#REF!)</f>
        <v>#VALUE!</v>
      </c>
      <c r="G109" s="162" t="e">
        <f aca="false">SUMIF(#REF!,'ГҮЙЛГЭЭНИЙ ТАЙЛАН'!A109,#REF!)+SUMIF(#REF!,'ГҮЙЛГЭЭНИЙ ТАЙЛАН'!A109,#REF!)</f>
        <v>#VALUE!</v>
      </c>
      <c r="H109" s="162" t="e">
        <f aca="false">SUMIF(#REF!,'ГҮЙЛГЭЭНИЙ ТАЙЛАН'!A109,#REF!)+SUMIF(#REF!,'ГҮЙЛГЭЭНИЙ ТАЙЛАН'!A109,#REF!)</f>
        <v>#VALUE!</v>
      </c>
      <c r="I109" s="162"/>
      <c r="J109" s="163" t="e">
        <f aca="false">F109+H109-G109</f>
        <v>#VALUE!</v>
      </c>
      <c r="K109" s="159" t="s">
        <v>518</v>
      </c>
    </row>
    <row r="110" customFormat="false" ht="14.25" hidden="false" customHeight="false" outlineLevel="0" collapsed="false">
      <c r="A110" s="159" t="s">
        <v>519</v>
      </c>
      <c r="B110" s="159" t="s">
        <v>520</v>
      </c>
      <c r="C110" s="160" t="n">
        <v>0</v>
      </c>
      <c r="D110" s="160" t="n">
        <v>0</v>
      </c>
      <c r="E110" s="161" t="e">
        <f aca="false">SUMIF(#REF!,'ГҮЙЛГЭЭНИЙ ТАЙЛАН'!A110,#REF!)+SUMIF(#REF!,'ГҮЙЛГЭЭНИЙ ТАЙЛАН'!A110,#REF!)</f>
        <v>#VALUE!</v>
      </c>
      <c r="F110" s="161" t="e">
        <f aca="false">SUMIF(#REF!,'ГҮЙЛГЭЭНИЙ ТАЙЛАН'!A110,#REF!)+SUMIF(#REF!,'ГҮЙЛГЭЭНИЙ ТАЙЛАН'!A110,#REF!)</f>
        <v>#VALUE!</v>
      </c>
      <c r="G110" s="162" t="e">
        <f aca="false">SUMIF(#REF!,'ГҮЙЛГЭЭНИЙ ТАЙЛАН'!A110,#REF!)+SUMIF(#REF!,'ГҮЙЛГЭЭНИЙ ТАЙЛАН'!A110,#REF!)</f>
        <v>#VALUE!</v>
      </c>
      <c r="H110" s="162" t="e">
        <f aca="false">SUMIF(#REF!,'ГҮЙЛГЭЭНИЙ ТАЙЛАН'!A110,#REF!)+SUMIF(#REF!,'ГҮЙЛГЭЭНИЙ ТАЙЛАН'!A110,#REF!)</f>
        <v>#VALUE!</v>
      </c>
      <c r="I110" s="162"/>
      <c r="J110" s="163" t="e">
        <f aca="false">F110+H110-G110</f>
        <v>#VALUE!</v>
      </c>
      <c r="K110" s="159" t="s">
        <v>518</v>
      </c>
    </row>
    <row r="111" customFormat="false" ht="14.25" hidden="false" customHeight="false" outlineLevel="0" collapsed="false">
      <c r="A111" s="159" t="s">
        <v>521</v>
      </c>
      <c r="B111" s="159" t="s">
        <v>140</v>
      </c>
      <c r="C111" s="160" t="n">
        <v>0</v>
      </c>
      <c r="D111" s="160" t="n">
        <v>0</v>
      </c>
      <c r="E111" s="161" t="e">
        <f aca="false">SUMIF(#REF!,'ГҮЙЛГЭЭНИЙ ТАЙЛАН'!A111,#REF!)+SUMIF(#REF!,'ГҮЙЛГЭЭНИЙ ТАЙЛАН'!A111,#REF!)</f>
        <v>#VALUE!</v>
      </c>
      <c r="F111" s="161" t="e">
        <f aca="false">SUMIF(#REF!,'ГҮЙЛГЭЭНИЙ ТАЙЛАН'!A111,#REF!)+SUMIF(#REF!,'ГҮЙЛГЭЭНИЙ ТАЙЛАН'!A111,#REF!)</f>
        <v>#VALUE!</v>
      </c>
      <c r="G111" s="162" t="e">
        <f aca="false">SUMIF(#REF!,'ГҮЙЛГЭЭНИЙ ТАЙЛАН'!A111,#REF!)+SUMIF(#REF!,'ГҮЙЛГЭЭНИЙ ТАЙЛАН'!A111,#REF!)</f>
        <v>#VALUE!</v>
      </c>
      <c r="H111" s="162" t="e">
        <f aca="false">SUMIF(#REF!,'ГҮЙЛГЭЭНИЙ ТАЙЛАН'!A111,#REF!)+SUMIF(#REF!,'ГҮЙЛГЭЭНИЙ ТАЙЛАН'!A111,#REF!)</f>
        <v>#VALUE!</v>
      </c>
      <c r="I111" s="162"/>
      <c r="J111" s="163" t="e">
        <f aca="false">F111+H111-G111</f>
        <v>#VALUE!</v>
      </c>
      <c r="K111" s="159" t="s">
        <v>522</v>
      </c>
    </row>
    <row r="112" customFormat="false" ht="14.25" hidden="false" customHeight="false" outlineLevel="0" collapsed="false">
      <c r="A112" s="159" t="s">
        <v>523</v>
      </c>
      <c r="B112" s="159" t="s">
        <v>142</v>
      </c>
      <c r="C112" s="160" t="n">
        <v>0</v>
      </c>
      <c r="D112" s="160" t="n">
        <v>0</v>
      </c>
      <c r="E112" s="161" t="e">
        <f aca="false">SUMIF(#REF!,'ГҮЙЛГЭЭНИЙ ТАЙЛАН'!A112,#REF!)+SUMIF(#REF!,'ГҮЙЛГЭЭНИЙ ТАЙЛАН'!A112,#REF!)</f>
        <v>#VALUE!</v>
      </c>
      <c r="F112" s="161" t="e">
        <f aca="false">SUMIF(#REF!,'ГҮЙЛГЭЭНИЙ ТАЙЛАН'!A112,#REF!)+SUMIF(#REF!,'ГҮЙЛГЭЭНИЙ ТАЙЛАН'!A112,#REF!)</f>
        <v>#VALUE!</v>
      </c>
      <c r="G112" s="162" t="e">
        <f aca="false">SUMIF(#REF!,'ГҮЙЛГЭЭНИЙ ТАЙЛАН'!A112,#REF!)+SUMIF(#REF!,'ГҮЙЛГЭЭНИЙ ТАЙЛАН'!A112,#REF!)</f>
        <v>#VALUE!</v>
      </c>
      <c r="H112" s="162" t="e">
        <f aca="false">SUMIF(#REF!,'ГҮЙЛГЭЭНИЙ ТАЙЛАН'!A112,#REF!)+SUMIF(#REF!,'ГҮЙЛГЭЭНИЙ ТАЙЛАН'!A112,#REF!)</f>
        <v>#VALUE!</v>
      </c>
      <c r="I112" s="162"/>
      <c r="J112" s="163" t="e">
        <f aca="false">F112+H112-G112</f>
        <v>#VALUE!</v>
      </c>
      <c r="K112" s="159" t="s">
        <v>524</v>
      </c>
    </row>
    <row r="113" customFormat="false" ht="14.25" hidden="false" customHeight="false" outlineLevel="0" collapsed="false">
      <c r="A113" s="159" t="s">
        <v>525</v>
      </c>
      <c r="B113" s="159" t="s">
        <v>526</v>
      </c>
      <c r="C113" s="160" t="n">
        <v>0</v>
      </c>
      <c r="D113" s="160" t="n">
        <v>0</v>
      </c>
      <c r="E113" s="161" t="e">
        <f aca="false">SUMIF(#REF!,'ГҮЙЛГЭЭНИЙ ТАЙЛАН'!A113,#REF!)+SUMIF(#REF!,'ГҮЙЛГЭЭНИЙ ТАЙЛАН'!A113,#REF!)</f>
        <v>#VALUE!</v>
      </c>
      <c r="F113" s="161" t="e">
        <f aca="false">SUMIF(#REF!,'ГҮЙЛГЭЭНИЙ ТАЙЛАН'!A113,#REF!)+SUMIF(#REF!,'ГҮЙЛГЭЭНИЙ ТАЙЛАН'!A113,#REF!)</f>
        <v>#VALUE!</v>
      </c>
      <c r="G113" s="162" t="e">
        <f aca="false">SUMIF(#REF!,'ГҮЙЛГЭЭНИЙ ТАЙЛАН'!A113,#REF!)+SUMIF(#REF!,'ГҮЙЛГЭЭНИЙ ТАЙЛАН'!A113,#REF!)</f>
        <v>#VALUE!</v>
      </c>
      <c r="H113" s="162" t="e">
        <f aca="false">SUMIF(#REF!,'ГҮЙЛГЭЭНИЙ ТАЙЛАН'!A113,#REF!)+SUMIF(#REF!,'ГҮЙЛГЭЭНИЙ ТАЙЛАН'!A113,#REF!)</f>
        <v>#VALUE!</v>
      </c>
      <c r="I113" s="162"/>
      <c r="J113" s="163" t="e">
        <f aca="false">F113+H113-G113</f>
        <v>#VALUE!</v>
      </c>
      <c r="K113" s="159" t="s">
        <v>527</v>
      </c>
    </row>
    <row r="114" customFormat="false" ht="14.25" hidden="false" customHeight="false" outlineLevel="0" collapsed="false">
      <c r="A114" s="159" t="s">
        <v>528</v>
      </c>
      <c r="B114" s="159" t="s">
        <v>529</v>
      </c>
      <c r="C114" s="160" t="n">
        <v>0</v>
      </c>
      <c r="D114" s="160" t="n">
        <v>0</v>
      </c>
      <c r="E114" s="161" t="e">
        <f aca="false">SUMIF(#REF!,'ГҮЙЛГЭЭНИЙ ТАЙЛАН'!A114,#REF!)+SUMIF(#REF!,'ГҮЙЛГЭЭНИЙ ТАЙЛАН'!A114,#REF!)</f>
        <v>#VALUE!</v>
      </c>
      <c r="F114" s="161" t="e">
        <f aca="false">SUMIF(#REF!,'ГҮЙЛГЭЭНИЙ ТАЙЛАН'!A114,#REF!)+SUMIF(#REF!,'ГҮЙЛГЭЭНИЙ ТАЙЛАН'!A114,#REF!)</f>
        <v>#VALUE!</v>
      </c>
      <c r="G114" s="162" t="e">
        <f aca="false">SUMIF(#REF!,'ГҮЙЛГЭЭНИЙ ТАЙЛАН'!A114,#REF!)+SUMIF(#REF!,'ГҮЙЛГЭЭНИЙ ТАЙЛАН'!A114,#REF!)</f>
        <v>#VALUE!</v>
      </c>
      <c r="H114" s="162" t="e">
        <f aca="false">SUMIF(#REF!,'ГҮЙЛГЭЭНИЙ ТАЙЛАН'!A114,#REF!)+SUMIF(#REF!,'ГҮЙЛГЭЭНИЙ ТАЙЛАН'!A114,#REF!)</f>
        <v>#VALUE!</v>
      </c>
      <c r="I114" s="162"/>
      <c r="J114" s="163" t="e">
        <f aca="false">F114+H114-G114</f>
        <v>#VALUE!</v>
      </c>
      <c r="K114" s="159" t="s">
        <v>530</v>
      </c>
    </row>
    <row r="115" customFormat="false" ht="14.25" hidden="false" customHeight="false" outlineLevel="0" collapsed="false">
      <c r="A115" s="159" t="s">
        <v>531</v>
      </c>
      <c r="B115" s="159" t="s">
        <v>532</v>
      </c>
      <c r="C115" s="160" t="n">
        <v>0</v>
      </c>
      <c r="D115" s="160"/>
      <c r="E115" s="161" t="e">
        <f aca="false">SUMIF(#REF!,'ГҮЙЛГЭЭНИЙ ТАЙЛАН'!A115,#REF!)+SUMIF(#REF!,'ГҮЙЛГЭЭНИЙ ТАЙЛАН'!A115,#REF!)</f>
        <v>#VALUE!</v>
      </c>
      <c r="F115" s="161" t="e">
        <f aca="false">SUMIF(#REF!,'ГҮЙЛГЭЭНИЙ ТАЙЛАН'!A115,#REF!)+SUMIF(#REF!,'ГҮЙЛГЭЭНИЙ ТАЙЛАН'!A115,#REF!)</f>
        <v>#VALUE!</v>
      </c>
      <c r="G115" s="162" t="e">
        <f aca="false">SUMIF(#REF!,'ГҮЙЛГЭЭНИЙ ТАЙЛАН'!A115,#REF!)+SUMIF(#REF!,'ГҮЙЛГЭЭНИЙ ТАЙЛАН'!A115,#REF!)</f>
        <v>#VALUE!</v>
      </c>
      <c r="H115" s="162" t="e">
        <f aca="false">SUMIF(#REF!,'ГҮЙЛГЭЭНИЙ ТАЙЛАН'!A115,#REF!)+SUMIF(#REF!,'ГҮЙЛГЭЭНИЙ ТАЙЛАН'!A115,#REF!)</f>
        <v>#VALUE!</v>
      </c>
      <c r="I115" s="162"/>
      <c r="J115" s="163" t="e">
        <f aca="false">F115+H115-G115</f>
        <v>#VALUE!</v>
      </c>
      <c r="K115" s="159" t="s">
        <v>530</v>
      </c>
    </row>
    <row r="116" customFormat="false" ht="14.25" hidden="false" customHeight="false" outlineLevel="0" collapsed="false">
      <c r="A116" s="159" t="s">
        <v>533</v>
      </c>
      <c r="B116" s="159" t="s">
        <v>150</v>
      </c>
      <c r="C116" s="160"/>
      <c r="D116" s="160" t="n">
        <v>-159760978.57</v>
      </c>
      <c r="E116" s="161" t="e">
        <f aca="false">SUMIF(#REF!,'ГҮЙЛГЭЭНИЙ ТАЙЛАН'!A116,#REF!)+SUMIF(#REF!,'ГҮЙЛГЭЭНИЙ ТАЙЛАН'!A116,#REF!)</f>
        <v>#VALUE!</v>
      </c>
      <c r="F116" s="161" t="e">
        <f aca="false">SUMIF(#REF!,'ГҮЙЛГЭЭНИЙ ТАЙЛАН'!A116,#REF!)+SUMIF(#REF!,'ГҮЙЛГЭЭНИЙ ТАЙЛАН'!A116,#REF!)</f>
        <v>#VALUE!</v>
      </c>
      <c r="G116" s="162" t="e">
        <f aca="false">SUMIF(#REF!,'ГҮЙЛГЭЭНИЙ ТАЙЛАН'!A116,#REF!)+SUMIF(#REF!,'ГҮЙЛГЭЭНИЙ ТАЙЛАН'!A116,#REF!)</f>
        <v>#VALUE!</v>
      </c>
      <c r="H116" s="162" t="e">
        <f aca="false">SUMIF(#REF!,'ГҮЙЛГЭЭНИЙ ТАЙЛАН'!A116,#REF!)+SUMIF(#REF!,'ГҮЙЛГЭЭНИЙ ТАЙЛАН'!A116,#REF!)</f>
        <v>#VALUE!</v>
      </c>
      <c r="I116" s="162"/>
      <c r="J116" s="163" t="e">
        <f aca="false">F116+H116-G116</f>
        <v>#VALUE!</v>
      </c>
      <c r="K116" s="159" t="s">
        <v>534</v>
      </c>
    </row>
    <row r="117" customFormat="false" ht="14.25" hidden="false" customHeight="false" outlineLevel="0" collapsed="false">
      <c r="A117" s="159" t="s">
        <v>535</v>
      </c>
      <c r="B117" s="159" t="s">
        <v>536</v>
      </c>
      <c r="C117" s="160" t="n">
        <v>0</v>
      </c>
      <c r="D117" s="160" t="n">
        <v>0</v>
      </c>
      <c r="E117" s="161" t="e">
        <f aca="false">SUMIF(#REF!,'ГҮЙЛГЭЭНИЙ ТАЙЛАН'!A117,#REF!)+SUMIF(#REF!,'ГҮЙЛГЭЭНИЙ ТАЙЛАН'!A117,#REF!)</f>
        <v>#VALUE!</v>
      </c>
      <c r="F117" s="161" t="e">
        <f aca="false">SUMIF(#REF!,'ГҮЙЛГЭЭНИЙ ТАЙЛАН'!A117,#REF!)+SUMIF(#REF!,'ГҮЙЛГЭЭНИЙ ТАЙЛАН'!A117,#REF!)</f>
        <v>#VALUE!</v>
      </c>
      <c r="G117" s="162" t="e">
        <f aca="false">SUMIF(#REF!,'ГҮЙЛГЭЭНИЙ ТАЙЛАН'!A117,#REF!)+SUMIF(#REF!,'ГҮЙЛГЭЭНИЙ ТАЙЛАН'!A117,#REF!)</f>
        <v>#VALUE!</v>
      </c>
      <c r="H117" s="162" t="e">
        <f aca="false">SUMIF(#REF!,'ГҮЙЛГЭЭНИЙ ТАЙЛАН'!A117,#REF!)+SUMIF(#REF!,'ГҮЙЛГЭЭНИЙ ТАЙЛАН'!A117,#REF!)</f>
        <v>#VALUE!</v>
      </c>
      <c r="I117" s="162"/>
      <c r="J117" s="163" t="e">
        <f aca="false">F117+H117-G117</f>
        <v>#VALUE!</v>
      </c>
      <c r="K117" s="159" t="s">
        <v>537</v>
      </c>
    </row>
    <row r="118" customFormat="false" ht="14.25" hidden="false" customHeight="false" outlineLevel="0" collapsed="false">
      <c r="A118" s="159" t="s">
        <v>538</v>
      </c>
      <c r="B118" s="159" t="s">
        <v>539</v>
      </c>
      <c r="C118" s="160" t="n">
        <v>0</v>
      </c>
      <c r="D118" s="160" t="n">
        <v>0</v>
      </c>
      <c r="E118" s="161" t="e">
        <f aca="false">SUMIF(#REF!,'ГҮЙЛГЭЭНИЙ ТАЙЛАН'!A118,#REF!)+SUMIF(#REF!,'ГҮЙЛГЭЭНИЙ ТАЙЛАН'!A118,#REF!)</f>
        <v>#VALUE!</v>
      </c>
      <c r="F118" s="161" t="e">
        <f aca="false">SUMIF(#REF!,'ГҮЙЛГЭЭНИЙ ТАЙЛАН'!A118,#REF!)+SUMIF(#REF!,'ГҮЙЛГЭЭНИЙ ТАЙЛАН'!A118,#REF!)</f>
        <v>#VALUE!</v>
      </c>
      <c r="G118" s="162" t="e">
        <f aca="false">SUMIF(#REF!,'ГҮЙЛГЭЭНИЙ ТАЙЛАН'!A118,#REF!)+SUMIF(#REF!,'ГҮЙЛГЭЭНИЙ ТАЙЛАН'!A118,#REF!)</f>
        <v>#VALUE!</v>
      </c>
      <c r="H118" s="162" t="e">
        <f aca="false">SUMIF(#REF!,'ГҮЙЛГЭЭНИЙ ТАЙЛАН'!A118,#REF!)+SUMIF(#REF!,'ГҮЙЛГЭЭНИЙ ТАЙЛАН'!A118,#REF!)</f>
        <v>#VALUE!</v>
      </c>
      <c r="I118" s="162"/>
      <c r="J118" s="163" t="e">
        <f aca="false">F118+H118-G118</f>
        <v>#VALUE!</v>
      </c>
      <c r="K118" s="159" t="s">
        <v>518</v>
      </c>
    </row>
    <row r="119" customFormat="false" ht="14.25" hidden="false" customHeight="false" outlineLevel="0" collapsed="false">
      <c r="A119" s="159" t="s">
        <v>540</v>
      </c>
      <c r="B119" s="159" t="s">
        <v>541</v>
      </c>
      <c r="C119" s="160" t="n">
        <v>0</v>
      </c>
      <c r="D119" s="160" t="n">
        <v>1124126200</v>
      </c>
      <c r="E119" s="161" t="e">
        <f aca="false">SUMIF(#REF!,'ГҮЙЛГЭЭНИЙ ТАЙЛАН'!A119,#REF!)+SUMIF(#REF!,'ГҮЙЛГЭЭНИЙ ТАЙЛАН'!A119,#REF!)</f>
        <v>#VALUE!</v>
      </c>
      <c r="F119" s="161" t="e">
        <f aca="false">SUMIF(#REF!,'ГҮЙЛГЭЭНИЙ ТАЙЛАН'!A119,#REF!)+SUMIF(#REF!,'ГҮЙЛГЭЭНИЙ ТАЙЛАН'!A119,#REF!)</f>
        <v>#VALUE!</v>
      </c>
      <c r="G119" s="162" t="e">
        <f aca="false">SUMIF(#REF!,'ГҮЙЛГЭЭНИЙ ТАЙЛАН'!A119,#REF!)+SUMIF(#REF!,'ГҮЙЛГЭЭНИЙ ТАЙЛАН'!A119,#REF!)</f>
        <v>#VALUE!</v>
      </c>
      <c r="H119" s="162" t="e">
        <f aca="false">SUMIF(#REF!,'ГҮЙЛГЭЭНИЙ ТАЙЛАН'!A119,#REF!)+SUMIF(#REF!,'ГҮЙЛГЭЭНИЙ ТАЙЛАН'!A119,#REF!)</f>
        <v>#VALUE!</v>
      </c>
      <c r="I119" s="162"/>
      <c r="J119" s="163" t="e">
        <f aca="false">F119+H119-G119</f>
        <v>#VALUE!</v>
      </c>
      <c r="K119" s="159" t="s">
        <v>518</v>
      </c>
    </row>
    <row r="120" customFormat="false" ht="14.25" hidden="false" customHeight="false" outlineLevel="0" collapsed="false">
      <c r="A120" s="159" t="s">
        <v>542</v>
      </c>
      <c r="B120" s="159" t="s">
        <v>543</v>
      </c>
      <c r="C120" s="160" t="n">
        <v>0</v>
      </c>
      <c r="D120" s="160" t="n">
        <v>94000000</v>
      </c>
      <c r="E120" s="161" t="e">
        <f aca="false">SUMIF(#REF!,'ГҮЙЛГЭЭНИЙ ТАЙЛАН'!A120,#REF!)+SUMIF(#REF!,'ГҮЙЛГЭЭНИЙ ТАЙЛАН'!A120,#REF!)</f>
        <v>#VALUE!</v>
      </c>
      <c r="F120" s="161" t="e">
        <f aca="false">SUMIF(#REF!,'ГҮЙЛГЭЭНИЙ ТАЙЛАН'!A120,#REF!)+SUMIF(#REF!,'ГҮЙЛГЭЭНИЙ ТАЙЛАН'!A120,#REF!)</f>
        <v>#VALUE!</v>
      </c>
      <c r="G120" s="162" t="e">
        <f aca="false">SUMIF(#REF!,'ГҮЙЛГЭЭНИЙ ТАЙЛАН'!A120,#REF!)+SUMIF(#REF!,'ГҮЙЛГЭЭНИЙ ТАЙЛАН'!A120,#REF!)</f>
        <v>#VALUE!</v>
      </c>
      <c r="H120" s="162" t="e">
        <f aca="false">SUMIF(#REF!,'ГҮЙЛГЭЭНИЙ ТАЙЛАН'!A120,#REF!)+SUMIF(#REF!,'ГҮЙЛГЭЭНИЙ ТАЙЛАН'!A120,#REF!)</f>
        <v>#VALUE!</v>
      </c>
      <c r="I120" s="162"/>
      <c r="J120" s="163" t="e">
        <f aca="false">F120+H120-G120</f>
        <v>#VALUE!</v>
      </c>
      <c r="K120" s="159" t="s">
        <v>518</v>
      </c>
    </row>
    <row r="121" customFormat="false" ht="14.25" hidden="false" customHeight="false" outlineLevel="0" collapsed="false">
      <c r="A121" s="159" t="s">
        <v>544</v>
      </c>
      <c r="B121" s="159" t="s">
        <v>545</v>
      </c>
      <c r="C121" s="160" t="n">
        <v>0</v>
      </c>
      <c r="D121" s="160" t="n">
        <v>94000000</v>
      </c>
      <c r="E121" s="161" t="e">
        <f aca="false">SUMIF(#REF!,'ГҮЙЛГЭЭНИЙ ТАЙЛАН'!A121,#REF!)+SUMIF(#REF!,'ГҮЙЛГЭЭНИЙ ТАЙЛАН'!A121,#REF!)</f>
        <v>#VALUE!</v>
      </c>
      <c r="F121" s="161" t="e">
        <f aca="false">SUMIF(#REF!,'ГҮЙЛГЭЭНИЙ ТАЙЛАН'!A121,#REF!)+SUMIF(#REF!,'ГҮЙЛГЭЭНИЙ ТАЙЛАН'!A121,#REF!)</f>
        <v>#VALUE!</v>
      </c>
      <c r="G121" s="162" t="e">
        <f aca="false">SUMIF(#REF!,'ГҮЙЛГЭЭНИЙ ТАЙЛАН'!A121,#REF!)+SUMIF(#REF!,'ГҮЙЛГЭЭНИЙ ТАЙЛАН'!A121,#REF!)</f>
        <v>#VALUE!</v>
      </c>
      <c r="H121" s="162" t="e">
        <f aca="false">SUMIF(#REF!,'ГҮЙЛГЭЭНИЙ ТАЙЛАН'!A121,#REF!)+SUMIF(#REF!,'ГҮЙЛГЭЭНИЙ ТАЙЛАН'!A121,#REF!)</f>
        <v>#VALUE!</v>
      </c>
      <c r="I121" s="162"/>
      <c r="J121" s="163" t="e">
        <f aca="false">F121+H121-G121</f>
        <v>#VALUE!</v>
      </c>
      <c r="K121" s="159" t="s">
        <v>518</v>
      </c>
    </row>
    <row r="122" customFormat="false" ht="14.25" hidden="false" customHeight="false" outlineLevel="0" collapsed="false">
      <c r="A122" s="159" t="s">
        <v>546</v>
      </c>
      <c r="B122" s="159" t="s">
        <v>547</v>
      </c>
      <c r="C122" s="160" t="n">
        <v>0</v>
      </c>
      <c r="D122" s="160" t="n">
        <v>94000000</v>
      </c>
      <c r="E122" s="161" t="e">
        <f aca="false">SUMIF(#REF!,'ГҮЙЛГЭЭНИЙ ТАЙЛАН'!A122,#REF!)+SUMIF(#REF!,'ГҮЙЛГЭЭНИЙ ТАЙЛАН'!A122,#REF!)</f>
        <v>#VALUE!</v>
      </c>
      <c r="F122" s="161" t="e">
        <f aca="false">SUMIF(#REF!,'ГҮЙЛГЭЭНИЙ ТАЙЛАН'!A122,#REF!)+SUMIF(#REF!,'ГҮЙЛГЭЭНИЙ ТАЙЛАН'!A122,#REF!)</f>
        <v>#VALUE!</v>
      </c>
      <c r="G122" s="162" t="e">
        <f aca="false">SUMIF(#REF!,'ГҮЙЛГЭЭНИЙ ТАЙЛАН'!A122,#REF!)+SUMIF(#REF!,'ГҮЙЛГЭЭНИЙ ТАЙЛАН'!A122,#REF!)</f>
        <v>#VALUE!</v>
      </c>
      <c r="H122" s="162" t="e">
        <f aca="false">SUMIF(#REF!,'ГҮЙЛГЭЭНИЙ ТАЙЛАН'!A122,#REF!)+SUMIF(#REF!,'ГҮЙЛГЭЭНИЙ ТАЙЛАН'!A122,#REF!)</f>
        <v>#VALUE!</v>
      </c>
      <c r="I122" s="162"/>
      <c r="J122" s="163" t="e">
        <f aca="false">F122+H122-G122</f>
        <v>#VALUE!</v>
      </c>
      <c r="K122" s="159" t="s">
        <v>518</v>
      </c>
    </row>
    <row r="123" customFormat="false" ht="14.25" hidden="false" customHeight="false" outlineLevel="0" collapsed="false">
      <c r="A123" s="159" t="s">
        <v>548</v>
      </c>
      <c r="B123" s="159" t="s">
        <v>549</v>
      </c>
      <c r="C123" s="160" t="n">
        <v>0</v>
      </c>
      <c r="D123" s="160" t="n">
        <v>94000000</v>
      </c>
      <c r="E123" s="161" t="e">
        <f aca="false">SUMIF(#REF!,'ГҮЙЛГЭЭНИЙ ТАЙЛАН'!A123,#REF!)+SUMIF(#REF!,'ГҮЙЛГЭЭНИЙ ТАЙЛАН'!A123,#REF!)</f>
        <v>#VALUE!</v>
      </c>
      <c r="F123" s="161" t="e">
        <f aca="false">SUMIF(#REF!,'ГҮЙЛГЭЭНИЙ ТАЙЛАН'!A123,#REF!)+SUMIF(#REF!,'ГҮЙЛГЭЭНИЙ ТАЙЛАН'!A123,#REF!)</f>
        <v>#VALUE!</v>
      </c>
      <c r="G123" s="162" t="e">
        <f aca="false">SUMIF(#REF!,'ГҮЙЛГЭЭНИЙ ТАЙЛАН'!A123,#REF!)+SUMIF(#REF!,'ГҮЙЛГЭЭНИЙ ТАЙЛАН'!A123,#REF!)</f>
        <v>#VALUE!</v>
      </c>
      <c r="H123" s="162" t="e">
        <f aca="false">SUMIF(#REF!,'ГҮЙЛГЭЭНИЙ ТАЙЛАН'!A123,#REF!)+SUMIF(#REF!,'ГҮЙЛГЭЭНИЙ ТАЙЛАН'!A123,#REF!)</f>
        <v>#VALUE!</v>
      </c>
      <c r="I123" s="162"/>
      <c r="J123" s="163" t="e">
        <f aca="false">F123+H123-G123</f>
        <v>#VALUE!</v>
      </c>
      <c r="K123" s="159" t="s">
        <v>518</v>
      </c>
    </row>
    <row r="124" customFormat="false" ht="14.25" hidden="false" customHeight="false" outlineLevel="0" collapsed="false">
      <c r="A124" s="159" t="s">
        <v>550</v>
      </c>
      <c r="B124" s="159" t="s">
        <v>551</v>
      </c>
      <c r="C124" s="160" t="n">
        <v>0</v>
      </c>
      <c r="D124" s="160" t="n">
        <v>15000000</v>
      </c>
      <c r="E124" s="161" t="e">
        <f aca="false">SUMIF(#REF!,'ГҮЙЛГЭЭНИЙ ТАЙЛАН'!A124,#REF!)+SUMIF(#REF!,'ГҮЙЛГЭЭНИЙ ТАЙЛАН'!A124,#REF!)</f>
        <v>#VALUE!</v>
      </c>
      <c r="F124" s="161" t="e">
        <f aca="false">SUMIF(#REF!,'ГҮЙЛГЭЭНИЙ ТАЙЛАН'!A124,#REF!)+SUMIF(#REF!,'ГҮЙЛГЭЭНИЙ ТАЙЛАН'!A124,#REF!)</f>
        <v>#VALUE!</v>
      </c>
      <c r="G124" s="162" t="e">
        <f aca="false">SUMIF(#REF!,'ГҮЙЛГЭЭНИЙ ТАЙЛАН'!A124,#REF!)+SUMIF(#REF!,'ГҮЙЛГЭЭНИЙ ТАЙЛАН'!A124,#REF!)</f>
        <v>#VALUE!</v>
      </c>
      <c r="H124" s="162" t="e">
        <f aca="false">SUMIF(#REF!,'ГҮЙЛГЭЭНИЙ ТАЙЛАН'!A124,#REF!)+SUMIF(#REF!,'ГҮЙЛГЭЭНИЙ ТАЙЛАН'!A124,#REF!)</f>
        <v>#VALUE!</v>
      </c>
      <c r="I124" s="162"/>
      <c r="J124" s="163" t="e">
        <f aca="false">F124+H124-G124</f>
        <v>#VALUE!</v>
      </c>
      <c r="K124" s="159" t="s">
        <v>518</v>
      </c>
    </row>
    <row r="125" customFormat="false" ht="14.25" hidden="false" customHeight="false" outlineLevel="0" collapsed="false">
      <c r="A125" s="159" t="s">
        <v>552</v>
      </c>
      <c r="B125" s="159" t="s">
        <v>553</v>
      </c>
      <c r="C125" s="160" t="n">
        <v>0</v>
      </c>
      <c r="D125" s="160" t="n">
        <v>15000000</v>
      </c>
      <c r="E125" s="161" t="e">
        <f aca="false">SUMIF(#REF!,'ГҮЙЛГЭЭНИЙ ТАЙЛАН'!A125,#REF!)+SUMIF(#REF!,'ГҮЙЛГЭЭНИЙ ТАЙЛАН'!A125,#REF!)</f>
        <v>#VALUE!</v>
      </c>
      <c r="F125" s="161" t="e">
        <f aca="false">SUMIF(#REF!,'ГҮЙЛГЭЭНИЙ ТАЙЛАН'!A125,#REF!)+SUMIF(#REF!,'ГҮЙЛГЭЭНИЙ ТАЙЛАН'!A125,#REF!)</f>
        <v>#VALUE!</v>
      </c>
      <c r="G125" s="162" t="e">
        <f aca="false">SUMIF(#REF!,'ГҮЙЛГЭЭНИЙ ТАЙЛАН'!A125,#REF!)+SUMIF(#REF!,'ГҮЙЛГЭЭНИЙ ТАЙЛАН'!A125,#REF!)</f>
        <v>#VALUE!</v>
      </c>
      <c r="H125" s="162" t="e">
        <f aca="false">SUMIF(#REF!,'ГҮЙЛГЭЭНИЙ ТАЙЛАН'!A125,#REF!)+SUMIF(#REF!,'ГҮЙЛГЭЭНИЙ ТАЙЛАН'!A125,#REF!)</f>
        <v>#VALUE!</v>
      </c>
      <c r="I125" s="162"/>
      <c r="J125" s="163" t="e">
        <f aca="false">F125+H125-G125</f>
        <v>#VALUE!</v>
      </c>
      <c r="K125" s="159" t="s">
        <v>518</v>
      </c>
    </row>
    <row r="126" customFormat="false" ht="14.25" hidden="false" customHeight="false" outlineLevel="0" collapsed="false">
      <c r="A126" s="159" t="s">
        <v>554</v>
      </c>
      <c r="B126" s="159" t="s">
        <v>555</v>
      </c>
      <c r="C126" s="160" t="n">
        <v>0</v>
      </c>
      <c r="D126" s="160" t="n">
        <v>45000000</v>
      </c>
      <c r="E126" s="161" t="e">
        <f aca="false">SUMIF(#REF!,'ГҮЙЛГЭЭНИЙ ТАЙЛАН'!A126,#REF!)+SUMIF(#REF!,'ГҮЙЛГЭЭНИЙ ТАЙЛАН'!A126,#REF!)</f>
        <v>#VALUE!</v>
      </c>
      <c r="F126" s="161" t="e">
        <f aca="false">SUMIF(#REF!,'ГҮЙЛГЭЭНИЙ ТАЙЛАН'!A126,#REF!)+SUMIF(#REF!,'ГҮЙЛГЭЭНИЙ ТАЙЛАН'!A126,#REF!)</f>
        <v>#VALUE!</v>
      </c>
      <c r="G126" s="162" t="e">
        <f aca="false">SUMIF(#REF!,'ГҮЙЛГЭЭНИЙ ТАЙЛАН'!A126,#REF!)+SUMIF(#REF!,'ГҮЙЛГЭЭНИЙ ТАЙЛАН'!A126,#REF!)</f>
        <v>#VALUE!</v>
      </c>
      <c r="H126" s="162" t="e">
        <f aca="false">SUMIF(#REF!,'ГҮЙЛГЭЭНИЙ ТАЙЛАН'!A126,#REF!)+SUMIF(#REF!,'ГҮЙЛГЭЭНИЙ ТАЙЛАН'!A126,#REF!)</f>
        <v>#VALUE!</v>
      </c>
      <c r="I126" s="162"/>
      <c r="J126" s="163" t="e">
        <f aca="false">F126+H126-G126</f>
        <v>#VALUE!</v>
      </c>
      <c r="K126" s="159" t="s">
        <v>518</v>
      </c>
    </row>
    <row r="127" customFormat="false" ht="14.25" hidden="false" customHeight="false" outlineLevel="0" collapsed="false">
      <c r="A127" s="159" t="s">
        <v>556</v>
      </c>
      <c r="B127" s="159" t="s">
        <v>557</v>
      </c>
      <c r="C127" s="160" t="n">
        <v>0</v>
      </c>
      <c r="D127" s="160" t="n">
        <v>3619500</v>
      </c>
      <c r="E127" s="161" t="e">
        <f aca="false">SUMIF(#REF!,'ГҮЙЛГЭЭНИЙ ТАЙЛАН'!A127,#REF!)+SUMIF(#REF!,'ГҮЙЛГЭЭНИЙ ТАЙЛАН'!A127,#REF!)</f>
        <v>#VALUE!</v>
      </c>
      <c r="F127" s="161" t="e">
        <f aca="false">SUMIF(#REF!,'ГҮЙЛГЭЭНИЙ ТАЙЛАН'!A127,#REF!)+SUMIF(#REF!,'ГҮЙЛГЭЭНИЙ ТАЙЛАН'!A127,#REF!)</f>
        <v>#VALUE!</v>
      </c>
      <c r="G127" s="162" t="e">
        <f aca="false">SUMIF(#REF!,'ГҮЙЛГЭЭНИЙ ТАЙЛАН'!A127,#REF!)+SUMIF(#REF!,'ГҮЙЛГЭЭНИЙ ТАЙЛАН'!A127,#REF!)</f>
        <v>#VALUE!</v>
      </c>
      <c r="H127" s="162" t="e">
        <f aca="false">SUMIF(#REF!,'ГҮЙЛГЭЭНИЙ ТАЙЛАН'!A127,#REF!)+SUMIF(#REF!,'ГҮЙЛГЭЭНИЙ ТАЙЛАН'!A127,#REF!)</f>
        <v>#VALUE!</v>
      </c>
      <c r="I127" s="162"/>
      <c r="J127" s="163" t="e">
        <f aca="false">F127+H127-G127</f>
        <v>#VALUE!</v>
      </c>
      <c r="K127" s="159" t="s">
        <v>518</v>
      </c>
    </row>
    <row r="128" customFormat="false" ht="14.25" hidden="false" customHeight="false" outlineLevel="0" collapsed="false">
      <c r="A128" s="159" t="s">
        <v>558</v>
      </c>
      <c r="B128" s="159" t="s">
        <v>559</v>
      </c>
      <c r="C128" s="160"/>
      <c r="D128" s="160" t="n">
        <v>790727272.727273</v>
      </c>
      <c r="E128" s="161" t="e">
        <f aca="false">SUMIF(#REF!,'ГҮЙЛГЭЭНИЙ ТАЙЛАН'!A128,#REF!)+SUMIF(#REF!,'ГҮЙЛГЭЭНИЙ ТАЙЛАН'!A128,#REF!)</f>
        <v>#VALUE!</v>
      </c>
      <c r="F128" s="161" t="e">
        <f aca="false">SUMIF(#REF!,'ГҮЙЛГЭЭНИЙ ТАЙЛАН'!A128,#REF!)+SUMIF(#REF!,'ГҮЙЛГЭЭНИЙ ТАЙЛАН'!A128,#REF!)</f>
        <v>#VALUE!</v>
      </c>
      <c r="G128" s="162" t="e">
        <f aca="false">SUMIF(#REF!,'ГҮЙЛГЭЭНИЙ ТАЙЛАН'!A128,#REF!)+SUMIF(#REF!,'ГҮЙЛГЭЭНИЙ ТАЙЛАН'!A128,#REF!)</f>
        <v>#VALUE!</v>
      </c>
      <c r="H128" s="162" t="e">
        <f aca="false">SUMIF(#REF!,'ГҮЙЛГЭЭНИЙ ТАЙЛАН'!A128,#REF!)+SUMIF(#REF!,'ГҮЙЛГЭЭНИЙ ТАЙЛАН'!A128,#REF!)</f>
        <v>#VALUE!</v>
      </c>
      <c r="I128" s="162"/>
      <c r="J128" s="163"/>
      <c r="K128" s="159" t="s">
        <v>560</v>
      </c>
    </row>
    <row r="129" customFormat="false" ht="14.25" hidden="false" customHeight="false" outlineLevel="0" collapsed="false">
      <c r="A129" s="159" t="s">
        <v>561</v>
      </c>
      <c r="B129" s="159" t="s">
        <v>562</v>
      </c>
      <c r="C129" s="160" t="n">
        <v>0</v>
      </c>
      <c r="D129" s="160" t="n">
        <v>0</v>
      </c>
      <c r="E129" s="161" t="e">
        <f aca="false">SUMIF(#REF!,'ГҮЙЛГЭЭНИЙ ТАЙЛАН'!A129,#REF!)+SUMIF(#REF!,'ГҮЙЛГЭЭНИЙ ТАЙЛАН'!A129,#REF!)</f>
        <v>#VALUE!</v>
      </c>
      <c r="F129" s="161" t="e">
        <f aca="false">SUMIF(#REF!,'ГҮЙЛГЭЭНИЙ ТАЙЛАН'!A129,#REF!)+SUMIF(#REF!,'ГҮЙЛГЭЭНИЙ ТАЙЛАН'!A129,#REF!)</f>
        <v>#VALUE!</v>
      </c>
      <c r="G129" s="162" t="e">
        <f aca="false">SUMIF(#REF!,'ГҮЙЛГЭЭНИЙ ТАЙЛАН'!A129,#REF!)+SUMIF(#REF!,'ГҮЙЛГЭЭНИЙ ТАЙЛАН'!A129,#REF!)</f>
        <v>#VALUE!</v>
      </c>
      <c r="H129" s="162" t="e">
        <f aca="false">SUMIF(#REF!,'ГҮЙЛГЭЭНИЙ ТАЙЛАН'!A129,#REF!)+SUMIF(#REF!,'ГҮЙЛГЭЭНИЙ ТАЙЛАН'!A129,#REF!)</f>
        <v>#VALUE!</v>
      </c>
      <c r="I129" s="162" t="e">
        <f aca="false">#REF!+G129-H129</f>
        <v>#REF!</v>
      </c>
      <c r="J129" s="163"/>
      <c r="K129" s="159" t="s">
        <v>560</v>
      </c>
    </row>
    <row r="130" customFormat="false" ht="14.25" hidden="false" customHeight="false" outlineLevel="0" collapsed="false">
      <c r="A130" s="159" t="s">
        <v>563</v>
      </c>
      <c r="B130" s="159" t="s">
        <v>564</v>
      </c>
      <c r="C130" s="160" t="n">
        <v>0</v>
      </c>
      <c r="D130" s="160" t="n">
        <v>0</v>
      </c>
      <c r="E130" s="161" t="e">
        <f aca="false">SUMIF(#REF!,'ГҮЙЛГЭЭНИЙ ТАЙЛАН'!A130,#REF!)+SUMIF(#REF!,'ГҮЙЛГЭЭНИЙ ТАЙЛАН'!A130,#REF!)</f>
        <v>#VALUE!</v>
      </c>
      <c r="F130" s="161" t="e">
        <f aca="false">SUMIF(#REF!,'ГҮЙЛГЭЭНИЙ ТАЙЛАН'!A130,#REF!)+SUMIF(#REF!,'ГҮЙЛГЭЭНИЙ ТАЙЛАН'!A130,#REF!)</f>
        <v>#VALUE!</v>
      </c>
      <c r="G130" s="162" t="e">
        <f aca="false">SUMIF(#REF!,'ГҮЙЛГЭЭНИЙ ТАЙЛАН'!A130,#REF!)+SUMIF(#REF!,'ГҮЙЛГЭЭНИЙ ТАЙЛАН'!A130,#REF!)</f>
        <v>#VALUE!</v>
      </c>
      <c r="H130" s="162" t="e">
        <f aca="false">SUMIF(#REF!,'ГҮЙЛГЭЭНИЙ ТАЙЛАН'!A130,#REF!)+SUMIF(#REF!,'ГҮЙЛГЭЭНИЙ ТАЙЛАН'!A130,#REF!)</f>
        <v>#VALUE!</v>
      </c>
      <c r="I130" s="162" t="e">
        <f aca="false">#REF!+G130-H130</f>
        <v>#REF!</v>
      </c>
      <c r="J130" s="163"/>
      <c r="K130" s="159" t="s">
        <v>560</v>
      </c>
    </row>
    <row r="131" customFormat="false" ht="14.25" hidden="false" customHeight="false" outlineLevel="0" collapsed="false">
      <c r="A131" s="159" t="s">
        <v>565</v>
      </c>
      <c r="B131" s="159" t="s">
        <v>566</v>
      </c>
      <c r="C131" s="160" t="n">
        <v>0</v>
      </c>
      <c r="D131" s="160" t="n">
        <v>0</v>
      </c>
      <c r="E131" s="161" t="e">
        <f aca="false">SUMIF(#REF!,'ГҮЙЛГЭЭНИЙ ТАЙЛАН'!A131,#REF!)+SUMIF(#REF!,'ГҮЙЛГЭЭНИЙ ТАЙЛАН'!A131,#REF!)</f>
        <v>#VALUE!</v>
      </c>
      <c r="F131" s="161" t="e">
        <f aca="false">SUMIF(#REF!,'ГҮЙЛГЭЭНИЙ ТАЙЛАН'!A131,#REF!)+SUMIF(#REF!,'ГҮЙЛГЭЭНИЙ ТАЙЛАН'!A131,#REF!)</f>
        <v>#VALUE!</v>
      </c>
      <c r="G131" s="162" t="e">
        <f aca="false">SUMIF(#REF!,'ГҮЙЛГЭЭНИЙ ТАЙЛАН'!A131,#REF!)+SUMIF(#REF!,'ГҮЙЛГЭЭНИЙ ТАЙЛАН'!A131,#REF!)</f>
        <v>#VALUE!</v>
      </c>
      <c r="H131" s="162" t="e">
        <f aca="false">SUMIF(#REF!,'ГҮЙЛГЭЭНИЙ ТАЙЛАН'!A131,#REF!)+SUMIF(#REF!,'ГҮЙЛГЭЭНИЙ ТАЙЛАН'!A131,#REF!)</f>
        <v>#VALUE!</v>
      </c>
      <c r="I131" s="162" t="e">
        <f aca="false">#REF!+G131-H131</f>
        <v>#REF!</v>
      </c>
      <c r="J131" s="163"/>
      <c r="K131" s="159" t="s">
        <v>560</v>
      </c>
    </row>
    <row r="132" customFormat="false" ht="14.25" hidden="false" customHeight="false" outlineLevel="0" collapsed="false">
      <c r="A132" s="159" t="s">
        <v>567</v>
      </c>
      <c r="B132" s="159" t="s">
        <v>568</v>
      </c>
      <c r="C132" s="160" t="n">
        <v>0</v>
      </c>
      <c r="D132" s="160" t="n">
        <v>0</v>
      </c>
      <c r="E132" s="161" t="e">
        <f aca="false">SUMIF(#REF!,'ГҮЙЛГЭЭНИЙ ТАЙЛАН'!A132,#REF!)+SUMIF(#REF!,'ГҮЙЛГЭЭНИЙ ТАЙЛАН'!A132,#REF!)</f>
        <v>#VALUE!</v>
      </c>
      <c r="F132" s="161" t="e">
        <f aca="false">SUMIF(#REF!,'ГҮЙЛГЭЭНИЙ ТАЙЛАН'!A132,#REF!)+SUMIF(#REF!,'ГҮЙЛГЭЭНИЙ ТАЙЛАН'!A132,#REF!)</f>
        <v>#VALUE!</v>
      </c>
      <c r="G132" s="162" t="e">
        <f aca="false">SUMIF(#REF!,'ГҮЙЛГЭЭНИЙ ТАЙЛАН'!A132,#REF!)+SUMIF(#REF!,'ГҮЙЛГЭЭНИЙ ТАЙЛАН'!A132,#REF!)</f>
        <v>#VALUE!</v>
      </c>
      <c r="H132" s="162" t="e">
        <f aca="false">SUMIF(#REF!,'ГҮЙЛГЭЭНИЙ ТАЙЛАН'!A132,#REF!)+SUMIF(#REF!,'ГҮЙЛГЭЭНИЙ ТАЙЛАН'!A132,#REF!)</f>
        <v>#VALUE!</v>
      </c>
      <c r="I132" s="162" t="e">
        <f aca="false">#REF!+G132-H132</f>
        <v>#REF!</v>
      </c>
      <c r="J132" s="163"/>
      <c r="K132" s="159" t="s">
        <v>560</v>
      </c>
    </row>
    <row r="133" customFormat="false" ht="14.25" hidden="false" customHeight="false" outlineLevel="0" collapsed="false">
      <c r="A133" s="159" t="s">
        <v>569</v>
      </c>
      <c r="B133" s="159" t="s">
        <v>570</v>
      </c>
      <c r="C133" s="160" t="n">
        <v>0</v>
      </c>
      <c r="D133" s="160" t="n">
        <v>0</v>
      </c>
      <c r="E133" s="161" t="e">
        <f aca="false">SUMIF(#REF!,'ГҮЙЛГЭЭНИЙ ТАЙЛАН'!A133,#REF!)+SUMIF(#REF!,'ГҮЙЛГЭЭНИЙ ТАЙЛАН'!A133,#REF!)</f>
        <v>#VALUE!</v>
      </c>
      <c r="F133" s="161" t="e">
        <f aca="false">SUMIF(#REF!,'ГҮЙЛГЭЭНИЙ ТАЙЛАН'!A133,#REF!)+SUMIF(#REF!,'ГҮЙЛГЭЭНИЙ ТАЙЛАН'!A133,#REF!)</f>
        <v>#VALUE!</v>
      </c>
      <c r="G133" s="162" t="e">
        <f aca="false">SUMIF(#REF!,'ГҮЙЛГЭЭНИЙ ТАЙЛАН'!A133,#REF!)+SUMIF(#REF!,'ГҮЙЛГЭЭНИЙ ТАЙЛАН'!A133,#REF!)</f>
        <v>#VALUE!</v>
      </c>
      <c r="H133" s="162" t="e">
        <f aca="false">SUMIF(#REF!,'ГҮЙЛГЭЭНИЙ ТАЙЛАН'!A133,#REF!)+SUMIF(#REF!,'ГҮЙЛГЭЭНИЙ ТАЙЛАН'!A133,#REF!)</f>
        <v>#VALUE!</v>
      </c>
      <c r="I133" s="162" t="e">
        <f aca="false">#REF!+G133-H133</f>
        <v>#REF!</v>
      </c>
      <c r="J133" s="163"/>
      <c r="K133" s="159" t="s">
        <v>560</v>
      </c>
    </row>
    <row r="134" customFormat="false" ht="14.25" hidden="false" customHeight="false" outlineLevel="0" collapsed="false">
      <c r="A134" s="159" t="s">
        <v>571</v>
      </c>
      <c r="B134" s="159" t="s">
        <v>572</v>
      </c>
      <c r="C134" s="160" t="n">
        <v>0</v>
      </c>
      <c r="D134" s="160" t="n">
        <v>0</v>
      </c>
      <c r="E134" s="161" t="e">
        <f aca="false">SUMIF(#REF!,'ГҮЙЛГЭЭНИЙ ТАЙЛАН'!A134,#REF!)+SUMIF(#REF!,'ГҮЙЛГЭЭНИЙ ТАЙЛАН'!A134,#REF!)</f>
        <v>#VALUE!</v>
      </c>
      <c r="F134" s="161" t="e">
        <f aca="false">SUMIF(#REF!,'ГҮЙЛГЭЭНИЙ ТАЙЛАН'!A134,#REF!)+SUMIF(#REF!,'ГҮЙЛГЭЭНИЙ ТАЙЛАН'!A134,#REF!)</f>
        <v>#VALUE!</v>
      </c>
      <c r="G134" s="162" t="e">
        <f aca="false">SUMIF(#REF!,'ГҮЙЛГЭЭНИЙ ТАЙЛАН'!A134,#REF!)+SUMIF(#REF!,'ГҮЙЛГЭЭНИЙ ТАЙЛАН'!A134,#REF!)</f>
        <v>#VALUE!</v>
      </c>
      <c r="H134" s="162" t="e">
        <f aca="false">SUMIF(#REF!,'ГҮЙЛГЭЭНИЙ ТАЙЛАН'!A134,#REF!)+SUMIF(#REF!,'ГҮЙЛГЭЭНИЙ ТАЙЛАН'!A134,#REF!)</f>
        <v>#VALUE!</v>
      </c>
      <c r="I134" s="162" t="e">
        <f aca="false">#REF!+G134-H134</f>
        <v>#REF!</v>
      </c>
      <c r="J134" s="163"/>
      <c r="K134" s="159" t="s">
        <v>560</v>
      </c>
    </row>
    <row r="135" customFormat="false" ht="14.25" hidden="false" customHeight="false" outlineLevel="0" collapsed="false">
      <c r="A135" s="159" t="s">
        <v>573</v>
      </c>
      <c r="B135" s="159" t="s">
        <v>574</v>
      </c>
      <c r="C135" s="160" t="n">
        <v>0</v>
      </c>
      <c r="D135" s="160"/>
      <c r="E135" s="161" t="e">
        <f aca="false">SUMIF(#REF!,'ГҮЙЛГЭЭНИЙ ТАЙЛАН'!A135,#REF!)+SUMIF(#REF!,'ГҮЙЛГЭЭНИЙ ТАЙЛАН'!A135,#REF!)</f>
        <v>#VALUE!</v>
      </c>
      <c r="F135" s="161" t="e">
        <f aca="false">SUMIF(#REF!,'ГҮЙЛГЭЭНИЙ ТАЙЛАН'!A135,#REF!)+SUMIF(#REF!,'ГҮЙЛГЭЭНИЙ ТАЙЛАН'!A135,#REF!)</f>
        <v>#VALUE!</v>
      </c>
      <c r="G135" s="162" t="e">
        <f aca="false">SUMIF(#REF!,'ГҮЙЛГЭЭНИЙ ТАЙЛАН'!A135,#REF!)+SUMIF(#REF!,'ГҮЙЛГЭЭНИЙ ТАЙЛАН'!A135,#REF!)</f>
        <v>#VALUE!</v>
      </c>
      <c r="H135" s="162" t="e">
        <f aca="false">SUMIF(#REF!,'ГҮЙЛГЭЭНИЙ ТАЙЛАН'!A135,#REF!)+SUMIF(#REF!,'ГҮЙЛГЭЭНИЙ ТАЙЛАН'!A135,#REF!)</f>
        <v>#VALUE!</v>
      </c>
      <c r="I135" s="162" t="e">
        <f aca="false">#REF!+G135-H135</f>
        <v>#REF!</v>
      </c>
      <c r="J135" s="163"/>
      <c r="K135" s="159" t="s">
        <v>575</v>
      </c>
    </row>
    <row r="136" customFormat="false" ht="14.25" hidden="false" customHeight="false" outlineLevel="0" collapsed="false">
      <c r="A136" s="159" t="s">
        <v>576</v>
      </c>
      <c r="B136" s="159" t="s">
        <v>577</v>
      </c>
      <c r="C136" s="160" t="n">
        <v>0</v>
      </c>
      <c r="D136" s="160" t="n">
        <v>0</v>
      </c>
      <c r="E136" s="161" t="e">
        <f aca="false">SUMIF(#REF!,'ГҮЙЛГЭЭНИЙ ТАЙЛАН'!A136,#REF!)+SUMIF(#REF!,'ГҮЙЛГЭЭНИЙ ТАЙЛАН'!A136,#REF!)</f>
        <v>#VALUE!</v>
      </c>
      <c r="F136" s="161" t="e">
        <f aca="false">SUMIF(#REF!,'ГҮЙЛГЭЭНИЙ ТАЙЛАН'!A136,#REF!)+SUMIF(#REF!,'ГҮЙЛГЭЭНИЙ ТАЙЛАН'!A136,#REF!)</f>
        <v>#VALUE!</v>
      </c>
      <c r="G136" s="162" t="e">
        <f aca="false">SUMIF(#REF!,'ГҮЙЛГЭЭНИЙ ТАЙЛАН'!A136,#REF!)+SUMIF(#REF!,'ГҮЙЛГЭЭНИЙ ТАЙЛАН'!A136,#REF!)</f>
        <v>#VALUE!</v>
      </c>
      <c r="H136" s="162" t="e">
        <f aca="false">SUMIF(#REF!,'ГҮЙЛГЭЭНИЙ ТАЙЛАН'!A136,#REF!)+SUMIF(#REF!,'ГҮЙЛГЭЭНИЙ ТАЙЛАН'!A136,#REF!)</f>
        <v>#VALUE!</v>
      </c>
      <c r="I136" s="162" t="e">
        <f aca="false">#REF!+G136-H136</f>
        <v>#REF!</v>
      </c>
      <c r="J136" s="163"/>
      <c r="K136" s="159" t="s">
        <v>575</v>
      </c>
    </row>
    <row r="137" customFormat="false" ht="14.25" hidden="false" customHeight="false" outlineLevel="0" collapsed="false">
      <c r="A137" s="159" t="s">
        <v>578</v>
      </c>
      <c r="B137" s="159" t="s">
        <v>579</v>
      </c>
      <c r="C137" s="160" t="n">
        <v>0</v>
      </c>
      <c r="D137" s="160" t="n">
        <v>0</v>
      </c>
      <c r="E137" s="161" t="e">
        <f aca="false">SUMIF(#REF!,'ГҮЙЛГЭЭНИЙ ТАЙЛАН'!A137,#REF!)+SUMIF(#REF!,'ГҮЙЛГЭЭНИЙ ТАЙЛАН'!A137,#REF!)</f>
        <v>#VALUE!</v>
      </c>
      <c r="F137" s="161" t="e">
        <f aca="false">SUMIF(#REF!,'ГҮЙЛГЭЭНИЙ ТАЙЛАН'!A137,#REF!)+SUMIF(#REF!,'ГҮЙЛГЭЭНИЙ ТАЙЛАН'!A137,#REF!)</f>
        <v>#VALUE!</v>
      </c>
      <c r="G137" s="162" t="e">
        <f aca="false">SUMIF(#REF!,'ГҮЙЛГЭЭНИЙ ТАЙЛАН'!A137,#REF!)+SUMIF(#REF!,'ГҮЙЛГЭЭНИЙ ТАЙЛАН'!A137,#REF!)</f>
        <v>#VALUE!</v>
      </c>
      <c r="H137" s="162" t="e">
        <f aca="false">SUMIF(#REF!,'ГҮЙЛГЭЭНИЙ ТАЙЛАН'!A137,#REF!)+SUMIF(#REF!,'ГҮЙЛГЭЭНИЙ ТАЙЛАН'!A137,#REF!)</f>
        <v>#VALUE!</v>
      </c>
      <c r="I137" s="162" t="e">
        <f aca="false">#REF!+G137-H137</f>
        <v>#REF!</v>
      </c>
      <c r="J137" s="163"/>
      <c r="K137" s="159" t="s">
        <v>575</v>
      </c>
    </row>
    <row r="138" customFormat="false" ht="14.25" hidden="false" customHeight="false" outlineLevel="0" collapsed="false">
      <c r="A138" s="159" t="s">
        <v>580</v>
      </c>
      <c r="B138" s="159" t="s">
        <v>581</v>
      </c>
      <c r="C138" s="160" t="n">
        <v>0</v>
      </c>
      <c r="D138" s="160" t="n">
        <v>0</v>
      </c>
      <c r="E138" s="161" t="e">
        <f aca="false">SUMIF(#REF!,'ГҮЙЛГЭЭНИЙ ТАЙЛАН'!A138,#REF!)+SUMIF(#REF!,'ГҮЙЛГЭЭНИЙ ТАЙЛАН'!A138,#REF!)</f>
        <v>#VALUE!</v>
      </c>
      <c r="F138" s="161" t="e">
        <f aca="false">SUMIF(#REF!,'ГҮЙЛГЭЭНИЙ ТАЙЛАН'!A138,#REF!)+SUMIF(#REF!,'ГҮЙЛГЭЭНИЙ ТАЙЛАН'!A138,#REF!)</f>
        <v>#VALUE!</v>
      </c>
      <c r="G138" s="162" t="e">
        <f aca="false">SUMIF(#REF!,'ГҮЙЛГЭЭНИЙ ТАЙЛАН'!A138,#REF!)+SUMIF(#REF!,'ГҮЙЛГЭЭНИЙ ТАЙЛАН'!A138,#REF!)</f>
        <v>#VALUE!</v>
      </c>
      <c r="H138" s="162" t="e">
        <f aca="false">SUMIF(#REF!,'ГҮЙЛГЭЭНИЙ ТАЙЛАН'!A138,#REF!)+SUMIF(#REF!,'ГҮЙЛГЭЭНИЙ ТАЙЛАН'!A138,#REF!)</f>
        <v>#VALUE!</v>
      </c>
      <c r="I138" s="162" t="e">
        <f aca="false">#REF!+G138-H138</f>
        <v>#REF!</v>
      </c>
      <c r="J138" s="163"/>
      <c r="K138" s="159" t="s">
        <v>575</v>
      </c>
    </row>
    <row r="139" customFormat="false" ht="14.25" hidden="false" customHeight="false" outlineLevel="0" collapsed="false">
      <c r="A139" s="159" t="s">
        <v>582</v>
      </c>
      <c r="B139" s="159" t="s">
        <v>583</v>
      </c>
      <c r="C139" s="160" t="n">
        <v>0</v>
      </c>
      <c r="D139" s="160" t="n">
        <v>0</v>
      </c>
      <c r="E139" s="161" t="e">
        <f aca="false">SUMIF(#REF!,'ГҮЙЛГЭЭНИЙ ТАЙЛАН'!A139,#REF!)+SUMIF(#REF!,'ГҮЙЛГЭЭНИЙ ТАЙЛАН'!A139,#REF!)</f>
        <v>#VALUE!</v>
      </c>
      <c r="F139" s="161" t="e">
        <f aca="false">SUMIF(#REF!,'ГҮЙЛГЭЭНИЙ ТАЙЛАН'!A139,#REF!)+SUMIF(#REF!,'ГҮЙЛГЭЭНИЙ ТАЙЛАН'!A139,#REF!)</f>
        <v>#VALUE!</v>
      </c>
      <c r="G139" s="162" t="e">
        <f aca="false">SUMIF(#REF!,'ГҮЙЛГЭЭНИЙ ТАЙЛАН'!A139,#REF!)+SUMIF(#REF!,'ГҮЙЛГЭЭНИЙ ТАЙЛАН'!A139,#REF!)</f>
        <v>#VALUE!</v>
      </c>
      <c r="H139" s="162" t="e">
        <f aca="false">SUMIF(#REF!,'ГҮЙЛГЭЭНИЙ ТАЙЛАН'!A139,#REF!)+SUMIF(#REF!,'ГҮЙЛГЭЭНИЙ ТАЙЛАН'!A139,#REF!)</f>
        <v>#VALUE!</v>
      </c>
      <c r="I139" s="162" t="e">
        <f aca="false">#REF!+G139-H139</f>
        <v>#REF!</v>
      </c>
      <c r="J139" s="163"/>
      <c r="K139" s="159" t="s">
        <v>575</v>
      </c>
    </row>
    <row r="140" customFormat="false" ht="14.25" hidden="false" customHeight="false" outlineLevel="0" collapsed="false">
      <c r="A140" s="159" t="s">
        <v>584</v>
      </c>
      <c r="B140" s="159" t="s">
        <v>585</v>
      </c>
      <c r="C140" s="160" t="n">
        <v>0</v>
      </c>
      <c r="D140" s="160" t="n">
        <v>0</v>
      </c>
      <c r="E140" s="161" t="e">
        <f aca="false">SUMIF(#REF!,'ГҮЙЛГЭЭНИЙ ТАЙЛАН'!A140,#REF!)+SUMIF(#REF!,'ГҮЙЛГЭЭНИЙ ТАЙЛАН'!A140,#REF!)</f>
        <v>#VALUE!</v>
      </c>
      <c r="F140" s="161" t="e">
        <f aca="false">SUMIF(#REF!,'ГҮЙЛГЭЭНИЙ ТАЙЛАН'!A140,#REF!)+SUMIF(#REF!,'ГҮЙЛГЭЭНИЙ ТАЙЛАН'!A140,#REF!)</f>
        <v>#VALUE!</v>
      </c>
      <c r="G140" s="162" t="e">
        <f aca="false">SUMIF(#REF!,'ГҮЙЛГЭЭНИЙ ТАЙЛАН'!A140,#REF!)+SUMIF(#REF!,'ГҮЙЛГЭЭНИЙ ТАЙЛАН'!A140,#REF!)</f>
        <v>#VALUE!</v>
      </c>
      <c r="H140" s="162" t="e">
        <f aca="false">SUMIF(#REF!,'ГҮЙЛГЭЭНИЙ ТАЙЛАН'!A140,#REF!)+SUMIF(#REF!,'ГҮЙЛГЭЭНИЙ ТАЙЛАН'!A140,#REF!)</f>
        <v>#VALUE!</v>
      </c>
      <c r="I140" s="162" t="e">
        <f aca="false">#REF!+G140-H140</f>
        <v>#REF!</v>
      </c>
      <c r="J140" s="163"/>
      <c r="K140" s="159" t="s">
        <v>575</v>
      </c>
    </row>
    <row r="141" customFormat="false" ht="14.25" hidden="false" customHeight="false" outlineLevel="0" collapsed="false">
      <c r="A141" s="159" t="s">
        <v>586</v>
      </c>
      <c r="B141" s="159" t="s">
        <v>587</v>
      </c>
      <c r="C141" s="160" t="n">
        <v>0</v>
      </c>
      <c r="D141" s="160" t="n">
        <v>0</v>
      </c>
      <c r="E141" s="161" t="e">
        <f aca="false">SUMIF(#REF!,'ГҮЙЛГЭЭНИЙ ТАЙЛАН'!A141,#REF!)+SUMIF(#REF!,'ГҮЙЛГЭЭНИЙ ТАЙЛАН'!A141,#REF!)</f>
        <v>#VALUE!</v>
      </c>
      <c r="F141" s="161" t="e">
        <f aca="false">SUMIF(#REF!,'ГҮЙЛГЭЭНИЙ ТАЙЛАН'!A141,#REF!)+SUMIF(#REF!,'ГҮЙЛГЭЭНИЙ ТАЙЛАН'!A141,#REF!)</f>
        <v>#VALUE!</v>
      </c>
      <c r="G141" s="162" t="e">
        <f aca="false">SUMIF(#REF!,'ГҮЙЛГЭЭНИЙ ТАЙЛАН'!A141,#REF!)+SUMIF(#REF!,'ГҮЙЛГЭЭНИЙ ТАЙЛАН'!A141,#REF!)</f>
        <v>#VALUE!</v>
      </c>
      <c r="H141" s="162" t="e">
        <f aca="false">SUMIF(#REF!,'ГҮЙЛГЭЭНИЙ ТАЙЛАН'!A141,#REF!)+SUMIF(#REF!,'ГҮЙЛГЭЭНИЙ ТАЙЛАН'!A141,#REF!)</f>
        <v>#VALUE!</v>
      </c>
      <c r="I141" s="162" t="e">
        <f aca="false">#REF!+G141-H141</f>
        <v>#REF!</v>
      </c>
      <c r="J141" s="163"/>
      <c r="K141" s="159" t="s">
        <v>588</v>
      </c>
    </row>
    <row r="142" customFormat="false" ht="14.25" hidden="false" customHeight="false" outlineLevel="0" collapsed="false">
      <c r="A142" s="159" t="s">
        <v>589</v>
      </c>
      <c r="B142" s="159" t="s">
        <v>590</v>
      </c>
      <c r="C142" s="160" t="n">
        <v>0</v>
      </c>
      <c r="D142" s="160" t="n">
        <v>0</v>
      </c>
      <c r="E142" s="161" t="e">
        <f aca="false">SUMIF(#REF!,'ГҮЙЛГЭЭНИЙ ТАЙЛАН'!A142,#REF!)+SUMIF(#REF!,'ГҮЙЛГЭЭНИЙ ТАЙЛАН'!A142,#REF!)</f>
        <v>#VALUE!</v>
      </c>
      <c r="F142" s="161" t="e">
        <f aca="false">SUMIF(#REF!,'ГҮЙЛГЭЭНИЙ ТАЙЛАН'!A142,#REF!)+SUMIF(#REF!,'ГҮЙЛГЭЭНИЙ ТАЙЛАН'!A142,#REF!)</f>
        <v>#VALUE!</v>
      </c>
      <c r="G142" s="162" t="e">
        <f aca="false">SUMIF(#REF!,'ГҮЙЛГЭЭНИЙ ТАЙЛАН'!A142,#REF!)+SUMIF(#REF!,'ГҮЙЛГЭЭНИЙ ТАЙЛАН'!A142,#REF!)</f>
        <v>#VALUE!</v>
      </c>
      <c r="H142" s="162" t="e">
        <f aca="false">SUMIF(#REF!,'ГҮЙЛГЭЭНИЙ ТАЙЛАН'!A142,#REF!)+SUMIF(#REF!,'ГҮЙЛГЭЭНИЙ ТАЙЛАН'!A142,#REF!)</f>
        <v>#VALUE!</v>
      </c>
      <c r="I142" s="162" t="e">
        <f aca="false">#REF!+G142-H142</f>
        <v>#REF!</v>
      </c>
      <c r="J142" s="163"/>
      <c r="K142" s="159" t="s">
        <v>588</v>
      </c>
    </row>
    <row r="143" customFormat="false" ht="14.25" hidden="false" customHeight="false" outlineLevel="0" collapsed="false">
      <c r="A143" s="159" t="s">
        <v>591</v>
      </c>
      <c r="B143" s="159" t="s">
        <v>592</v>
      </c>
      <c r="C143" s="160" t="n">
        <v>0</v>
      </c>
      <c r="D143" s="160" t="n">
        <v>0</v>
      </c>
      <c r="E143" s="161" t="e">
        <f aca="false">SUMIF(#REF!,'ГҮЙЛГЭЭНИЙ ТАЙЛАН'!A143,#REF!)+SUMIF(#REF!,'ГҮЙЛГЭЭНИЙ ТАЙЛАН'!A143,#REF!)</f>
        <v>#VALUE!</v>
      </c>
      <c r="F143" s="161" t="e">
        <f aca="false">SUMIF(#REF!,'ГҮЙЛГЭЭНИЙ ТАЙЛАН'!A143,#REF!)+SUMIF(#REF!,'ГҮЙЛГЭЭНИЙ ТАЙЛАН'!A143,#REF!)</f>
        <v>#VALUE!</v>
      </c>
      <c r="G143" s="162" t="e">
        <f aca="false">SUMIF(#REF!,'ГҮЙЛГЭЭНИЙ ТАЙЛАН'!A143,#REF!)+SUMIF(#REF!,'ГҮЙЛГЭЭНИЙ ТАЙЛАН'!A143,#REF!)</f>
        <v>#VALUE!</v>
      </c>
      <c r="H143" s="162" t="e">
        <f aca="false">SUMIF(#REF!,'ГҮЙЛГЭЭНИЙ ТАЙЛАН'!A143,#REF!)+SUMIF(#REF!,'ГҮЙЛГЭЭНИЙ ТАЙЛАН'!A143,#REF!)</f>
        <v>#VALUE!</v>
      </c>
      <c r="I143" s="162" t="e">
        <f aca="false">#REF!+G143-H143</f>
        <v>#REF!</v>
      </c>
      <c r="J143" s="163"/>
      <c r="K143" s="159" t="s">
        <v>588</v>
      </c>
    </row>
    <row r="144" customFormat="false" ht="14.25" hidden="false" customHeight="false" outlineLevel="0" collapsed="false">
      <c r="A144" s="159" t="s">
        <v>593</v>
      </c>
      <c r="B144" s="159" t="s">
        <v>594</v>
      </c>
      <c r="C144" s="160" t="n">
        <v>0</v>
      </c>
      <c r="D144" s="160" t="n">
        <v>0</v>
      </c>
      <c r="E144" s="161" t="e">
        <f aca="false">SUMIF(#REF!,'ГҮЙЛГЭЭНИЙ ТАЙЛАН'!A144,#REF!)+SUMIF(#REF!,'ГҮЙЛГЭЭНИЙ ТАЙЛАН'!A144,#REF!)</f>
        <v>#VALUE!</v>
      </c>
      <c r="F144" s="161" t="e">
        <f aca="false">SUMIF(#REF!,'ГҮЙЛГЭЭНИЙ ТАЙЛАН'!A144,#REF!)+SUMIF(#REF!,'ГҮЙЛГЭЭНИЙ ТАЙЛАН'!A144,#REF!)</f>
        <v>#VALUE!</v>
      </c>
      <c r="G144" s="162" t="e">
        <f aca="false">SUMIF(#REF!,'ГҮЙЛГЭЭНИЙ ТАЙЛАН'!A144,#REF!)+SUMIF(#REF!,'ГҮЙЛГЭЭНИЙ ТАЙЛАН'!A144,#REF!)</f>
        <v>#VALUE!</v>
      </c>
      <c r="H144" s="162" t="e">
        <f aca="false">SUMIF(#REF!,'ГҮЙЛГЭЭНИЙ ТАЙЛАН'!A144,#REF!)+SUMIF(#REF!,'ГҮЙЛГЭЭНИЙ ТАЙЛАН'!A144,#REF!)</f>
        <v>#VALUE!</v>
      </c>
      <c r="I144" s="162" t="e">
        <f aca="false">#REF!+G144-H144</f>
        <v>#REF!</v>
      </c>
      <c r="J144" s="163"/>
      <c r="K144" s="159" t="s">
        <v>588</v>
      </c>
    </row>
    <row r="145" customFormat="false" ht="14.25" hidden="false" customHeight="false" outlineLevel="0" collapsed="false">
      <c r="A145" s="159" t="s">
        <v>595</v>
      </c>
      <c r="B145" s="159" t="s">
        <v>596</v>
      </c>
      <c r="C145" s="160" t="n">
        <v>11828186.8</v>
      </c>
      <c r="D145" s="160"/>
      <c r="E145" s="161" t="e">
        <f aca="false">SUMIF(#REF!,'ГҮЙЛГЭЭНИЙ ТАЙЛАН'!A145,#REF!)+SUMIF(#REF!,'ГҮЙЛГЭЭНИЙ ТАЙЛАН'!A145,#REF!)</f>
        <v>#VALUE!</v>
      </c>
      <c r="F145" s="161" t="e">
        <f aca="false">SUMIF(#REF!,'ГҮЙЛГЭЭНИЙ ТАЙЛАН'!A145,#REF!)+SUMIF(#REF!,'ГҮЙЛГЭЭНИЙ ТАЙЛАН'!A145,#REF!)</f>
        <v>#VALUE!</v>
      </c>
      <c r="G145" s="162" t="e">
        <f aca="false">SUMIF(#REF!,'ГҮЙЛГЭЭНИЙ ТАЙЛАН'!A145,#REF!)+SUMIF(#REF!,'ГҮЙЛГЭЭНИЙ ТАЙЛАН'!A145,#REF!)</f>
        <v>#VALUE!</v>
      </c>
      <c r="H145" s="162" t="e">
        <f aca="false">SUMIF(#REF!,'ГҮЙЛГЭЭНИЙ ТАЙЛАН'!A145,#REF!)+SUMIF(#REF!,'ГҮЙЛГЭЭНИЙ ТАЙЛАН'!A145,#REF!)</f>
        <v>#VALUE!</v>
      </c>
      <c r="I145" s="162" t="e">
        <f aca="false">#REF!+G145-H145</f>
        <v>#REF!</v>
      </c>
      <c r="J145" s="163"/>
      <c r="K145" s="159" t="s">
        <v>588</v>
      </c>
    </row>
    <row r="146" customFormat="false" ht="14.25" hidden="false" customHeight="false" outlineLevel="0" collapsed="false">
      <c r="A146" s="159" t="s">
        <v>597</v>
      </c>
      <c r="B146" s="159" t="s">
        <v>598</v>
      </c>
      <c r="C146" s="160" t="n">
        <v>0</v>
      </c>
      <c r="D146" s="160" t="n">
        <v>0</v>
      </c>
      <c r="E146" s="161" t="e">
        <f aca="false">SUMIF(#REF!,'ГҮЙЛГЭЭНИЙ ТАЙЛАН'!A146,#REF!)+SUMIF(#REF!,'ГҮЙЛГЭЭНИЙ ТАЙЛАН'!A146,#REF!)</f>
        <v>#VALUE!</v>
      </c>
      <c r="F146" s="161" t="e">
        <f aca="false">SUMIF(#REF!,'ГҮЙЛГЭЭНИЙ ТАЙЛАН'!A146,#REF!)+SUMIF(#REF!,'ГҮЙЛГЭЭНИЙ ТАЙЛАН'!A146,#REF!)</f>
        <v>#VALUE!</v>
      </c>
      <c r="G146" s="162" t="e">
        <f aca="false">SUMIF(#REF!,'ГҮЙЛГЭЭНИЙ ТАЙЛАН'!A146,#REF!)+SUMIF(#REF!,'ГҮЙЛГЭЭНИЙ ТАЙЛАН'!A146,#REF!)</f>
        <v>#VALUE!</v>
      </c>
      <c r="H146" s="162" t="e">
        <f aca="false">SUMIF(#REF!,'ГҮЙЛГЭЭНИЙ ТАЙЛАН'!A146,#REF!)+SUMIF(#REF!,'ГҮЙЛГЭЭНИЙ ТАЙЛАН'!A146,#REF!)</f>
        <v>#VALUE!</v>
      </c>
      <c r="I146" s="162" t="e">
        <f aca="false">#REF!+G146-H146</f>
        <v>#REF!</v>
      </c>
      <c r="J146" s="163"/>
      <c r="K146" s="159" t="s">
        <v>588</v>
      </c>
    </row>
    <row r="147" customFormat="false" ht="14.25" hidden="false" customHeight="false" outlineLevel="0" collapsed="false">
      <c r="A147" s="159" t="s">
        <v>599</v>
      </c>
      <c r="B147" s="159" t="s">
        <v>600</v>
      </c>
      <c r="C147" s="160" t="n">
        <v>0</v>
      </c>
      <c r="D147" s="160"/>
      <c r="E147" s="161" t="e">
        <f aca="false">SUMIF(#REF!,'ГҮЙЛГЭЭНИЙ ТАЙЛАН'!A147,#REF!)+SUMIF(#REF!,'ГҮЙЛГЭЭНИЙ ТАЙЛАН'!A147,#REF!)</f>
        <v>#VALUE!</v>
      </c>
      <c r="F147" s="161" t="e">
        <f aca="false">SUMIF(#REF!,'ГҮЙЛГЭЭНИЙ ТАЙЛАН'!A147,#REF!)+SUMIF(#REF!,'ГҮЙЛГЭЭНИЙ ТАЙЛАН'!A147,#REF!)</f>
        <v>#VALUE!</v>
      </c>
      <c r="G147" s="162" t="e">
        <f aca="false">SUMIF(#REF!,'ГҮЙЛГЭЭНИЙ ТАЙЛАН'!A147,#REF!)+SUMIF(#REF!,'ГҮЙЛГЭЭНИЙ ТАЙЛАН'!A147,#REF!)</f>
        <v>#VALUE!</v>
      </c>
      <c r="H147" s="162" t="e">
        <f aca="false">SUMIF(#REF!,'ГҮЙЛГЭЭНИЙ ТАЙЛАН'!A147,#REF!)+SUMIF(#REF!,'ГҮЙЛГЭЭНИЙ ТАЙЛАН'!A147,#REF!)</f>
        <v>#VALUE!</v>
      </c>
      <c r="I147" s="162" t="e">
        <f aca="false">#REF!+G147-H147</f>
        <v>#REF!</v>
      </c>
      <c r="J147" s="163"/>
      <c r="K147" s="159" t="s">
        <v>588</v>
      </c>
    </row>
    <row r="148" customFormat="false" ht="14.25" hidden="false" customHeight="false" outlineLevel="0" collapsed="false">
      <c r="A148" s="159" t="s">
        <v>601</v>
      </c>
      <c r="B148" s="159" t="s">
        <v>602</v>
      </c>
      <c r="C148" s="160" t="n">
        <v>1440000</v>
      </c>
      <c r="D148" s="160"/>
      <c r="E148" s="161" t="e">
        <f aca="false">SUMIF(#REF!,'ГҮЙЛГЭЭНИЙ ТАЙЛАН'!A148,#REF!)+SUMIF(#REF!,'ГҮЙЛГЭЭНИЙ ТАЙЛАН'!A148,#REF!)</f>
        <v>#VALUE!</v>
      </c>
      <c r="F148" s="161" t="e">
        <f aca="false">SUMIF(#REF!,'ГҮЙЛГЭЭНИЙ ТАЙЛАН'!A148,#REF!)+SUMIF(#REF!,'ГҮЙЛГЭЭНИЙ ТАЙЛАН'!A148,#REF!)</f>
        <v>#VALUE!</v>
      </c>
      <c r="G148" s="162" t="e">
        <f aca="false">SUMIF(#REF!,'ГҮЙЛГЭЭНИЙ ТАЙЛАН'!A148,#REF!)+SUMIF(#REF!,'ГҮЙЛГЭЭНИЙ ТАЙЛАН'!A148,#REF!)</f>
        <v>#VALUE!</v>
      </c>
      <c r="H148" s="162" t="e">
        <f aca="false">SUMIF(#REF!,'ГҮЙЛГЭЭНИЙ ТАЙЛАН'!A148,#REF!)+SUMIF(#REF!,'ГҮЙЛГЭЭНИЙ ТАЙЛАН'!A148,#REF!)</f>
        <v>#VALUE!</v>
      </c>
      <c r="I148" s="162" t="e">
        <f aca="false">#REF!+G148-H148</f>
        <v>#REF!</v>
      </c>
      <c r="J148" s="163"/>
      <c r="K148" s="159" t="s">
        <v>588</v>
      </c>
    </row>
    <row r="149" customFormat="false" ht="14.25" hidden="false" customHeight="false" outlineLevel="0" collapsed="false">
      <c r="A149" s="159" t="s">
        <v>603</v>
      </c>
      <c r="B149" s="159" t="s">
        <v>604</v>
      </c>
      <c r="C149" s="160" t="n">
        <v>880000</v>
      </c>
      <c r="D149" s="160"/>
      <c r="E149" s="161" t="e">
        <f aca="false">SUMIF(#REF!,'ГҮЙЛГЭЭНИЙ ТАЙЛАН'!A149,#REF!)+SUMIF(#REF!,'ГҮЙЛГЭЭНИЙ ТАЙЛАН'!A149,#REF!)</f>
        <v>#VALUE!</v>
      </c>
      <c r="F149" s="161" t="e">
        <f aca="false">SUMIF(#REF!,'ГҮЙЛГЭЭНИЙ ТАЙЛАН'!A149,#REF!)+SUMIF(#REF!,'ГҮЙЛГЭЭНИЙ ТАЙЛАН'!A149,#REF!)</f>
        <v>#VALUE!</v>
      </c>
      <c r="G149" s="162" t="e">
        <f aca="false">SUMIF(#REF!,'ГҮЙЛГЭЭНИЙ ТАЙЛАН'!A149,#REF!)+SUMIF(#REF!,'ГҮЙЛГЭЭНИЙ ТАЙЛАН'!A149,#REF!)</f>
        <v>#VALUE!</v>
      </c>
      <c r="H149" s="162" t="e">
        <f aca="false">SUMIF(#REF!,'ГҮЙЛГЭЭНИЙ ТАЙЛАН'!A149,#REF!)+SUMIF(#REF!,'ГҮЙЛГЭЭНИЙ ТАЙЛАН'!A149,#REF!)</f>
        <v>#VALUE!</v>
      </c>
      <c r="I149" s="162" t="e">
        <f aca="false">#REF!+G149-H149</f>
        <v>#REF!</v>
      </c>
      <c r="J149" s="163"/>
      <c r="K149" s="159" t="s">
        <v>588</v>
      </c>
    </row>
    <row r="150" customFormat="false" ht="14.25" hidden="false" customHeight="false" outlineLevel="0" collapsed="false">
      <c r="A150" s="159" t="s">
        <v>605</v>
      </c>
      <c r="B150" s="159" t="s">
        <v>606</v>
      </c>
      <c r="C150" s="160" t="n">
        <v>0</v>
      </c>
      <c r="D150" s="160"/>
      <c r="E150" s="161" t="e">
        <f aca="false">SUMIF(#REF!,'ГҮЙЛГЭЭНИЙ ТАЙЛАН'!A150,#REF!)+SUMIF(#REF!,'ГҮЙЛГЭЭНИЙ ТАЙЛАН'!A150,#REF!)</f>
        <v>#VALUE!</v>
      </c>
      <c r="F150" s="161" t="e">
        <f aca="false">SUMIF(#REF!,'ГҮЙЛГЭЭНИЙ ТАЙЛАН'!A150,#REF!)+SUMIF(#REF!,'ГҮЙЛГЭЭНИЙ ТАЙЛАН'!A150,#REF!)</f>
        <v>#VALUE!</v>
      </c>
      <c r="G150" s="162" t="e">
        <f aca="false">SUMIF(#REF!,'ГҮЙЛГЭЭНИЙ ТАЙЛАН'!A150,#REF!)+SUMIF(#REF!,'ГҮЙЛГЭЭНИЙ ТАЙЛАН'!A150,#REF!)</f>
        <v>#VALUE!</v>
      </c>
      <c r="H150" s="162" t="e">
        <f aca="false">SUMIF(#REF!,'ГҮЙЛГЭЭНИЙ ТАЙЛАН'!A150,#REF!)+SUMIF(#REF!,'ГҮЙЛГЭЭНИЙ ТАЙЛАН'!A150,#REF!)</f>
        <v>#VALUE!</v>
      </c>
      <c r="I150" s="162" t="e">
        <f aca="false">#REF!+G150-H150</f>
        <v>#REF!</v>
      </c>
      <c r="J150" s="163"/>
      <c r="K150" s="159" t="s">
        <v>588</v>
      </c>
    </row>
    <row r="151" customFormat="false" ht="14.25" hidden="false" customHeight="false" outlineLevel="0" collapsed="false">
      <c r="A151" s="159" t="s">
        <v>607</v>
      </c>
      <c r="B151" s="159" t="s">
        <v>608</v>
      </c>
      <c r="C151" s="160" t="n">
        <v>0</v>
      </c>
      <c r="D151" s="160"/>
      <c r="E151" s="161" t="e">
        <f aca="false">SUMIF(#REF!,'ГҮЙЛГЭЭНИЙ ТАЙЛАН'!A151,#REF!)+SUMIF(#REF!,'ГҮЙЛГЭЭНИЙ ТАЙЛАН'!A151,#REF!)</f>
        <v>#VALUE!</v>
      </c>
      <c r="F151" s="161" t="e">
        <f aca="false">SUMIF(#REF!,'ГҮЙЛГЭЭНИЙ ТАЙЛАН'!A151,#REF!)+SUMIF(#REF!,'ГҮЙЛГЭЭНИЙ ТАЙЛАН'!A151,#REF!)</f>
        <v>#VALUE!</v>
      </c>
      <c r="G151" s="162" t="e">
        <f aca="false">SUMIF(#REF!,'ГҮЙЛГЭЭНИЙ ТАЙЛАН'!A151,#REF!)+SUMIF(#REF!,'ГҮЙЛГЭЭНИЙ ТАЙЛАН'!A151,#REF!)</f>
        <v>#VALUE!</v>
      </c>
      <c r="H151" s="162" t="e">
        <f aca="false">SUMIF(#REF!,'ГҮЙЛГЭЭНИЙ ТАЙЛАН'!A151,#REF!)+SUMIF(#REF!,'ГҮЙЛГЭЭНИЙ ТАЙЛАН'!A151,#REF!)</f>
        <v>#VALUE!</v>
      </c>
      <c r="I151" s="162" t="e">
        <f aca="false">#REF!+G151-H151</f>
        <v>#REF!</v>
      </c>
      <c r="J151" s="163"/>
      <c r="K151" s="159" t="s">
        <v>588</v>
      </c>
    </row>
    <row r="152" customFormat="false" ht="14.25" hidden="false" customHeight="false" outlineLevel="0" collapsed="false">
      <c r="A152" s="159" t="s">
        <v>609</v>
      </c>
      <c r="B152" s="159" t="s">
        <v>610</v>
      </c>
      <c r="C152" s="160" t="n">
        <v>0</v>
      </c>
      <c r="D152" s="160"/>
      <c r="E152" s="161" t="e">
        <f aca="false">SUMIF(#REF!,'ГҮЙЛГЭЭНИЙ ТАЙЛАН'!A152,#REF!)+SUMIF(#REF!,'ГҮЙЛГЭЭНИЙ ТАЙЛАН'!A152,#REF!)</f>
        <v>#VALUE!</v>
      </c>
      <c r="F152" s="161" t="e">
        <f aca="false">SUMIF(#REF!,'ГҮЙЛГЭЭНИЙ ТАЙЛАН'!A152,#REF!)+SUMIF(#REF!,'ГҮЙЛГЭЭНИЙ ТАЙЛАН'!A152,#REF!)</f>
        <v>#VALUE!</v>
      </c>
      <c r="G152" s="162" t="e">
        <f aca="false">SUMIF(#REF!,'ГҮЙЛГЭЭНИЙ ТАЙЛАН'!A152,#REF!)+SUMIF(#REF!,'ГҮЙЛГЭЭНИЙ ТАЙЛАН'!A152,#REF!)</f>
        <v>#VALUE!</v>
      </c>
      <c r="H152" s="162" t="e">
        <f aca="false">SUMIF(#REF!,'ГҮЙЛГЭЭНИЙ ТАЙЛАН'!A152,#REF!)+SUMIF(#REF!,'ГҮЙЛГЭЭНИЙ ТАЙЛАН'!A152,#REF!)</f>
        <v>#VALUE!</v>
      </c>
      <c r="I152" s="162" t="e">
        <f aca="false">#REF!+G152-H152</f>
        <v>#REF!</v>
      </c>
      <c r="J152" s="163"/>
      <c r="K152" s="159" t="s">
        <v>588</v>
      </c>
    </row>
    <row r="153" customFormat="false" ht="14.25" hidden="false" customHeight="false" outlineLevel="0" collapsed="false">
      <c r="A153" s="159" t="s">
        <v>611</v>
      </c>
      <c r="B153" s="159" t="s">
        <v>612</v>
      </c>
      <c r="C153" s="160" t="n">
        <v>1472760.41</v>
      </c>
      <c r="D153" s="160"/>
      <c r="E153" s="161" t="e">
        <f aca="false">SUMIF(#REF!,'ГҮЙЛГЭЭНИЙ ТАЙЛАН'!A153,#REF!)+SUMIF(#REF!,'ГҮЙЛГЭЭНИЙ ТАЙЛАН'!A153,#REF!)</f>
        <v>#VALUE!</v>
      </c>
      <c r="F153" s="161" t="e">
        <f aca="false">SUMIF(#REF!,'ГҮЙЛГЭЭНИЙ ТАЙЛАН'!A153,#REF!)+SUMIF(#REF!,'ГҮЙЛГЭЭНИЙ ТАЙЛАН'!A153,#REF!)</f>
        <v>#VALUE!</v>
      </c>
      <c r="G153" s="162" t="e">
        <f aca="false">SUMIF(#REF!,'ГҮЙЛГЭЭНИЙ ТАЙЛАН'!A153,#REF!)+SUMIF(#REF!,'ГҮЙЛГЭЭНИЙ ТАЙЛАН'!A153,#REF!)</f>
        <v>#VALUE!</v>
      </c>
      <c r="H153" s="162" t="e">
        <f aca="false">SUMIF(#REF!,'ГҮЙЛГЭЭНИЙ ТАЙЛАН'!A153,#REF!)+SUMIF(#REF!,'ГҮЙЛГЭЭНИЙ ТАЙЛАН'!A153,#REF!)</f>
        <v>#VALUE!</v>
      </c>
      <c r="I153" s="162" t="e">
        <f aca="false">#REF!+G153-H153</f>
        <v>#REF!</v>
      </c>
      <c r="J153" s="163"/>
      <c r="K153" s="159" t="s">
        <v>588</v>
      </c>
    </row>
    <row r="154" customFormat="false" ht="14.25" hidden="false" customHeight="false" outlineLevel="0" collapsed="false">
      <c r="A154" s="159" t="s">
        <v>613</v>
      </c>
      <c r="B154" s="159" t="s">
        <v>614</v>
      </c>
      <c r="C154" s="160" t="n">
        <v>0</v>
      </c>
      <c r="D154" s="160"/>
      <c r="E154" s="161" t="e">
        <f aca="false">SUMIF(#REF!,'ГҮЙЛГЭЭНИЙ ТАЙЛАН'!A154,#REF!)+SUMIF(#REF!,'ГҮЙЛГЭЭНИЙ ТАЙЛАН'!A154,#REF!)</f>
        <v>#VALUE!</v>
      </c>
      <c r="F154" s="161" t="e">
        <f aca="false">SUMIF(#REF!,'ГҮЙЛГЭЭНИЙ ТАЙЛАН'!A154,#REF!)+SUMIF(#REF!,'ГҮЙЛГЭЭНИЙ ТАЙЛАН'!A154,#REF!)</f>
        <v>#VALUE!</v>
      </c>
      <c r="G154" s="162" t="e">
        <f aca="false">SUMIF(#REF!,'ГҮЙЛГЭЭНИЙ ТАЙЛАН'!A154,#REF!)+SUMIF(#REF!,'ГҮЙЛГЭЭНИЙ ТАЙЛАН'!A154,#REF!)</f>
        <v>#VALUE!</v>
      </c>
      <c r="H154" s="162" t="e">
        <f aca="false">SUMIF(#REF!,'ГҮЙЛГЭЭНИЙ ТАЙЛАН'!A154,#REF!)+SUMIF(#REF!,'ГҮЙЛГЭЭНИЙ ТАЙЛАН'!A154,#REF!)</f>
        <v>#VALUE!</v>
      </c>
      <c r="I154" s="162" t="e">
        <f aca="false">#REF!+G154-H154</f>
        <v>#REF!</v>
      </c>
      <c r="J154" s="163"/>
      <c r="K154" s="159" t="s">
        <v>588</v>
      </c>
    </row>
    <row r="155" customFormat="false" ht="14.25" hidden="false" customHeight="false" outlineLevel="0" collapsed="false">
      <c r="A155" s="159" t="s">
        <v>615</v>
      </c>
      <c r="B155" s="159" t="s">
        <v>616</v>
      </c>
      <c r="C155" s="160" t="n">
        <v>0</v>
      </c>
      <c r="D155" s="160"/>
      <c r="E155" s="161" t="e">
        <f aca="false">SUMIF(#REF!,'ГҮЙЛГЭЭНИЙ ТАЙЛАН'!A155,#REF!)+SUMIF(#REF!,'ГҮЙЛГЭЭНИЙ ТАЙЛАН'!A155,#REF!)</f>
        <v>#VALUE!</v>
      </c>
      <c r="F155" s="161" t="e">
        <f aca="false">SUMIF(#REF!,'ГҮЙЛГЭЭНИЙ ТАЙЛАН'!A155,#REF!)+SUMIF(#REF!,'ГҮЙЛГЭЭНИЙ ТАЙЛАН'!A155,#REF!)</f>
        <v>#VALUE!</v>
      </c>
      <c r="G155" s="162" t="e">
        <f aca="false">SUMIF(#REF!,'ГҮЙЛГЭЭНИЙ ТАЙЛАН'!A155,#REF!)+SUMIF(#REF!,'ГҮЙЛГЭЭНИЙ ТАЙЛАН'!A155,#REF!)</f>
        <v>#VALUE!</v>
      </c>
      <c r="H155" s="162" t="e">
        <f aca="false">SUMIF(#REF!,'ГҮЙЛГЭЭНИЙ ТАЙЛАН'!A155,#REF!)+SUMIF(#REF!,'ГҮЙЛГЭЭНИЙ ТАЙЛАН'!A155,#REF!)</f>
        <v>#VALUE!</v>
      </c>
      <c r="I155" s="162" t="e">
        <f aca="false">#REF!+G155-H155</f>
        <v>#REF!</v>
      </c>
      <c r="J155" s="163"/>
      <c r="K155" s="159" t="s">
        <v>588</v>
      </c>
    </row>
    <row r="156" customFormat="false" ht="14.25" hidden="false" customHeight="false" outlineLevel="0" collapsed="false">
      <c r="A156" s="159" t="s">
        <v>617</v>
      </c>
      <c r="B156" s="159" t="s">
        <v>618</v>
      </c>
      <c r="C156" s="160" t="n">
        <v>4038356.16438356</v>
      </c>
      <c r="D156" s="160"/>
      <c r="E156" s="161" t="e">
        <f aca="false">SUMIF(#REF!,'ГҮЙЛГЭЭНИЙ ТАЙЛАН'!A156,#REF!)+SUMIF(#REF!,'ГҮЙЛГЭЭНИЙ ТАЙЛАН'!A156,#REF!)</f>
        <v>#VALUE!</v>
      </c>
      <c r="F156" s="161" t="e">
        <f aca="false">SUMIF(#REF!,'ГҮЙЛГЭЭНИЙ ТАЙЛАН'!A156,#REF!)+SUMIF(#REF!,'ГҮЙЛГЭЭНИЙ ТАЙЛАН'!A156,#REF!)</f>
        <v>#VALUE!</v>
      </c>
      <c r="G156" s="162" t="e">
        <f aca="false">SUMIF(#REF!,'ГҮЙЛГЭЭНИЙ ТАЙЛАН'!A156,#REF!)+SUMIF(#REF!,'ГҮЙЛГЭЭНИЙ ТАЙЛАН'!A156,#REF!)</f>
        <v>#VALUE!</v>
      </c>
      <c r="H156" s="162" t="e">
        <f aca="false">SUMIF(#REF!,'ГҮЙЛГЭЭНИЙ ТАЙЛАН'!A156,#REF!)+SUMIF(#REF!,'ГҮЙЛГЭЭНИЙ ТАЙЛАН'!A156,#REF!)</f>
        <v>#VALUE!</v>
      </c>
      <c r="I156" s="162" t="e">
        <f aca="false">#REF!+G156-H156</f>
        <v>#REF!</v>
      </c>
      <c r="J156" s="163"/>
      <c r="K156" s="159" t="s">
        <v>588</v>
      </c>
    </row>
    <row r="157" customFormat="false" ht="14.25" hidden="false" customHeight="false" outlineLevel="0" collapsed="false">
      <c r="A157" s="159" t="s">
        <v>619</v>
      </c>
      <c r="B157" s="159" t="s">
        <v>620</v>
      </c>
      <c r="C157" s="160" t="n">
        <v>271000</v>
      </c>
      <c r="D157" s="160"/>
      <c r="E157" s="161" t="e">
        <f aca="false">SUMIF(#REF!,'ГҮЙЛГЭЭНИЙ ТАЙЛАН'!A157,#REF!)+SUMIF(#REF!,'ГҮЙЛГЭЭНИЙ ТАЙЛАН'!A157,#REF!)</f>
        <v>#VALUE!</v>
      </c>
      <c r="F157" s="161" t="e">
        <f aca="false">SUMIF(#REF!,'ГҮЙЛГЭЭНИЙ ТАЙЛАН'!A157,#REF!)+SUMIF(#REF!,'ГҮЙЛГЭЭНИЙ ТАЙЛАН'!A157,#REF!)</f>
        <v>#VALUE!</v>
      </c>
      <c r="G157" s="162" t="e">
        <f aca="false">SUMIF(#REF!,'ГҮЙЛГЭЭНИЙ ТАЙЛАН'!A157,#REF!)+SUMIF(#REF!,'ГҮЙЛГЭЭНИЙ ТАЙЛАН'!A157,#REF!)</f>
        <v>#VALUE!</v>
      </c>
      <c r="H157" s="162" t="e">
        <f aca="false">SUMIF(#REF!,'ГҮЙЛГЭЭНИЙ ТАЙЛАН'!A157,#REF!)+SUMIF(#REF!,'ГҮЙЛГЭЭНИЙ ТАЙЛАН'!A157,#REF!)</f>
        <v>#VALUE!</v>
      </c>
      <c r="I157" s="162" t="e">
        <f aca="false">#REF!+G157-H157</f>
        <v>#REF!</v>
      </c>
      <c r="J157" s="163"/>
      <c r="K157" s="159" t="s">
        <v>588</v>
      </c>
    </row>
    <row r="158" customFormat="false" ht="14.25" hidden="false" customHeight="false" outlineLevel="0" collapsed="false">
      <c r="A158" s="159" t="s">
        <v>621</v>
      </c>
      <c r="B158" s="159" t="s">
        <v>622</v>
      </c>
      <c r="C158" s="160" t="n">
        <v>0</v>
      </c>
      <c r="D158" s="160"/>
      <c r="E158" s="161" t="e">
        <f aca="false">SUMIF(#REF!,'ГҮЙЛГЭЭНИЙ ТАЙЛАН'!A158,#REF!)+SUMIF(#REF!,'ГҮЙЛГЭЭНИЙ ТАЙЛАН'!A158,#REF!)</f>
        <v>#VALUE!</v>
      </c>
      <c r="F158" s="161" t="e">
        <f aca="false">SUMIF(#REF!,'ГҮЙЛГЭЭНИЙ ТАЙЛАН'!A158,#REF!)+SUMIF(#REF!,'ГҮЙЛГЭЭНИЙ ТАЙЛАН'!A158,#REF!)</f>
        <v>#VALUE!</v>
      </c>
      <c r="G158" s="162" t="e">
        <f aca="false">SUMIF(#REF!,'ГҮЙЛГЭЭНИЙ ТАЙЛАН'!A158,#REF!)+SUMIF(#REF!,'ГҮЙЛГЭЭНИЙ ТАЙЛАН'!A158,#REF!)</f>
        <v>#VALUE!</v>
      </c>
      <c r="H158" s="162" t="e">
        <f aca="false">SUMIF(#REF!,'ГҮЙЛГЭЭНИЙ ТАЙЛАН'!A158,#REF!)+SUMIF(#REF!,'ГҮЙЛГЭЭНИЙ ТАЙЛАН'!A158,#REF!)</f>
        <v>#VALUE!</v>
      </c>
      <c r="I158" s="162" t="e">
        <f aca="false">#REF!+G158-H158</f>
        <v>#REF!</v>
      </c>
      <c r="J158" s="163"/>
      <c r="K158" s="159" t="s">
        <v>588</v>
      </c>
    </row>
    <row r="159" customFormat="false" ht="14.25" hidden="false" customHeight="false" outlineLevel="0" collapsed="false">
      <c r="A159" s="159" t="s">
        <v>623</v>
      </c>
      <c r="B159" s="159" t="s">
        <v>624</v>
      </c>
      <c r="C159" s="160" t="n">
        <v>6167161</v>
      </c>
      <c r="D159" s="160"/>
      <c r="E159" s="161" t="e">
        <f aca="false">SUMIF(#REF!,'ГҮЙЛГЭЭНИЙ ТАЙЛАН'!A159,#REF!)+SUMIF(#REF!,'ГҮЙЛГЭЭНИЙ ТАЙЛАН'!A159,#REF!)</f>
        <v>#VALUE!</v>
      </c>
      <c r="F159" s="161" t="e">
        <f aca="false">SUMIF(#REF!,'ГҮЙЛГЭЭНИЙ ТАЙЛАН'!A159,#REF!)+SUMIF(#REF!,'ГҮЙЛГЭЭНИЙ ТАЙЛАН'!A159,#REF!)</f>
        <v>#VALUE!</v>
      </c>
      <c r="G159" s="162" t="e">
        <f aca="false">SUMIF(#REF!,'ГҮЙЛГЭЭНИЙ ТАЙЛАН'!A159,#REF!)+SUMIF(#REF!,'ГҮЙЛГЭЭНИЙ ТАЙЛАН'!A159,#REF!)</f>
        <v>#VALUE!</v>
      </c>
      <c r="H159" s="162" t="e">
        <f aca="false">SUMIF(#REF!,'ГҮЙЛГЭЭНИЙ ТАЙЛАН'!A159,#REF!)+SUMIF(#REF!,'ГҮЙЛГЭЭНИЙ ТАЙЛАН'!A159,#REF!)</f>
        <v>#VALUE!</v>
      </c>
      <c r="I159" s="162" t="e">
        <f aca="false">#REF!+G159-H159</f>
        <v>#REF!</v>
      </c>
      <c r="J159" s="163"/>
      <c r="K159" s="159" t="s">
        <v>588</v>
      </c>
    </row>
    <row r="160" customFormat="false" ht="14.25" hidden="false" customHeight="false" outlineLevel="0" collapsed="false">
      <c r="A160" s="159" t="s">
        <v>625</v>
      </c>
      <c r="B160" s="159" t="s">
        <v>626</v>
      </c>
      <c r="C160" s="160" t="n">
        <v>0</v>
      </c>
      <c r="D160" s="160"/>
      <c r="E160" s="161" t="e">
        <f aca="false">SUMIF(#REF!,'ГҮЙЛГЭЭНИЙ ТАЙЛАН'!A160,#REF!)+SUMIF(#REF!,'ГҮЙЛГЭЭНИЙ ТАЙЛАН'!A160,#REF!)</f>
        <v>#VALUE!</v>
      </c>
      <c r="F160" s="161" t="e">
        <f aca="false">SUMIF(#REF!,'ГҮЙЛГЭЭНИЙ ТАЙЛАН'!A160,#REF!)+SUMIF(#REF!,'ГҮЙЛГЭЭНИЙ ТАЙЛАН'!A160,#REF!)</f>
        <v>#VALUE!</v>
      </c>
      <c r="G160" s="162" t="e">
        <f aca="false">SUMIF(#REF!,'ГҮЙЛГЭЭНИЙ ТАЙЛАН'!A160,#REF!)+SUMIF(#REF!,'ГҮЙЛГЭЭНИЙ ТАЙЛАН'!A160,#REF!)</f>
        <v>#VALUE!</v>
      </c>
      <c r="H160" s="162" t="e">
        <f aca="false">SUMIF(#REF!,'ГҮЙЛГЭЭНИЙ ТАЙЛАН'!A160,#REF!)+SUMIF(#REF!,'ГҮЙЛГЭЭНИЙ ТАЙЛАН'!A160,#REF!)</f>
        <v>#VALUE!</v>
      </c>
      <c r="I160" s="162" t="e">
        <f aca="false">#REF!+G160-H160</f>
        <v>#REF!</v>
      </c>
      <c r="J160" s="163"/>
      <c r="K160" s="159" t="s">
        <v>588</v>
      </c>
    </row>
    <row r="161" customFormat="false" ht="14.25" hidden="false" customHeight="false" outlineLevel="0" collapsed="false">
      <c r="A161" s="159" t="s">
        <v>627</v>
      </c>
      <c r="B161" s="159" t="s">
        <v>628</v>
      </c>
      <c r="C161" s="160" t="n">
        <v>0</v>
      </c>
      <c r="D161" s="160"/>
      <c r="E161" s="161" t="e">
        <f aca="false">SUMIF(#REF!,'ГҮЙЛГЭЭНИЙ ТАЙЛАН'!A161,#REF!)+SUMIF(#REF!,'ГҮЙЛГЭЭНИЙ ТАЙЛАН'!A161,#REF!)</f>
        <v>#VALUE!</v>
      </c>
      <c r="F161" s="161" t="e">
        <f aca="false">SUMIF(#REF!,'ГҮЙЛГЭЭНИЙ ТАЙЛАН'!A161,#REF!)+SUMIF(#REF!,'ГҮЙЛГЭЭНИЙ ТАЙЛАН'!A161,#REF!)</f>
        <v>#VALUE!</v>
      </c>
      <c r="G161" s="162" t="e">
        <f aca="false">SUMIF(#REF!,'ГҮЙЛГЭЭНИЙ ТАЙЛАН'!A161,#REF!)+SUMIF(#REF!,'ГҮЙЛГЭЭНИЙ ТАЙЛАН'!A161,#REF!)</f>
        <v>#VALUE!</v>
      </c>
      <c r="H161" s="162" t="e">
        <f aca="false">SUMIF(#REF!,'ГҮЙЛГЭЭНИЙ ТАЙЛАН'!A161,#REF!)+SUMIF(#REF!,'ГҮЙЛГЭЭНИЙ ТАЙЛАН'!A161,#REF!)</f>
        <v>#VALUE!</v>
      </c>
      <c r="I161" s="162" t="e">
        <f aca="false">#REF!+G161-H161</f>
        <v>#REF!</v>
      </c>
      <c r="J161" s="163"/>
      <c r="K161" s="159" t="s">
        <v>588</v>
      </c>
    </row>
    <row r="162" customFormat="false" ht="14.25" hidden="false" customHeight="false" outlineLevel="0" collapsed="false">
      <c r="A162" s="159" t="s">
        <v>629</v>
      </c>
      <c r="B162" s="159" t="s">
        <v>630</v>
      </c>
      <c r="C162" s="160" t="n">
        <v>0</v>
      </c>
      <c r="D162" s="160"/>
      <c r="E162" s="161" t="e">
        <f aca="false">SUMIF(#REF!,'ГҮЙЛГЭЭНИЙ ТАЙЛАН'!A162,#REF!)+SUMIF(#REF!,'ГҮЙЛГЭЭНИЙ ТАЙЛАН'!A162,#REF!)</f>
        <v>#VALUE!</v>
      </c>
      <c r="F162" s="161" t="e">
        <f aca="false">SUMIF(#REF!,'ГҮЙЛГЭЭНИЙ ТАЙЛАН'!A162,#REF!)+SUMIF(#REF!,'ГҮЙЛГЭЭНИЙ ТАЙЛАН'!A162,#REF!)</f>
        <v>#VALUE!</v>
      </c>
      <c r="G162" s="162" t="e">
        <f aca="false">SUMIF(#REF!,'ГҮЙЛГЭЭНИЙ ТАЙЛАН'!A162,#REF!)+SUMIF(#REF!,'ГҮЙЛГЭЭНИЙ ТАЙЛАН'!A162,#REF!)</f>
        <v>#VALUE!</v>
      </c>
      <c r="H162" s="162" t="e">
        <f aca="false">SUMIF(#REF!,'ГҮЙЛГЭЭНИЙ ТАЙЛАН'!A162,#REF!)+SUMIF(#REF!,'ГҮЙЛГЭЭНИЙ ТАЙЛАН'!A162,#REF!)</f>
        <v>#VALUE!</v>
      </c>
      <c r="I162" s="162" t="e">
        <f aca="false">#REF!+G162-H162</f>
        <v>#REF!</v>
      </c>
      <c r="J162" s="163"/>
      <c r="K162" s="159" t="s">
        <v>588</v>
      </c>
    </row>
    <row r="163" customFormat="false" ht="14.25" hidden="false" customHeight="false" outlineLevel="0" collapsed="false">
      <c r="A163" s="159" t="s">
        <v>631</v>
      </c>
      <c r="B163" s="159" t="s">
        <v>632</v>
      </c>
      <c r="C163" s="160" t="n">
        <v>560000</v>
      </c>
      <c r="D163" s="160"/>
      <c r="E163" s="161" t="e">
        <f aca="false">SUMIF(#REF!,'ГҮЙЛГЭЭНИЙ ТАЙЛАН'!A163,#REF!)+SUMIF(#REF!,'ГҮЙЛГЭЭНИЙ ТАЙЛАН'!A163,#REF!)</f>
        <v>#VALUE!</v>
      </c>
      <c r="F163" s="161" t="e">
        <f aca="false">SUMIF(#REF!,'ГҮЙЛГЭЭНИЙ ТАЙЛАН'!A163,#REF!)+SUMIF(#REF!,'ГҮЙЛГЭЭНИЙ ТАЙЛАН'!A163,#REF!)</f>
        <v>#VALUE!</v>
      </c>
      <c r="G163" s="162" t="e">
        <f aca="false">SUMIF(#REF!,'ГҮЙЛГЭЭНИЙ ТАЙЛАН'!A163,#REF!)+SUMIF(#REF!,'ГҮЙЛГЭЭНИЙ ТАЙЛАН'!A163,#REF!)</f>
        <v>#VALUE!</v>
      </c>
      <c r="H163" s="162" t="e">
        <f aca="false">SUMIF(#REF!,'ГҮЙЛГЭЭНИЙ ТАЙЛАН'!A163,#REF!)+SUMIF(#REF!,'ГҮЙЛГЭЭНИЙ ТАЙЛАН'!A163,#REF!)</f>
        <v>#VALUE!</v>
      </c>
      <c r="I163" s="162" t="e">
        <f aca="false">#REF!+G163-H163</f>
        <v>#REF!</v>
      </c>
      <c r="J163" s="163"/>
      <c r="K163" s="159" t="s">
        <v>588</v>
      </c>
    </row>
    <row r="164" customFormat="false" ht="14.25" hidden="false" customHeight="false" outlineLevel="0" collapsed="false">
      <c r="A164" s="159" t="s">
        <v>633</v>
      </c>
      <c r="B164" s="159" t="s">
        <v>634</v>
      </c>
      <c r="C164" s="160" t="n">
        <v>400000</v>
      </c>
      <c r="D164" s="160"/>
      <c r="E164" s="161" t="e">
        <f aca="false">SUMIF(#REF!,'ГҮЙЛГЭЭНИЙ ТАЙЛАН'!A164,#REF!)+SUMIF(#REF!,'ГҮЙЛГЭЭНИЙ ТАЙЛАН'!A164,#REF!)</f>
        <v>#VALUE!</v>
      </c>
      <c r="F164" s="161" t="e">
        <f aca="false">SUMIF(#REF!,'ГҮЙЛГЭЭНИЙ ТАЙЛАН'!A164,#REF!)+SUMIF(#REF!,'ГҮЙЛГЭЭНИЙ ТАЙЛАН'!A164,#REF!)</f>
        <v>#VALUE!</v>
      </c>
      <c r="G164" s="162" t="e">
        <f aca="false">SUMIF(#REF!,'ГҮЙЛГЭЭНИЙ ТАЙЛАН'!A164,#REF!)+SUMIF(#REF!,'ГҮЙЛГЭЭНИЙ ТАЙЛАН'!A164,#REF!)</f>
        <v>#VALUE!</v>
      </c>
      <c r="H164" s="162" t="e">
        <f aca="false">SUMIF(#REF!,'ГҮЙЛГЭЭНИЙ ТАЙЛАН'!A164,#REF!)+SUMIF(#REF!,'ГҮЙЛГЭЭНИЙ ТАЙЛАН'!A164,#REF!)</f>
        <v>#VALUE!</v>
      </c>
      <c r="I164" s="162" t="e">
        <f aca="false">#REF!+G164-H164</f>
        <v>#REF!</v>
      </c>
      <c r="J164" s="163"/>
      <c r="K164" s="159" t="s">
        <v>588</v>
      </c>
    </row>
    <row r="165" customFormat="false" ht="14.25" hidden="false" customHeight="false" outlineLevel="0" collapsed="false">
      <c r="A165" s="159" t="s">
        <v>635</v>
      </c>
      <c r="B165" s="159" t="s">
        <v>636</v>
      </c>
      <c r="C165" s="160" t="n">
        <v>3062442.28</v>
      </c>
      <c r="D165" s="160"/>
      <c r="E165" s="161" t="e">
        <f aca="false">SUMIF(#REF!,'ГҮЙЛГЭЭНИЙ ТАЙЛАН'!A165,#REF!)+SUMIF(#REF!,'ГҮЙЛГЭЭНИЙ ТАЙЛАН'!A165,#REF!)</f>
        <v>#VALUE!</v>
      </c>
      <c r="F165" s="161" t="e">
        <f aca="false">SUMIF(#REF!,'ГҮЙЛГЭЭНИЙ ТАЙЛАН'!A165,#REF!)+SUMIF(#REF!,'ГҮЙЛГЭЭНИЙ ТАЙЛАН'!A165,#REF!)</f>
        <v>#VALUE!</v>
      </c>
      <c r="G165" s="162" t="e">
        <f aca="false">SUMIF(#REF!,'ГҮЙЛГЭЭНИЙ ТАЙЛАН'!A165,#REF!)+SUMIF(#REF!,'ГҮЙЛГЭЭНИЙ ТАЙЛАН'!A165,#REF!)</f>
        <v>#VALUE!</v>
      </c>
      <c r="H165" s="162" t="e">
        <f aca="false">SUMIF(#REF!,'ГҮЙЛГЭЭНИЙ ТАЙЛАН'!A165,#REF!)+SUMIF(#REF!,'ГҮЙЛГЭЭНИЙ ТАЙЛАН'!A165,#REF!)</f>
        <v>#VALUE!</v>
      </c>
      <c r="I165" s="162" t="e">
        <f aca="false">#REF!+G165-H165</f>
        <v>#REF!</v>
      </c>
      <c r="J165" s="163"/>
      <c r="K165" s="159" t="s">
        <v>588</v>
      </c>
    </row>
    <row r="166" customFormat="false" ht="14.25" hidden="false" customHeight="false" outlineLevel="0" collapsed="false">
      <c r="A166" s="159" t="s">
        <v>637</v>
      </c>
      <c r="B166" s="159" t="s">
        <v>638</v>
      </c>
      <c r="C166" s="160" t="n">
        <v>0</v>
      </c>
      <c r="D166" s="160"/>
      <c r="E166" s="161" t="e">
        <f aca="false">SUMIF(#REF!,'ГҮЙЛГЭЭНИЙ ТАЙЛАН'!A166,#REF!)+SUMIF(#REF!,'ГҮЙЛГЭЭНИЙ ТАЙЛАН'!A166,#REF!)</f>
        <v>#VALUE!</v>
      </c>
      <c r="F166" s="161" t="e">
        <f aca="false">SUMIF(#REF!,'ГҮЙЛГЭЭНИЙ ТАЙЛАН'!A166,#REF!)+SUMIF(#REF!,'ГҮЙЛГЭЭНИЙ ТАЙЛАН'!A166,#REF!)</f>
        <v>#VALUE!</v>
      </c>
      <c r="G166" s="162" t="e">
        <f aca="false">SUMIF(#REF!,'ГҮЙЛГЭЭНИЙ ТАЙЛАН'!A166,#REF!)+SUMIF(#REF!,'ГҮЙЛГЭЭНИЙ ТАЙЛАН'!A166,#REF!)</f>
        <v>#VALUE!</v>
      </c>
      <c r="H166" s="162" t="e">
        <f aca="false">SUMIF(#REF!,'ГҮЙЛГЭЭНИЙ ТАЙЛАН'!A166,#REF!)+SUMIF(#REF!,'ГҮЙЛГЭЭНИЙ ТАЙЛАН'!A166,#REF!)</f>
        <v>#VALUE!</v>
      </c>
      <c r="I166" s="162" t="e">
        <f aca="false">#REF!+G166-H166</f>
        <v>#REF!</v>
      </c>
      <c r="J166" s="163"/>
      <c r="K166" s="159" t="s">
        <v>588</v>
      </c>
    </row>
    <row r="167" customFormat="false" ht="14.25" hidden="false" customHeight="false" outlineLevel="0" collapsed="false">
      <c r="A167" s="159" t="s">
        <v>639</v>
      </c>
      <c r="B167" s="159" t="s">
        <v>640</v>
      </c>
      <c r="C167" s="160" t="n">
        <v>0</v>
      </c>
      <c r="D167" s="160"/>
      <c r="E167" s="161" t="e">
        <f aca="false">SUMIF(#REF!,'ГҮЙЛГЭЭНИЙ ТАЙЛАН'!A167,#REF!)+SUMIF(#REF!,'ГҮЙЛГЭЭНИЙ ТАЙЛАН'!A167,#REF!)</f>
        <v>#VALUE!</v>
      </c>
      <c r="F167" s="161" t="e">
        <f aca="false">SUMIF(#REF!,'ГҮЙЛГЭЭНИЙ ТАЙЛАН'!A167,#REF!)+SUMIF(#REF!,'ГҮЙЛГЭЭНИЙ ТАЙЛАН'!A167,#REF!)</f>
        <v>#VALUE!</v>
      </c>
      <c r="G167" s="162" t="e">
        <f aca="false">SUMIF(#REF!,'ГҮЙЛГЭЭНИЙ ТАЙЛАН'!A167,#REF!)+SUMIF(#REF!,'ГҮЙЛГЭЭНИЙ ТАЙЛАН'!A167,#REF!)</f>
        <v>#VALUE!</v>
      </c>
      <c r="H167" s="162" t="e">
        <f aca="false">SUMIF(#REF!,'ГҮЙЛГЭЭНИЙ ТАЙЛАН'!A167,#REF!)+SUMIF(#REF!,'ГҮЙЛГЭЭНИЙ ТАЙЛАН'!A167,#REF!)</f>
        <v>#VALUE!</v>
      </c>
      <c r="I167" s="162" t="e">
        <f aca="false">#REF!+G167-H167</f>
        <v>#REF!</v>
      </c>
      <c r="J167" s="163"/>
      <c r="K167" s="159" t="s">
        <v>588</v>
      </c>
    </row>
    <row r="168" customFormat="false" ht="14.25" hidden="false" customHeight="false" outlineLevel="0" collapsed="false">
      <c r="A168" s="159" t="s">
        <v>641</v>
      </c>
      <c r="B168" s="159" t="s">
        <v>642</v>
      </c>
      <c r="C168" s="160" t="n">
        <v>1932800</v>
      </c>
      <c r="D168" s="160"/>
      <c r="E168" s="161" t="e">
        <f aca="false">SUMIF(#REF!,'ГҮЙЛГЭЭНИЙ ТАЙЛАН'!A168,#REF!)+SUMIF(#REF!,'ГҮЙЛГЭЭНИЙ ТАЙЛАН'!A168,#REF!)</f>
        <v>#VALUE!</v>
      </c>
      <c r="F168" s="161" t="e">
        <f aca="false">SUMIF(#REF!,'ГҮЙЛГЭЭНИЙ ТАЙЛАН'!A168,#REF!)+SUMIF(#REF!,'ГҮЙЛГЭЭНИЙ ТАЙЛАН'!A168,#REF!)</f>
        <v>#VALUE!</v>
      </c>
      <c r="G168" s="162" t="e">
        <f aca="false">SUMIF(#REF!,'ГҮЙЛГЭЭНИЙ ТАЙЛАН'!A168,#REF!)+SUMIF(#REF!,'ГҮЙЛГЭЭНИЙ ТАЙЛАН'!A168,#REF!)</f>
        <v>#VALUE!</v>
      </c>
      <c r="H168" s="162" t="e">
        <f aca="false">SUMIF(#REF!,'ГҮЙЛГЭЭНИЙ ТАЙЛАН'!A168,#REF!)+SUMIF(#REF!,'ГҮЙЛГЭЭНИЙ ТАЙЛАН'!A168,#REF!)</f>
        <v>#VALUE!</v>
      </c>
      <c r="I168" s="162" t="e">
        <f aca="false">#REF!+G168-H168</f>
        <v>#REF!</v>
      </c>
      <c r="J168" s="163"/>
      <c r="K168" s="159" t="s">
        <v>588</v>
      </c>
    </row>
    <row r="169" customFormat="false" ht="14.25" hidden="false" customHeight="false" outlineLevel="0" collapsed="false">
      <c r="A169" s="159" t="s">
        <v>643</v>
      </c>
      <c r="B169" s="159" t="s">
        <v>644</v>
      </c>
      <c r="C169" s="160" t="n">
        <v>0</v>
      </c>
      <c r="D169" s="160"/>
      <c r="E169" s="161" t="e">
        <f aca="false">SUMIF(#REF!,'ГҮЙЛГЭЭНИЙ ТАЙЛАН'!A169,#REF!)+SUMIF(#REF!,'ГҮЙЛГЭЭНИЙ ТАЙЛАН'!A169,#REF!)</f>
        <v>#VALUE!</v>
      </c>
      <c r="F169" s="161" t="e">
        <f aca="false">SUMIF(#REF!,'ГҮЙЛГЭЭНИЙ ТАЙЛАН'!A169,#REF!)+SUMIF(#REF!,'ГҮЙЛГЭЭНИЙ ТАЙЛАН'!A169,#REF!)</f>
        <v>#VALUE!</v>
      </c>
      <c r="G169" s="162" t="e">
        <f aca="false">SUMIF(#REF!,'ГҮЙЛГЭЭНИЙ ТАЙЛАН'!A169,#REF!)+SUMIF(#REF!,'ГҮЙЛГЭЭНИЙ ТАЙЛАН'!A169,#REF!)</f>
        <v>#VALUE!</v>
      </c>
      <c r="H169" s="162" t="e">
        <f aca="false">SUMIF(#REF!,'ГҮЙЛГЭЭНИЙ ТАЙЛАН'!A169,#REF!)+SUMIF(#REF!,'ГҮЙЛГЭЭНИЙ ТАЙЛАН'!A169,#REF!)</f>
        <v>#VALUE!</v>
      </c>
      <c r="I169" s="162" t="e">
        <f aca="false">#REF!+G169-H169</f>
        <v>#REF!</v>
      </c>
      <c r="J169" s="163"/>
      <c r="K169" s="159" t="s">
        <v>588</v>
      </c>
    </row>
    <row r="170" customFormat="false" ht="14.25" hidden="false" customHeight="false" outlineLevel="0" collapsed="false">
      <c r="A170" s="159" t="s">
        <v>645</v>
      </c>
      <c r="B170" s="159" t="s">
        <v>646</v>
      </c>
      <c r="C170" s="160" t="n">
        <v>0</v>
      </c>
      <c r="D170" s="160"/>
      <c r="E170" s="161" t="e">
        <f aca="false">SUMIF(#REF!,'ГҮЙЛГЭЭНИЙ ТАЙЛАН'!A170,#REF!)+SUMIF(#REF!,'ГҮЙЛГЭЭНИЙ ТАЙЛАН'!A170,#REF!)</f>
        <v>#VALUE!</v>
      </c>
      <c r="F170" s="161" t="e">
        <f aca="false">SUMIF(#REF!,'ГҮЙЛГЭЭНИЙ ТАЙЛАН'!A170,#REF!)+SUMIF(#REF!,'ГҮЙЛГЭЭНИЙ ТАЙЛАН'!A170,#REF!)</f>
        <v>#VALUE!</v>
      </c>
      <c r="G170" s="162" t="e">
        <f aca="false">SUMIF(#REF!,'ГҮЙЛГЭЭНИЙ ТАЙЛАН'!A170,#REF!)+SUMIF(#REF!,'ГҮЙЛГЭЭНИЙ ТАЙЛАН'!A170,#REF!)</f>
        <v>#VALUE!</v>
      </c>
      <c r="H170" s="162" t="e">
        <f aca="false">SUMIF(#REF!,'ГҮЙЛГЭЭНИЙ ТАЙЛАН'!A170,#REF!)+SUMIF(#REF!,'ГҮЙЛГЭЭНИЙ ТАЙЛАН'!A170,#REF!)</f>
        <v>#VALUE!</v>
      </c>
      <c r="I170" s="162" t="e">
        <f aca="false">#REF!+G170-H170</f>
        <v>#REF!</v>
      </c>
      <c r="J170" s="163"/>
      <c r="K170" s="159" t="s">
        <v>588</v>
      </c>
    </row>
    <row r="171" customFormat="false" ht="14.25" hidden="false" customHeight="false" outlineLevel="0" collapsed="false">
      <c r="A171" s="159" t="s">
        <v>647</v>
      </c>
      <c r="B171" s="159" t="s">
        <v>648</v>
      </c>
      <c r="C171" s="160" t="n">
        <v>0</v>
      </c>
      <c r="D171" s="160"/>
      <c r="E171" s="161" t="e">
        <f aca="false">SUMIF(#REF!,'ГҮЙЛГЭЭНИЙ ТАЙЛАН'!A171,#REF!)+SUMIF(#REF!,'ГҮЙЛГЭЭНИЙ ТАЙЛАН'!A171,#REF!)</f>
        <v>#VALUE!</v>
      </c>
      <c r="F171" s="161" t="e">
        <f aca="false">SUMIF(#REF!,'ГҮЙЛГЭЭНИЙ ТАЙЛАН'!A171,#REF!)+SUMIF(#REF!,'ГҮЙЛГЭЭНИЙ ТАЙЛАН'!A171,#REF!)</f>
        <v>#VALUE!</v>
      </c>
      <c r="G171" s="162" t="e">
        <f aca="false">SUMIF(#REF!,'ГҮЙЛГЭЭНИЙ ТАЙЛАН'!A171,#REF!)+SUMIF(#REF!,'ГҮЙЛГЭЭНИЙ ТАЙЛАН'!A171,#REF!)</f>
        <v>#VALUE!</v>
      </c>
      <c r="H171" s="162" t="e">
        <f aca="false">SUMIF(#REF!,'ГҮЙЛГЭЭНИЙ ТАЙЛАН'!A171,#REF!)+SUMIF(#REF!,'ГҮЙЛГЭЭНИЙ ТАЙЛАН'!A171,#REF!)</f>
        <v>#VALUE!</v>
      </c>
      <c r="I171" s="162" t="e">
        <f aca="false">#REF!+G171-H171</f>
        <v>#REF!</v>
      </c>
      <c r="J171" s="163"/>
      <c r="K171" s="159" t="s">
        <v>588</v>
      </c>
    </row>
    <row r="172" customFormat="false" ht="14.25" hidden="false" customHeight="false" outlineLevel="0" collapsed="false">
      <c r="A172" s="159" t="s">
        <v>649</v>
      </c>
      <c r="B172" s="159" t="s">
        <v>650</v>
      </c>
      <c r="C172" s="160" t="n">
        <v>6097597</v>
      </c>
      <c r="D172" s="160"/>
      <c r="E172" s="161" t="e">
        <f aca="false">SUMIF(#REF!,'ГҮЙЛГЭЭНИЙ ТАЙЛАН'!A172,#REF!)+SUMIF(#REF!,'ГҮЙЛГЭЭНИЙ ТАЙЛАН'!A172,#REF!)</f>
        <v>#VALUE!</v>
      </c>
      <c r="F172" s="161" t="e">
        <f aca="false">SUMIF(#REF!,'ГҮЙЛГЭЭНИЙ ТАЙЛАН'!A172,#REF!)+SUMIF(#REF!,'ГҮЙЛГЭЭНИЙ ТАЙЛАН'!A172,#REF!)</f>
        <v>#VALUE!</v>
      </c>
      <c r="G172" s="162" t="e">
        <f aca="false">SUMIF(#REF!,'ГҮЙЛГЭЭНИЙ ТАЙЛАН'!A172,#REF!)+SUMIF(#REF!,'ГҮЙЛГЭЭНИЙ ТАЙЛАН'!A172,#REF!)</f>
        <v>#VALUE!</v>
      </c>
      <c r="H172" s="162" t="e">
        <f aca="false">SUMIF(#REF!,'ГҮЙЛГЭЭНИЙ ТАЙЛАН'!A172,#REF!)+SUMIF(#REF!,'ГҮЙЛГЭЭНИЙ ТАЙЛАН'!A172,#REF!)</f>
        <v>#VALUE!</v>
      </c>
      <c r="I172" s="162" t="e">
        <f aca="false">#REF!+G172-H172</f>
        <v>#REF!</v>
      </c>
      <c r="J172" s="163"/>
      <c r="K172" s="159" t="s">
        <v>588</v>
      </c>
    </row>
    <row r="173" customFormat="false" ht="14.25" hidden="false" customHeight="false" outlineLevel="0" collapsed="false">
      <c r="A173" s="159" t="s">
        <v>651</v>
      </c>
      <c r="B173" s="159" t="s">
        <v>652</v>
      </c>
      <c r="C173" s="160" t="n">
        <v>11460838.18</v>
      </c>
      <c r="D173" s="160"/>
      <c r="E173" s="161" t="e">
        <f aca="false">SUMIF(#REF!,'ГҮЙЛГЭЭНИЙ ТАЙЛАН'!A173,#REF!)+SUMIF(#REF!,'ГҮЙЛГЭЭНИЙ ТАЙЛАН'!A173,#REF!)</f>
        <v>#VALUE!</v>
      </c>
      <c r="F173" s="161" t="e">
        <f aca="false">SUMIF(#REF!,'ГҮЙЛГЭЭНИЙ ТАЙЛАН'!A173,#REF!)+SUMIF(#REF!,'ГҮЙЛГЭЭНИЙ ТАЙЛАН'!A173,#REF!)</f>
        <v>#VALUE!</v>
      </c>
      <c r="G173" s="162" t="e">
        <f aca="false">SUMIF(#REF!,'ГҮЙЛГЭЭНИЙ ТАЙЛАН'!A173,#REF!)+SUMIF(#REF!,'ГҮЙЛГЭЭНИЙ ТАЙЛАН'!A173,#REF!)</f>
        <v>#VALUE!</v>
      </c>
      <c r="H173" s="162" t="e">
        <f aca="false">SUMIF(#REF!,'ГҮЙЛГЭЭНИЙ ТАЙЛАН'!A173,#REF!)+SUMIF(#REF!,'ГҮЙЛГЭЭНИЙ ТАЙЛАН'!A173,#REF!)</f>
        <v>#VALUE!</v>
      </c>
      <c r="I173" s="162" t="e">
        <f aca="false">#REF!+G173-H173</f>
        <v>#REF!</v>
      </c>
      <c r="J173" s="163"/>
      <c r="K173" s="159" t="s">
        <v>588</v>
      </c>
    </row>
    <row r="174" customFormat="false" ht="14.25" hidden="false" customHeight="false" outlineLevel="0" collapsed="false">
      <c r="A174" s="159" t="s">
        <v>653</v>
      </c>
      <c r="B174" s="159" t="s">
        <v>654</v>
      </c>
      <c r="C174" s="160" t="n">
        <v>580000</v>
      </c>
      <c r="D174" s="160"/>
      <c r="E174" s="161" t="e">
        <f aca="false">SUMIF(#REF!,'ГҮЙЛГЭЭНИЙ ТАЙЛАН'!A174,#REF!)+SUMIF(#REF!,'ГҮЙЛГЭЭНИЙ ТАЙЛАН'!A174,#REF!)</f>
        <v>#VALUE!</v>
      </c>
      <c r="F174" s="161" t="e">
        <f aca="false">SUMIF(#REF!,'ГҮЙЛГЭЭНИЙ ТАЙЛАН'!A174,#REF!)+SUMIF(#REF!,'ГҮЙЛГЭЭНИЙ ТАЙЛАН'!A174,#REF!)</f>
        <v>#VALUE!</v>
      </c>
      <c r="G174" s="162" t="e">
        <f aca="false">SUMIF(#REF!,'ГҮЙЛГЭЭНИЙ ТАЙЛАН'!A174,#REF!)+SUMIF(#REF!,'ГҮЙЛГЭЭНИЙ ТАЙЛАН'!A174,#REF!)</f>
        <v>#VALUE!</v>
      </c>
      <c r="H174" s="162" t="e">
        <f aca="false">SUMIF(#REF!,'ГҮЙЛГЭЭНИЙ ТАЙЛАН'!A174,#REF!)+SUMIF(#REF!,'ГҮЙЛГЭЭНИЙ ТАЙЛАН'!A174,#REF!)</f>
        <v>#VALUE!</v>
      </c>
      <c r="I174" s="162" t="e">
        <f aca="false">#REF!+G174-H174</f>
        <v>#REF!</v>
      </c>
      <c r="J174" s="163"/>
      <c r="K174" s="159" t="s">
        <v>588</v>
      </c>
    </row>
    <row r="175" customFormat="false" ht="14.25" hidden="false" customHeight="false" outlineLevel="0" collapsed="false">
      <c r="A175" s="159" t="s">
        <v>655</v>
      </c>
      <c r="B175" s="159" t="s">
        <v>656</v>
      </c>
      <c r="C175" s="160" t="n">
        <v>20064498.72</v>
      </c>
      <c r="D175" s="160"/>
      <c r="E175" s="161" t="e">
        <f aca="false">SUMIF(#REF!,'ГҮЙЛГЭЭНИЙ ТАЙЛАН'!A175,#REF!)+SUMIF(#REF!,'ГҮЙЛГЭЭНИЙ ТАЙЛАН'!A175,#REF!)</f>
        <v>#VALUE!</v>
      </c>
      <c r="F175" s="161" t="e">
        <f aca="false">SUMIF(#REF!,'ГҮЙЛГЭЭНИЙ ТАЙЛАН'!A175,#REF!)+SUMIF(#REF!,'ГҮЙЛГЭЭНИЙ ТАЙЛАН'!A175,#REF!)</f>
        <v>#VALUE!</v>
      </c>
      <c r="G175" s="162" t="e">
        <f aca="false">SUMIF(#REF!,'ГҮЙЛГЭЭНИЙ ТАЙЛАН'!A175,#REF!)+SUMIF(#REF!,'ГҮЙЛГЭЭНИЙ ТАЙЛАН'!A175,#REF!)</f>
        <v>#VALUE!</v>
      </c>
      <c r="H175" s="162" t="e">
        <f aca="false">SUMIF(#REF!,'ГҮЙЛГЭЭНИЙ ТАЙЛАН'!A175,#REF!)+SUMIF(#REF!,'ГҮЙЛГЭЭНИЙ ТАЙЛАН'!A175,#REF!)</f>
        <v>#VALUE!</v>
      </c>
      <c r="I175" s="162" t="e">
        <f aca="false">#REF!+G175-H175</f>
        <v>#REF!</v>
      </c>
      <c r="J175" s="163"/>
      <c r="K175" s="159" t="s">
        <v>588</v>
      </c>
    </row>
    <row r="176" customFormat="false" ht="14.25" hidden="false" customHeight="false" outlineLevel="0" collapsed="false">
      <c r="A176" s="159" t="s">
        <v>657</v>
      </c>
      <c r="B176" s="159" t="s">
        <v>658</v>
      </c>
      <c r="C176" s="160" t="n">
        <v>21035326.92</v>
      </c>
      <c r="D176" s="160"/>
      <c r="E176" s="161" t="e">
        <f aca="false">SUMIF(#REF!,'ГҮЙЛГЭЭНИЙ ТАЙЛАН'!A176,#REF!)+SUMIF(#REF!,'ГҮЙЛГЭЭНИЙ ТАЙЛАН'!A176,#REF!)</f>
        <v>#VALUE!</v>
      </c>
      <c r="F176" s="161" t="e">
        <f aca="false">SUMIF(#REF!,'ГҮЙЛГЭЭНИЙ ТАЙЛАН'!A176,#REF!)+SUMIF(#REF!,'ГҮЙЛГЭЭНИЙ ТАЙЛАН'!A176,#REF!)</f>
        <v>#VALUE!</v>
      </c>
      <c r="G176" s="162" t="e">
        <f aca="false">SUMIF(#REF!,'ГҮЙЛГЭЭНИЙ ТАЙЛАН'!A176,#REF!)+SUMIF(#REF!,'ГҮЙЛГЭЭНИЙ ТАЙЛАН'!A176,#REF!)</f>
        <v>#VALUE!</v>
      </c>
      <c r="H176" s="162" t="e">
        <f aca="false">SUMIF(#REF!,'ГҮЙЛГЭЭНИЙ ТАЙЛАН'!A176,#REF!)+SUMIF(#REF!,'ГҮЙЛГЭЭНИЙ ТАЙЛАН'!A176,#REF!)</f>
        <v>#VALUE!</v>
      </c>
      <c r="I176" s="162" t="e">
        <f aca="false">#REF!+G176-H176</f>
        <v>#REF!</v>
      </c>
      <c r="J176" s="163"/>
      <c r="K176" s="159" t="s">
        <v>588</v>
      </c>
    </row>
    <row r="177" customFormat="false" ht="14.25" hidden="false" customHeight="false" outlineLevel="0" collapsed="false">
      <c r="A177" s="159" t="s">
        <v>659</v>
      </c>
      <c r="B177" s="159" t="s">
        <v>660</v>
      </c>
      <c r="C177" s="160" t="n">
        <v>176138.72</v>
      </c>
      <c r="D177" s="160"/>
      <c r="E177" s="161" t="e">
        <f aca="false">SUMIF(#REF!,'ГҮЙЛГЭЭНИЙ ТАЙЛАН'!A177,#REF!)+SUMIF(#REF!,'ГҮЙЛГЭЭНИЙ ТАЙЛАН'!A177,#REF!)</f>
        <v>#VALUE!</v>
      </c>
      <c r="F177" s="161" t="e">
        <f aca="false">SUMIF(#REF!,'ГҮЙЛГЭЭНИЙ ТАЙЛАН'!A177,#REF!)+SUMIF(#REF!,'ГҮЙЛГЭЭНИЙ ТАЙЛАН'!A177,#REF!)</f>
        <v>#VALUE!</v>
      </c>
      <c r="G177" s="162" t="e">
        <f aca="false">SUMIF(#REF!,'ГҮЙЛГЭЭНИЙ ТАЙЛАН'!A177,#REF!)+SUMIF(#REF!,'ГҮЙЛГЭЭНИЙ ТАЙЛАН'!A177,#REF!)</f>
        <v>#VALUE!</v>
      </c>
      <c r="H177" s="162" t="e">
        <f aca="false">SUMIF(#REF!,'ГҮЙЛГЭЭНИЙ ТАЙЛАН'!A177,#REF!)+SUMIF(#REF!,'ГҮЙЛГЭЭНИЙ ТАЙЛАН'!A177,#REF!)</f>
        <v>#VALUE!</v>
      </c>
      <c r="I177" s="162" t="e">
        <f aca="false">#REF!+G177-H177</f>
        <v>#REF!</v>
      </c>
      <c r="J177" s="163"/>
      <c r="K177" s="159" t="s">
        <v>588</v>
      </c>
    </row>
    <row r="178" customFormat="false" ht="14.25" hidden="false" customHeight="false" outlineLevel="0" collapsed="false">
      <c r="A178" s="159" t="s">
        <v>661</v>
      </c>
      <c r="B178" s="159" t="s">
        <v>662</v>
      </c>
      <c r="C178" s="160" t="n">
        <v>137425.4805</v>
      </c>
      <c r="D178" s="160"/>
      <c r="E178" s="161" t="e">
        <f aca="false">SUMIF(#REF!,'ГҮЙЛГЭЭНИЙ ТАЙЛАН'!A178,#REF!)+SUMIF(#REF!,'ГҮЙЛГЭЭНИЙ ТАЙЛАН'!A178,#REF!)</f>
        <v>#VALUE!</v>
      </c>
      <c r="F178" s="161" t="e">
        <f aca="false">SUMIF(#REF!,'ГҮЙЛГЭЭНИЙ ТАЙЛАН'!A178,#REF!)+SUMIF(#REF!,'ГҮЙЛГЭЭНИЙ ТАЙЛАН'!A178,#REF!)</f>
        <v>#VALUE!</v>
      </c>
      <c r="G178" s="162" t="e">
        <f aca="false">SUMIF(#REF!,'ГҮЙЛГЭЭНИЙ ТАЙЛАН'!A178,#REF!)+SUMIF(#REF!,'ГҮЙЛГЭЭНИЙ ТАЙЛАН'!A178,#REF!)</f>
        <v>#VALUE!</v>
      </c>
      <c r="H178" s="162" t="e">
        <f aca="false">SUMIF(#REF!,'ГҮЙЛГЭЭНИЙ ТАЙЛАН'!A178,#REF!)+SUMIF(#REF!,'ГҮЙЛГЭЭНИЙ ТАЙЛАН'!A178,#REF!)</f>
        <v>#VALUE!</v>
      </c>
      <c r="I178" s="162" t="e">
        <f aca="false">#REF!+G178-H178</f>
        <v>#REF!</v>
      </c>
      <c r="J178" s="163"/>
      <c r="K178" s="159" t="s">
        <v>588</v>
      </c>
    </row>
    <row r="179" customFormat="false" ht="14.25" hidden="false" customHeight="false" outlineLevel="0" collapsed="false">
      <c r="A179" s="159" t="s">
        <v>663</v>
      </c>
      <c r="B179" s="159" t="s">
        <v>664</v>
      </c>
      <c r="C179" s="160" t="n">
        <v>325000</v>
      </c>
      <c r="D179" s="160"/>
      <c r="E179" s="161" t="e">
        <f aca="false">SUMIF(#REF!,'ГҮЙЛГЭЭНИЙ ТАЙЛАН'!A179,#REF!)+SUMIF(#REF!,'ГҮЙЛГЭЭНИЙ ТАЙЛАН'!A179,#REF!)</f>
        <v>#VALUE!</v>
      </c>
      <c r="F179" s="161" t="e">
        <f aca="false">SUMIF(#REF!,'ГҮЙЛГЭЭНИЙ ТАЙЛАН'!A179,#REF!)+SUMIF(#REF!,'ГҮЙЛГЭЭНИЙ ТАЙЛАН'!A179,#REF!)</f>
        <v>#VALUE!</v>
      </c>
      <c r="G179" s="162" t="e">
        <f aca="false">SUMIF(#REF!,'ГҮЙЛГЭЭНИЙ ТАЙЛАН'!A179,#REF!)+SUMIF(#REF!,'ГҮЙЛГЭЭНИЙ ТАЙЛАН'!A179,#REF!)</f>
        <v>#VALUE!</v>
      </c>
      <c r="H179" s="162" t="e">
        <f aca="false">SUMIF(#REF!,'ГҮЙЛГЭЭНИЙ ТАЙЛАН'!A179,#REF!)+SUMIF(#REF!,'ГҮЙЛГЭЭНИЙ ТАЙЛАН'!A179,#REF!)</f>
        <v>#VALUE!</v>
      </c>
      <c r="I179" s="162" t="e">
        <f aca="false">#REF!+G179-H179</f>
        <v>#REF!</v>
      </c>
      <c r="J179" s="163"/>
      <c r="K179" s="159" t="s">
        <v>588</v>
      </c>
    </row>
    <row r="180" customFormat="false" ht="14.25" hidden="false" customHeight="false" outlineLevel="0" collapsed="false">
      <c r="A180" s="159" t="s">
        <v>665</v>
      </c>
      <c r="B180" s="159" t="s">
        <v>666</v>
      </c>
      <c r="C180" s="160" t="n">
        <v>0</v>
      </c>
      <c r="D180" s="160"/>
      <c r="E180" s="161" t="e">
        <f aca="false">SUMIF(#REF!,'ГҮЙЛГЭЭНИЙ ТАЙЛАН'!A180,#REF!)+SUMIF(#REF!,'ГҮЙЛГЭЭНИЙ ТАЙЛАН'!A180,#REF!)</f>
        <v>#VALUE!</v>
      </c>
      <c r="F180" s="161" t="e">
        <f aca="false">SUMIF(#REF!,'ГҮЙЛГЭЭНИЙ ТАЙЛАН'!A180,#REF!)+SUMIF(#REF!,'ГҮЙЛГЭЭНИЙ ТАЙЛАН'!A180,#REF!)</f>
        <v>#VALUE!</v>
      </c>
      <c r="G180" s="162" t="e">
        <f aca="false">SUMIF(#REF!,'ГҮЙЛГЭЭНИЙ ТАЙЛАН'!A180,#REF!)+SUMIF(#REF!,'ГҮЙЛГЭЭНИЙ ТАЙЛАН'!A180,#REF!)</f>
        <v>#VALUE!</v>
      </c>
      <c r="H180" s="162" t="e">
        <f aca="false">SUMIF(#REF!,'ГҮЙЛГЭЭНИЙ ТАЙЛАН'!A180,#REF!)+SUMIF(#REF!,'ГҮЙЛГЭЭНИЙ ТАЙЛАН'!A180,#REF!)</f>
        <v>#VALUE!</v>
      </c>
      <c r="I180" s="162" t="e">
        <f aca="false">#REF!+G180-H180</f>
        <v>#REF!</v>
      </c>
      <c r="J180" s="163"/>
      <c r="K180" s="159" t="s">
        <v>588</v>
      </c>
    </row>
    <row r="181" customFormat="false" ht="14.25" hidden="false" customHeight="false" outlineLevel="0" collapsed="false">
      <c r="A181" s="159" t="s">
        <v>667</v>
      </c>
      <c r="B181" s="159" t="s">
        <v>668</v>
      </c>
      <c r="C181" s="160" t="n">
        <v>790000</v>
      </c>
      <c r="D181" s="160"/>
      <c r="E181" s="161" t="e">
        <f aca="false">SUMIF(#REF!,'ГҮЙЛГЭЭНИЙ ТАЙЛАН'!A181,#REF!)+SUMIF(#REF!,'ГҮЙЛГЭЭНИЙ ТАЙЛАН'!A181,#REF!)</f>
        <v>#VALUE!</v>
      </c>
      <c r="F181" s="161" t="e">
        <f aca="false">SUMIF(#REF!,'ГҮЙЛГЭЭНИЙ ТАЙЛАН'!A181,#REF!)+SUMIF(#REF!,'ГҮЙЛГЭЭНИЙ ТАЙЛАН'!A181,#REF!)</f>
        <v>#VALUE!</v>
      </c>
      <c r="G181" s="162" t="e">
        <f aca="false">SUMIF(#REF!,'ГҮЙЛГЭЭНИЙ ТАЙЛАН'!A181,#REF!)+SUMIF(#REF!,'ГҮЙЛГЭЭНИЙ ТАЙЛАН'!A181,#REF!)</f>
        <v>#VALUE!</v>
      </c>
      <c r="H181" s="162" t="e">
        <f aca="false">SUMIF(#REF!,'ГҮЙЛГЭЭНИЙ ТАЙЛАН'!A181,#REF!)+SUMIF(#REF!,'ГҮЙЛГЭЭНИЙ ТАЙЛАН'!A181,#REF!)</f>
        <v>#VALUE!</v>
      </c>
      <c r="I181" s="162" t="e">
        <f aca="false">#REF!+G181-H181</f>
        <v>#REF!</v>
      </c>
      <c r="J181" s="163"/>
      <c r="K181" s="159" t="s">
        <v>669</v>
      </c>
    </row>
    <row r="182" customFormat="false" ht="14.25" hidden="false" customHeight="false" outlineLevel="0" collapsed="false">
      <c r="A182" s="159" t="s">
        <v>670</v>
      </c>
      <c r="B182" s="159" t="s">
        <v>671</v>
      </c>
      <c r="C182" s="160" t="n">
        <v>0</v>
      </c>
      <c r="D182" s="160"/>
      <c r="E182" s="161" t="e">
        <f aca="false">SUMIF(#REF!,'ГҮЙЛГЭЭНИЙ ТАЙЛАН'!A182,#REF!)+SUMIF(#REF!,'ГҮЙЛГЭЭНИЙ ТАЙЛАН'!A182,#REF!)</f>
        <v>#VALUE!</v>
      </c>
      <c r="F182" s="161" t="e">
        <f aca="false">SUMIF(#REF!,'ГҮЙЛГЭЭНИЙ ТАЙЛАН'!A182,#REF!)+SUMIF(#REF!,'ГҮЙЛГЭЭНИЙ ТАЙЛАН'!A182,#REF!)</f>
        <v>#VALUE!</v>
      </c>
      <c r="G182" s="162" t="e">
        <f aca="false">SUMIF(#REF!,'ГҮЙЛГЭЭНИЙ ТАЙЛАН'!A182,#REF!)+SUMIF(#REF!,'ГҮЙЛГЭЭНИЙ ТАЙЛАН'!A182,#REF!)</f>
        <v>#VALUE!</v>
      </c>
      <c r="H182" s="162" t="e">
        <f aca="false">SUMIF(#REF!,'ГҮЙЛГЭЭНИЙ ТАЙЛАН'!A182,#REF!)+SUMIF(#REF!,'ГҮЙЛГЭЭНИЙ ТАЙЛАН'!A182,#REF!)</f>
        <v>#VALUE!</v>
      </c>
      <c r="I182" s="162" t="e">
        <f aca="false">#REF!+G182-H182</f>
        <v>#REF!</v>
      </c>
      <c r="J182" s="163"/>
      <c r="K182" s="159" t="s">
        <v>672</v>
      </c>
    </row>
    <row r="183" customFormat="false" ht="14.25" hidden="false" customHeight="false" outlineLevel="0" collapsed="false">
      <c r="A183" s="159" t="s">
        <v>673</v>
      </c>
      <c r="B183" s="159" t="s">
        <v>674</v>
      </c>
      <c r="C183" s="160" t="n">
        <v>0</v>
      </c>
      <c r="D183" s="160"/>
      <c r="E183" s="161" t="e">
        <f aca="false">SUMIF(#REF!,'ГҮЙЛГЭЭНИЙ ТАЙЛАН'!A183,#REF!)+SUMIF(#REF!,'ГҮЙЛГЭЭНИЙ ТАЙЛАН'!A183,#REF!)</f>
        <v>#VALUE!</v>
      </c>
      <c r="F183" s="161" t="e">
        <f aca="false">SUMIF(#REF!,'ГҮЙЛГЭЭНИЙ ТАЙЛАН'!A183,#REF!)+SUMIF(#REF!,'ГҮЙЛГЭЭНИЙ ТАЙЛАН'!A183,#REF!)</f>
        <v>#VALUE!</v>
      </c>
      <c r="G183" s="162" t="e">
        <f aca="false">SUMIF(#REF!,'ГҮЙЛГЭЭНИЙ ТАЙЛАН'!A183,#REF!)+SUMIF(#REF!,'ГҮЙЛГЭЭНИЙ ТАЙЛАН'!A183,#REF!)</f>
        <v>#VALUE!</v>
      </c>
      <c r="H183" s="162" t="e">
        <f aca="false">SUMIF(#REF!,'ГҮЙЛГЭЭНИЙ ТАЙЛАН'!A183,#REF!)+SUMIF(#REF!,'ГҮЙЛГЭЭНИЙ ТАЙЛАН'!A183,#REF!)</f>
        <v>#VALUE!</v>
      </c>
      <c r="I183" s="162" t="e">
        <f aca="false">#REF!+G183-H183</f>
        <v>#REF!</v>
      </c>
      <c r="J183" s="163"/>
      <c r="K183" s="159" t="s">
        <v>672</v>
      </c>
    </row>
    <row r="184" customFormat="false" ht="14.25" hidden="false" customHeight="false" outlineLevel="0" collapsed="false">
      <c r="A184" s="159" t="s">
        <v>675</v>
      </c>
      <c r="B184" s="159" t="s">
        <v>676</v>
      </c>
      <c r="C184" s="160" t="n">
        <v>83726.3339998722</v>
      </c>
      <c r="D184" s="160"/>
      <c r="E184" s="161" t="e">
        <f aca="false">SUMIF(#REF!,'ГҮЙЛГЭЭНИЙ ТАЙЛАН'!A184,#REF!)+SUMIF(#REF!,'ГҮЙЛГЭЭНИЙ ТАЙЛАН'!A184,#REF!)</f>
        <v>#VALUE!</v>
      </c>
      <c r="F184" s="161" t="e">
        <f aca="false">SUMIF(#REF!,'ГҮЙЛГЭЭНИЙ ТАЙЛАН'!A184,#REF!)+SUMIF(#REF!,'ГҮЙЛГЭЭНИЙ ТАЙЛАН'!A184,#REF!)</f>
        <v>#VALUE!</v>
      </c>
      <c r="G184" s="162" t="e">
        <f aca="false">SUMIF(#REF!,'ГҮЙЛГЭЭНИЙ ТАЙЛАН'!A184,#REF!)+SUMIF(#REF!,'ГҮЙЛГЭЭНИЙ ТАЙЛАН'!A184,#REF!)</f>
        <v>#VALUE!</v>
      </c>
      <c r="H184" s="162" t="e">
        <f aca="false">SUMIF(#REF!,'ГҮЙЛГЭЭНИЙ ТАЙЛАН'!A184,#REF!)+SUMIF(#REF!,'ГҮЙЛГЭЭНИЙ ТАЙЛАН'!A184,#REF!)</f>
        <v>#VALUE!</v>
      </c>
      <c r="I184" s="162" t="e">
        <f aca="false">#REF!+G184-H184</f>
        <v>#REF!</v>
      </c>
      <c r="J184" s="163"/>
      <c r="K184" s="159" t="s">
        <v>677</v>
      </c>
    </row>
    <row r="185" customFormat="false" ht="14.25" hidden="false" customHeight="false" outlineLevel="0" collapsed="false">
      <c r="A185" s="159" t="s">
        <v>678</v>
      </c>
      <c r="B185" s="159" t="s">
        <v>679</v>
      </c>
      <c r="C185" s="160" t="n">
        <v>19.1</v>
      </c>
      <c r="D185" s="160"/>
      <c r="E185" s="161" t="e">
        <f aca="false">SUMIF(#REF!,'ГҮЙЛГЭЭНИЙ ТАЙЛАН'!A185,#REF!)+SUMIF(#REF!,'ГҮЙЛГЭЭНИЙ ТАЙЛАН'!A185,#REF!)</f>
        <v>#VALUE!</v>
      </c>
      <c r="F185" s="161" t="e">
        <f aca="false">SUMIF(#REF!,'ГҮЙЛГЭЭНИЙ ТАЙЛАН'!A185,#REF!)+SUMIF(#REF!,'ГҮЙЛГЭЭНИЙ ТАЙЛАН'!A185,#REF!)</f>
        <v>#VALUE!</v>
      </c>
      <c r="G185" s="162" t="e">
        <f aca="false">SUMIF(#REF!,'ГҮЙЛГЭЭНИЙ ТАЙЛАН'!A185,#REF!)+SUMIF(#REF!,'ГҮЙЛГЭЭНИЙ ТАЙЛАН'!A185,#REF!)</f>
        <v>#VALUE!</v>
      </c>
      <c r="H185" s="162" t="e">
        <f aca="false">SUMIF(#REF!,'ГҮЙЛГЭЭНИЙ ТАЙЛАН'!A185,#REF!)+SUMIF(#REF!,'ГҮЙЛГЭЭНИЙ ТАЙЛАН'!A185,#REF!)</f>
        <v>#VALUE!</v>
      </c>
      <c r="I185" s="162" t="e">
        <f aca="false">#REF!+G185-H185</f>
        <v>#REF!</v>
      </c>
      <c r="J185" s="163"/>
      <c r="K185" s="159" t="s">
        <v>677</v>
      </c>
    </row>
    <row r="186" customFormat="false" ht="14.25" hidden="false" customHeight="false" outlineLevel="0" collapsed="false">
      <c r="A186" s="159" t="s">
        <v>680</v>
      </c>
      <c r="B186" s="159" t="s">
        <v>681</v>
      </c>
      <c r="C186" s="160" t="n">
        <v>0</v>
      </c>
      <c r="D186" s="160" t="n">
        <v>0</v>
      </c>
      <c r="E186" s="161" t="e">
        <f aca="false">SUMIF(#REF!,'ГҮЙЛГЭЭНИЙ ТАЙЛАН'!A186,#REF!)+SUMIF(#REF!,'ГҮЙЛГЭЭНИЙ ТАЙЛАН'!A186,#REF!)</f>
        <v>#VALUE!</v>
      </c>
      <c r="F186" s="161" t="e">
        <f aca="false">SUMIF(#REF!,'ГҮЙЛГЭЭНИЙ ТАЙЛАН'!A186,#REF!)+SUMIF(#REF!,'ГҮЙЛГЭЭНИЙ ТАЙЛАН'!A186,#REF!)</f>
        <v>#VALUE!</v>
      </c>
      <c r="G186" s="162" t="e">
        <f aca="false">SUMIF(#REF!,'ГҮЙЛГЭЭНИЙ ТАЙЛАН'!A186,#REF!)+SUMIF(#REF!,'ГҮЙЛГЭЭНИЙ ТАЙЛАН'!A186,#REF!)</f>
        <v>#VALUE!</v>
      </c>
      <c r="H186" s="162" t="e">
        <f aca="false">SUMIF(#REF!,'ГҮЙЛГЭЭНИЙ ТАЙЛАН'!A186,#REF!)+SUMIF(#REF!,'ГҮЙЛГЭЭНИЙ ТАЙЛАН'!A186,#REF!)</f>
        <v>#VALUE!</v>
      </c>
      <c r="I186" s="162" t="e">
        <f aca="false">#REF!+G186-H186</f>
        <v>#REF!</v>
      </c>
      <c r="J186" s="163" t="e">
        <f aca="false">#REF!+H186-G186</f>
        <v>#REF!</v>
      </c>
      <c r="K186" s="159" t="s">
        <v>669</v>
      </c>
    </row>
    <row r="187" customFormat="false" ht="14.25" hidden="false" customHeight="false" outlineLevel="0" collapsed="false">
      <c r="A187" s="159" t="s">
        <v>682</v>
      </c>
      <c r="B187" s="159" t="s">
        <v>683</v>
      </c>
      <c r="C187" s="160" t="n">
        <v>0</v>
      </c>
      <c r="D187" s="160" t="n">
        <v>0</v>
      </c>
      <c r="E187" s="161" t="e">
        <f aca="false">SUMIF(#REF!,'ГҮЙЛГЭЭНИЙ ТАЙЛАН'!A187,#REF!)+SUMIF(#REF!,'ГҮЙЛГЭЭНИЙ ТАЙЛАН'!A187,#REF!)</f>
        <v>#VALUE!</v>
      </c>
      <c r="F187" s="161" t="e">
        <f aca="false">SUMIF(#REF!,'ГҮЙЛГЭЭНИЙ ТАЙЛАН'!A187,#REF!)+SUMIF(#REF!,'ГҮЙЛГЭЭНИЙ ТАЙЛАН'!A187,#REF!)</f>
        <v>#VALUE!</v>
      </c>
      <c r="G187" s="162" t="e">
        <f aca="false">SUMIF(#REF!,'ГҮЙЛГЭЭНИЙ ТАЙЛАН'!A187,#REF!)+SUMIF(#REF!,'ГҮЙЛГЭЭНИЙ ТАЙЛАН'!A187,#REF!)</f>
        <v>#VALUE!</v>
      </c>
      <c r="H187" s="162" t="e">
        <f aca="false">SUMIF(#REF!,'ГҮЙЛГЭЭНИЙ ТАЙЛАН'!A187,#REF!)+SUMIF(#REF!,'ГҮЙЛГЭЭНИЙ ТАЙЛАН'!A187,#REF!)</f>
        <v>#VALUE!</v>
      </c>
      <c r="I187" s="162" t="e">
        <f aca="false">#REF!+G187-H187</f>
        <v>#REF!</v>
      </c>
      <c r="J187" s="163" t="e">
        <f aca="false">#REF!+H187-G187</f>
        <v>#REF!</v>
      </c>
      <c r="K187" s="159" t="s">
        <v>669</v>
      </c>
    </row>
    <row r="188" customFormat="false" ht="14.25" hidden="false" customHeight="false" outlineLevel="0" collapsed="false">
      <c r="A188" s="159" t="s">
        <v>684</v>
      </c>
      <c r="B188" s="159" t="s">
        <v>685</v>
      </c>
      <c r="C188" s="160" t="n">
        <v>0</v>
      </c>
      <c r="D188" s="160" t="n">
        <v>0</v>
      </c>
      <c r="E188" s="161" t="e">
        <f aca="false">SUMIF(#REF!,'ГҮЙЛГЭЭНИЙ ТАЙЛАН'!A188,#REF!)+SUMIF(#REF!,'ГҮЙЛГЭЭНИЙ ТАЙЛАН'!A188,#REF!)</f>
        <v>#VALUE!</v>
      </c>
      <c r="F188" s="161" t="e">
        <f aca="false">SUMIF(#REF!,'ГҮЙЛГЭЭНИЙ ТАЙЛАН'!A188,#REF!)+SUMIF(#REF!,'ГҮЙЛГЭЭНИЙ ТАЙЛАН'!A188,#REF!)</f>
        <v>#VALUE!</v>
      </c>
      <c r="G188" s="162" t="e">
        <f aca="false">SUMIF(#REF!,'ГҮЙЛГЭЭНИЙ ТАЙЛАН'!A188,#REF!)+SUMIF(#REF!,'ГҮЙЛГЭЭНИЙ ТАЙЛАН'!A188,#REF!)</f>
        <v>#VALUE!</v>
      </c>
      <c r="H188" s="162" t="e">
        <f aca="false">SUMIF(#REF!,'ГҮЙЛГЭЭНИЙ ТАЙЛАН'!A188,#REF!)+SUMIF(#REF!,'ГҮЙЛГЭЭНИЙ ТАЙЛАН'!A188,#REF!)</f>
        <v>#VALUE!</v>
      </c>
      <c r="I188" s="162" t="e">
        <f aca="false">#REF!+G188-H188</f>
        <v>#REF!</v>
      </c>
      <c r="J188" s="163" t="e">
        <f aca="false">#REF!+H188-G188</f>
        <v>#REF!</v>
      </c>
      <c r="K188" s="159" t="s">
        <v>669</v>
      </c>
    </row>
    <row r="189" customFormat="false" ht="14.25" hidden="false" customHeight="false" outlineLevel="0" collapsed="false">
      <c r="A189" s="159" t="s">
        <v>686</v>
      </c>
      <c r="B189" s="159" t="s">
        <v>687</v>
      </c>
      <c r="C189" s="160" t="n">
        <v>0</v>
      </c>
      <c r="D189" s="160" t="n">
        <v>0</v>
      </c>
      <c r="E189" s="161" t="e">
        <f aca="false">SUMIF(#REF!,'ГҮЙЛГЭЭНИЙ ТАЙЛАН'!A189,#REF!)+SUMIF(#REF!,'ГҮЙЛГЭЭНИЙ ТАЙЛАН'!A189,#REF!)</f>
        <v>#VALUE!</v>
      </c>
      <c r="F189" s="161" t="e">
        <f aca="false">SUMIF(#REF!,'ГҮЙЛГЭЭНИЙ ТАЙЛАН'!A189,#REF!)+SUMIF(#REF!,'ГҮЙЛГЭЭНИЙ ТАЙЛАН'!A189,#REF!)</f>
        <v>#VALUE!</v>
      </c>
      <c r="G189" s="162" t="e">
        <f aca="false">SUMIF(#REF!,'ГҮЙЛГЭЭНИЙ ТАЙЛАН'!A189,#REF!)+SUMIF(#REF!,'ГҮЙЛГЭЭНИЙ ТАЙЛАН'!A189,#REF!)</f>
        <v>#VALUE!</v>
      </c>
      <c r="H189" s="162" t="e">
        <f aca="false">SUMIF(#REF!,'ГҮЙЛГЭЭНИЙ ТАЙЛАН'!A189,#REF!)+SUMIF(#REF!,'ГҮЙЛГЭЭНИЙ ТАЙЛАН'!A189,#REF!)</f>
        <v>#VALUE!</v>
      </c>
      <c r="I189" s="162" t="e">
        <f aca="false">#REF!+G189-H189</f>
        <v>#REF!</v>
      </c>
      <c r="J189" s="163" t="e">
        <f aca="false">#REF!+H189-G189</f>
        <v>#REF!</v>
      </c>
      <c r="K189" s="159" t="s">
        <v>669</v>
      </c>
    </row>
    <row r="190" customFormat="false" ht="14.25" hidden="false" customHeight="false" outlineLevel="0" collapsed="false">
      <c r="A190" s="159" t="s">
        <v>688</v>
      </c>
      <c r="B190" s="159" t="s">
        <v>689</v>
      </c>
      <c r="C190" s="160"/>
      <c r="D190" s="160" t="n">
        <v>70255.86</v>
      </c>
      <c r="E190" s="161" t="e">
        <f aca="false">SUMIF(#REF!,'ГҮЙЛГЭЭНИЙ ТАЙЛАН'!A190,#REF!)+SUMIF(#REF!,'ГҮЙЛГЭЭНИЙ ТАЙЛАН'!A190,#REF!)</f>
        <v>#VALUE!</v>
      </c>
      <c r="F190" s="161" t="e">
        <f aca="false">SUMIF(#REF!,'ГҮЙЛГЭЭНИЙ ТАЙЛАН'!A190,#REF!)+SUMIF(#REF!,'ГҮЙЛГЭЭНИЙ ТАЙЛАН'!A190,#REF!)</f>
        <v>#VALUE!</v>
      </c>
      <c r="G190" s="162" t="e">
        <f aca="false">SUMIF(#REF!,'ГҮЙЛГЭЭНИЙ ТАЙЛАН'!A190,#REF!)+SUMIF(#REF!,'ГҮЙЛГЭЭНИЙ ТАЙЛАН'!A190,#REF!)</f>
        <v>#VALUE!</v>
      </c>
      <c r="H190" s="162" t="e">
        <f aca="false">SUMIF(#REF!,'ГҮЙЛГЭЭНИЙ ТАЙЛАН'!A190,#REF!)+SUMIF(#REF!,'ГҮЙЛГЭЭНИЙ ТАЙЛАН'!A190,#REF!)</f>
        <v>#VALUE!</v>
      </c>
      <c r="I190" s="162"/>
      <c r="J190" s="163" t="e">
        <f aca="false">#REF!+H190-G190</f>
        <v>#REF!</v>
      </c>
      <c r="K190" s="159" t="s">
        <v>669</v>
      </c>
    </row>
    <row r="191" customFormat="false" ht="14.25" hidden="false" customHeight="false" outlineLevel="0" collapsed="false">
      <c r="A191" s="159" t="s">
        <v>690</v>
      </c>
      <c r="B191" s="159" t="s">
        <v>691</v>
      </c>
      <c r="C191" s="160" t="n">
        <v>0</v>
      </c>
      <c r="D191" s="160" t="n">
        <v>0</v>
      </c>
      <c r="E191" s="161" t="e">
        <f aca="false">SUMIF(#REF!,'ГҮЙЛГЭЭНИЙ ТАЙЛАН'!A191,#REF!)+SUMIF(#REF!,'ГҮЙЛГЭЭНИЙ ТАЙЛАН'!A191,#REF!)</f>
        <v>#VALUE!</v>
      </c>
      <c r="F191" s="161" t="e">
        <f aca="false">SUMIF(#REF!,'ГҮЙЛГЭЭНИЙ ТАЙЛАН'!A191,#REF!)+SUMIF(#REF!,'ГҮЙЛГЭЭНИЙ ТАЙЛАН'!A191,#REF!)</f>
        <v>#VALUE!</v>
      </c>
      <c r="G191" s="162" t="e">
        <f aca="false">SUMIF(#REF!,'ГҮЙЛГЭЭНИЙ ТАЙЛАН'!A191,#REF!)+SUMIF(#REF!,'ГҮЙЛГЭЭНИЙ ТАЙЛАН'!A191,#REF!)</f>
        <v>#VALUE!</v>
      </c>
      <c r="H191" s="162" t="e">
        <f aca="false">SUMIF(#REF!,'ГҮЙЛГЭЭНИЙ ТАЙЛАН'!A191,#REF!)+SUMIF(#REF!,'ГҮЙЛГЭЭНИЙ ТАЙЛАН'!A191,#REF!)</f>
        <v>#VALUE!</v>
      </c>
      <c r="I191" s="162" t="e">
        <f aca="false">#REF!+G191-H191</f>
        <v>#REF!</v>
      </c>
      <c r="J191" s="163" t="e">
        <f aca="false">#REF!+H191-G191</f>
        <v>#REF!</v>
      </c>
      <c r="K191" s="159" t="s">
        <v>692</v>
      </c>
    </row>
    <row r="192" customFormat="false" ht="14.25" hidden="false" customHeight="false" outlineLevel="0" collapsed="false">
      <c r="A192" s="159" t="s">
        <v>693</v>
      </c>
      <c r="B192" s="159" t="s">
        <v>694</v>
      </c>
      <c r="C192" s="160" t="n">
        <v>0</v>
      </c>
      <c r="D192" s="160" t="n">
        <v>0</v>
      </c>
      <c r="E192" s="161" t="e">
        <f aca="false">SUMIF(#REF!,'ГҮЙЛГЭЭНИЙ ТАЙЛАН'!A192,#REF!)+SUMIF(#REF!,'ГҮЙЛГЭЭНИЙ ТАЙЛАН'!A192,#REF!)</f>
        <v>#VALUE!</v>
      </c>
      <c r="F192" s="161" t="e">
        <f aca="false">SUMIF(#REF!,'ГҮЙЛГЭЭНИЙ ТАЙЛАН'!A192,#REF!)+SUMIF(#REF!,'ГҮЙЛГЭЭНИЙ ТАЙЛАН'!A192,#REF!)</f>
        <v>#VALUE!</v>
      </c>
      <c r="G192" s="162" t="e">
        <f aca="false">SUMIF(#REF!,'ГҮЙЛГЭЭНИЙ ТАЙЛАН'!A192,#REF!)+SUMIF(#REF!,'ГҮЙЛГЭЭНИЙ ТАЙЛАН'!A192,#REF!)</f>
        <v>#VALUE!</v>
      </c>
      <c r="H192" s="162" t="e">
        <f aca="false">SUMIF(#REF!,'ГҮЙЛГЭЭНИЙ ТАЙЛАН'!A192,#REF!)+SUMIF(#REF!,'ГҮЙЛГЭЭНИЙ ТАЙЛАН'!A192,#REF!)</f>
        <v>#VALUE!</v>
      </c>
      <c r="I192" s="162" t="e">
        <f aca="false">#REF!+G192-H192</f>
        <v>#REF!</v>
      </c>
      <c r="J192" s="163" t="e">
        <f aca="false">#REF!+H192-G192</f>
        <v>#REF!</v>
      </c>
      <c r="K192" s="159" t="s">
        <v>692</v>
      </c>
    </row>
    <row r="193" customFormat="false" ht="14.25" hidden="false" customHeight="false" outlineLevel="0" collapsed="false">
      <c r="A193" s="159" t="s">
        <v>695</v>
      </c>
      <c r="B193" s="159" t="s">
        <v>696</v>
      </c>
      <c r="C193" s="160" t="n">
        <v>0</v>
      </c>
      <c r="D193" s="160"/>
      <c r="E193" s="161" t="e">
        <f aca="false">SUMIF(#REF!,'ГҮЙЛГЭЭНИЙ ТАЙЛАН'!A193,#REF!)+SUMIF(#REF!,'ГҮЙЛГЭЭНИЙ ТАЙЛАН'!A193,#REF!)</f>
        <v>#VALUE!</v>
      </c>
      <c r="F193" s="161" t="e">
        <f aca="false">SUMIF(#REF!,'ГҮЙЛГЭЭНИЙ ТАЙЛАН'!A193,#REF!)+SUMIF(#REF!,'ГҮЙЛГЭЭНИЙ ТАЙЛАН'!A193,#REF!)</f>
        <v>#VALUE!</v>
      </c>
      <c r="G193" s="162" t="e">
        <f aca="false">SUMIF(#REF!,'ГҮЙЛГЭЭНИЙ ТАЙЛАН'!A193,#REF!)+SUMIF(#REF!,'ГҮЙЛГЭЭНИЙ ТАЙЛАН'!A193,#REF!)</f>
        <v>#VALUE!</v>
      </c>
      <c r="H193" s="162" t="e">
        <f aca="false">SUMIF(#REF!,'ГҮЙЛГЭЭНИЙ ТАЙЛАН'!A193,#REF!)+SUMIF(#REF!,'ГҮЙЛГЭЭНИЙ ТАЙЛАН'!A193,#REF!)</f>
        <v>#VALUE!</v>
      </c>
      <c r="I193" s="162" t="e">
        <f aca="false">#REF!+G193-H193</f>
        <v>#REF!</v>
      </c>
      <c r="J193" s="163"/>
      <c r="K193" s="159" t="s">
        <v>677</v>
      </c>
    </row>
    <row r="194" customFormat="false" ht="14.25" hidden="false" customHeight="false" outlineLevel="0" collapsed="false">
      <c r="A194" s="159" t="s">
        <v>697</v>
      </c>
      <c r="B194" s="159" t="s">
        <v>698</v>
      </c>
      <c r="C194" s="160" t="n">
        <v>0</v>
      </c>
      <c r="D194" s="160" t="n">
        <v>0</v>
      </c>
      <c r="E194" s="161" t="e">
        <f aca="false">SUMIF(#REF!,'ГҮЙЛГЭЭНИЙ ТАЙЛАН'!A194,#REF!)+SUMIF(#REF!,'ГҮЙЛГЭЭНИЙ ТАЙЛАН'!A194,#REF!)</f>
        <v>#VALUE!</v>
      </c>
      <c r="F194" s="161" t="e">
        <f aca="false">SUMIF(#REF!,'ГҮЙЛГЭЭНИЙ ТАЙЛАН'!A194,#REF!)+SUMIF(#REF!,'ГҮЙЛГЭЭНИЙ ТАЙЛАН'!A194,#REF!)</f>
        <v>#VALUE!</v>
      </c>
      <c r="G194" s="162" t="e">
        <f aca="false">SUMIF(#REF!,'ГҮЙЛГЭЭНИЙ ТАЙЛАН'!A194,#REF!)+SUMIF(#REF!,'ГҮЙЛГЭЭНИЙ ТАЙЛАН'!A194,#REF!)</f>
        <v>#VALUE!</v>
      </c>
      <c r="H194" s="162" t="e">
        <f aca="false">SUMIF(#REF!,'ГҮЙЛГЭЭНИЙ ТАЙЛАН'!A194,#REF!)+SUMIF(#REF!,'ГҮЙЛГЭЭНИЙ ТАЙЛАН'!A194,#REF!)</f>
        <v>#VALUE!</v>
      </c>
      <c r="I194" s="162" t="e">
        <f aca="false">#REF!+G194-H194</f>
        <v>#REF!</v>
      </c>
      <c r="J194" s="163" t="e">
        <f aca="false">#REF!+H194-G194</f>
        <v>#REF!</v>
      </c>
      <c r="K194" s="159" t="s">
        <v>677</v>
      </c>
    </row>
    <row r="195" customFormat="false" ht="14.25" hidden="false" customHeight="false" outlineLevel="0" collapsed="false">
      <c r="A195" s="159" t="s">
        <v>699</v>
      </c>
      <c r="B195" s="159" t="s">
        <v>700</v>
      </c>
      <c r="C195" s="160" t="n">
        <v>0</v>
      </c>
      <c r="D195" s="160" t="n">
        <v>0</v>
      </c>
      <c r="E195" s="161" t="e">
        <f aca="false">SUMIF(#REF!,'ГҮЙЛГЭЭНИЙ ТАЙЛАН'!A195,#REF!)+SUMIF(#REF!,'ГҮЙЛГЭЭНИЙ ТАЙЛАН'!A195,#REF!)</f>
        <v>#VALUE!</v>
      </c>
      <c r="F195" s="161" t="e">
        <f aca="false">SUMIF(#REF!,'ГҮЙЛГЭЭНИЙ ТАЙЛАН'!A195,#REF!)+SUMIF(#REF!,'ГҮЙЛГЭЭНИЙ ТАЙЛАН'!A195,#REF!)</f>
        <v>#VALUE!</v>
      </c>
      <c r="G195" s="162" t="e">
        <f aca="false">SUMIF(#REF!,'ГҮЙЛГЭЭНИЙ ТАЙЛАН'!A195,#REF!)+SUMIF(#REF!,'ГҮЙЛГЭЭНИЙ ТАЙЛАН'!A195,#REF!)</f>
        <v>#VALUE!</v>
      </c>
      <c r="H195" s="162" t="e">
        <f aca="false">SUMIF(#REF!,'ГҮЙЛГЭЭНИЙ ТАЙЛАН'!A195,#REF!)+SUMIF(#REF!,'ГҮЙЛГЭЭНИЙ ТАЙЛАН'!A195,#REF!)</f>
        <v>#VALUE!</v>
      </c>
      <c r="I195" s="162" t="e">
        <f aca="false">#REF!+G195-H195</f>
        <v>#REF!</v>
      </c>
      <c r="J195" s="163" t="e">
        <f aca="false">#REF!+H195-G195</f>
        <v>#REF!</v>
      </c>
      <c r="K195" s="159" t="s">
        <v>669</v>
      </c>
    </row>
    <row r="196" customFormat="false" ht="14.25" hidden="false" customHeight="false" outlineLevel="0" collapsed="false">
      <c r="A196" s="159" t="s">
        <v>701</v>
      </c>
      <c r="B196" s="159" t="s">
        <v>702</v>
      </c>
      <c r="C196" s="160" t="n">
        <v>0</v>
      </c>
      <c r="D196" s="160" t="n">
        <v>0</v>
      </c>
      <c r="E196" s="161" t="e">
        <f aca="false">SUMIF(#REF!,'ГҮЙЛГЭЭНИЙ ТАЙЛАН'!A196,#REF!)+SUMIF(#REF!,'ГҮЙЛГЭЭНИЙ ТАЙЛАН'!A196,#REF!)</f>
        <v>#VALUE!</v>
      </c>
      <c r="F196" s="161" t="e">
        <f aca="false">SUMIF(#REF!,'ГҮЙЛГЭЭНИЙ ТАЙЛАН'!A196,#REF!)+SUMIF(#REF!,'ГҮЙЛГЭЭНИЙ ТАЙЛАН'!A196,#REF!)</f>
        <v>#VALUE!</v>
      </c>
      <c r="G196" s="162" t="e">
        <f aca="false">SUMIF(#REF!,'ГҮЙЛГЭЭНИЙ ТАЙЛАН'!A196,#REF!)+SUMIF(#REF!,'ГҮЙЛГЭЭНИЙ ТАЙЛАН'!A196,#REF!)</f>
        <v>#VALUE!</v>
      </c>
      <c r="H196" s="162" t="e">
        <f aca="false">SUMIF(#REF!,'ГҮЙЛГЭЭНИЙ ТАЙЛАН'!A196,#REF!)+SUMIF(#REF!,'ГҮЙЛГЭЭНИЙ ТАЙЛАН'!A196,#REF!)</f>
        <v>#VALUE!</v>
      </c>
      <c r="I196" s="162" t="e">
        <f aca="false">#REF!+G196-H196</f>
        <v>#REF!</v>
      </c>
      <c r="J196" s="163" t="e">
        <f aca="false">#REF!+H196-G196</f>
        <v>#REF!</v>
      </c>
      <c r="K196" s="159" t="s">
        <v>669</v>
      </c>
    </row>
    <row r="197" customFormat="false" ht="14.25" hidden="false" customHeight="false" outlineLevel="0" collapsed="false">
      <c r="A197" s="159" t="s">
        <v>703</v>
      </c>
      <c r="B197" s="159" t="s">
        <v>704</v>
      </c>
      <c r="C197" s="160" t="n">
        <v>0</v>
      </c>
      <c r="D197" s="160" t="n">
        <v>0</v>
      </c>
      <c r="E197" s="161" t="e">
        <f aca="false">SUMIF(#REF!,'ГҮЙЛГЭЭНИЙ ТАЙЛАН'!A197,#REF!)+SUMIF(#REF!,'ГҮЙЛГЭЭНИЙ ТАЙЛАН'!A197,#REF!)</f>
        <v>#VALUE!</v>
      </c>
      <c r="F197" s="161" t="e">
        <f aca="false">SUMIF(#REF!,'ГҮЙЛГЭЭНИЙ ТАЙЛАН'!A197,#REF!)+SUMIF(#REF!,'ГҮЙЛГЭЭНИЙ ТАЙЛАН'!A197,#REF!)</f>
        <v>#VALUE!</v>
      </c>
      <c r="G197" s="162" t="e">
        <f aca="false">SUMIF(#REF!,'ГҮЙЛГЭЭНИЙ ТАЙЛАН'!A197,#REF!)+SUMIF(#REF!,'ГҮЙЛГЭЭНИЙ ТАЙЛАН'!A197,#REF!)</f>
        <v>#VALUE!</v>
      </c>
      <c r="H197" s="162" t="e">
        <f aca="false">SUMIF(#REF!,'ГҮЙЛГЭЭНИЙ ТАЙЛАН'!A197,#REF!)+SUMIF(#REF!,'ГҮЙЛГЭЭНИЙ ТАЙЛАН'!A197,#REF!)</f>
        <v>#VALUE!</v>
      </c>
      <c r="I197" s="162" t="e">
        <f aca="false">#REF!+G197-H197</f>
        <v>#REF!</v>
      </c>
      <c r="J197" s="163" t="e">
        <f aca="false">#REF!+H197-G197</f>
        <v>#REF!</v>
      </c>
      <c r="K197" s="159" t="s">
        <v>669</v>
      </c>
    </row>
    <row r="198" customFormat="false" ht="14.25" hidden="false" customHeight="false" outlineLevel="0" collapsed="false">
      <c r="A198" s="159" t="s">
        <v>705</v>
      </c>
      <c r="B198" s="159" t="s">
        <v>706</v>
      </c>
      <c r="C198" s="160" t="n">
        <v>0</v>
      </c>
      <c r="D198" s="160" t="n">
        <v>0</v>
      </c>
      <c r="E198" s="161" t="e">
        <f aca="false">SUMIF(#REF!,'ГҮЙЛГЭЭНИЙ ТАЙЛАН'!A198,#REF!)+SUMIF(#REF!,'ГҮЙЛГЭЭНИЙ ТАЙЛАН'!A198,#REF!)</f>
        <v>#VALUE!</v>
      </c>
      <c r="F198" s="161" t="e">
        <f aca="false">SUMIF(#REF!,'ГҮЙЛГЭЭНИЙ ТАЙЛАН'!A198,#REF!)+SUMIF(#REF!,'ГҮЙЛГЭЭНИЙ ТАЙЛАН'!A198,#REF!)</f>
        <v>#VALUE!</v>
      </c>
      <c r="G198" s="162" t="e">
        <f aca="false">SUMIF(#REF!,'ГҮЙЛГЭЭНИЙ ТАЙЛАН'!A198,#REF!)+SUMIF(#REF!,'ГҮЙЛГЭЭНИЙ ТАЙЛАН'!A198,#REF!)</f>
        <v>#VALUE!</v>
      </c>
      <c r="H198" s="162" t="e">
        <f aca="false">SUMIF(#REF!,'ГҮЙЛГЭЭНИЙ ТАЙЛАН'!A198,#REF!)+SUMIF(#REF!,'ГҮЙЛГЭЭНИЙ ТАЙЛАН'!A198,#REF!)</f>
        <v>#VALUE!</v>
      </c>
      <c r="I198" s="162" t="e">
        <f aca="false">#REF!+G198-H198</f>
        <v>#REF!</v>
      </c>
      <c r="J198" s="163" t="e">
        <f aca="false">#REF!+H198-G198</f>
        <v>#REF!</v>
      </c>
      <c r="K198" s="159" t="s">
        <v>669</v>
      </c>
    </row>
    <row r="199" customFormat="false" ht="14.25" hidden="false" customHeight="false" outlineLevel="0" collapsed="false">
      <c r="A199" s="159" t="s">
        <v>707</v>
      </c>
      <c r="B199" s="159" t="s">
        <v>708</v>
      </c>
      <c r="C199" s="160" t="n">
        <v>0</v>
      </c>
      <c r="D199" s="160" t="n">
        <v>0</v>
      </c>
      <c r="E199" s="161" t="e">
        <f aca="false">SUMIF(#REF!,'ГҮЙЛГЭЭНИЙ ТАЙЛАН'!A199,#REF!)+SUMIF(#REF!,'ГҮЙЛГЭЭНИЙ ТАЙЛАН'!A199,#REF!)</f>
        <v>#VALUE!</v>
      </c>
      <c r="F199" s="161" t="e">
        <f aca="false">SUMIF(#REF!,'ГҮЙЛГЭЭНИЙ ТАЙЛАН'!A199,#REF!)+SUMIF(#REF!,'ГҮЙЛГЭЭНИЙ ТАЙЛАН'!A199,#REF!)</f>
        <v>#VALUE!</v>
      </c>
      <c r="G199" s="162" t="e">
        <f aca="false">SUMIF(#REF!,'ГҮЙЛГЭЭНИЙ ТАЙЛАН'!A199,#REF!)+SUMIF(#REF!,'ГҮЙЛГЭЭНИЙ ТАЙЛАН'!A199,#REF!)</f>
        <v>#VALUE!</v>
      </c>
      <c r="H199" s="162" t="e">
        <f aca="false">SUMIF(#REF!,'ГҮЙЛГЭЭНИЙ ТАЙЛАН'!A199,#REF!)+SUMIF(#REF!,'ГҮЙЛГЭЭНИЙ ТАЙЛАН'!A199,#REF!)</f>
        <v>#VALUE!</v>
      </c>
      <c r="I199" s="162" t="e">
        <f aca="false">#REF!+G199-H199</f>
        <v>#REF!</v>
      </c>
      <c r="J199" s="163" t="e">
        <f aca="false">#REF!+H199-G199</f>
        <v>#REF!</v>
      </c>
      <c r="K199" s="159" t="s">
        <v>669</v>
      </c>
    </row>
    <row r="200" customFormat="false" ht="14.25" hidden="false" customHeight="false" outlineLevel="0" collapsed="false">
      <c r="A200" s="159" t="s">
        <v>709</v>
      </c>
      <c r="B200" s="159" t="s">
        <v>710</v>
      </c>
      <c r="C200" s="160" t="n">
        <v>0</v>
      </c>
      <c r="D200" s="160" t="n">
        <v>0</v>
      </c>
      <c r="E200" s="161" t="e">
        <f aca="false">SUMIF(#REF!,'ГҮЙЛГЭЭНИЙ ТАЙЛАН'!A200,#REF!)+SUMIF(#REF!,'ГҮЙЛГЭЭНИЙ ТАЙЛАН'!A200,#REF!)</f>
        <v>#VALUE!</v>
      </c>
      <c r="F200" s="161" t="e">
        <f aca="false">SUMIF(#REF!,'ГҮЙЛГЭЭНИЙ ТАЙЛАН'!A200,#REF!)+SUMIF(#REF!,'ГҮЙЛГЭЭНИЙ ТАЙЛАН'!A200,#REF!)</f>
        <v>#VALUE!</v>
      </c>
      <c r="G200" s="162" t="e">
        <f aca="false">SUMIF(#REF!,'ГҮЙЛГЭЭНИЙ ТАЙЛАН'!A200,#REF!)+SUMIF(#REF!,'ГҮЙЛГЭЭНИЙ ТАЙЛАН'!A200,#REF!)</f>
        <v>#VALUE!</v>
      </c>
      <c r="H200" s="162" t="e">
        <f aca="false">SUMIF(#REF!,'ГҮЙЛГЭЭНИЙ ТАЙЛАН'!A200,#REF!)+SUMIF(#REF!,'ГҮЙЛГЭЭНИЙ ТАЙЛАН'!A200,#REF!)</f>
        <v>#VALUE!</v>
      </c>
      <c r="I200" s="162" t="e">
        <f aca="false">#REF!+G200-H200</f>
        <v>#REF!</v>
      </c>
      <c r="J200" s="163" t="e">
        <f aca="false">#REF!+H200-G200</f>
        <v>#REF!</v>
      </c>
      <c r="K200" s="159" t="s">
        <v>711</v>
      </c>
    </row>
    <row r="201" customFormat="false" ht="14.25" hidden="false" customHeight="false" outlineLevel="0" collapsed="false">
      <c r="C201" s="162" t="n">
        <f aca="false">SUM(C3:C200)</f>
        <v>2964598688.89545</v>
      </c>
      <c r="D201" s="162" t="n">
        <f aca="false">SUM(D3:D200)</f>
        <v>2964598688.89545</v>
      </c>
      <c r="E201" s="162" t="e">
        <f aca="false">SUM(E3:E200)</f>
        <v>#VALUE!</v>
      </c>
      <c r="F201" s="162" t="e">
        <f aca="false">SUM(F3:F200)</f>
        <v>#VALUE!</v>
      </c>
      <c r="G201" s="162" t="e">
        <f aca="false">SUM(G3:G200)</f>
        <v>#VALUE!</v>
      </c>
      <c r="H201" s="162" t="e">
        <f aca="false">SUM(H3:H200)</f>
        <v>#VALUE!</v>
      </c>
      <c r="I201" s="162" t="e">
        <f aca="false">SUM(I3:I200)</f>
        <v>#REF!</v>
      </c>
      <c r="J201" s="162" t="e">
        <f aca="false">SUM(J3:J200)</f>
        <v>#REF!</v>
      </c>
      <c r="K201" s="154" t="n">
        <f aca="false">SUM(K3:K200)</f>
        <v>0</v>
      </c>
    </row>
    <row r="202" customFormat="false" ht="14.25" hidden="false" customHeight="false" outlineLevel="0" collapsed="false">
      <c r="D202" s="154" t="n">
        <f aca="false">C201-D201</f>
        <v>0</v>
      </c>
      <c r="F202" s="162" t="e">
        <f aca="false">E201-F201</f>
        <v>#VALUE!</v>
      </c>
      <c r="G202" s="162"/>
      <c r="H202" s="162" t="e">
        <f aca="false">G201-H201</f>
        <v>#VALUE!</v>
      </c>
      <c r="I202" s="164"/>
      <c r="J202" s="162" t="e">
        <f aca="false">I201-J201</f>
        <v>#REF!</v>
      </c>
    </row>
    <row r="203" customFormat="false" ht="14.25" hidden="false" customHeight="false" outlineLevel="0" collapsed="false">
      <c r="H203" s="163"/>
      <c r="J203" s="163"/>
    </row>
    <row r="204" customFormat="false" ht="14.25" hidden="false" customHeight="false" outlineLevel="0" collapsed="false">
      <c r="H204" s="163"/>
      <c r="I204" s="163"/>
      <c r="J204" s="163"/>
    </row>
    <row r="205" customFormat="false" ht="14.25" hidden="false" customHeight="false" outlineLevel="0" collapsed="false">
      <c r="J205" s="163"/>
    </row>
  </sheetData>
  <autoFilter ref="A2:F201">
    <sortState ref="A3:F201">
      <sortCondition ref="A3:A201" customList=""/>
    </sortState>
  </autoFilter>
  <conditionalFormatting sqref="A1:A1048576">
    <cfRule type="duplicateValues" priority="2" aboveAverage="0" equalAverage="0" bottom="0" percent="0" rank="0" text="" dxfId="7"/>
  </conditionalFormatting>
  <conditionalFormatting sqref="A4:B200">
    <cfRule type="duplicateValues" priority="3" aboveAverage="0" equalAverage="0" bottom="0" percent="0" rank="0" text="" dxfId="8"/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B1:N251"/>
  <sheetViews>
    <sheetView showFormulas="tru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ColWidth="9.15625" defaultRowHeight="11.25" zeroHeight="false" outlineLevelRow="0" outlineLevelCol="0"/>
  <cols>
    <col collapsed="false" customWidth="true" hidden="false" outlineLevel="0" max="1" min="1" style="165" width="4.29"/>
    <col collapsed="false" customWidth="true" hidden="false" outlineLevel="0" max="2" min="2" style="166" width="3.42"/>
    <col collapsed="false" customWidth="true" hidden="false" outlineLevel="0" max="3" min="3" style="165" width="7.86"/>
    <col collapsed="false" customWidth="true" hidden="false" outlineLevel="0" max="4" min="4" style="165" width="19.14"/>
    <col collapsed="false" customWidth="true" hidden="false" outlineLevel="0" max="5" min="5" style="167" width="7.86"/>
    <col collapsed="false" customWidth="true" hidden="false" outlineLevel="0" max="6" min="6" style="165" width="15.15"/>
    <col collapsed="false" customWidth="true" hidden="false" outlineLevel="0" max="7" min="7" style="167" width="7.86"/>
    <col collapsed="false" customWidth="true" hidden="false" outlineLevel="0" max="8" min="8" style="165" width="20.99"/>
    <col collapsed="false" customWidth="true" hidden="false" outlineLevel="0" max="9" min="9" style="165" width="11.29"/>
    <col collapsed="false" customWidth="true" hidden="false" outlineLevel="0" max="10" min="10" style="165" width="14.86"/>
    <col collapsed="false" customWidth="true" hidden="false" outlineLevel="0" max="12" min="11" style="165" width="10"/>
    <col collapsed="false" customWidth="false" hidden="false" outlineLevel="0" max="13" min="13" style="165" width="9.14"/>
    <col collapsed="false" customWidth="true" hidden="false" outlineLevel="0" max="14" min="14" style="165" width="9.85"/>
    <col collapsed="false" customWidth="false" hidden="false" outlineLevel="0" max="1024" min="15" style="165" width="9.14"/>
  </cols>
  <sheetData>
    <row r="1" customFormat="false" ht="10.5" hidden="false" customHeight="true" outlineLevel="0" collapsed="false"/>
    <row r="2" customFormat="false" ht="15.75" hidden="false" customHeight="false" outlineLevel="0" collapsed="false">
      <c r="B2" s="168" t="s">
        <v>712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customFormat="false" ht="11.25" hidden="false" customHeight="true" outlineLevel="0" collapsed="false">
      <c r="C3" s="170" t="s">
        <v>713</v>
      </c>
      <c r="D3" s="171" t="n">
        <v>5000475782</v>
      </c>
      <c r="E3" s="167" t="s">
        <v>714</v>
      </c>
      <c r="J3" s="172" t="s">
        <v>715</v>
      </c>
      <c r="K3" s="173" t="s">
        <v>716</v>
      </c>
      <c r="L3" s="173"/>
      <c r="M3" s="174"/>
      <c r="N3" s="175"/>
    </row>
    <row r="4" customFormat="false" ht="11.25" hidden="false" customHeight="true" outlineLevel="0" collapsed="false">
      <c r="D4" s="170" t="s">
        <v>717</v>
      </c>
      <c r="J4" s="170" t="s">
        <v>718</v>
      </c>
      <c r="K4" s="175"/>
      <c r="L4" s="172" t="n">
        <v>28117.3899993896</v>
      </c>
      <c r="M4" s="174"/>
      <c r="N4" s="175"/>
    </row>
    <row r="5" customFormat="false" ht="11.25" hidden="false" customHeight="true" outlineLevel="0" collapsed="false">
      <c r="B5" s="166" t="s">
        <v>719</v>
      </c>
      <c r="C5" s="165" t="s">
        <v>720</v>
      </c>
      <c r="D5" s="165" t="s">
        <v>721</v>
      </c>
      <c r="E5" s="176" t="s">
        <v>722</v>
      </c>
      <c r="F5" s="167" t="s">
        <v>723</v>
      </c>
      <c r="G5" s="176" t="s">
        <v>724</v>
      </c>
      <c r="H5" s="167" t="s">
        <v>725</v>
      </c>
      <c r="I5" s="167" t="s">
        <v>726</v>
      </c>
      <c r="J5" s="177" t="s">
        <v>727</v>
      </c>
      <c r="K5" s="177" t="s">
        <v>728</v>
      </c>
      <c r="L5" s="165" t="s">
        <v>43</v>
      </c>
      <c r="M5" s="174"/>
      <c r="N5" s="175"/>
    </row>
    <row r="6" customFormat="false" ht="11.25" hidden="false" customHeight="true" outlineLevel="0" collapsed="false">
      <c r="C6" s="178" t="n">
        <f aca="false">DATE(2013,1,30)</f>
        <v>41304</v>
      </c>
      <c r="D6" s="179" t="s">
        <v>729</v>
      </c>
      <c r="E6" s="167" t="n">
        <v>11030000</v>
      </c>
      <c r="F6" s="167" t="e">
        <f aca="false">VLOOKUP(E6,#REF!,2,FALSE())</f>
        <v>#VALUE!</v>
      </c>
      <c r="G6" s="167" t="n">
        <v>11530000</v>
      </c>
      <c r="H6" s="167" t="e">
        <f aca="false">VLOOKUP(G6,#REF!,2,FALSE())</f>
        <v>#VALUE!</v>
      </c>
      <c r="I6" s="179"/>
      <c r="J6" s="174" t="n">
        <v>19024.01</v>
      </c>
      <c r="K6" s="175"/>
      <c r="L6" s="180" t="n">
        <f aca="false">L4+J6-K6</f>
        <v>47141.3999993896</v>
      </c>
      <c r="M6" s="174"/>
      <c r="N6" s="175"/>
    </row>
    <row r="7" customFormat="false" ht="11.25" hidden="false" customHeight="true" outlineLevel="0" collapsed="false">
      <c r="C7" s="178" t="n">
        <f aca="false">DATE(2013,1,30)</f>
        <v>41304</v>
      </c>
      <c r="D7" s="165" t="s">
        <v>730</v>
      </c>
      <c r="E7" s="167" t="n">
        <v>11030000</v>
      </c>
      <c r="F7" s="167" t="e">
        <f aca="false">VLOOKUP(E7,#REF!,2,FALSE())</f>
        <v>#VALUE!</v>
      </c>
      <c r="G7" s="167" t="n">
        <v>71150102</v>
      </c>
      <c r="H7" s="167" t="e">
        <f aca="false">VLOOKUP(G7,#REF!,2,FALSE())</f>
        <v>#VALUE!</v>
      </c>
      <c r="I7" s="179"/>
      <c r="J7" s="174"/>
      <c r="K7" s="175" t="n">
        <v>1000</v>
      </c>
      <c r="L7" s="180" t="n">
        <f aca="false">L6+J7-K7</f>
        <v>46141.3999993896</v>
      </c>
      <c r="M7" s="174"/>
      <c r="N7" s="175"/>
    </row>
    <row r="8" customFormat="false" ht="11.25" hidden="false" customHeight="true" outlineLevel="0" collapsed="false">
      <c r="C8" s="178" t="n">
        <f aca="false">DATE(2013,1,30)</f>
        <v>41304</v>
      </c>
      <c r="D8" s="165" t="s">
        <v>730</v>
      </c>
      <c r="E8" s="167" t="n">
        <v>11030000</v>
      </c>
      <c r="F8" s="167" t="e">
        <f aca="false">VLOOKUP(E8,#REF!,2,FALSE())</f>
        <v>#VALUE!</v>
      </c>
      <c r="G8" s="167" t="n">
        <v>71150102</v>
      </c>
      <c r="H8" s="167" t="e">
        <f aca="false">VLOOKUP(G8,#REF!,2,FALSE())</f>
        <v>#VALUE!</v>
      </c>
      <c r="I8" s="179"/>
      <c r="J8" s="174"/>
      <c r="K8" s="175" t="n">
        <v>3000</v>
      </c>
      <c r="L8" s="180" t="n">
        <f aca="false">L7+J8-K8</f>
        <v>43141.3999993896</v>
      </c>
      <c r="M8" s="174"/>
      <c r="N8" s="175"/>
    </row>
    <row r="9" customFormat="false" ht="11.25" hidden="false" customHeight="true" outlineLevel="0" collapsed="false">
      <c r="C9" s="178" t="n">
        <f aca="false">DATE(2013,1,30)</f>
        <v>41304</v>
      </c>
      <c r="D9" s="179" t="s">
        <v>729</v>
      </c>
      <c r="E9" s="167" t="n">
        <v>11030000</v>
      </c>
      <c r="F9" s="167" t="e">
        <f aca="false">VLOOKUP(E9,#REF!,2,FALSE())</f>
        <v>#VALUE!</v>
      </c>
      <c r="G9" s="167" t="n">
        <v>11010000</v>
      </c>
      <c r="H9" s="167" t="e">
        <f aca="false">VLOOKUP(G9,#REF!,2,FALSE())</f>
        <v>#VALUE!</v>
      </c>
      <c r="I9" s="179"/>
      <c r="J9" s="174"/>
      <c r="K9" s="175" t="n">
        <f aca="false">43141.4-300</f>
        <v>42841.4</v>
      </c>
      <c r="L9" s="180" t="n">
        <f aca="false">L8+J9-K9</f>
        <v>299.999999389642</v>
      </c>
      <c r="M9" s="174"/>
      <c r="N9" s="175"/>
    </row>
    <row r="10" customFormat="false" ht="11.25" hidden="false" customHeight="true" outlineLevel="0" collapsed="false">
      <c r="C10" s="178" t="n">
        <f aca="false">DATE(2013,1,30)</f>
        <v>41304</v>
      </c>
      <c r="D10" s="179" t="s">
        <v>731</v>
      </c>
      <c r="E10" s="167" t="n">
        <v>11030000</v>
      </c>
      <c r="F10" s="167" t="e">
        <f aca="false">VLOOKUP(E10,#REF!,2,FALSE())</f>
        <v>#VALUE!</v>
      </c>
      <c r="G10" s="181" t="n">
        <v>71150101</v>
      </c>
      <c r="H10" s="167" t="e">
        <f aca="false">VLOOKUP(G10,#REF!,2,FALSE())</f>
        <v>#VALUE!</v>
      </c>
      <c r="I10" s="179"/>
      <c r="J10" s="174"/>
      <c r="K10" s="175" t="n">
        <v>300</v>
      </c>
      <c r="L10" s="180" t="n">
        <f aca="false">L9+J10-K10</f>
        <v>-6.10358256381005E-007</v>
      </c>
      <c r="M10" s="174"/>
      <c r="N10" s="175"/>
    </row>
    <row r="11" customFormat="false" ht="11.25" hidden="false" customHeight="true" outlineLevel="0" collapsed="false">
      <c r="D11" s="179"/>
      <c r="F11" s="167"/>
      <c r="H11" s="167"/>
      <c r="I11" s="179"/>
      <c r="J11" s="182" t="n">
        <f aca="false">SUM(J6:J10)</f>
        <v>19024.01</v>
      </c>
      <c r="K11" s="182" t="n">
        <f aca="false">SUM(K6:K10)</f>
        <v>47141.4</v>
      </c>
      <c r="L11" s="183"/>
      <c r="M11" s="174"/>
      <c r="N11" s="175"/>
    </row>
    <row r="12" customFormat="false" ht="11.25" hidden="false" customHeight="true" outlineLevel="0" collapsed="false">
      <c r="B12" s="184"/>
      <c r="C12" s="185"/>
      <c r="D12" s="186"/>
      <c r="E12" s="187"/>
      <c r="F12" s="187"/>
      <c r="G12" s="187"/>
      <c r="H12" s="187"/>
      <c r="I12" s="186"/>
      <c r="J12" s="188"/>
      <c r="K12" s="189"/>
      <c r="L12" s="190" t="n">
        <f aca="false">L4+J11-K11</f>
        <v>-6.10358256381005E-007</v>
      </c>
      <c r="M12" s="174"/>
      <c r="N12" s="175"/>
    </row>
    <row r="13" customFormat="false" ht="11.25" hidden="false" customHeight="true" outlineLevel="0" collapsed="false">
      <c r="D13" s="179"/>
      <c r="F13" s="167"/>
      <c r="H13" s="167"/>
      <c r="I13" s="179"/>
      <c r="J13" s="191"/>
      <c r="K13" s="175"/>
      <c r="L13" s="183"/>
      <c r="M13" s="174"/>
      <c r="N13" s="175"/>
    </row>
    <row r="14" customFormat="false" ht="11.25" hidden="false" customHeight="true" outlineLevel="0" collapsed="false">
      <c r="D14" s="179"/>
      <c r="F14" s="167"/>
      <c r="H14" s="167"/>
      <c r="I14" s="179"/>
      <c r="J14" s="191"/>
      <c r="K14" s="175"/>
      <c r="L14" s="183"/>
      <c r="M14" s="174"/>
      <c r="N14" s="175"/>
    </row>
    <row r="15" customFormat="false" ht="11.25" hidden="false" customHeight="true" outlineLevel="0" collapsed="false">
      <c r="D15" s="179"/>
      <c r="F15" s="167"/>
      <c r="H15" s="167"/>
      <c r="I15" s="179"/>
      <c r="J15" s="191"/>
      <c r="K15" s="175"/>
      <c r="L15" s="183"/>
      <c r="M15" s="174"/>
      <c r="N15" s="175"/>
    </row>
    <row r="16" customFormat="false" ht="11.25" hidden="false" customHeight="true" outlineLevel="0" collapsed="false">
      <c r="D16" s="179"/>
      <c r="F16" s="167"/>
      <c r="H16" s="167"/>
      <c r="I16" s="179"/>
      <c r="J16" s="191"/>
      <c r="K16" s="175"/>
      <c r="L16" s="183"/>
      <c r="M16" s="174"/>
      <c r="N16" s="175"/>
    </row>
    <row r="17" customFormat="false" ht="11.25" hidden="false" customHeight="true" outlineLevel="0" collapsed="false">
      <c r="D17" s="179"/>
      <c r="F17" s="167"/>
      <c r="H17" s="167"/>
      <c r="I17" s="179"/>
      <c r="J17" s="191"/>
      <c r="K17" s="175"/>
      <c r="L17" s="183"/>
      <c r="M17" s="174"/>
      <c r="N17" s="175"/>
    </row>
    <row r="18" customFormat="false" ht="11.25" hidden="false" customHeight="true" outlineLevel="0" collapsed="false">
      <c r="B18" s="165"/>
      <c r="D18" s="179"/>
      <c r="F18" s="167"/>
      <c r="H18" s="167"/>
      <c r="I18" s="179"/>
      <c r="J18" s="191"/>
      <c r="K18" s="175"/>
      <c r="L18" s="183"/>
      <c r="M18" s="174"/>
      <c r="N18" s="175"/>
    </row>
    <row r="19" customFormat="false" ht="11.25" hidden="false" customHeight="true" outlineLevel="0" collapsed="false">
      <c r="B19" s="165"/>
      <c r="D19" s="179"/>
      <c r="F19" s="167"/>
      <c r="H19" s="167"/>
      <c r="I19" s="179"/>
      <c r="J19" s="191"/>
      <c r="K19" s="175"/>
      <c r="L19" s="183"/>
      <c r="M19" s="174"/>
      <c r="N19" s="175"/>
    </row>
    <row r="20" customFormat="false" ht="11.25" hidden="false" customHeight="true" outlineLevel="0" collapsed="false">
      <c r="B20" s="165"/>
      <c r="D20" s="179"/>
      <c r="F20" s="167"/>
      <c r="H20" s="167"/>
      <c r="I20" s="179"/>
      <c r="J20" s="191"/>
      <c r="K20" s="175"/>
      <c r="L20" s="183"/>
      <c r="M20" s="174"/>
      <c r="N20" s="175"/>
    </row>
    <row r="21" customFormat="false" ht="11.25" hidden="false" customHeight="true" outlineLevel="0" collapsed="false">
      <c r="B21" s="165"/>
      <c r="D21" s="179"/>
      <c r="F21" s="167"/>
      <c r="H21" s="167"/>
      <c r="I21" s="179"/>
      <c r="J21" s="191"/>
      <c r="K21" s="175"/>
      <c r="L21" s="183"/>
      <c r="M21" s="174"/>
      <c r="N21" s="175"/>
    </row>
    <row r="22" customFormat="false" ht="11.25" hidden="false" customHeight="true" outlineLevel="0" collapsed="false">
      <c r="B22" s="165"/>
      <c r="D22" s="179"/>
      <c r="F22" s="167"/>
      <c r="H22" s="167"/>
      <c r="I22" s="179"/>
      <c r="J22" s="191"/>
      <c r="K22" s="175"/>
      <c r="L22" s="183"/>
      <c r="M22" s="174"/>
      <c r="N22" s="175"/>
    </row>
    <row r="23" customFormat="false" ht="11.25" hidden="false" customHeight="true" outlineLevel="0" collapsed="false">
      <c r="B23" s="165"/>
      <c r="D23" s="179"/>
      <c r="F23" s="167"/>
      <c r="H23" s="167"/>
      <c r="I23" s="179"/>
      <c r="J23" s="191"/>
      <c r="K23" s="175"/>
      <c r="L23" s="183"/>
      <c r="M23" s="174"/>
      <c r="N23" s="175"/>
    </row>
    <row r="24" customFormat="false" ht="11.25" hidden="false" customHeight="true" outlineLevel="0" collapsed="false">
      <c r="B24" s="165"/>
      <c r="D24" s="179"/>
      <c r="F24" s="167"/>
      <c r="H24" s="167"/>
      <c r="I24" s="179"/>
      <c r="J24" s="191"/>
      <c r="K24" s="175"/>
      <c r="L24" s="183"/>
      <c r="M24" s="174"/>
      <c r="N24" s="175"/>
    </row>
    <row r="25" customFormat="false" ht="11.25" hidden="false" customHeight="true" outlineLevel="0" collapsed="false">
      <c r="B25" s="165"/>
      <c r="D25" s="179"/>
      <c r="F25" s="167"/>
      <c r="H25" s="167"/>
      <c r="I25" s="179"/>
      <c r="J25" s="191"/>
      <c r="K25" s="175"/>
      <c r="L25" s="183"/>
      <c r="M25" s="174"/>
      <c r="N25" s="175"/>
    </row>
    <row r="26" customFormat="false" ht="11.25" hidden="false" customHeight="true" outlineLevel="0" collapsed="false">
      <c r="B26" s="165"/>
      <c r="D26" s="179"/>
      <c r="F26" s="167"/>
      <c r="H26" s="167"/>
      <c r="I26" s="179"/>
      <c r="J26" s="191"/>
      <c r="K26" s="175"/>
      <c r="L26" s="183"/>
      <c r="M26" s="174"/>
      <c r="N26" s="175"/>
    </row>
    <row r="27" customFormat="false" ht="11.25" hidden="false" customHeight="true" outlineLevel="0" collapsed="false">
      <c r="B27" s="165"/>
      <c r="D27" s="179"/>
      <c r="F27" s="167"/>
      <c r="H27" s="167"/>
      <c r="I27" s="179"/>
      <c r="J27" s="191"/>
      <c r="K27" s="175"/>
      <c r="L27" s="183"/>
      <c r="M27" s="174"/>
      <c r="N27" s="175"/>
    </row>
    <row r="28" customFormat="false" ht="11.25" hidden="false" customHeight="true" outlineLevel="0" collapsed="false">
      <c r="B28" s="165"/>
      <c r="D28" s="179"/>
      <c r="F28" s="167"/>
      <c r="H28" s="167"/>
      <c r="I28" s="179"/>
      <c r="J28" s="191"/>
      <c r="K28" s="175"/>
      <c r="L28" s="183"/>
      <c r="M28" s="174"/>
      <c r="N28" s="175"/>
    </row>
    <row r="29" customFormat="false" ht="11.25" hidden="false" customHeight="true" outlineLevel="0" collapsed="false">
      <c r="B29" s="165"/>
      <c r="D29" s="179"/>
      <c r="F29" s="167"/>
      <c r="H29" s="167"/>
      <c r="I29" s="179"/>
      <c r="J29" s="191"/>
      <c r="K29" s="175"/>
      <c r="L29" s="183"/>
      <c r="M29" s="174"/>
      <c r="N29" s="175"/>
    </row>
    <row r="30" customFormat="false" ht="11.25" hidden="false" customHeight="true" outlineLevel="0" collapsed="false">
      <c r="B30" s="165"/>
      <c r="D30" s="179"/>
      <c r="F30" s="167"/>
      <c r="H30" s="167"/>
      <c r="I30" s="179"/>
      <c r="J30" s="191"/>
      <c r="K30" s="175"/>
      <c r="L30" s="183"/>
      <c r="M30" s="174"/>
      <c r="N30" s="175"/>
    </row>
    <row r="31" customFormat="false" ht="11.25" hidden="false" customHeight="true" outlineLevel="0" collapsed="false">
      <c r="B31" s="165"/>
      <c r="D31" s="179"/>
      <c r="F31" s="167"/>
      <c r="H31" s="167"/>
      <c r="I31" s="179"/>
      <c r="J31" s="191"/>
      <c r="K31" s="175"/>
      <c r="L31" s="183"/>
      <c r="M31" s="174"/>
      <c r="N31" s="175"/>
    </row>
    <row r="32" customFormat="false" ht="11.25" hidden="false" customHeight="true" outlineLevel="0" collapsed="false">
      <c r="B32" s="165"/>
      <c r="D32" s="179"/>
      <c r="F32" s="167"/>
      <c r="H32" s="167"/>
      <c r="I32" s="179"/>
      <c r="J32" s="191"/>
      <c r="K32" s="175"/>
      <c r="L32" s="183"/>
      <c r="M32" s="174"/>
      <c r="N32" s="175"/>
    </row>
    <row r="33" customFormat="false" ht="11.25" hidden="false" customHeight="true" outlineLevel="0" collapsed="false">
      <c r="B33" s="165"/>
      <c r="D33" s="179"/>
      <c r="F33" s="167"/>
      <c r="H33" s="167"/>
      <c r="I33" s="179"/>
      <c r="J33" s="191"/>
      <c r="K33" s="175"/>
      <c r="L33" s="183"/>
      <c r="M33" s="174"/>
      <c r="N33" s="175"/>
    </row>
    <row r="34" customFormat="false" ht="11.25" hidden="false" customHeight="true" outlineLevel="0" collapsed="false">
      <c r="B34" s="165"/>
      <c r="D34" s="179"/>
      <c r="F34" s="167"/>
      <c r="H34" s="167"/>
      <c r="I34" s="179"/>
      <c r="J34" s="191"/>
      <c r="K34" s="175"/>
      <c r="L34" s="183"/>
      <c r="M34" s="174"/>
      <c r="N34" s="175"/>
    </row>
    <row r="35" customFormat="false" ht="11.25" hidden="false" customHeight="true" outlineLevel="0" collapsed="false">
      <c r="B35" s="165"/>
      <c r="D35" s="179"/>
      <c r="F35" s="167"/>
      <c r="H35" s="167"/>
      <c r="I35" s="179"/>
      <c r="J35" s="191"/>
      <c r="K35" s="175"/>
      <c r="L35" s="183"/>
      <c r="M35" s="174"/>
      <c r="N35" s="175"/>
    </row>
    <row r="36" customFormat="false" ht="11.25" hidden="false" customHeight="true" outlineLevel="0" collapsed="false">
      <c r="B36" s="165"/>
      <c r="D36" s="179"/>
      <c r="F36" s="167"/>
      <c r="H36" s="167"/>
      <c r="I36" s="179"/>
      <c r="J36" s="191"/>
      <c r="K36" s="175"/>
      <c r="L36" s="183"/>
      <c r="M36" s="174"/>
      <c r="N36" s="175"/>
    </row>
    <row r="37" customFormat="false" ht="11.25" hidden="false" customHeight="true" outlineLevel="0" collapsed="false">
      <c r="B37" s="165"/>
      <c r="D37" s="179"/>
      <c r="F37" s="167"/>
      <c r="H37" s="167"/>
      <c r="I37" s="179"/>
      <c r="J37" s="191"/>
      <c r="K37" s="175"/>
      <c r="L37" s="183"/>
      <c r="M37" s="174"/>
      <c r="N37" s="175"/>
    </row>
    <row r="38" customFormat="false" ht="11.25" hidden="false" customHeight="true" outlineLevel="0" collapsed="false">
      <c r="B38" s="165"/>
      <c r="D38" s="179"/>
      <c r="F38" s="167"/>
      <c r="H38" s="167"/>
      <c r="I38" s="179"/>
      <c r="J38" s="191"/>
      <c r="K38" s="175"/>
      <c r="L38" s="183"/>
      <c r="M38" s="174"/>
      <c r="N38" s="175"/>
    </row>
    <row r="39" customFormat="false" ht="11.25" hidden="false" customHeight="true" outlineLevel="0" collapsed="false">
      <c r="B39" s="165"/>
      <c r="D39" s="179"/>
      <c r="F39" s="167"/>
      <c r="H39" s="167"/>
      <c r="I39" s="179"/>
      <c r="J39" s="191"/>
      <c r="K39" s="175"/>
      <c r="L39" s="183"/>
      <c r="M39" s="174"/>
      <c r="N39" s="175"/>
    </row>
    <row r="40" customFormat="false" ht="11.25" hidden="false" customHeight="true" outlineLevel="0" collapsed="false">
      <c r="B40" s="165"/>
      <c r="D40" s="179"/>
      <c r="F40" s="167"/>
      <c r="H40" s="167"/>
      <c r="I40" s="179"/>
      <c r="J40" s="191"/>
      <c r="K40" s="175"/>
      <c r="L40" s="183"/>
      <c r="M40" s="174"/>
      <c r="N40" s="175"/>
    </row>
    <row r="41" customFormat="false" ht="11.25" hidden="false" customHeight="true" outlineLevel="0" collapsed="false">
      <c r="B41" s="165"/>
      <c r="D41" s="179"/>
      <c r="F41" s="167"/>
      <c r="H41" s="167"/>
      <c r="I41" s="179"/>
      <c r="J41" s="191"/>
      <c r="K41" s="175"/>
      <c r="L41" s="183"/>
      <c r="M41" s="174"/>
      <c r="N41" s="175"/>
    </row>
    <row r="42" customFormat="false" ht="11.25" hidden="false" customHeight="true" outlineLevel="0" collapsed="false">
      <c r="B42" s="165"/>
      <c r="D42" s="179"/>
      <c r="F42" s="167"/>
      <c r="H42" s="167"/>
      <c r="I42" s="179"/>
      <c r="J42" s="191"/>
      <c r="K42" s="175"/>
      <c r="L42" s="183"/>
      <c r="M42" s="174"/>
      <c r="N42" s="175"/>
    </row>
    <row r="43" customFormat="false" ht="11.25" hidden="false" customHeight="true" outlineLevel="0" collapsed="false">
      <c r="B43" s="165"/>
      <c r="D43" s="179"/>
      <c r="F43" s="167"/>
      <c r="H43" s="167"/>
      <c r="I43" s="179"/>
      <c r="J43" s="191"/>
      <c r="K43" s="175"/>
      <c r="L43" s="183"/>
      <c r="M43" s="174"/>
      <c r="N43" s="175"/>
    </row>
    <row r="44" customFormat="false" ht="11.25" hidden="false" customHeight="true" outlineLevel="0" collapsed="false">
      <c r="B44" s="165"/>
      <c r="D44" s="179"/>
      <c r="F44" s="167"/>
      <c r="H44" s="167"/>
      <c r="I44" s="179"/>
      <c r="J44" s="191"/>
      <c r="K44" s="175"/>
      <c r="L44" s="183"/>
      <c r="M44" s="174"/>
      <c r="N44" s="175"/>
    </row>
    <row r="45" customFormat="false" ht="11.25" hidden="false" customHeight="true" outlineLevel="0" collapsed="false">
      <c r="B45" s="165"/>
      <c r="D45" s="179"/>
      <c r="F45" s="167"/>
      <c r="H45" s="167"/>
      <c r="I45" s="179"/>
      <c r="J45" s="191"/>
      <c r="K45" s="175"/>
      <c r="L45" s="183"/>
      <c r="M45" s="174"/>
      <c r="N45" s="175"/>
    </row>
    <row r="46" customFormat="false" ht="11.25" hidden="false" customHeight="true" outlineLevel="0" collapsed="false">
      <c r="B46" s="165"/>
      <c r="D46" s="179"/>
      <c r="F46" s="167"/>
      <c r="H46" s="167"/>
      <c r="I46" s="179"/>
      <c r="J46" s="191"/>
      <c r="K46" s="175"/>
      <c r="L46" s="183"/>
      <c r="M46" s="174"/>
      <c r="N46" s="175"/>
    </row>
    <row r="47" customFormat="false" ht="11.25" hidden="false" customHeight="true" outlineLevel="0" collapsed="false">
      <c r="B47" s="165"/>
      <c r="D47" s="179"/>
      <c r="F47" s="167"/>
      <c r="H47" s="167"/>
      <c r="I47" s="179"/>
      <c r="J47" s="191"/>
      <c r="K47" s="175"/>
      <c r="L47" s="183"/>
      <c r="M47" s="174"/>
      <c r="N47" s="175"/>
    </row>
    <row r="48" customFormat="false" ht="11.25" hidden="false" customHeight="true" outlineLevel="0" collapsed="false">
      <c r="B48" s="165"/>
      <c r="D48" s="179"/>
      <c r="F48" s="167"/>
      <c r="H48" s="167"/>
      <c r="I48" s="179"/>
      <c r="J48" s="191"/>
      <c r="K48" s="175"/>
      <c r="L48" s="183"/>
      <c r="M48" s="174"/>
      <c r="N48" s="175"/>
    </row>
    <row r="49" customFormat="false" ht="11.25" hidden="false" customHeight="true" outlineLevel="0" collapsed="false">
      <c r="B49" s="165"/>
      <c r="D49" s="179"/>
      <c r="F49" s="167"/>
      <c r="H49" s="167"/>
      <c r="I49" s="179"/>
      <c r="J49" s="191"/>
      <c r="K49" s="175"/>
      <c r="L49" s="183"/>
      <c r="M49" s="174"/>
      <c r="N49" s="175"/>
    </row>
    <row r="50" customFormat="false" ht="11.25" hidden="false" customHeight="true" outlineLevel="0" collapsed="false">
      <c r="B50" s="165"/>
      <c r="D50" s="179"/>
      <c r="F50" s="167"/>
      <c r="H50" s="167"/>
      <c r="I50" s="179"/>
      <c r="J50" s="191"/>
      <c r="K50" s="175"/>
      <c r="L50" s="183"/>
      <c r="M50" s="174"/>
      <c r="N50" s="175"/>
    </row>
    <row r="51" customFormat="false" ht="11.25" hidden="false" customHeight="true" outlineLevel="0" collapsed="false">
      <c r="B51" s="165"/>
      <c r="D51" s="179"/>
      <c r="F51" s="167"/>
      <c r="H51" s="167"/>
      <c r="I51" s="179"/>
      <c r="J51" s="191"/>
      <c r="K51" s="175"/>
      <c r="L51" s="183"/>
      <c r="M51" s="174"/>
      <c r="N51" s="175"/>
    </row>
    <row r="52" customFormat="false" ht="11.25" hidden="false" customHeight="true" outlineLevel="0" collapsed="false">
      <c r="B52" s="165"/>
      <c r="D52" s="179"/>
      <c r="F52" s="167"/>
      <c r="H52" s="167"/>
      <c r="I52" s="179"/>
      <c r="J52" s="191"/>
      <c r="K52" s="175"/>
      <c r="L52" s="183"/>
      <c r="M52" s="174"/>
      <c r="N52" s="175"/>
    </row>
    <row r="53" customFormat="false" ht="11.25" hidden="false" customHeight="true" outlineLevel="0" collapsed="false">
      <c r="B53" s="165"/>
      <c r="D53" s="179"/>
      <c r="F53" s="167"/>
      <c r="H53" s="167"/>
      <c r="I53" s="179"/>
      <c r="J53" s="191"/>
      <c r="K53" s="175"/>
      <c r="L53" s="183"/>
      <c r="M53" s="174"/>
      <c r="N53" s="175"/>
    </row>
    <row r="54" customFormat="false" ht="11.25" hidden="false" customHeight="true" outlineLevel="0" collapsed="false">
      <c r="B54" s="165"/>
      <c r="D54" s="179"/>
      <c r="F54" s="167"/>
      <c r="H54" s="167"/>
      <c r="I54" s="179"/>
      <c r="J54" s="191"/>
      <c r="K54" s="175"/>
      <c r="L54" s="183"/>
      <c r="M54" s="174"/>
      <c r="N54" s="175"/>
    </row>
    <row r="55" customFormat="false" ht="11.25" hidden="false" customHeight="true" outlineLevel="0" collapsed="false">
      <c r="B55" s="165"/>
      <c r="D55" s="179"/>
      <c r="F55" s="167"/>
      <c r="H55" s="167"/>
      <c r="I55" s="179"/>
      <c r="J55" s="191"/>
      <c r="K55" s="175"/>
      <c r="L55" s="183"/>
      <c r="M55" s="174"/>
      <c r="N55" s="175"/>
    </row>
    <row r="56" customFormat="false" ht="11.25" hidden="false" customHeight="true" outlineLevel="0" collapsed="false">
      <c r="B56" s="165"/>
      <c r="D56" s="179"/>
      <c r="F56" s="167"/>
      <c r="H56" s="167"/>
      <c r="I56" s="179"/>
      <c r="J56" s="191"/>
      <c r="K56" s="175"/>
      <c r="L56" s="183"/>
      <c r="M56" s="174"/>
      <c r="N56" s="175"/>
    </row>
    <row r="57" customFormat="false" ht="11.25" hidden="false" customHeight="true" outlineLevel="0" collapsed="false">
      <c r="B57" s="165"/>
      <c r="D57" s="179"/>
      <c r="F57" s="167"/>
      <c r="H57" s="167"/>
      <c r="I57" s="179"/>
      <c r="J57" s="191"/>
      <c r="K57" s="175"/>
      <c r="L57" s="183"/>
      <c r="M57" s="174"/>
      <c r="N57" s="175"/>
    </row>
    <row r="58" customFormat="false" ht="11.25" hidden="false" customHeight="true" outlineLevel="0" collapsed="false">
      <c r="B58" s="165"/>
      <c r="D58" s="179"/>
      <c r="F58" s="167"/>
      <c r="H58" s="167"/>
      <c r="I58" s="179"/>
      <c r="J58" s="191"/>
      <c r="K58" s="175"/>
      <c r="L58" s="183"/>
      <c r="M58" s="174"/>
      <c r="N58" s="175"/>
    </row>
    <row r="59" customFormat="false" ht="11.25" hidden="false" customHeight="true" outlineLevel="0" collapsed="false">
      <c r="B59" s="165"/>
      <c r="D59" s="179"/>
      <c r="F59" s="167"/>
      <c r="H59" s="167"/>
      <c r="I59" s="179"/>
      <c r="J59" s="191"/>
      <c r="K59" s="175"/>
      <c r="L59" s="183"/>
      <c r="M59" s="174"/>
      <c r="N59" s="175"/>
    </row>
    <row r="60" customFormat="false" ht="11.25" hidden="false" customHeight="true" outlineLevel="0" collapsed="false">
      <c r="B60" s="165"/>
      <c r="D60" s="179"/>
      <c r="F60" s="167"/>
      <c r="H60" s="167"/>
      <c r="I60" s="179"/>
      <c r="J60" s="191"/>
      <c r="K60" s="175"/>
      <c r="L60" s="183"/>
      <c r="M60" s="174"/>
      <c r="N60" s="175"/>
    </row>
    <row r="61" customFormat="false" ht="11.25" hidden="false" customHeight="true" outlineLevel="0" collapsed="false">
      <c r="B61" s="165"/>
      <c r="D61" s="179"/>
      <c r="F61" s="167"/>
      <c r="H61" s="167"/>
      <c r="I61" s="179"/>
      <c r="J61" s="191"/>
      <c r="K61" s="175"/>
      <c r="L61" s="183"/>
      <c r="M61" s="174"/>
      <c r="N61" s="175"/>
    </row>
    <row r="62" customFormat="false" ht="11.25" hidden="false" customHeight="true" outlineLevel="0" collapsed="false">
      <c r="B62" s="165"/>
      <c r="D62" s="179"/>
      <c r="F62" s="167"/>
      <c r="H62" s="167"/>
      <c r="I62" s="179"/>
      <c r="J62" s="191"/>
      <c r="K62" s="175"/>
      <c r="L62" s="183"/>
      <c r="M62" s="174"/>
      <c r="N62" s="175"/>
    </row>
    <row r="63" customFormat="false" ht="11.25" hidden="false" customHeight="true" outlineLevel="0" collapsed="false">
      <c r="B63" s="165"/>
      <c r="D63" s="179"/>
      <c r="F63" s="167"/>
      <c r="H63" s="167"/>
      <c r="I63" s="179"/>
      <c r="J63" s="191"/>
      <c r="K63" s="175"/>
      <c r="L63" s="183"/>
      <c r="M63" s="174"/>
      <c r="N63" s="175"/>
    </row>
    <row r="64" customFormat="false" ht="11.25" hidden="false" customHeight="true" outlineLevel="0" collapsed="false">
      <c r="B64" s="165"/>
      <c r="D64" s="179"/>
      <c r="F64" s="167"/>
      <c r="H64" s="167"/>
      <c r="I64" s="179"/>
      <c r="J64" s="191"/>
      <c r="K64" s="175"/>
      <c r="L64" s="183"/>
      <c r="M64" s="174"/>
      <c r="N64" s="175"/>
    </row>
    <row r="65" customFormat="false" ht="11.25" hidden="false" customHeight="true" outlineLevel="0" collapsed="false">
      <c r="B65" s="165"/>
      <c r="D65" s="179"/>
      <c r="F65" s="167"/>
      <c r="H65" s="167"/>
      <c r="I65" s="179"/>
      <c r="J65" s="191"/>
      <c r="K65" s="175"/>
      <c r="L65" s="183"/>
      <c r="M65" s="174"/>
      <c r="N65" s="175"/>
    </row>
    <row r="66" customFormat="false" ht="11.25" hidden="false" customHeight="true" outlineLevel="0" collapsed="false">
      <c r="B66" s="165"/>
      <c r="D66" s="179"/>
      <c r="F66" s="167"/>
      <c r="H66" s="167"/>
      <c r="I66" s="179"/>
      <c r="J66" s="191"/>
      <c r="K66" s="175"/>
      <c r="L66" s="183"/>
      <c r="M66" s="174"/>
      <c r="N66" s="175"/>
    </row>
    <row r="67" customFormat="false" ht="11.25" hidden="false" customHeight="true" outlineLevel="0" collapsed="false">
      <c r="B67" s="165"/>
      <c r="D67" s="179"/>
      <c r="F67" s="167"/>
      <c r="H67" s="167"/>
      <c r="I67" s="179"/>
      <c r="J67" s="191"/>
      <c r="K67" s="175"/>
      <c r="L67" s="183"/>
      <c r="M67" s="174"/>
      <c r="N67" s="175"/>
    </row>
    <row r="68" customFormat="false" ht="11.25" hidden="false" customHeight="true" outlineLevel="0" collapsed="false">
      <c r="B68" s="165"/>
      <c r="D68" s="179"/>
      <c r="F68" s="167"/>
      <c r="H68" s="167"/>
      <c r="I68" s="179"/>
      <c r="J68" s="191"/>
      <c r="K68" s="175"/>
      <c r="L68" s="183"/>
      <c r="M68" s="174"/>
      <c r="N68" s="175"/>
    </row>
    <row r="69" customFormat="false" ht="11.25" hidden="false" customHeight="true" outlineLevel="0" collapsed="false">
      <c r="B69" s="165"/>
      <c r="D69" s="179"/>
      <c r="F69" s="167"/>
      <c r="H69" s="167"/>
      <c r="I69" s="179"/>
      <c r="J69" s="191"/>
      <c r="K69" s="175"/>
      <c r="L69" s="183"/>
      <c r="M69" s="174"/>
      <c r="N69" s="175"/>
    </row>
    <row r="70" customFormat="false" ht="11.25" hidden="false" customHeight="true" outlineLevel="0" collapsed="false">
      <c r="B70" s="165"/>
      <c r="D70" s="179"/>
      <c r="F70" s="167"/>
      <c r="H70" s="167"/>
      <c r="I70" s="179"/>
      <c r="J70" s="191"/>
      <c r="K70" s="175"/>
      <c r="L70" s="183"/>
      <c r="M70" s="174"/>
      <c r="N70" s="175"/>
    </row>
    <row r="71" customFormat="false" ht="11.25" hidden="false" customHeight="true" outlineLevel="0" collapsed="false">
      <c r="B71" s="165"/>
      <c r="D71" s="179"/>
      <c r="F71" s="167"/>
      <c r="H71" s="167"/>
      <c r="I71" s="179"/>
      <c r="J71" s="191"/>
      <c r="K71" s="175"/>
      <c r="L71" s="183"/>
      <c r="M71" s="174"/>
      <c r="N71" s="175"/>
    </row>
    <row r="72" customFormat="false" ht="11.25" hidden="false" customHeight="true" outlineLevel="0" collapsed="false">
      <c r="B72" s="165"/>
      <c r="D72" s="179"/>
      <c r="F72" s="167"/>
      <c r="H72" s="167"/>
      <c r="I72" s="179"/>
      <c r="J72" s="191"/>
      <c r="K72" s="175"/>
      <c r="L72" s="183"/>
      <c r="M72" s="174"/>
      <c r="N72" s="175"/>
    </row>
    <row r="73" customFormat="false" ht="11.25" hidden="false" customHeight="true" outlineLevel="0" collapsed="false">
      <c r="B73" s="165"/>
      <c r="D73" s="179"/>
      <c r="F73" s="167"/>
      <c r="H73" s="167"/>
      <c r="I73" s="179"/>
      <c r="J73" s="191"/>
      <c r="K73" s="175"/>
      <c r="L73" s="183"/>
      <c r="M73" s="174"/>
      <c r="N73" s="175"/>
    </row>
    <row r="74" customFormat="false" ht="11.25" hidden="false" customHeight="true" outlineLevel="0" collapsed="false">
      <c r="B74" s="165"/>
      <c r="D74" s="179"/>
      <c r="F74" s="167"/>
      <c r="H74" s="167"/>
      <c r="I74" s="179"/>
      <c r="J74" s="191"/>
      <c r="K74" s="175"/>
      <c r="L74" s="183"/>
      <c r="M74" s="174"/>
      <c r="N74" s="175"/>
    </row>
    <row r="75" customFormat="false" ht="11.25" hidden="false" customHeight="true" outlineLevel="0" collapsed="false">
      <c r="B75" s="165"/>
      <c r="D75" s="179"/>
      <c r="F75" s="167"/>
      <c r="H75" s="167"/>
      <c r="I75" s="179"/>
      <c r="J75" s="191"/>
      <c r="K75" s="175"/>
      <c r="L75" s="183"/>
      <c r="M75" s="174"/>
      <c r="N75" s="175"/>
    </row>
    <row r="76" customFormat="false" ht="11.25" hidden="false" customHeight="true" outlineLevel="0" collapsed="false">
      <c r="B76" s="165"/>
      <c r="D76" s="179"/>
      <c r="F76" s="167"/>
      <c r="H76" s="167"/>
      <c r="I76" s="179"/>
      <c r="J76" s="191"/>
      <c r="K76" s="175"/>
      <c r="L76" s="183"/>
      <c r="M76" s="174"/>
      <c r="N76" s="175"/>
    </row>
    <row r="77" customFormat="false" ht="11.25" hidden="false" customHeight="true" outlineLevel="0" collapsed="false">
      <c r="B77" s="165"/>
      <c r="D77" s="179"/>
      <c r="F77" s="167"/>
      <c r="H77" s="167"/>
      <c r="I77" s="179"/>
      <c r="J77" s="191"/>
      <c r="K77" s="175"/>
      <c r="L77" s="183"/>
      <c r="M77" s="174"/>
      <c r="N77" s="175"/>
    </row>
    <row r="78" customFormat="false" ht="11.25" hidden="false" customHeight="true" outlineLevel="0" collapsed="false">
      <c r="B78" s="165"/>
      <c r="D78" s="179"/>
      <c r="F78" s="167"/>
      <c r="H78" s="167"/>
      <c r="I78" s="179"/>
      <c r="J78" s="191"/>
      <c r="K78" s="175"/>
      <c r="L78" s="183"/>
      <c r="M78" s="174"/>
      <c r="N78" s="175"/>
    </row>
    <row r="79" customFormat="false" ht="11.25" hidden="false" customHeight="true" outlineLevel="0" collapsed="false">
      <c r="B79" s="165"/>
      <c r="D79" s="179"/>
      <c r="F79" s="167"/>
      <c r="H79" s="167"/>
      <c r="I79" s="179"/>
      <c r="J79" s="191"/>
      <c r="K79" s="175"/>
      <c r="L79" s="183"/>
      <c r="M79" s="174"/>
      <c r="N79" s="175"/>
    </row>
    <row r="80" customFormat="false" ht="11.25" hidden="false" customHeight="true" outlineLevel="0" collapsed="false">
      <c r="B80" s="165"/>
      <c r="D80" s="179"/>
      <c r="F80" s="167"/>
      <c r="H80" s="167"/>
      <c r="I80" s="179"/>
      <c r="J80" s="191"/>
      <c r="K80" s="175"/>
      <c r="L80" s="183"/>
      <c r="M80" s="174"/>
      <c r="N80" s="175"/>
    </row>
    <row r="81" customFormat="false" ht="11.25" hidden="false" customHeight="true" outlineLevel="0" collapsed="false">
      <c r="B81" s="165"/>
      <c r="D81" s="179"/>
      <c r="F81" s="167"/>
      <c r="H81" s="167"/>
      <c r="I81" s="179"/>
      <c r="J81" s="191"/>
      <c r="K81" s="175"/>
      <c r="L81" s="183"/>
      <c r="M81" s="174"/>
      <c r="N81" s="175"/>
    </row>
    <row r="82" customFormat="false" ht="11.25" hidden="false" customHeight="true" outlineLevel="0" collapsed="false">
      <c r="B82" s="165"/>
      <c r="D82" s="179"/>
      <c r="F82" s="167"/>
      <c r="H82" s="167"/>
      <c r="I82" s="179"/>
      <c r="J82" s="191"/>
      <c r="K82" s="175"/>
      <c r="L82" s="183"/>
      <c r="M82" s="174"/>
      <c r="N82" s="175"/>
    </row>
    <row r="83" customFormat="false" ht="11.25" hidden="false" customHeight="true" outlineLevel="0" collapsed="false">
      <c r="B83" s="165"/>
      <c r="D83" s="179"/>
      <c r="F83" s="167"/>
      <c r="H83" s="167"/>
      <c r="I83" s="179"/>
      <c r="J83" s="191"/>
      <c r="K83" s="175"/>
      <c r="L83" s="183"/>
      <c r="M83" s="174"/>
      <c r="N83" s="175"/>
    </row>
    <row r="84" customFormat="false" ht="11.25" hidden="false" customHeight="true" outlineLevel="0" collapsed="false">
      <c r="B84" s="165"/>
      <c r="D84" s="179"/>
      <c r="F84" s="167"/>
      <c r="H84" s="167"/>
      <c r="I84" s="179"/>
      <c r="J84" s="191"/>
      <c r="K84" s="175"/>
      <c r="L84" s="183"/>
      <c r="M84" s="174"/>
      <c r="N84" s="175"/>
    </row>
    <row r="85" customFormat="false" ht="11.25" hidden="false" customHeight="true" outlineLevel="0" collapsed="false">
      <c r="B85" s="165"/>
      <c r="D85" s="179"/>
      <c r="F85" s="167"/>
      <c r="H85" s="167"/>
      <c r="I85" s="179"/>
      <c r="J85" s="191"/>
      <c r="K85" s="175"/>
      <c r="L85" s="183"/>
      <c r="M85" s="174"/>
      <c r="N85" s="175"/>
    </row>
    <row r="86" customFormat="false" ht="11.25" hidden="false" customHeight="true" outlineLevel="0" collapsed="false">
      <c r="B86" s="165"/>
      <c r="D86" s="179"/>
      <c r="F86" s="167"/>
      <c r="H86" s="167"/>
      <c r="I86" s="179"/>
      <c r="J86" s="191"/>
      <c r="K86" s="175"/>
      <c r="L86" s="183"/>
      <c r="M86" s="174"/>
      <c r="N86" s="175"/>
    </row>
    <row r="87" customFormat="false" ht="11.25" hidden="false" customHeight="true" outlineLevel="0" collapsed="false">
      <c r="B87" s="165"/>
      <c r="D87" s="179"/>
      <c r="F87" s="167"/>
      <c r="H87" s="167"/>
      <c r="I87" s="179"/>
      <c r="J87" s="191"/>
      <c r="K87" s="175"/>
      <c r="L87" s="183"/>
      <c r="M87" s="174"/>
      <c r="N87" s="175"/>
    </row>
    <row r="88" customFormat="false" ht="11.25" hidden="false" customHeight="true" outlineLevel="0" collapsed="false">
      <c r="B88" s="165"/>
      <c r="D88" s="179"/>
      <c r="F88" s="167"/>
      <c r="H88" s="167"/>
      <c r="I88" s="179"/>
      <c r="J88" s="191"/>
      <c r="K88" s="175"/>
      <c r="L88" s="183"/>
      <c r="M88" s="174"/>
      <c r="N88" s="175"/>
    </row>
    <row r="89" customFormat="false" ht="11.25" hidden="false" customHeight="true" outlineLevel="0" collapsed="false">
      <c r="B89" s="165"/>
      <c r="D89" s="179"/>
      <c r="F89" s="167"/>
      <c r="H89" s="167"/>
      <c r="I89" s="179"/>
      <c r="J89" s="191"/>
      <c r="K89" s="175"/>
      <c r="L89" s="183"/>
      <c r="M89" s="174"/>
      <c r="N89" s="175"/>
    </row>
    <row r="90" customFormat="false" ht="11.25" hidden="false" customHeight="true" outlineLevel="0" collapsed="false">
      <c r="B90" s="165"/>
      <c r="D90" s="179"/>
      <c r="F90" s="167"/>
      <c r="H90" s="167"/>
      <c r="I90" s="179"/>
      <c r="J90" s="191"/>
      <c r="K90" s="175"/>
      <c r="L90" s="183"/>
      <c r="M90" s="174"/>
      <c r="N90" s="175"/>
    </row>
    <row r="91" customFormat="false" ht="11.25" hidden="false" customHeight="true" outlineLevel="0" collapsed="false">
      <c r="B91" s="165"/>
      <c r="D91" s="179"/>
      <c r="F91" s="167"/>
      <c r="H91" s="167"/>
      <c r="I91" s="179"/>
      <c r="J91" s="191"/>
      <c r="K91" s="175"/>
      <c r="L91" s="183"/>
      <c r="M91" s="174"/>
      <c r="N91" s="175"/>
    </row>
    <row r="92" customFormat="false" ht="11.25" hidden="false" customHeight="true" outlineLevel="0" collapsed="false">
      <c r="B92" s="165"/>
      <c r="D92" s="179"/>
      <c r="F92" s="167"/>
      <c r="H92" s="167"/>
      <c r="I92" s="179"/>
      <c r="J92" s="191"/>
      <c r="K92" s="175"/>
      <c r="L92" s="183"/>
      <c r="M92" s="174"/>
      <c r="N92" s="175"/>
    </row>
    <row r="93" customFormat="false" ht="11.25" hidden="false" customHeight="true" outlineLevel="0" collapsed="false">
      <c r="B93" s="165"/>
      <c r="D93" s="179"/>
      <c r="F93" s="167"/>
      <c r="H93" s="167"/>
      <c r="I93" s="179"/>
      <c r="J93" s="191"/>
      <c r="K93" s="175"/>
      <c r="L93" s="183"/>
      <c r="M93" s="174"/>
      <c r="N93" s="175"/>
    </row>
    <row r="94" customFormat="false" ht="11.25" hidden="false" customHeight="true" outlineLevel="0" collapsed="false">
      <c r="B94" s="165"/>
      <c r="D94" s="179"/>
      <c r="F94" s="167"/>
      <c r="H94" s="167"/>
      <c r="I94" s="179"/>
      <c r="J94" s="191"/>
      <c r="K94" s="175"/>
      <c r="L94" s="183"/>
      <c r="M94" s="174"/>
      <c r="N94" s="175"/>
    </row>
    <row r="95" customFormat="false" ht="11.25" hidden="false" customHeight="true" outlineLevel="0" collapsed="false">
      <c r="B95" s="165"/>
      <c r="D95" s="179"/>
      <c r="F95" s="167"/>
      <c r="H95" s="167"/>
      <c r="I95" s="179"/>
      <c r="J95" s="191"/>
      <c r="K95" s="175"/>
      <c r="L95" s="183"/>
      <c r="M95" s="174"/>
      <c r="N95" s="175"/>
    </row>
    <row r="96" customFormat="false" ht="11.25" hidden="false" customHeight="true" outlineLevel="0" collapsed="false">
      <c r="B96" s="165"/>
      <c r="D96" s="179"/>
      <c r="F96" s="167"/>
      <c r="H96" s="167"/>
      <c r="I96" s="179"/>
      <c r="J96" s="191"/>
      <c r="K96" s="175"/>
      <c r="L96" s="183"/>
      <c r="M96" s="174"/>
      <c r="N96" s="175"/>
    </row>
    <row r="97" customFormat="false" ht="11.25" hidden="false" customHeight="true" outlineLevel="0" collapsed="false">
      <c r="B97" s="165"/>
      <c r="D97" s="179"/>
      <c r="F97" s="167"/>
      <c r="H97" s="167"/>
      <c r="I97" s="179"/>
      <c r="J97" s="191"/>
      <c r="K97" s="175"/>
      <c r="L97" s="183"/>
      <c r="M97" s="174"/>
      <c r="N97" s="175"/>
    </row>
    <row r="98" customFormat="false" ht="11.25" hidden="false" customHeight="true" outlineLevel="0" collapsed="false">
      <c r="B98" s="165"/>
      <c r="D98" s="179"/>
      <c r="F98" s="167"/>
      <c r="H98" s="167"/>
      <c r="I98" s="179"/>
      <c r="J98" s="191"/>
      <c r="K98" s="175"/>
      <c r="L98" s="183"/>
      <c r="M98" s="174"/>
      <c r="N98" s="175"/>
    </row>
    <row r="99" customFormat="false" ht="11.25" hidden="false" customHeight="true" outlineLevel="0" collapsed="false">
      <c r="B99" s="165"/>
      <c r="D99" s="179"/>
      <c r="F99" s="167"/>
      <c r="H99" s="167"/>
      <c r="I99" s="179"/>
      <c r="J99" s="191"/>
      <c r="K99" s="175"/>
      <c r="L99" s="183"/>
      <c r="M99" s="174"/>
      <c r="N99" s="175"/>
    </row>
    <row r="100" customFormat="false" ht="11.25" hidden="false" customHeight="true" outlineLevel="0" collapsed="false">
      <c r="B100" s="165"/>
      <c r="D100" s="179"/>
      <c r="F100" s="167"/>
      <c r="H100" s="167"/>
      <c r="I100" s="179"/>
      <c r="J100" s="191"/>
      <c r="K100" s="175"/>
      <c r="L100" s="183"/>
      <c r="M100" s="174"/>
      <c r="N100" s="175"/>
    </row>
    <row r="101" customFormat="false" ht="11.25" hidden="false" customHeight="true" outlineLevel="0" collapsed="false">
      <c r="B101" s="165"/>
      <c r="D101" s="179"/>
      <c r="F101" s="167"/>
      <c r="H101" s="167"/>
      <c r="I101" s="179"/>
      <c r="J101" s="191"/>
      <c r="K101" s="175"/>
      <c r="L101" s="183"/>
      <c r="M101" s="174"/>
      <c r="N101" s="175"/>
    </row>
    <row r="102" customFormat="false" ht="11.25" hidden="false" customHeight="true" outlineLevel="0" collapsed="false">
      <c r="B102" s="165"/>
      <c r="D102" s="179"/>
      <c r="F102" s="167"/>
      <c r="H102" s="167"/>
      <c r="I102" s="179"/>
      <c r="J102" s="191"/>
      <c r="K102" s="175"/>
      <c r="L102" s="183"/>
      <c r="M102" s="174"/>
      <c r="N102" s="175"/>
    </row>
    <row r="103" customFormat="false" ht="11.25" hidden="false" customHeight="true" outlineLevel="0" collapsed="false">
      <c r="B103" s="165"/>
      <c r="D103" s="179"/>
      <c r="F103" s="167"/>
      <c r="H103" s="167"/>
      <c r="I103" s="179"/>
      <c r="J103" s="191"/>
      <c r="K103" s="175"/>
      <c r="L103" s="183"/>
      <c r="M103" s="174"/>
      <c r="N103" s="175"/>
    </row>
    <row r="104" customFormat="false" ht="11.25" hidden="false" customHeight="true" outlineLevel="0" collapsed="false">
      <c r="B104" s="165"/>
      <c r="D104" s="179"/>
      <c r="F104" s="167"/>
      <c r="H104" s="167"/>
      <c r="I104" s="179"/>
      <c r="J104" s="191"/>
      <c r="K104" s="175"/>
      <c r="L104" s="183"/>
      <c r="M104" s="174"/>
      <c r="N104" s="175"/>
    </row>
    <row r="105" customFormat="false" ht="11.25" hidden="false" customHeight="true" outlineLevel="0" collapsed="false">
      <c r="B105" s="165"/>
      <c r="D105" s="179"/>
      <c r="F105" s="167"/>
      <c r="H105" s="167"/>
      <c r="I105" s="179"/>
      <c r="J105" s="191"/>
      <c r="K105" s="175"/>
      <c r="L105" s="183"/>
      <c r="M105" s="174"/>
      <c r="N105" s="175"/>
    </row>
    <row r="106" customFormat="false" ht="11.25" hidden="false" customHeight="true" outlineLevel="0" collapsed="false">
      <c r="B106" s="165"/>
      <c r="D106" s="179"/>
      <c r="F106" s="167"/>
      <c r="H106" s="167"/>
      <c r="I106" s="179"/>
      <c r="J106" s="191"/>
      <c r="K106" s="175"/>
      <c r="L106" s="183"/>
      <c r="M106" s="174"/>
      <c r="N106" s="175"/>
    </row>
    <row r="107" customFormat="false" ht="11.25" hidden="false" customHeight="true" outlineLevel="0" collapsed="false">
      <c r="B107" s="165"/>
      <c r="D107" s="179"/>
      <c r="F107" s="167"/>
      <c r="H107" s="167"/>
      <c r="I107" s="179"/>
      <c r="J107" s="191"/>
      <c r="K107" s="175"/>
      <c r="L107" s="183"/>
      <c r="M107" s="174"/>
      <c r="N107" s="175"/>
    </row>
    <row r="108" customFormat="false" ht="11.25" hidden="false" customHeight="true" outlineLevel="0" collapsed="false">
      <c r="B108" s="165"/>
      <c r="D108" s="179"/>
      <c r="F108" s="167"/>
      <c r="H108" s="167"/>
      <c r="I108" s="179"/>
      <c r="J108" s="191"/>
      <c r="K108" s="175"/>
      <c r="L108" s="183"/>
      <c r="M108" s="174"/>
      <c r="N108" s="175"/>
    </row>
    <row r="109" customFormat="false" ht="11.25" hidden="false" customHeight="true" outlineLevel="0" collapsed="false">
      <c r="B109" s="165"/>
      <c r="D109" s="179"/>
      <c r="F109" s="167"/>
      <c r="H109" s="167"/>
      <c r="I109" s="179"/>
      <c r="J109" s="191"/>
      <c r="K109" s="175"/>
      <c r="L109" s="183"/>
      <c r="M109" s="174"/>
      <c r="N109" s="175"/>
    </row>
    <row r="110" customFormat="false" ht="11.25" hidden="false" customHeight="true" outlineLevel="0" collapsed="false">
      <c r="B110" s="165"/>
      <c r="D110" s="179"/>
      <c r="F110" s="167"/>
      <c r="H110" s="167"/>
      <c r="I110" s="179"/>
      <c r="J110" s="191"/>
      <c r="K110" s="175"/>
      <c r="L110" s="183"/>
      <c r="M110" s="174"/>
      <c r="N110" s="175"/>
    </row>
    <row r="111" customFormat="false" ht="11.25" hidden="false" customHeight="true" outlineLevel="0" collapsed="false">
      <c r="B111" s="165"/>
      <c r="D111" s="179"/>
      <c r="F111" s="167"/>
      <c r="H111" s="167"/>
      <c r="I111" s="179"/>
      <c r="J111" s="191"/>
      <c r="K111" s="175"/>
      <c r="L111" s="183"/>
      <c r="M111" s="174"/>
      <c r="N111" s="175"/>
    </row>
    <row r="112" customFormat="false" ht="11.25" hidden="false" customHeight="true" outlineLevel="0" collapsed="false">
      <c r="B112" s="165"/>
      <c r="D112" s="179"/>
      <c r="F112" s="167"/>
      <c r="H112" s="167"/>
      <c r="I112" s="179"/>
      <c r="J112" s="191"/>
      <c r="K112" s="175"/>
      <c r="L112" s="183"/>
      <c r="M112" s="174"/>
      <c r="N112" s="175"/>
    </row>
    <row r="113" customFormat="false" ht="11.25" hidden="false" customHeight="true" outlineLevel="0" collapsed="false">
      <c r="B113" s="165"/>
      <c r="D113" s="179"/>
      <c r="F113" s="167"/>
      <c r="H113" s="167"/>
      <c r="I113" s="179"/>
      <c r="J113" s="191"/>
      <c r="K113" s="175"/>
      <c r="L113" s="183"/>
      <c r="M113" s="174"/>
      <c r="N113" s="175"/>
    </row>
    <row r="114" customFormat="false" ht="11.25" hidden="false" customHeight="true" outlineLevel="0" collapsed="false">
      <c r="B114" s="165"/>
      <c r="D114" s="179"/>
      <c r="F114" s="167"/>
      <c r="H114" s="167"/>
      <c r="I114" s="179"/>
      <c r="J114" s="191"/>
      <c r="K114" s="175"/>
      <c r="L114" s="183"/>
      <c r="M114" s="174"/>
      <c r="N114" s="175"/>
    </row>
    <row r="115" customFormat="false" ht="11.25" hidden="false" customHeight="true" outlineLevel="0" collapsed="false">
      <c r="B115" s="165"/>
      <c r="D115" s="179"/>
      <c r="F115" s="167"/>
      <c r="H115" s="167"/>
      <c r="I115" s="179"/>
      <c r="J115" s="191"/>
      <c r="K115" s="175"/>
      <c r="L115" s="183"/>
      <c r="M115" s="174"/>
      <c r="N115" s="175"/>
    </row>
    <row r="116" customFormat="false" ht="11.25" hidden="false" customHeight="true" outlineLevel="0" collapsed="false">
      <c r="B116" s="165"/>
      <c r="D116" s="179"/>
      <c r="F116" s="167"/>
      <c r="H116" s="167"/>
      <c r="I116" s="179"/>
      <c r="J116" s="191"/>
      <c r="K116" s="175"/>
      <c r="L116" s="183"/>
      <c r="M116" s="174"/>
      <c r="N116" s="175"/>
    </row>
    <row r="117" customFormat="false" ht="11.25" hidden="false" customHeight="true" outlineLevel="0" collapsed="false">
      <c r="B117" s="165"/>
      <c r="D117" s="179"/>
      <c r="F117" s="167"/>
      <c r="H117" s="167"/>
      <c r="I117" s="179"/>
      <c r="J117" s="191"/>
      <c r="K117" s="175"/>
      <c r="L117" s="183"/>
      <c r="M117" s="174"/>
      <c r="N117" s="175"/>
    </row>
    <row r="118" customFormat="false" ht="11.25" hidden="false" customHeight="true" outlineLevel="0" collapsed="false">
      <c r="B118" s="165"/>
      <c r="D118" s="179"/>
      <c r="F118" s="167"/>
      <c r="H118" s="167"/>
      <c r="I118" s="179"/>
      <c r="J118" s="191"/>
      <c r="K118" s="175"/>
      <c r="L118" s="183"/>
      <c r="M118" s="174"/>
      <c r="N118" s="175"/>
    </row>
    <row r="119" customFormat="false" ht="11.25" hidden="false" customHeight="true" outlineLevel="0" collapsed="false">
      <c r="B119" s="165"/>
      <c r="D119" s="179"/>
      <c r="F119" s="167"/>
      <c r="H119" s="167"/>
      <c r="I119" s="179"/>
      <c r="J119" s="191"/>
      <c r="K119" s="175"/>
      <c r="L119" s="183"/>
      <c r="M119" s="174"/>
      <c r="N119" s="175"/>
    </row>
    <row r="120" customFormat="false" ht="11.25" hidden="false" customHeight="true" outlineLevel="0" collapsed="false">
      <c r="B120" s="165"/>
      <c r="D120" s="179"/>
      <c r="F120" s="167"/>
      <c r="H120" s="167"/>
      <c r="I120" s="179"/>
      <c r="J120" s="191"/>
      <c r="K120" s="175"/>
      <c r="L120" s="183"/>
      <c r="M120" s="174"/>
      <c r="N120" s="175"/>
    </row>
    <row r="121" customFormat="false" ht="11.25" hidden="false" customHeight="true" outlineLevel="0" collapsed="false">
      <c r="B121" s="165"/>
      <c r="D121" s="179"/>
      <c r="F121" s="167"/>
      <c r="H121" s="167"/>
      <c r="I121" s="179"/>
      <c r="J121" s="191"/>
      <c r="K121" s="175"/>
      <c r="L121" s="183"/>
      <c r="M121" s="174"/>
      <c r="N121" s="175"/>
    </row>
    <row r="122" customFormat="false" ht="11.25" hidden="false" customHeight="true" outlineLevel="0" collapsed="false">
      <c r="B122" s="165"/>
      <c r="D122" s="179"/>
      <c r="F122" s="167"/>
      <c r="H122" s="167"/>
      <c r="I122" s="179"/>
      <c r="J122" s="191"/>
      <c r="K122" s="175"/>
      <c r="L122" s="183"/>
      <c r="M122" s="174"/>
      <c r="N122" s="175"/>
    </row>
    <row r="123" customFormat="false" ht="11.25" hidden="false" customHeight="true" outlineLevel="0" collapsed="false">
      <c r="B123" s="165"/>
      <c r="D123" s="179"/>
      <c r="F123" s="167"/>
      <c r="H123" s="167"/>
      <c r="I123" s="179"/>
      <c r="J123" s="191"/>
      <c r="K123" s="175"/>
      <c r="L123" s="183"/>
      <c r="M123" s="174"/>
      <c r="N123" s="175"/>
    </row>
    <row r="124" customFormat="false" ht="11.25" hidden="false" customHeight="true" outlineLevel="0" collapsed="false">
      <c r="B124" s="165"/>
      <c r="D124" s="179"/>
      <c r="F124" s="167"/>
      <c r="H124" s="167"/>
      <c r="I124" s="179"/>
      <c r="J124" s="191"/>
      <c r="K124" s="175"/>
      <c r="L124" s="183"/>
      <c r="M124" s="174"/>
      <c r="N124" s="175"/>
    </row>
    <row r="125" customFormat="false" ht="11.25" hidden="false" customHeight="true" outlineLevel="0" collapsed="false">
      <c r="B125" s="165"/>
      <c r="D125" s="179"/>
      <c r="F125" s="167"/>
      <c r="H125" s="167"/>
      <c r="I125" s="179"/>
      <c r="J125" s="191"/>
      <c r="K125" s="175"/>
      <c r="L125" s="183"/>
      <c r="M125" s="174"/>
      <c r="N125" s="175"/>
    </row>
    <row r="126" customFormat="false" ht="11.25" hidden="false" customHeight="true" outlineLevel="0" collapsed="false">
      <c r="B126" s="165"/>
      <c r="D126" s="179"/>
      <c r="F126" s="167"/>
      <c r="H126" s="167"/>
      <c r="I126" s="179"/>
      <c r="J126" s="191"/>
      <c r="K126" s="175"/>
      <c r="L126" s="183"/>
      <c r="M126" s="174"/>
      <c r="N126" s="175"/>
    </row>
    <row r="127" customFormat="false" ht="11.25" hidden="false" customHeight="true" outlineLevel="0" collapsed="false">
      <c r="B127" s="165"/>
      <c r="D127" s="179"/>
      <c r="F127" s="167"/>
      <c r="H127" s="167"/>
      <c r="I127" s="179"/>
      <c r="J127" s="191"/>
      <c r="K127" s="175"/>
      <c r="L127" s="183"/>
      <c r="M127" s="174"/>
      <c r="N127" s="175"/>
    </row>
    <row r="128" customFormat="false" ht="11.25" hidden="false" customHeight="true" outlineLevel="0" collapsed="false">
      <c r="B128" s="165"/>
      <c r="D128" s="179"/>
      <c r="F128" s="167"/>
      <c r="H128" s="167"/>
      <c r="I128" s="179"/>
      <c r="J128" s="191"/>
      <c r="K128" s="175"/>
      <c r="L128" s="183"/>
      <c r="M128" s="174"/>
      <c r="N128" s="175"/>
    </row>
    <row r="129" customFormat="false" ht="11.25" hidden="false" customHeight="true" outlineLevel="0" collapsed="false">
      <c r="B129" s="165"/>
      <c r="D129" s="179"/>
      <c r="F129" s="167"/>
      <c r="H129" s="167"/>
      <c r="I129" s="179"/>
      <c r="J129" s="191"/>
      <c r="K129" s="175"/>
      <c r="L129" s="183"/>
      <c r="M129" s="174"/>
      <c r="N129" s="175"/>
    </row>
    <row r="130" customFormat="false" ht="11.25" hidden="false" customHeight="true" outlineLevel="0" collapsed="false">
      <c r="B130" s="165"/>
      <c r="D130" s="179"/>
      <c r="F130" s="167"/>
      <c r="H130" s="167"/>
      <c r="I130" s="179"/>
      <c r="J130" s="191"/>
      <c r="K130" s="175"/>
      <c r="L130" s="183"/>
      <c r="M130" s="174"/>
      <c r="N130" s="175"/>
    </row>
    <row r="131" customFormat="false" ht="11.25" hidden="false" customHeight="true" outlineLevel="0" collapsed="false">
      <c r="B131" s="165"/>
      <c r="D131" s="179"/>
      <c r="F131" s="167"/>
      <c r="H131" s="167"/>
      <c r="I131" s="179"/>
      <c r="J131" s="191"/>
      <c r="K131" s="175"/>
      <c r="L131" s="183"/>
      <c r="M131" s="174"/>
      <c r="N131" s="175"/>
    </row>
    <row r="132" customFormat="false" ht="11.25" hidden="false" customHeight="true" outlineLevel="0" collapsed="false">
      <c r="B132" s="165"/>
      <c r="D132" s="179"/>
      <c r="F132" s="167"/>
      <c r="H132" s="167"/>
      <c r="I132" s="179"/>
      <c r="J132" s="191"/>
      <c r="K132" s="175"/>
      <c r="L132" s="183"/>
      <c r="M132" s="174"/>
      <c r="N132" s="175"/>
    </row>
    <row r="133" customFormat="false" ht="11.25" hidden="false" customHeight="true" outlineLevel="0" collapsed="false">
      <c r="B133" s="165"/>
      <c r="D133" s="179"/>
      <c r="F133" s="167"/>
      <c r="H133" s="167"/>
      <c r="I133" s="179"/>
      <c r="J133" s="191"/>
      <c r="K133" s="175"/>
      <c r="L133" s="183"/>
      <c r="M133" s="174"/>
      <c r="N133" s="175"/>
    </row>
    <row r="134" customFormat="false" ht="11.25" hidden="false" customHeight="true" outlineLevel="0" collapsed="false">
      <c r="B134" s="165"/>
      <c r="D134" s="179"/>
      <c r="F134" s="167"/>
      <c r="H134" s="167"/>
      <c r="I134" s="179"/>
      <c r="J134" s="191"/>
      <c r="K134" s="175"/>
      <c r="L134" s="183"/>
      <c r="M134" s="174"/>
      <c r="N134" s="175"/>
    </row>
    <row r="135" customFormat="false" ht="11.25" hidden="false" customHeight="true" outlineLevel="0" collapsed="false">
      <c r="B135" s="165"/>
      <c r="D135" s="179"/>
      <c r="F135" s="167"/>
      <c r="H135" s="167"/>
      <c r="I135" s="179"/>
      <c r="J135" s="191"/>
      <c r="K135" s="175"/>
      <c r="L135" s="183"/>
      <c r="M135" s="174"/>
      <c r="N135" s="175"/>
    </row>
    <row r="136" customFormat="false" ht="11.25" hidden="false" customHeight="true" outlineLevel="0" collapsed="false">
      <c r="B136" s="165"/>
      <c r="D136" s="179"/>
      <c r="F136" s="167"/>
      <c r="H136" s="167"/>
      <c r="I136" s="179"/>
      <c r="J136" s="191"/>
      <c r="K136" s="175"/>
      <c r="L136" s="183"/>
      <c r="M136" s="174"/>
      <c r="N136" s="175"/>
    </row>
    <row r="137" customFormat="false" ht="11.25" hidden="false" customHeight="true" outlineLevel="0" collapsed="false">
      <c r="B137" s="165"/>
      <c r="D137" s="179"/>
      <c r="F137" s="167"/>
      <c r="H137" s="167"/>
      <c r="I137" s="179"/>
      <c r="J137" s="191"/>
      <c r="K137" s="175"/>
      <c r="L137" s="183"/>
      <c r="M137" s="174"/>
      <c r="N137" s="175"/>
    </row>
    <row r="138" customFormat="false" ht="11.25" hidden="false" customHeight="true" outlineLevel="0" collapsed="false">
      <c r="B138" s="165"/>
      <c r="D138" s="179"/>
      <c r="F138" s="167"/>
      <c r="H138" s="167"/>
      <c r="I138" s="179"/>
      <c r="J138" s="191"/>
      <c r="K138" s="175"/>
      <c r="L138" s="183"/>
      <c r="M138" s="174"/>
      <c r="N138" s="175"/>
    </row>
    <row r="139" customFormat="false" ht="11.25" hidden="false" customHeight="true" outlineLevel="0" collapsed="false">
      <c r="B139" s="165"/>
      <c r="D139" s="179"/>
      <c r="F139" s="167"/>
      <c r="H139" s="167"/>
      <c r="I139" s="179"/>
      <c r="J139" s="191"/>
      <c r="K139" s="175"/>
      <c r="L139" s="183"/>
      <c r="M139" s="174"/>
      <c r="N139" s="175"/>
    </row>
    <row r="140" customFormat="false" ht="11.25" hidden="false" customHeight="true" outlineLevel="0" collapsed="false">
      <c r="B140" s="165"/>
      <c r="D140" s="179"/>
      <c r="F140" s="167"/>
      <c r="H140" s="167"/>
      <c r="I140" s="179"/>
      <c r="J140" s="191"/>
      <c r="K140" s="175"/>
      <c r="L140" s="183"/>
      <c r="M140" s="174"/>
      <c r="N140" s="175"/>
    </row>
    <row r="141" customFormat="false" ht="11.25" hidden="false" customHeight="true" outlineLevel="0" collapsed="false">
      <c r="B141" s="165"/>
      <c r="D141" s="179"/>
      <c r="F141" s="167"/>
      <c r="H141" s="167"/>
      <c r="I141" s="179"/>
      <c r="J141" s="191"/>
      <c r="K141" s="175"/>
      <c r="L141" s="183"/>
      <c r="M141" s="174"/>
      <c r="N141" s="175"/>
    </row>
    <row r="142" customFormat="false" ht="11.25" hidden="false" customHeight="true" outlineLevel="0" collapsed="false">
      <c r="B142" s="165"/>
      <c r="D142" s="179"/>
      <c r="F142" s="167"/>
      <c r="H142" s="167"/>
      <c r="I142" s="179"/>
      <c r="J142" s="191"/>
      <c r="K142" s="175"/>
      <c r="L142" s="183"/>
      <c r="M142" s="174"/>
      <c r="N142" s="175"/>
    </row>
    <row r="143" customFormat="false" ht="11.25" hidden="false" customHeight="true" outlineLevel="0" collapsed="false">
      <c r="B143" s="165"/>
      <c r="D143" s="179"/>
      <c r="F143" s="167"/>
      <c r="H143" s="167"/>
      <c r="I143" s="179"/>
      <c r="J143" s="191"/>
      <c r="K143" s="175"/>
      <c r="L143" s="183"/>
      <c r="M143" s="174"/>
      <c r="N143" s="175"/>
    </row>
    <row r="144" customFormat="false" ht="11.25" hidden="false" customHeight="true" outlineLevel="0" collapsed="false">
      <c r="B144" s="165"/>
      <c r="D144" s="179"/>
      <c r="F144" s="167"/>
      <c r="H144" s="167"/>
      <c r="I144" s="179"/>
      <c r="J144" s="191"/>
      <c r="K144" s="175"/>
      <c r="L144" s="183"/>
      <c r="M144" s="174"/>
      <c r="N144" s="175"/>
    </row>
    <row r="145" customFormat="false" ht="11.25" hidden="false" customHeight="true" outlineLevel="0" collapsed="false">
      <c r="B145" s="165"/>
      <c r="D145" s="179"/>
      <c r="F145" s="167"/>
      <c r="H145" s="167"/>
      <c r="I145" s="179"/>
      <c r="J145" s="191"/>
      <c r="K145" s="175"/>
      <c r="L145" s="183"/>
      <c r="M145" s="174"/>
      <c r="N145" s="175"/>
    </row>
    <row r="146" customFormat="false" ht="11.25" hidden="false" customHeight="true" outlineLevel="0" collapsed="false">
      <c r="B146" s="165"/>
      <c r="D146" s="179"/>
      <c r="F146" s="167"/>
      <c r="H146" s="167"/>
      <c r="I146" s="179"/>
      <c r="J146" s="191"/>
      <c r="K146" s="175"/>
      <c r="L146" s="183"/>
      <c r="M146" s="174"/>
      <c r="N146" s="175"/>
    </row>
    <row r="147" customFormat="false" ht="11.25" hidden="false" customHeight="true" outlineLevel="0" collapsed="false">
      <c r="B147" s="165"/>
      <c r="D147" s="179"/>
      <c r="F147" s="167"/>
      <c r="H147" s="167"/>
      <c r="I147" s="179"/>
      <c r="J147" s="191"/>
      <c r="K147" s="175"/>
      <c r="L147" s="183"/>
      <c r="M147" s="174"/>
      <c r="N147" s="175"/>
    </row>
    <row r="148" customFormat="false" ht="11.25" hidden="false" customHeight="true" outlineLevel="0" collapsed="false">
      <c r="B148" s="165"/>
      <c r="D148" s="179"/>
      <c r="F148" s="167"/>
      <c r="H148" s="167"/>
      <c r="I148" s="179"/>
      <c r="J148" s="191"/>
      <c r="K148" s="175"/>
      <c r="L148" s="183"/>
      <c r="M148" s="174"/>
      <c r="N148" s="175"/>
    </row>
    <row r="149" customFormat="false" ht="11.25" hidden="false" customHeight="true" outlineLevel="0" collapsed="false">
      <c r="B149" s="165"/>
      <c r="D149" s="179"/>
      <c r="F149" s="167"/>
      <c r="H149" s="167"/>
      <c r="I149" s="179"/>
      <c r="J149" s="191"/>
      <c r="K149" s="175"/>
      <c r="L149" s="183"/>
      <c r="M149" s="174"/>
      <c r="N149" s="175"/>
    </row>
    <row r="150" customFormat="false" ht="11.25" hidden="false" customHeight="true" outlineLevel="0" collapsed="false">
      <c r="B150" s="165"/>
      <c r="D150" s="179"/>
      <c r="F150" s="167"/>
      <c r="H150" s="167"/>
      <c r="I150" s="179"/>
      <c r="J150" s="191"/>
      <c r="K150" s="175"/>
      <c r="L150" s="183"/>
      <c r="M150" s="174"/>
      <c r="N150" s="175"/>
    </row>
    <row r="151" customFormat="false" ht="11.25" hidden="false" customHeight="true" outlineLevel="0" collapsed="false">
      <c r="B151" s="165"/>
      <c r="D151" s="179"/>
      <c r="F151" s="167"/>
      <c r="H151" s="167"/>
      <c r="I151" s="179"/>
      <c r="J151" s="191"/>
      <c r="K151" s="175"/>
      <c r="L151" s="183"/>
      <c r="M151" s="174"/>
      <c r="N151" s="175"/>
    </row>
    <row r="152" customFormat="false" ht="11.25" hidden="false" customHeight="true" outlineLevel="0" collapsed="false">
      <c r="B152" s="165"/>
      <c r="D152" s="179"/>
      <c r="F152" s="167"/>
      <c r="H152" s="167"/>
      <c r="I152" s="179"/>
      <c r="J152" s="191"/>
      <c r="K152" s="175"/>
      <c r="L152" s="183"/>
      <c r="M152" s="174"/>
      <c r="N152" s="175"/>
    </row>
    <row r="153" customFormat="false" ht="11.25" hidden="false" customHeight="true" outlineLevel="0" collapsed="false">
      <c r="B153" s="165"/>
      <c r="D153" s="179"/>
      <c r="F153" s="167"/>
      <c r="H153" s="167"/>
      <c r="I153" s="179"/>
      <c r="J153" s="191"/>
      <c r="K153" s="175"/>
      <c r="L153" s="183"/>
      <c r="M153" s="174"/>
      <c r="N153" s="175"/>
    </row>
    <row r="154" customFormat="false" ht="11.25" hidden="false" customHeight="true" outlineLevel="0" collapsed="false">
      <c r="B154" s="165"/>
      <c r="D154" s="179"/>
      <c r="F154" s="167"/>
      <c r="H154" s="167"/>
      <c r="I154" s="179"/>
      <c r="J154" s="191"/>
      <c r="K154" s="175"/>
      <c r="L154" s="183"/>
      <c r="M154" s="174"/>
      <c r="N154" s="175"/>
    </row>
    <row r="155" customFormat="false" ht="11.25" hidden="false" customHeight="true" outlineLevel="0" collapsed="false">
      <c r="B155" s="165"/>
      <c r="D155" s="179"/>
      <c r="F155" s="167"/>
      <c r="H155" s="167"/>
      <c r="I155" s="179"/>
      <c r="J155" s="191"/>
      <c r="K155" s="175"/>
      <c r="L155" s="183"/>
      <c r="M155" s="174"/>
      <c r="N155" s="175"/>
    </row>
    <row r="156" customFormat="false" ht="11.25" hidden="false" customHeight="true" outlineLevel="0" collapsed="false">
      <c r="B156" s="165"/>
      <c r="D156" s="179"/>
      <c r="F156" s="167"/>
      <c r="H156" s="167"/>
      <c r="I156" s="179"/>
      <c r="J156" s="191"/>
      <c r="K156" s="175"/>
      <c r="L156" s="183"/>
      <c r="M156" s="174"/>
      <c r="N156" s="175"/>
    </row>
    <row r="157" customFormat="false" ht="11.25" hidden="false" customHeight="true" outlineLevel="0" collapsed="false">
      <c r="B157" s="165"/>
      <c r="D157" s="179"/>
      <c r="F157" s="167"/>
      <c r="H157" s="167"/>
      <c r="I157" s="179"/>
      <c r="J157" s="191"/>
      <c r="K157" s="175"/>
      <c r="L157" s="183"/>
      <c r="M157" s="174"/>
      <c r="N157" s="175"/>
    </row>
    <row r="158" customFormat="false" ht="11.25" hidden="false" customHeight="true" outlineLevel="0" collapsed="false">
      <c r="B158" s="165"/>
      <c r="D158" s="179"/>
      <c r="F158" s="167"/>
      <c r="H158" s="167"/>
      <c r="I158" s="179"/>
      <c r="J158" s="191"/>
      <c r="K158" s="175"/>
      <c r="L158" s="183"/>
      <c r="M158" s="174"/>
      <c r="N158" s="175"/>
    </row>
    <row r="159" customFormat="false" ht="11.25" hidden="false" customHeight="true" outlineLevel="0" collapsed="false">
      <c r="B159" s="165"/>
      <c r="D159" s="179"/>
      <c r="F159" s="167"/>
      <c r="H159" s="167"/>
      <c r="I159" s="179"/>
      <c r="J159" s="191"/>
      <c r="K159" s="175"/>
      <c r="L159" s="183"/>
      <c r="M159" s="174"/>
      <c r="N159" s="175"/>
    </row>
    <row r="160" customFormat="false" ht="11.25" hidden="false" customHeight="true" outlineLevel="0" collapsed="false">
      <c r="B160" s="165"/>
      <c r="D160" s="179"/>
      <c r="F160" s="167"/>
      <c r="H160" s="167"/>
      <c r="I160" s="179"/>
      <c r="J160" s="191"/>
      <c r="K160" s="175"/>
      <c r="L160" s="183"/>
      <c r="M160" s="174"/>
      <c r="N160" s="175"/>
    </row>
    <row r="161" customFormat="false" ht="11.25" hidden="false" customHeight="true" outlineLevel="0" collapsed="false">
      <c r="B161" s="165"/>
      <c r="D161" s="179"/>
      <c r="F161" s="167"/>
      <c r="H161" s="167"/>
      <c r="I161" s="179"/>
      <c r="J161" s="191"/>
      <c r="K161" s="175"/>
      <c r="L161" s="183"/>
      <c r="M161" s="174"/>
      <c r="N161" s="175"/>
    </row>
    <row r="162" customFormat="false" ht="11.25" hidden="false" customHeight="true" outlineLevel="0" collapsed="false">
      <c r="B162" s="165"/>
      <c r="D162" s="179"/>
      <c r="F162" s="167"/>
      <c r="H162" s="167"/>
      <c r="I162" s="179"/>
      <c r="J162" s="191"/>
      <c r="K162" s="175"/>
      <c r="L162" s="183"/>
      <c r="M162" s="174"/>
      <c r="N162" s="175"/>
    </row>
    <row r="163" customFormat="false" ht="11.25" hidden="false" customHeight="true" outlineLevel="0" collapsed="false">
      <c r="B163" s="165"/>
      <c r="D163" s="179"/>
      <c r="F163" s="167"/>
      <c r="H163" s="167"/>
      <c r="I163" s="179"/>
      <c r="J163" s="191"/>
      <c r="K163" s="175"/>
      <c r="L163" s="183"/>
      <c r="M163" s="174"/>
      <c r="N163" s="175"/>
    </row>
    <row r="164" customFormat="false" ht="11.25" hidden="false" customHeight="true" outlineLevel="0" collapsed="false">
      <c r="B164" s="165"/>
      <c r="D164" s="179"/>
      <c r="F164" s="167"/>
      <c r="H164" s="167"/>
      <c r="I164" s="179"/>
      <c r="J164" s="191"/>
      <c r="K164" s="175"/>
      <c r="L164" s="183"/>
      <c r="M164" s="174"/>
      <c r="N164" s="175"/>
    </row>
    <row r="165" customFormat="false" ht="11.25" hidden="false" customHeight="true" outlineLevel="0" collapsed="false">
      <c r="B165" s="165"/>
      <c r="D165" s="179"/>
      <c r="F165" s="167"/>
      <c r="H165" s="167"/>
      <c r="I165" s="179"/>
      <c r="J165" s="191"/>
      <c r="K165" s="175"/>
      <c r="L165" s="183"/>
      <c r="M165" s="174"/>
      <c r="N165" s="175"/>
    </row>
    <row r="166" customFormat="false" ht="11.25" hidden="false" customHeight="true" outlineLevel="0" collapsed="false">
      <c r="B166" s="165"/>
      <c r="D166" s="179"/>
      <c r="F166" s="167"/>
      <c r="H166" s="167"/>
      <c r="I166" s="179"/>
      <c r="J166" s="191"/>
      <c r="K166" s="175"/>
      <c r="L166" s="183"/>
      <c r="M166" s="174"/>
      <c r="N166" s="175"/>
    </row>
    <row r="167" customFormat="false" ht="11.25" hidden="false" customHeight="true" outlineLevel="0" collapsed="false">
      <c r="B167" s="165"/>
      <c r="D167" s="179"/>
      <c r="F167" s="167"/>
      <c r="H167" s="167"/>
      <c r="I167" s="179"/>
      <c r="J167" s="191"/>
      <c r="K167" s="175"/>
      <c r="L167" s="183"/>
      <c r="M167" s="174"/>
      <c r="N167" s="175"/>
    </row>
    <row r="168" customFormat="false" ht="11.25" hidden="false" customHeight="true" outlineLevel="0" collapsed="false">
      <c r="B168" s="165"/>
      <c r="D168" s="179"/>
      <c r="F168" s="167"/>
      <c r="H168" s="167"/>
      <c r="I168" s="179"/>
      <c r="J168" s="191"/>
      <c r="K168" s="175"/>
      <c r="L168" s="183"/>
      <c r="M168" s="174"/>
      <c r="N168" s="175"/>
    </row>
    <row r="169" customFormat="false" ht="11.25" hidden="false" customHeight="true" outlineLevel="0" collapsed="false">
      <c r="B169" s="165"/>
      <c r="D169" s="179"/>
      <c r="F169" s="167"/>
      <c r="H169" s="167"/>
      <c r="I169" s="179"/>
      <c r="J169" s="191"/>
      <c r="K169" s="175"/>
      <c r="L169" s="183"/>
      <c r="M169" s="174"/>
      <c r="N169" s="175"/>
    </row>
    <row r="170" customFormat="false" ht="11.25" hidden="false" customHeight="true" outlineLevel="0" collapsed="false">
      <c r="B170" s="165"/>
      <c r="D170" s="179"/>
      <c r="F170" s="167"/>
      <c r="H170" s="167"/>
      <c r="I170" s="179"/>
      <c r="J170" s="191"/>
      <c r="K170" s="175"/>
      <c r="L170" s="183"/>
      <c r="M170" s="174"/>
      <c r="N170" s="175"/>
    </row>
    <row r="171" customFormat="false" ht="11.25" hidden="false" customHeight="true" outlineLevel="0" collapsed="false">
      <c r="B171" s="165"/>
      <c r="D171" s="179"/>
      <c r="F171" s="167"/>
      <c r="H171" s="167"/>
      <c r="I171" s="179"/>
      <c r="J171" s="191"/>
      <c r="K171" s="175"/>
      <c r="L171" s="183"/>
      <c r="M171" s="174"/>
      <c r="N171" s="175"/>
    </row>
    <row r="172" customFormat="false" ht="11.25" hidden="false" customHeight="true" outlineLevel="0" collapsed="false">
      <c r="B172" s="165"/>
      <c r="D172" s="179"/>
      <c r="F172" s="167"/>
      <c r="H172" s="167"/>
      <c r="I172" s="179"/>
      <c r="J172" s="191"/>
      <c r="K172" s="175"/>
      <c r="L172" s="183"/>
      <c r="M172" s="174"/>
      <c r="N172" s="175"/>
    </row>
    <row r="173" customFormat="false" ht="11.25" hidden="false" customHeight="true" outlineLevel="0" collapsed="false">
      <c r="B173" s="165"/>
      <c r="D173" s="179"/>
      <c r="F173" s="167"/>
      <c r="H173" s="167"/>
      <c r="I173" s="179"/>
      <c r="J173" s="191"/>
      <c r="K173" s="175"/>
      <c r="L173" s="183"/>
      <c r="M173" s="174"/>
      <c r="N173" s="175"/>
    </row>
    <row r="174" customFormat="false" ht="11.25" hidden="false" customHeight="true" outlineLevel="0" collapsed="false">
      <c r="B174" s="165"/>
      <c r="D174" s="179"/>
      <c r="F174" s="167"/>
      <c r="H174" s="167"/>
      <c r="I174" s="179"/>
      <c r="J174" s="191"/>
      <c r="K174" s="175"/>
      <c r="L174" s="183"/>
      <c r="M174" s="174"/>
      <c r="N174" s="175"/>
    </row>
    <row r="175" customFormat="false" ht="11.25" hidden="false" customHeight="true" outlineLevel="0" collapsed="false">
      <c r="B175" s="165"/>
      <c r="D175" s="179"/>
      <c r="F175" s="167"/>
      <c r="H175" s="167"/>
      <c r="I175" s="179"/>
      <c r="J175" s="191"/>
      <c r="K175" s="175"/>
      <c r="L175" s="183"/>
      <c r="M175" s="174"/>
      <c r="N175" s="175"/>
    </row>
    <row r="176" customFormat="false" ht="11.25" hidden="false" customHeight="true" outlineLevel="0" collapsed="false">
      <c r="B176" s="165"/>
      <c r="D176" s="179"/>
      <c r="F176" s="167"/>
      <c r="H176" s="167"/>
      <c r="I176" s="179"/>
      <c r="J176" s="191"/>
      <c r="K176" s="175"/>
      <c r="L176" s="183"/>
      <c r="M176" s="174"/>
      <c r="N176" s="175"/>
    </row>
    <row r="177" customFormat="false" ht="11.25" hidden="false" customHeight="true" outlineLevel="0" collapsed="false">
      <c r="B177" s="165"/>
      <c r="D177" s="179"/>
      <c r="F177" s="167"/>
      <c r="H177" s="167"/>
      <c r="I177" s="179"/>
      <c r="J177" s="191"/>
      <c r="K177" s="175"/>
      <c r="L177" s="183"/>
      <c r="M177" s="174"/>
      <c r="N177" s="175"/>
    </row>
    <row r="178" customFormat="false" ht="11.25" hidden="false" customHeight="true" outlineLevel="0" collapsed="false">
      <c r="B178" s="165"/>
      <c r="D178" s="179"/>
      <c r="F178" s="167"/>
      <c r="H178" s="167"/>
      <c r="I178" s="179"/>
      <c r="J178" s="191"/>
      <c r="K178" s="175"/>
      <c r="L178" s="183"/>
      <c r="M178" s="174"/>
      <c r="N178" s="175"/>
    </row>
    <row r="179" customFormat="false" ht="11.25" hidden="false" customHeight="true" outlineLevel="0" collapsed="false">
      <c r="B179" s="165"/>
      <c r="D179" s="179"/>
      <c r="F179" s="167"/>
      <c r="H179" s="167"/>
      <c r="I179" s="179"/>
      <c r="J179" s="191"/>
      <c r="K179" s="175"/>
      <c r="L179" s="183"/>
      <c r="M179" s="174"/>
      <c r="N179" s="175"/>
    </row>
    <row r="180" customFormat="false" ht="11.25" hidden="false" customHeight="true" outlineLevel="0" collapsed="false">
      <c r="B180" s="165"/>
      <c r="D180" s="179"/>
      <c r="F180" s="167"/>
      <c r="H180" s="167"/>
      <c r="I180" s="179"/>
      <c r="J180" s="191"/>
      <c r="K180" s="175"/>
      <c r="L180" s="183"/>
      <c r="M180" s="174"/>
      <c r="N180" s="175"/>
    </row>
    <row r="181" customFormat="false" ht="11.25" hidden="false" customHeight="true" outlineLevel="0" collapsed="false">
      <c r="B181" s="165"/>
      <c r="D181" s="179"/>
      <c r="F181" s="167"/>
      <c r="H181" s="167"/>
      <c r="I181" s="179"/>
      <c r="J181" s="191"/>
      <c r="K181" s="175"/>
      <c r="L181" s="183"/>
      <c r="M181" s="174"/>
      <c r="N181" s="175"/>
    </row>
    <row r="182" customFormat="false" ht="11.25" hidden="false" customHeight="true" outlineLevel="0" collapsed="false">
      <c r="B182" s="165"/>
      <c r="D182" s="179"/>
      <c r="F182" s="167"/>
      <c r="H182" s="167"/>
      <c r="I182" s="179"/>
      <c r="J182" s="191"/>
      <c r="K182" s="175"/>
      <c r="L182" s="183"/>
      <c r="M182" s="174"/>
      <c r="N182" s="175"/>
    </row>
    <row r="183" customFormat="false" ht="11.25" hidden="false" customHeight="true" outlineLevel="0" collapsed="false">
      <c r="B183" s="165"/>
      <c r="D183" s="179"/>
      <c r="F183" s="167"/>
      <c r="H183" s="167"/>
      <c r="I183" s="179"/>
      <c r="J183" s="191"/>
      <c r="K183" s="175"/>
      <c r="L183" s="183"/>
      <c r="M183" s="174"/>
      <c r="N183" s="175"/>
    </row>
    <row r="184" customFormat="false" ht="11.25" hidden="false" customHeight="true" outlineLevel="0" collapsed="false">
      <c r="B184" s="165"/>
      <c r="D184" s="179"/>
      <c r="F184" s="167"/>
      <c r="H184" s="167"/>
      <c r="I184" s="179"/>
      <c r="J184" s="191"/>
      <c r="K184" s="175"/>
      <c r="L184" s="183"/>
      <c r="M184" s="174"/>
      <c r="N184" s="175"/>
    </row>
    <row r="185" customFormat="false" ht="11.25" hidden="false" customHeight="true" outlineLevel="0" collapsed="false">
      <c r="B185" s="165"/>
      <c r="D185" s="179"/>
      <c r="F185" s="167"/>
      <c r="H185" s="167"/>
      <c r="I185" s="179"/>
      <c r="J185" s="191"/>
      <c r="K185" s="175"/>
      <c r="L185" s="183"/>
      <c r="M185" s="174"/>
      <c r="N185" s="175"/>
    </row>
    <row r="186" customFormat="false" ht="11.25" hidden="false" customHeight="true" outlineLevel="0" collapsed="false">
      <c r="B186" s="165"/>
      <c r="D186" s="179"/>
      <c r="F186" s="167"/>
      <c r="H186" s="167"/>
      <c r="I186" s="179"/>
      <c r="J186" s="191"/>
      <c r="K186" s="175"/>
      <c r="L186" s="183"/>
      <c r="M186" s="174"/>
      <c r="N186" s="175"/>
    </row>
    <row r="187" customFormat="false" ht="11.25" hidden="false" customHeight="true" outlineLevel="0" collapsed="false">
      <c r="B187" s="165"/>
      <c r="D187" s="179"/>
      <c r="F187" s="167"/>
      <c r="H187" s="167"/>
      <c r="I187" s="179"/>
      <c r="J187" s="191"/>
      <c r="K187" s="175"/>
      <c r="L187" s="183"/>
      <c r="M187" s="174"/>
      <c r="N187" s="175"/>
    </row>
    <row r="188" customFormat="false" ht="11.25" hidden="false" customHeight="true" outlineLevel="0" collapsed="false">
      <c r="B188" s="165"/>
      <c r="D188" s="179"/>
      <c r="F188" s="167"/>
      <c r="H188" s="167"/>
      <c r="I188" s="179"/>
      <c r="J188" s="191"/>
      <c r="K188" s="175"/>
      <c r="L188" s="183"/>
      <c r="M188" s="174"/>
      <c r="N188" s="175"/>
    </row>
    <row r="189" customFormat="false" ht="11.25" hidden="false" customHeight="true" outlineLevel="0" collapsed="false">
      <c r="B189" s="165"/>
      <c r="D189" s="179"/>
      <c r="F189" s="167"/>
      <c r="H189" s="167"/>
      <c r="I189" s="179"/>
      <c r="J189" s="191"/>
      <c r="K189" s="175"/>
      <c r="L189" s="183"/>
      <c r="M189" s="174"/>
      <c r="N189" s="175"/>
    </row>
    <row r="190" customFormat="false" ht="11.25" hidden="false" customHeight="true" outlineLevel="0" collapsed="false">
      <c r="B190" s="165"/>
      <c r="D190" s="179"/>
      <c r="F190" s="167"/>
      <c r="H190" s="167"/>
      <c r="I190" s="179"/>
      <c r="J190" s="191"/>
      <c r="K190" s="175"/>
      <c r="L190" s="183"/>
      <c r="M190" s="174"/>
      <c r="N190" s="175"/>
    </row>
    <row r="191" customFormat="false" ht="11.25" hidden="false" customHeight="true" outlineLevel="0" collapsed="false">
      <c r="B191" s="165"/>
      <c r="D191" s="179"/>
      <c r="F191" s="167"/>
      <c r="H191" s="167"/>
      <c r="I191" s="179"/>
      <c r="J191" s="191"/>
      <c r="K191" s="175"/>
      <c r="L191" s="183"/>
      <c r="M191" s="174"/>
      <c r="N191" s="175"/>
    </row>
    <row r="192" customFormat="false" ht="11.25" hidden="false" customHeight="true" outlineLevel="0" collapsed="false">
      <c r="B192" s="165"/>
      <c r="D192" s="179"/>
      <c r="F192" s="167"/>
      <c r="H192" s="167"/>
      <c r="I192" s="179"/>
      <c r="J192" s="191"/>
      <c r="K192" s="175"/>
      <c r="L192" s="183"/>
      <c r="M192" s="174"/>
      <c r="N192" s="175"/>
    </row>
    <row r="193" customFormat="false" ht="11.25" hidden="false" customHeight="true" outlineLevel="0" collapsed="false">
      <c r="B193" s="165"/>
      <c r="D193" s="179"/>
      <c r="F193" s="167"/>
      <c r="H193" s="167"/>
      <c r="I193" s="179"/>
      <c r="J193" s="191"/>
      <c r="K193" s="175"/>
      <c r="L193" s="183"/>
      <c r="M193" s="174"/>
      <c r="N193" s="175"/>
    </row>
    <row r="194" customFormat="false" ht="11.25" hidden="false" customHeight="true" outlineLevel="0" collapsed="false">
      <c r="B194" s="165"/>
      <c r="D194" s="179"/>
      <c r="F194" s="167"/>
      <c r="H194" s="167"/>
      <c r="I194" s="179"/>
      <c r="J194" s="191"/>
      <c r="K194" s="175"/>
      <c r="L194" s="183"/>
      <c r="M194" s="174"/>
      <c r="N194" s="175"/>
    </row>
    <row r="195" customFormat="false" ht="11.25" hidden="false" customHeight="true" outlineLevel="0" collapsed="false">
      <c r="B195" s="165"/>
      <c r="D195" s="179"/>
      <c r="F195" s="167"/>
      <c r="H195" s="167"/>
      <c r="I195" s="179"/>
      <c r="J195" s="191"/>
      <c r="K195" s="175"/>
      <c r="L195" s="183"/>
      <c r="M195" s="174"/>
      <c r="N195" s="175"/>
    </row>
    <row r="196" customFormat="false" ht="11.25" hidden="false" customHeight="true" outlineLevel="0" collapsed="false">
      <c r="B196" s="165"/>
      <c r="D196" s="179"/>
      <c r="F196" s="167"/>
      <c r="H196" s="167"/>
      <c r="I196" s="179"/>
      <c r="J196" s="191"/>
      <c r="K196" s="175"/>
      <c r="L196" s="183"/>
      <c r="M196" s="174"/>
      <c r="N196" s="175"/>
    </row>
    <row r="197" customFormat="false" ht="11.25" hidden="false" customHeight="true" outlineLevel="0" collapsed="false">
      <c r="B197" s="165"/>
      <c r="D197" s="179"/>
      <c r="F197" s="167"/>
      <c r="H197" s="167"/>
      <c r="I197" s="179"/>
      <c r="J197" s="191"/>
      <c r="K197" s="175"/>
      <c r="L197" s="183"/>
      <c r="M197" s="174"/>
      <c r="N197" s="175"/>
    </row>
    <row r="198" customFormat="false" ht="11.25" hidden="false" customHeight="true" outlineLevel="0" collapsed="false">
      <c r="B198" s="165"/>
      <c r="D198" s="179"/>
      <c r="F198" s="167"/>
      <c r="H198" s="167"/>
      <c r="I198" s="179"/>
      <c r="J198" s="191"/>
      <c r="K198" s="175"/>
      <c r="L198" s="183"/>
      <c r="M198" s="174"/>
      <c r="N198" s="175"/>
    </row>
    <row r="199" customFormat="false" ht="11.25" hidden="false" customHeight="true" outlineLevel="0" collapsed="false">
      <c r="B199" s="165"/>
      <c r="D199" s="179"/>
      <c r="F199" s="167"/>
      <c r="H199" s="167"/>
      <c r="I199" s="179"/>
      <c r="J199" s="191"/>
      <c r="K199" s="175"/>
      <c r="L199" s="183"/>
      <c r="M199" s="174"/>
      <c r="N199" s="175"/>
    </row>
    <row r="200" customFormat="false" ht="11.25" hidden="false" customHeight="true" outlineLevel="0" collapsed="false">
      <c r="B200" s="165"/>
      <c r="D200" s="179"/>
      <c r="F200" s="167"/>
      <c r="H200" s="167"/>
      <c r="I200" s="179"/>
      <c r="J200" s="191"/>
      <c r="K200" s="175"/>
      <c r="L200" s="183"/>
      <c r="M200" s="174"/>
      <c r="N200" s="175"/>
    </row>
    <row r="201" customFormat="false" ht="11.25" hidden="false" customHeight="true" outlineLevel="0" collapsed="false">
      <c r="B201" s="165"/>
      <c r="D201" s="179"/>
      <c r="F201" s="167"/>
      <c r="H201" s="167"/>
      <c r="I201" s="179"/>
      <c r="J201" s="191"/>
      <c r="K201" s="175"/>
      <c r="L201" s="183"/>
      <c r="M201" s="174"/>
      <c r="N201" s="175"/>
    </row>
    <row r="202" customFormat="false" ht="11.25" hidden="false" customHeight="true" outlineLevel="0" collapsed="false">
      <c r="B202" s="165"/>
      <c r="D202" s="179"/>
      <c r="F202" s="167"/>
      <c r="H202" s="167"/>
      <c r="I202" s="179"/>
      <c r="J202" s="191"/>
      <c r="K202" s="175"/>
      <c r="L202" s="183"/>
      <c r="M202" s="174"/>
      <c r="N202" s="175"/>
    </row>
    <row r="203" customFormat="false" ht="11.25" hidden="false" customHeight="true" outlineLevel="0" collapsed="false">
      <c r="B203" s="165"/>
      <c r="D203" s="179"/>
      <c r="F203" s="167"/>
      <c r="H203" s="167"/>
      <c r="I203" s="179"/>
      <c r="J203" s="191"/>
      <c r="K203" s="175"/>
      <c r="L203" s="183"/>
      <c r="M203" s="174"/>
      <c r="N203" s="175"/>
    </row>
    <row r="204" customFormat="false" ht="11.25" hidden="false" customHeight="true" outlineLevel="0" collapsed="false">
      <c r="B204" s="165"/>
      <c r="D204" s="179"/>
      <c r="F204" s="167"/>
      <c r="H204" s="167"/>
      <c r="I204" s="179"/>
      <c r="J204" s="191"/>
      <c r="K204" s="175"/>
      <c r="L204" s="183"/>
      <c r="M204" s="174"/>
      <c r="N204" s="175"/>
    </row>
    <row r="205" customFormat="false" ht="11.25" hidden="false" customHeight="true" outlineLevel="0" collapsed="false">
      <c r="B205" s="165"/>
      <c r="D205" s="179"/>
      <c r="F205" s="167"/>
      <c r="H205" s="167"/>
      <c r="I205" s="179"/>
      <c r="J205" s="191"/>
      <c r="K205" s="175"/>
      <c r="L205" s="183"/>
      <c r="M205" s="174"/>
      <c r="N205" s="175"/>
    </row>
    <row r="206" customFormat="false" ht="11.25" hidden="false" customHeight="true" outlineLevel="0" collapsed="false">
      <c r="B206" s="165"/>
      <c r="D206" s="179"/>
      <c r="F206" s="167"/>
      <c r="H206" s="167"/>
      <c r="I206" s="179"/>
      <c r="J206" s="191"/>
      <c r="K206" s="175"/>
      <c r="L206" s="183"/>
      <c r="M206" s="174"/>
      <c r="N206" s="175"/>
    </row>
    <row r="207" customFormat="false" ht="11.25" hidden="false" customHeight="true" outlineLevel="0" collapsed="false">
      <c r="B207" s="165"/>
      <c r="D207" s="179"/>
      <c r="F207" s="167"/>
      <c r="H207" s="167"/>
      <c r="I207" s="179"/>
      <c r="J207" s="191"/>
      <c r="K207" s="175"/>
      <c r="L207" s="183"/>
      <c r="M207" s="174"/>
      <c r="N207" s="175"/>
    </row>
    <row r="208" customFormat="false" ht="11.25" hidden="false" customHeight="true" outlineLevel="0" collapsed="false">
      <c r="B208" s="165"/>
      <c r="D208" s="179"/>
      <c r="F208" s="167"/>
      <c r="H208" s="167"/>
      <c r="I208" s="179"/>
      <c r="J208" s="191"/>
      <c r="K208" s="175"/>
      <c r="L208" s="183"/>
      <c r="M208" s="174"/>
      <c r="N208" s="175"/>
    </row>
    <row r="209" customFormat="false" ht="11.25" hidden="false" customHeight="true" outlineLevel="0" collapsed="false">
      <c r="B209" s="165"/>
      <c r="D209" s="179"/>
      <c r="F209" s="167"/>
      <c r="H209" s="167"/>
      <c r="I209" s="179"/>
      <c r="J209" s="191"/>
      <c r="K209" s="175"/>
      <c r="L209" s="183"/>
      <c r="M209" s="174"/>
      <c r="N209" s="175"/>
    </row>
    <row r="210" customFormat="false" ht="11.25" hidden="false" customHeight="true" outlineLevel="0" collapsed="false">
      <c r="B210" s="165"/>
      <c r="D210" s="179"/>
      <c r="F210" s="167"/>
      <c r="H210" s="167"/>
      <c r="I210" s="179"/>
      <c r="J210" s="191"/>
      <c r="K210" s="175"/>
      <c r="L210" s="183"/>
      <c r="M210" s="174"/>
      <c r="N210" s="175"/>
    </row>
    <row r="211" customFormat="false" ht="11.25" hidden="false" customHeight="true" outlineLevel="0" collapsed="false">
      <c r="B211" s="165"/>
      <c r="D211" s="179"/>
      <c r="F211" s="167"/>
      <c r="H211" s="167"/>
      <c r="I211" s="179"/>
      <c r="J211" s="191"/>
      <c r="K211" s="175"/>
      <c r="L211" s="183"/>
      <c r="M211" s="174"/>
      <c r="N211" s="175"/>
    </row>
    <row r="212" customFormat="false" ht="11.25" hidden="false" customHeight="true" outlineLevel="0" collapsed="false">
      <c r="B212" s="165"/>
      <c r="D212" s="179"/>
      <c r="F212" s="167"/>
      <c r="H212" s="167"/>
      <c r="I212" s="179"/>
      <c r="J212" s="191"/>
      <c r="K212" s="175"/>
      <c r="L212" s="183"/>
      <c r="M212" s="174"/>
      <c r="N212" s="175"/>
    </row>
    <row r="213" customFormat="false" ht="11.25" hidden="false" customHeight="true" outlineLevel="0" collapsed="false">
      <c r="B213" s="165"/>
      <c r="D213" s="179"/>
      <c r="F213" s="167"/>
      <c r="H213" s="167"/>
      <c r="I213" s="179"/>
      <c r="J213" s="191"/>
      <c r="K213" s="175"/>
      <c r="L213" s="183"/>
      <c r="M213" s="174"/>
      <c r="N213" s="175"/>
    </row>
    <row r="214" customFormat="false" ht="11.25" hidden="false" customHeight="true" outlineLevel="0" collapsed="false">
      <c r="B214" s="165"/>
      <c r="D214" s="179"/>
      <c r="F214" s="167"/>
      <c r="H214" s="167"/>
      <c r="I214" s="179"/>
      <c r="J214" s="191"/>
      <c r="K214" s="175"/>
      <c r="L214" s="183"/>
      <c r="M214" s="174"/>
      <c r="N214" s="175"/>
    </row>
    <row r="215" customFormat="false" ht="11.25" hidden="false" customHeight="true" outlineLevel="0" collapsed="false">
      <c r="B215" s="165"/>
      <c r="D215" s="179"/>
      <c r="F215" s="167"/>
      <c r="H215" s="167"/>
      <c r="I215" s="179"/>
      <c r="J215" s="191"/>
      <c r="K215" s="175"/>
      <c r="L215" s="183"/>
      <c r="M215" s="174"/>
      <c r="N215" s="175"/>
    </row>
    <row r="216" customFormat="false" ht="11.25" hidden="false" customHeight="true" outlineLevel="0" collapsed="false">
      <c r="B216" s="165"/>
      <c r="D216" s="179"/>
      <c r="F216" s="167"/>
      <c r="H216" s="167"/>
      <c r="I216" s="179"/>
      <c r="J216" s="191"/>
      <c r="K216" s="175"/>
      <c r="L216" s="183"/>
      <c r="M216" s="174"/>
      <c r="N216" s="175"/>
    </row>
    <row r="217" customFormat="false" ht="11.25" hidden="false" customHeight="true" outlineLevel="0" collapsed="false">
      <c r="B217" s="165"/>
      <c r="D217" s="179"/>
      <c r="F217" s="167"/>
      <c r="H217" s="167"/>
      <c r="I217" s="179"/>
      <c r="J217" s="191"/>
      <c r="K217" s="175"/>
      <c r="L217" s="183"/>
      <c r="M217" s="174"/>
      <c r="N217" s="175"/>
    </row>
    <row r="218" customFormat="false" ht="11.25" hidden="false" customHeight="true" outlineLevel="0" collapsed="false">
      <c r="B218" s="165"/>
      <c r="D218" s="179"/>
      <c r="F218" s="167"/>
      <c r="H218" s="167"/>
      <c r="I218" s="179"/>
      <c r="J218" s="191"/>
      <c r="K218" s="175"/>
      <c r="L218" s="183"/>
      <c r="M218" s="174"/>
      <c r="N218" s="175"/>
    </row>
    <row r="219" customFormat="false" ht="11.25" hidden="false" customHeight="true" outlineLevel="0" collapsed="false">
      <c r="B219" s="165"/>
      <c r="D219" s="179"/>
      <c r="F219" s="167"/>
      <c r="H219" s="167"/>
      <c r="I219" s="179"/>
      <c r="J219" s="191"/>
      <c r="K219" s="175"/>
      <c r="L219" s="183"/>
      <c r="M219" s="174"/>
      <c r="N219" s="175"/>
    </row>
    <row r="220" customFormat="false" ht="11.25" hidden="false" customHeight="true" outlineLevel="0" collapsed="false">
      <c r="B220" s="165"/>
      <c r="D220" s="179"/>
      <c r="F220" s="167"/>
      <c r="H220" s="167"/>
      <c r="I220" s="179"/>
      <c r="J220" s="191"/>
      <c r="K220" s="175"/>
      <c r="L220" s="183"/>
      <c r="M220" s="174"/>
      <c r="N220" s="175"/>
    </row>
    <row r="221" customFormat="false" ht="11.25" hidden="false" customHeight="true" outlineLevel="0" collapsed="false">
      <c r="B221" s="165"/>
      <c r="D221" s="179"/>
      <c r="F221" s="167"/>
      <c r="H221" s="167"/>
      <c r="I221" s="179"/>
      <c r="J221" s="191"/>
      <c r="K221" s="175"/>
      <c r="L221" s="183"/>
      <c r="M221" s="174"/>
      <c r="N221" s="175"/>
    </row>
    <row r="222" customFormat="false" ht="11.25" hidden="false" customHeight="true" outlineLevel="0" collapsed="false">
      <c r="B222" s="165"/>
      <c r="D222" s="179"/>
      <c r="F222" s="167"/>
      <c r="H222" s="167"/>
      <c r="I222" s="179"/>
      <c r="J222" s="191"/>
      <c r="K222" s="175"/>
      <c r="L222" s="183"/>
      <c r="M222" s="174"/>
      <c r="N222" s="175"/>
    </row>
    <row r="223" customFormat="false" ht="11.25" hidden="false" customHeight="true" outlineLevel="0" collapsed="false">
      <c r="B223" s="165"/>
      <c r="D223" s="179"/>
      <c r="F223" s="167"/>
      <c r="H223" s="167"/>
      <c r="I223" s="179"/>
      <c r="J223" s="191"/>
      <c r="K223" s="175"/>
      <c r="L223" s="183"/>
      <c r="M223" s="174"/>
      <c r="N223" s="175"/>
    </row>
    <row r="224" customFormat="false" ht="11.25" hidden="false" customHeight="true" outlineLevel="0" collapsed="false">
      <c r="B224" s="165"/>
      <c r="D224" s="179"/>
      <c r="F224" s="167"/>
      <c r="H224" s="167"/>
      <c r="I224" s="179"/>
      <c r="J224" s="191"/>
      <c r="K224" s="175"/>
      <c r="L224" s="183"/>
      <c r="M224" s="174"/>
      <c r="N224" s="175"/>
    </row>
    <row r="225" customFormat="false" ht="11.25" hidden="false" customHeight="true" outlineLevel="0" collapsed="false">
      <c r="B225" s="165"/>
      <c r="D225" s="179"/>
      <c r="F225" s="167"/>
      <c r="H225" s="167"/>
      <c r="I225" s="179"/>
      <c r="J225" s="191"/>
      <c r="K225" s="175"/>
      <c r="L225" s="183"/>
      <c r="M225" s="174"/>
      <c r="N225" s="175"/>
    </row>
    <row r="226" customFormat="false" ht="11.25" hidden="false" customHeight="true" outlineLevel="0" collapsed="false">
      <c r="D226" s="179"/>
      <c r="F226" s="167"/>
      <c r="H226" s="167"/>
      <c r="I226" s="179"/>
      <c r="J226" s="191"/>
      <c r="K226" s="175"/>
      <c r="L226" s="183"/>
      <c r="M226" s="174"/>
      <c r="N226" s="175"/>
    </row>
    <row r="227" customFormat="false" ht="11.25" hidden="false" customHeight="true" outlineLevel="0" collapsed="false">
      <c r="D227" s="179"/>
      <c r="F227" s="167"/>
      <c r="H227" s="167"/>
      <c r="I227" s="179"/>
      <c r="J227" s="191"/>
      <c r="K227" s="175"/>
      <c r="L227" s="183"/>
      <c r="M227" s="174"/>
      <c r="N227" s="175"/>
    </row>
    <row r="228" customFormat="false" ht="11.25" hidden="false" customHeight="true" outlineLevel="0" collapsed="false">
      <c r="D228" s="179"/>
      <c r="F228" s="167"/>
      <c r="H228" s="167"/>
      <c r="I228" s="179"/>
      <c r="J228" s="191"/>
      <c r="K228" s="175"/>
      <c r="L228" s="183"/>
      <c r="M228" s="174"/>
      <c r="N228" s="175"/>
    </row>
    <row r="229" customFormat="false" ht="11.25" hidden="false" customHeight="true" outlineLevel="0" collapsed="false">
      <c r="D229" s="179"/>
      <c r="F229" s="167"/>
      <c r="H229" s="167"/>
      <c r="I229" s="179"/>
      <c r="J229" s="191"/>
      <c r="K229" s="175"/>
      <c r="L229" s="183"/>
      <c r="M229" s="174"/>
      <c r="N229" s="175"/>
    </row>
    <row r="230" customFormat="false" ht="11.25" hidden="false" customHeight="true" outlineLevel="0" collapsed="false">
      <c r="B230" s="166" t="n">
        <v>4</v>
      </c>
      <c r="C230" s="179"/>
      <c r="D230" s="179"/>
      <c r="E230" s="167" t="n">
        <v>11030000</v>
      </c>
      <c r="F230" s="167" t="e">
        <f aca="false">VLOOKUP(E230,#REF!,2,FALSE())</f>
        <v>#VALUE!</v>
      </c>
      <c r="H230" s="167" t="e">
        <f aca="false">VLOOKUP(G230,#REF!,2,FALSE())</f>
        <v>#VALUE!</v>
      </c>
      <c r="I230" s="179" t="s">
        <v>732</v>
      </c>
      <c r="J230" s="191"/>
      <c r="K230" s="175"/>
      <c r="L230" s="183" t="e">
        <f aca="false">#REF!+J230-K230</f>
        <v>#REF!</v>
      </c>
      <c r="M230" s="174"/>
      <c r="N230" s="175"/>
    </row>
    <row r="231" customFormat="false" ht="10.5" hidden="false" customHeight="true" outlineLevel="0" collapsed="false">
      <c r="B231" s="166" t="n">
        <v>5</v>
      </c>
      <c r="C231" s="179"/>
      <c r="D231" s="179"/>
      <c r="E231" s="167" t="n">
        <v>11030000</v>
      </c>
      <c r="F231" s="167" t="e">
        <f aca="false">VLOOKUP(E231,#REF!,2,FALSE())</f>
        <v>#VALUE!</v>
      </c>
      <c r="H231" s="167" t="e">
        <f aca="false">VLOOKUP(G231,#REF!,2,FALSE())</f>
        <v>#VALUE!</v>
      </c>
      <c r="I231" s="179" t="s">
        <v>732</v>
      </c>
      <c r="J231" s="191"/>
      <c r="K231" s="175"/>
      <c r="L231" s="183" t="e">
        <f aca="false">L230+J231-K231</f>
        <v>#REF!</v>
      </c>
      <c r="M231" s="174"/>
      <c r="N231" s="175"/>
    </row>
    <row r="232" customFormat="false" ht="11.25" hidden="false" customHeight="false" outlineLevel="0" collapsed="false">
      <c r="B232" s="166" t="n">
        <v>6</v>
      </c>
      <c r="C232" s="179"/>
      <c r="D232" s="179"/>
      <c r="E232" s="167" t="n">
        <v>11030000</v>
      </c>
      <c r="F232" s="167" t="e">
        <f aca="false">VLOOKUP(E232,#REF!,2,FALSE())</f>
        <v>#VALUE!</v>
      </c>
      <c r="H232" s="167" t="e">
        <f aca="false">VLOOKUP(G232,#REF!,2,FALSE())</f>
        <v>#VALUE!</v>
      </c>
      <c r="I232" s="179" t="s">
        <v>732</v>
      </c>
      <c r="J232" s="191"/>
      <c r="K232" s="175"/>
      <c r="L232" s="183" t="e">
        <f aca="false">L231+J232-K232</f>
        <v>#REF!</v>
      </c>
      <c r="M232" s="174"/>
      <c r="N232" s="175"/>
    </row>
    <row r="233" customFormat="false" ht="11.25" hidden="false" customHeight="false" outlineLevel="0" collapsed="false">
      <c r="C233" s="179"/>
      <c r="D233" s="179"/>
      <c r="F233" s="167"/>
      <c r="H233" s="167"/>
      <c r="I233" s="179"/>
      <c r="J233" s="191"/>
      <c r="K233" s="175"/>
      <c r="L233" s="183"/>
      <c r="M233" s="174"/>
      <c r="N233" s="175"/>
    </row>
    <row r="234" customFormat="false" ht="11.25" hidden="false" customHeight="false" outlineLevel="0" collapsed="false">
      <c r="J234" s="172" t="n">
        <f aca="false">SUM(J3:J233)</f>
        <v>38048.02</v>
      </c>
      <c r="K234" s="172" t="n">
        <f aca="false">SUM(K3:K233)</f>
        <v>94282.8</v>
      </c>
    </row>
    <row r="235" customFormat="false" ht="11.25" hidden="false" customHeight="false" outlineLevel="0" collapsed="false">
      <c r="J235" s="170" t="s">
        <v>733</v>
      </c>
      <c r="K235" s="175"/>
      <c r="L235" s="172" t="e">
        <f aca="false">#REF!+J234-K234</f>
        <v>#REF!</v>
      </c>
    </row>
    <row r="236" customFormat="false" ht="11.25" hidden="false" customHeight="false" outlineLevel="0" collapsed="false">
      <c r="J236" s="175"/>
      <c r="K236" s="175"/>
    </row>
    <row r="237" customFormat="false" ht="11.25" hidden="false" customHeight="false" outlineLevel="0" collapsed="false">
      <c r="J237" s="175"/>
      <c r="K237" s="175"/>
    </row>
    <row r="238" customFormat="false" ht="11.25" hidden="false" customHeight="false" outlineLevel="0" collapsed="false">
      <c r="J238" s="175"/>
      <c r="K238" s="175"/>
    </row>
    <row r="239" customFormat="false" ht="11.25" hidden="false" customHeight="false" outlineLevel="0" collapsed="false">
      <c r="J239" s="175"/>
      <c r="K239" s="175"/>
    </row>
    <row r="240" customFormat="false" ht="11.25" hidden="false" customHeight="false" outlineLevel="0" collapsed="false">
      <c r="J240" s="175"/>
      <c r="K240" s="175"/>
    </row>
    <row r="241" customFormat="false" ht="11.25" hidden="false" customHeight="false" outlineLevel="0" collapsed="false">
      <c r="J241" s="172"/>
      <c r="K241" s="172"/>
    </row>
    <row r="242" s="165" customFormat="true" ht="11.25" hidden="false" customHeight="false" outlineLevel="0" collapsed="false">
      <c r="J242" s="175"/>
      <c r="K242" s="175"/>
    </row>
    <row r="243" s="165" customFormat="true" ht="11.25" hidden="false" customHeight="false" outlineLevel="0" collapsed="false">
      <c r="J243" s="172"/>
      <c r="K243" s="175"/>
    </row>
    <row r="244" s="165" customFormat="true" ht="11.25" hidden="false" customHeight="false" outlineLevel="0" collapsed="false">
      <c r="J244" s="175"/>
      <c r="K244" s="175"/>
    </row>
    <row r="245" s="165" customFormat="true" ht="11.25" hidden="false" customHeight="false" outlineLevel="0" collapsed="false">
      <c r="J245" s="175"/>
      <c r="K245" s="175"/>
    </row>
    <row r="246" s="165" customFormat="true" ht="11.25" hidden="false" customHeight="false" outlineLevel="0" collapsed="false">
      <c r="J246" s="175"/>
      <c r="K246" s="175"/>
    </row>
    <row r="247" s="165" customFormat="true" ht="11.25" hidden="false" customHeight="false" outlineLevel="0" collapsed="false">
      <c r="J247" s="175"/>
      <c r="K247" s="175"/>
    </row>
    <row r="248" s="165" customFormat="true" ht="11.25" hidden="false" customHeight="false" outlineLevel="0" collapsed="false">
      <c r="J248" s="175"/>
      <c r="K248" s="175"/>
    </row>
    <row r="250" s="165" customFormat="true" ht="11.25" hidden="false" customHeight="false" outlineLevel="0" collapsed="false">
      <c r="J250" s="183"/>
      <c r="K250" s="183"/>
    </row>
    <row r="251" s="165" customFormat="true" ht="11.25" hidden="false" customHeight="false" outlineLevel="0" collapsed="false">
      <c r="J251" s="192"/>
    </row>
  </sheetData>
  <autoFilter ref="B5:L11"/>
  <mergeCells count="2">
    <mergeCell ref="B2:L2"/>
    <mergeCell ref="K3:L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B1:N132"/>
  <sheetViews>
    <sheetView showFormulas="tru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5" activeCellId="0" sqref="H25"/>
    </sheetView>
  </sheetViews>
  <sheetFormatPr defaultColWidth="9.15625" defaultRowHeight="11.25" zeroHeight="false" outlineLevelRow="0" outlineLevelCol="0"/>
  <cols>
    <col collapsed="false" customWidth="true" hidden="false" outlineLevel="0" max="1" min="1" style="165" width="4.29"/>
    <col collapsed="false" customWidth="true" hidden="false" outlineLevel="0" max="2" min="2" style="166" width="3.42"/>
    <col collapsed="false" customWidth="true" hidden="false" outlineLevel="0" max="3" min="3" style="165" width="7.86"/>
    <col collapsed="false" customWidth="true" hidden="false" outlineLevel="0" max="4" min="4" style="165" width="20.99"/>
    <col collapsed="false" customWidth="true" hidden="false" outlineLevel="0" max="5" min="5" style="167" width="7.86"/>
    <col collapsed="false" customWidth="true" hidden="false" outlineLevel="0" max="6" min="6" style="165" width="15.15"/>
    <col collapsed="false" customWidth="true" hidden="false" outlineLevel="0" max="7" min="7" style="167" width="7.86"/>
    <col collapsed="false" customWidth="true" hidden="false" outlineLevel="0" max="8" min="8" style="165" width="20.42"/>
    <col collapsed="false" customWidth="true" hidden="false" outlineLevel="0" max="9" min="9" style="165" width="11.29"/>
    <col collapsed="false" customWidth="true" hidden="false" outlineLevel="0" max="10" min="10" style="165" width="14.86"/>
    <col collapsed="false" customWidth="true" hidden="false" outlineLevel="0" max="11" min="11" style="165" width="14.01"/>
    <col collapsed="false" customWidth="true" hidden="false" outlineLevel="0" max="12" min="12" style="165" width="11.99"/>
    <col collapsed="false" customWidth="false" hidden="false" outlineLevel="0" max="13" min="13" style="165" width="9.14"/>
    <col collapsed="false" customWidth="true" hidden="false" outlineLevel="0" max="14" min="14" style="165" width="9.85"/>
    <col collapsed="false" customWidth="false" hidden="false" outlineLevel="0" max="1024" min="15" style="165" width="9.14"/>
  </cols>
  <sheetData>
    <row r="1" customFormat="false" ht="10.5" hidden="false" customHeight="true" outlineLevel="0" collapsed="false"/>
    <row r="2" customFormat="false" ht="15.75" hidden="false" customHeight="false" outlineLevel="0" collapsed="false">
      <c r="B2" s="168" t="s">
        <v>712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customFormat="false" ht="11.25" hidden="false" customHeight="true" outlineLevel="0" collapsed="false">
      <c r="C3" s="170" t="s">
        <v>713</v>
      </c>
      <c r="D3" s="171" t="n">
        <v>5000900377</v>
      </c>
      <c r="E3" s="167" t="s">
        <v>714</v>
      </c>
      <c r="J3" s="172" t="s">
        <v>715</v>
      </c>
      <c r="K3" s="170"/>
      <c r="L3" s="193" t="s">
        <v>734</v>
      </c>
      <c r="M3" s="174"/>
      <c r="N3" s="175"/>
    </row>
    <row r="4" customFormat="false" ht="11.25" hidden="false" customHeight="true" outlineLevel="0" collapsed="false">
      <c r="D4" s="170" t="s">
        <v>717</v>
      </c>
      <c r="J4" s="170" t="s">
        <v>718</v>
      </c>
      <c r="K4" s="175"/>
      <c r="L4" s="172" t="n">
        <v>33987.21</v>
      </c>
      <c r="M4" s="174"/>
      <c r="N4" s="175"/>
    </row>
    <row r="5" customFormat="false" ht="11.25" hidden="false" customHeight="true" outlineLevel="0" collapsed="false">
      <c r="B5" s="166" t="s">
        <v>719</v>
      </c>
      <c r="C5" s="165" t="s">
        <v>720</v>
      </c>
      <c r="D5" s="165" t="s">
        <v>721</v>
      </c>
      <c r="E5" s="176" t="s">
        <v>722</v>
      </c>
      <c r="F5" s="167" t="s">
        <v>723</v>
      </c>
      <c r="G5" s="176" t="s">
        <v>724</v>
      </c>
      <c r="H5" s="167" t="s">
        <v>725</v>
      </c>
      <c r="I5" s="167" t="s">
        <v>726</v>
      </c>
      <c r="J5" s="177" t="s">
        <v>727</v>
      </c>
      <c r="K5" s="177" t="s">
        <v>728</v>
      </c>
      <c r="L5" s="165" t="s">
        <v>43</v>
      </c>
      <c r="M5" s="174"/>
      <c r="N5" s="175"/>
    </row>
    <row r="6" customFormat="false" ht="11.25" hidden="false" customHeight="true" outlineLevel="0" collapsed="false">
      <c r="B6" s="166" t="n">
        <v>1</v>
      </c>
      <c r="C6" s="194" t="n">
        <f aca="false">DATE(2015,1,31)</f>
        <v>42035</v>
      </c>
      <c r="D6" s="165" t="s">
        <v>735</v>
      </c>
      <c r="E6" s="167" t="n">
        <v>11050000</v>
      </c>
      <c r="F6" s="167" t="e">
        <f aca="false">VLOOKUP($E6,#REF!,2,FALSE())</f>
        <v>#VALUE!</v>
      </c>
      <c r="G6" s="195" t="n">
        <v>71150102</v>
      </c>
      <c r="H6" s="167" t="e">
        <f aca="false">VLOOKUP($G6,#REF!,2,FALSE())</f>
        <v>#VALUE!</v>
      </c>
      <c r="I6" s="167"/>
      <c r="J6" s="175"/>
      <c r="K6" s="174" t="n">
        <v>1000</v>
      </c>
      <c r="L6" s="180" t="n">
        <f aca="false">L4+J6-K6</f>
        <v>32987.21</v>
      </c>
      <c r="M6" s="174"/>
      <c r="N6" s="175"/>
    </row>
    <row r="7" customFormat="false" ht="11.25" hidden="false" customHeight="true" outlineLevel="0" collapsed="false">
      <c r="B7" s="166" t="n">
        <v>2</v>
      </c>
      <c r="C7" s="194" t="n">
        <f aca="false">DATE(2015,2,28)</f>
        <v>42063</v>
      </c>
      <c r="D7" s="165" t="s">
        <v>735</v>
      </c>
      <c r="E7" s="167" t="n">
        <v>11050000</v>
      </c>
      <c r="F7" s="167" t="e">
        <f aca="false">VLOOKUP($E7,#REF!,2,FALSE())</f>
        <v>#VALUE!</v>
      </c>
      <c r="G7" s="195" t="n">
        <v>71150102</v>
      </c>
      <c r="H7" s="167" t="e">
        <f aca="false">VLOOKUP($G7,#REF!,2,FALSE())</f>
        <v>#VALUE!</v>
      </c>
      <c r="I7" s="167"/>
      <c r="J7" s="175"/>
      <c r="K7" s="175" t="n">
        <v>1000</v>
      </c>
      <c r="L7" s="180" t="n">
        <f aca="false">L6+J7-K7</f>
        <v>31987.21</v>
      </c>
      <c r="M7" s="174"/>
      <c r="N7" s="175"/>
    </row>
    <row r="8" customFormat="false" ht="11.25" hidden="false" customHeight="true" outlineLevel="0" collapsed="false">
      <c r="B8" s="166" t="n">
        <v>3</v>
      </c>
      <c r="C8" s="194" t="n">
        <f aca="false">DATE(2015,3,31)</f>
        <v>42094</v>
      </c>
      <c r="D8" s="165" t="s">
        <v>735</v>
      </c>
      <c r="E8" s="167" t="n">
        <v>11050000</v>
      </c>
      <c r="F8" s="167" t="e">
        <f aca="false">VLOOKUP($E8,#REF!,2,FALSE())</f>
        <v>#VALUE!</v>
      </c>
      <c r="G8" s="195" t="n">
        <v>71150102</v>
      </c>
      <c r="H8" s="167" t="e">
        <f aca="false">VLOOKUP($G8,#REF!,2,FALSE())</f>
        <v>#VALUE!</v>
      </c>
      <c r="I8" s="167"/>
      <c r="J8" s="175"/>
      <c r="K8" s="175" t="n">
        <v>1000</v>
      </c>
      <c r="L8" s="180" t="n">
        <f aca="false">L7+J8-K8</f>
        <v>30987.21</v>
      </c>
      <c r="M8" s="174"/>
      <c r="N8" s="175"/>
    </row>
    <row r="9" customFormat="false" ht="11.25" hidden="false" customHeight="true" outlineLevel="0" collapsed="false">
      <c r="D9" s="179"/>
      <c r="F9" s="167"/>
      <c r="H9" s="167"/>
      <c r="I9" s="179"/>
      <c r="J9" s="182" t="n">
        <f aca="false">SUM(J6:J8)</f>
        <v>0</v>
      </c>
      <c r="K9" s="182" t="n">
        <f aca="false">SUM(K6:K8)</f>
        <v>3000</v>
      </c>
      <c r="L9" s="183"/>
      <c r="M9" s="174"/>
      <c r="N9" s="175"/>
    </row>
    <row r="10" customFormat="false" ht="11.25" hidden="false" customHeight="true" outlineLevel="0" collapsed="false">
      <c r="B10" s="184"/>
      <c r="C10" s="185"/>
      <c r="D10" s="186"/>
      <c r="E10" s="187"/>
      <c r="F10" s="187"/>
      <c r="G10" s="187"/>
      <c r="H10" s="187"/>
      <c r="I10" s="186"/>
      <c r="J10" s="196" t="s">
        <v>733</v>
      </c>
      <c r="K10" s="189"/>
      <c r="L10" s="197" t="n">
        <f aca="false">L4+J9-K9</f>
        <v>30987.21</v>
      </c>
      <c r="M10" s="174"/>
      <c r="N10" s="175"/>
    </row>
    <row r="11" customFormat="false" ht="11.25" hidden="false" customHeight="true" outlineLevel="0" collapsed="false">
      <c r="C11" s="170" t="s">
        <v>713</v>
      </c>
      <c r="D11" s="171" t="n">
        <v>5000900377</v>
      </c>
      <c r="E11" s="167" t="s">
        <v>714</v>
      </c>
      <c r="J11" s="172" t="s">
        <v>715</v>
      </c>
      <c r="K11" s="170"/>
      <c r="L11" s="193" t="s">
        <v>736</v>
      </c>
      <c r="M11" s="174"/>
      <c r="N11" s="175"/>
    </row>
    <row r="12" customFormat="false" ht="11.25" hidden="false" customHeight="true" outlineLevel="0" collapsed="false">
      <c r="D12" s="170" t="s">
        <v>717</v>
      </c>
      <c r="J12" s="170" t="s">
        <v>718</v>
      </c>
      <c r="K12" s="175"/>
      <c r="L12" s="172" t="n">
        <f aca="false">L10</f>
        <v>30987.21</v>
      </c>
      <c r="M12" s="174"/>
      <c r="N12" s="175"/>
    </row>
    <row r="13" customFormat="false" ht="11.25" hidden="false" customHeight="true" outlineLevel="0" collapsed="false">
      <c r="B13" s="166" t="s">
        <v>719</v>
      </c>
      <c r="C13" s="165" t="s">
        <v>720</v>
      </c>
      <c r="D13" s="165" t="s">
        <v>721</v>
      </c>
      <c r="E13" s="176" t="s">
        <v>722</v>
      </c>
      <c r="F13" s="167" t="s">
        <v>723</v>
      </c>
      <c r="G13" s="176" t="s">
        <v>724</v>
      </c>
      <c r="H13" s="167" t="s">
        <v>725</v>
      </c>
      <c r="I13" s="167" t="s">
        <v>726</v>
      </c>
      <c r="J13" s="177" t="s">
        <v>727</v>
      </c>
      <c r="K13" s="177" t="s">
        <v>728</v>
      </c>
      <c r="L13" s="165" t="s">
        <v>43</v>
      </c>
      <c r="M13" s="174"/>
      <c r="N13" s="175"/>
    </row>
    <row r="14" customFormat="false" ht="11.25" hidden="false" customHeight="true" outlineLevel="0" collapsed="false">
      <c r="B14" s="166" t="n">
        <v>1</v>
      </c>
      <c r="C14" s="194" t="n">
        <f aca="false">DATE(2015,4,30)</f>
        <v>42124</v>
      </c>
      <c r="D14" s="165" t="s">
        <v>735</v>
      </c>
      <c r="E14" s="167" t="n">
        <v>11050000</v>
      </c>
      <c r="F14" s="167" t="e">
        <f aca="false">VLOOKUP($E14,#REF!,2,FALSE())</f>
        <v>#VALUE!</v>
      </c>
      <c r="G14" s="195" t="n">
        <v>71150102</v>
      </c>
      <c r="H14" s="167" t="e">
        <f aca="false">VLOOKUP($G14,#REF!,2,FALSE())</f>
        <v>#VALUE!</v>
      </c>
      <c r="I14" s="167"/>
      <c r="J14" s="175"/>
      <c r="K14" s="174" t="n">
        <v>1000</v>
      </c>
      <c r="L14" s="180" t="n">
        <f aca="false">L12+J14-K14</f>
        <v>29987.21</v>
      </c>
      <c r="M14" s="174"/>
      <c r="N14" s="175"/>
    </row>
    <row r="15" customFormat="false" ht="11.25" hidden="false" customHeight="true" outlineLevel="0" collapsed="false">
      <c r="B15" s="166" t="n">
        <v>2</v>
      </c>
      <c r="C15" s="194" t="n">
        <f aca="false">DATE(2015,5,30)</f>
        <v>42154</v>
      </c>
      <c r="D15" s="165" t="s">
        <v>737</v>
      </c>
      <c r="E15" s="167" t="n">
        <v>11050000</v>
      </c>
      <c r="F15" s="167" t="e">
        <f aca="false">VLOOKUP($E15,#REF!,2,FALSE())</f>
        <v>#VALUE!</v>
      </c>
      <c r="G15" s="195" t="n">
        <v>10010000</v>
      </c>
      <c r="H15" s="167" t="e">
        <f aca="false">VLOOKUP($G15,#REF!,2,FALSE())</f>
        <v>#VALUE!</v>
      </c>
      <c r="I15" s="167"/>
      <c r="J15" s="175"/>
      <c r="K15" s="175" t="n">
        <v>26987.21</v>
      </c>
      <c r="L15" s="180" t="n">
        <f aca="false">L14+J15-K15</f>
        <v>3000</v>
      </c>
      <c r="M15" s="174"/>
      <c r="N15" s="175"/>
    </row>
    <row r="16" customFormat="false" ht="11.25" hidden="false" customHeight="true" outlineLevel="0" collapsed="false">
      <c r="B16" s="166" t="n">
        <v>3</v>
      </c>
      <c r="C16" s="194" t="n">
        <f aca="false">DATE(2015,6,30)</f>
        <v>42185</v>
      </c>
      <c r="D16" s="165" t="s">
        <v>735</v>
      </c>
      <c r="E16" s="167" t="n">
        <v>11050000</v>
      </c>
      <c r="F16" s="167" t="e">
        <f aca="false">VLOOKUP($E16,#REF!,2,FALSE())</f>
        <v>#VALUE!</v>
      </c>
      <c r="G16" s="195" t="n">
        <v>71150102</v>
      </c>
      <c r="H16" s="167" t="e">
        <f aca="false">VLOOKUP($G16,#REF!,2,FALSE())</f>
        <v>#VALUE!</v>
      </c>
      <c r="I16" s="167"/>
      <c r="J16" s="175"/>
      <c r="K16" s="175" t="n">
        <v>3000</v>
      </c>
      <c r="L16" s="180" t="n">
        <f aca="false">L15+J16-K16</f>
        <v>0</v>
      </c>
      <c r="M16" s="174"/>
      <c r="N16" s="175"/>
    </row>
    <row r="17" customFormat="false" ht="11.25" hidden="false" customHeight="true" outlineLevel="0" collapsed="false">
      <c r="D17" s="179"/>
      <c r="F17" s="167"/>
      <c r="H17" s="167"/>
      <c r="I17" s="179"/>
      <c r="J17" s="182" t="n">
        <f aca="false">SUM(J14:J16)</f>
        <v>0</v>
      </c>
      <c r="K17" s="182" t="n">
        <f aca="false">SUM(K14:K16)</f>
        <v>30987.21</v>
      </c>
      <c r="L17" s="183"/>
      <c r="M17" s="174"/>
      <c r="N17" s="175"/>
    </row>
    <row r="18" customFormat="false" ht="11.25" hidden="false" customHeight="true" outlineLevel="0" collapsed="false">
      <c r="B18" s="184"/>
      <c r="C18" s="185"/>
      <c r="D18" s="186"/>
      <c r="E18" s="187"/>
      <c r="F18" s="187"/>
      <c r="G18" s="187"/>
      <c r="H18" s="187"/>
      <c r="I18" s="186"/>
      <c r="J18" s="196" t="s">
        <v>733</v>
      </c>
      <c r="K18" s="189"/>
      <c r="L18" s="197" t="n">
        <f aca="false">L12+J17-K17</f>
        <v>0</v>
      </c>
      <c r="M18" s="174"/>
      <c r="N18" s="175"/>
    </row>
    <row r="19" customFormat="false" ht="11.25" hidden="false" customHeight="true" outlineLevel="0" collapsed="false">
      <c r="B19" s="165"/>
      <c r="D19" s="179"/>
      <c r="F19" s="167"/>
      <c r="H19" s="167"/>
      <c r="I19" s="179"/>
      <c r="J19" s="191"/>
      <c r="K19" s="175"/>
      <c r="L19" s="183"/>
      <c r="M19" s="174"/>
      <c r="N19" s="175"/>
    </row>
    <row r="20" customFormat="false" ht="11.25" hidden="false" customHeight="true" outlineLevel="0" collapsed="false">
      <c r="B20" s="165"/>
      <c r="D20" s="179"/>
      <c r="F20" s="167"/>
      <c r="H20" s="167"/>
      <c r="I20" s="179"/>
      <c r="J20" s="191"/>
      <c r="K20" s="175"/>
      <c r="L20" s="183"/>
      <c r="M20" s="174"/>
      <c r="N20" s="175"/>
    </row>
    <row r="21" customFormat="false" ht="11.25" hidden="false" customHeight="true" outlineLevel="0" collapsed="false">
      <c r="B21" s="165"/>
      <c r="D21" s="179"/>
      <c r="F21" s="167"/>
      <c r="H21" s="167"/>
      <c r="I21" s="179"/>
      <c r="J21" s="191"/>
      <c r="K21" s="175"/>
      <c r="L21" s="183"/>
      <c r="M21" s="174"/>
      <c r="N21" s="175"/>
    </row>
    <row r="22" customFormat="false" ht="11.25" hidden="false" customHeight="true" outlineLevel="0" collapsed="false">
      <c r="B22" s="165"/>
      <c r="D22" s="179"/>
      <c r="F22" s="167"/>
      <c r="H22" s="167"/>
      <c r="I22" s="179"/>
      <c r="J22" s="191"/>
      <c r="K22" s="175"/>
      <c r="L22" s="183"/>
      <c r="M22" s="174"/>
      <c r="N22" s="175"/>
    </row>
    <row r="23" customFormat="false" ht="11.25" hidden="false" customHeight="true" outlineLevel="0" collapsed="false">
      <c r="B23" s="165"/>
      <c r="D23" s="179"/>
      <c r="F23" s="167"/>
      <c r="H23" s="167"/>
      <c r="I23" s="179"/>
      <c r="J23" s="191"/>
      <c r="K23" s="175"/>
      <c r="L23" s="183"/>
      <c r="M23" s="174"/>
      <c r="N23" s="175"/>
    </row>
    <row r="24" customFormat="false" ht="11.25" hidden="false" customHeight="true" outlineLevel="0" collapsed="false">
      <c r="B24" s="165"/>
      <c r="D24" s="179"/>
      <c r="F24" s="167"/>
      <c r="H24" s="167"/>
      <c r="I24" s="179"/>
      <c r="J24" s="191"/>
      <c r="K24" s="175"/>
      <c r="L24" s="183"/>
      <c r="M24" s="174"/>
      <c r="N24" s="175"/>
    </row>
    <row r="25" customFormat="false" ht="11.25" hidden="false" customHeight="true" outlineLevel="0" collapsed="false">
      <c r="B25" s="165"/>
      <c r="D25" s="179"/>
      <c r="F25" s="167"/>
      <c r="H25" s="167"/>
      <c r="I25" s="179"/>
      <c r="J25" s="191"/>
      <c r="K25" s="175"/>
      <c r="L25" s="183"/>
      <c r="M25" s="174"/>
      <c r="N25" s="175"/>
    </row>
    <row r="26" customFormat="false" ht="11.25" hidden="false" customHeight="true" outlineLevel="0" collapsed="false">
      <c r="B26" s="165"/>
      <c r="D26" s="179"/>
      <c r="F26" s="167"/>
      <c r="H26" s="167"/>
      <c r="I26" s="179"/>
      <c r="J26" s="191"/>
      <c r="K26" s="175"/>
      <c r="L26" s="183"/>
      <c r="M26" s="174"/>
      <c r="N26" s="175"/>
    </row>
    <row r="27" customFormat="false" ht="11.25" hidden="false" customHeight="true" outlineLevel="0" collapsed="false">
      <c r="B27" s="165"/>
      <c r="D27" s="179"/>
      <c r="F27" s="167"/>
      <c r="H27" s="167"/>
      <c r="I27" s="179"/>
      <c r="J27" s="191"/>
      <c r="K27" s="175"/>
      <c r="L27" s="183"/>
      <c r="M27" s="174"/>
      <c r="N27" s="175"/>
    </row>
    <row r="28" customFormat="false" ht="11.25" hidden="false" customHeight="true" outlineLevel="0" collapsed="false">
      <c r="B28" s="165"/>
      <c r="D28" s="179"/>
      <c r="F28" s="167"/>
      <c r="H28" s="167"/>
      <c r="I28" s="179"/>
      <c r="J28" s="191"/>
      <c r="K28" s="175"/>
      <c r="L28" s="183"/>
      <c r="M28" s="174"/>
      <c r="N28" s="175"/>
    </row>
    <row r="29" customFormat="false" ht="11.25" hidden="false" customHeight="true" outlineLevel="0" collapsed="false">
      <c r="B29" s="165"/>
      <c r="D29" s="179"/>
      <c r="F29" s="167"/>
      <c r="H29" s="167"/>
      <c r="I29" s="179"/>
      <c r="J29" s="191"/>
      <c r="K29" s="175"/>
      <c r="L29" s="183"/>
      <c r="M29" s="174"/>
      <c r="N29" s="175"/>
    </row>
    <row r="30" customFormat="false" ht="11.25" hidden="false" customHeight="true" outlineLevel="0" collapsed="false">
      <c r="B30" s="165"/>
      <c r="D30" s="179"/>
      <c r="F30" s="167"/>
      <c r="H30" s="167"/>
      <c r="I30" s="179"/>
      <c r="J30" s="191"/>
      <c r="K30" s="175"/>
      <c r="L30" s="183"/>
      <c r="M30" s="174"/>
      <c r="N30" s="175"/>
    </row>
    <row r="31" customFormat="false" ht="11.25" hidden="false" customHeight="true" outlineLevel="0" collapsed="false">
      <c r="B31" s="165"/>
      <c r="D31" s="179"/>
      <c r="F31" s="167"/>
      <c r="H31" s="167"/>
      <c r="I31" s="179"/>
      <c r="J31" s="191"/>
      <c r="K31" s="175"/>
      <c r="L31" s="183"/>
      <c r="M31" s="174"/>
      <c r="N31" s="175"/>
    </row>
    <row r="32" customFormat="false" ht="11.25" hidden="false" customHeight="true" outlineLevel="0" collapsed="false">
      <c r="B32" s="165"/>
      <c r="D32" s="179"/>
      <c r="F32" s="167"/>
      <c r="H32" s="167"/>
      <c r="I32" s="179"/>
      <c r="J32" s="191"/>
      <c r="K32" s="175"/>
      <c r="L32" s="183"/>
      <c r="M32" s="174"/>
      <c r="N32" s="175"/>
    </row>
    <row r="33" customFormat="false" ht="11.25" hidden="false" customHeight="true" outlineLevel="0" collapsed="false">
      <c r="B33" s="165"/>
      <c r="D33" s="179"/>
      <c r="F33" s="167"/>
      <c r="H33" s="167"/>
      <c r="I33" s="179"/>
      <c r="J33" s="191"/>
      <c r="K33" s="175"/>
      <c r="L33" s="183"/>
      <c r="M33" s="174"/>
      <c r="N33" s="175"/>
    </row>
    <row r="34" customFormat="false" ht="11.25" hidden="false" customHeight="true" outlineLevel="0" collapsed="false">
      <c r="B34" s="165"/>
      <c r="D34" s="179"/>
      <c r="F34" s="167"/>
      <c r="H34" s="167"/>
      <c r="I34" s="179"/>
      <c r="J34" s="191"/>
      <c r="K34" s="175"/>
      <c r="L34" s="183"/>
      <c r="M34" s="174"/>
      <c r="N34" s="175"/>
    </row>
    <row r="35" customFormat="false" ht="11.25" hidden="false" customHeight="true" outlineLevel="0" collapsed="false">
      <c r="B35" s="165"/>
      <c r="D35" s="179"/>
      <c r="F35" s="167"/>
      <c r="H35" s="167"/>
      <c r="I35" s="179"/>
      <c r="J35" s="191"/>
      <c r="K35" s="175"/>
      <c r="L35" s="183"/>
      <c r="M35" s="174"/>
      <c r="N35" s="175"/>
    </row>
    <row r="36" customFormat="false" ht="11.25" hidden="false" customHeight="true" outlineLevel="0" collapsed="false">
      <c r="B36" s="165"/>
      <c r="D36" s="179"/>
      <c r="F36" s="167"/>
      <c r="H36" s="167"/>
      <c r="I36" s="179"/>
      <c r="J36" s="191"/>
      <c r="K36" s="175"/>
      <c r="L36" s="183"/>
      <c r="M36" s="174"/>
      <c r="N36" s="175"/>
    </row>
    <row r="37" customFormat="false" ht="11.25" hidden="false" customHeight="true" outlineLevel="0" collapsed="false">
      <c r="B37" s="165"/>
      <c r="D37" s="179"/>
      <c r="F37" s="167"/>
      <c r="H37" s="167"/>
      <c r="I37" s="179"/>
      <c r="J37" s="191"/>
      <c r="K37" s="175"/>
      <c r="L37" s="183"/>
      <c r="M37" s="174"/>
      <c r="N37" s="175"/>
    </row>
    <row r="38" customFormat="false" ht="11.25" hidden="false" customHeight="true" outlineLevel="0" collapsed="false">
      <c r="B38" s="165"/>
      <c r="D38" s="179"/>
      <c r="F38" s="167"/>
      <c r="H38" s="167"/>
      <c r="I38" s="179"/>
      <c r="J38" s="191"/>
      <c r="K38" s="175"/>
      <c r="L38" s="183"/>
      <c r="M38" s="174"/>
      <c r="N38" s="175"/>
    </row>
    <row r="39" customFormat="false" ht="11.25" hidden="false" customHeight="true" outlineLevel="0" collapsed="false">
      <c r="B39" s="165"/>
      <c r="D39" s="179"/>
      <c r="F39" s="167"/>
      <c r="H39" s="167"/>
      <c r="I39" s="179"/>
      <c r="J39" s="191"/>
      <c r="K39" s="175"/>
      <c r="L39" s="183"/>
      <c r="M39" s="174"/>
      <c r="N39" s="175"/>
    </row>
    <row r="40" customFormat="false" ht="11.25" hidden="false" customHeight="true" outlineLevel="0" collapsed="false">
      <c r="B40" s="165"/>
      <c r="D40" s="179"/>
      <c r="F40" s="167"/>
      <c r="H40" s="167"/>
      <c r="I40" s="179"/>
      <c r="J40" s="191"/>
      <c r="K40" s="175"/>
      <c r="L40" s="183"/>
      <c r="M40" s="174"/>
      <c r="N40" s="175"/>
    </row>
    <row r="41" customFormat="false" ht="11.25" hidden="false" customHeight="true" outlineLevel="0" collapsed="false">
      <c r="B41" s="165"/>
      <c r="D41" s="179"/>
      <c r="F41" s="167"/>
      <c r="H41" s="167"/>
      <c r="I41" s="179"/>
      <c r="J41" s="191"/>
      <c r="K41" s="175"/>
      <c r="L41" s="183"/>
      <c r="M41" s="174"/>
      <c r="N41" s="175"/>
    </row>
    <row r="42" customFormat="false" ht="11.25" hidden="false" customHeight="true" outlineLevel="0" collapsed="false">
      <c r="B42" s="165"/>
      <c r="D42" s="179"/>
      <c r="F42" s="167"/>
      <c r="H42" s="167"/>
      <c r="I42" s="179"/>
      <c r="J42" s="191"/>
      <c r="K42" s="175"/>
      <c r="L42" s="183"/>
      <c r="M42" s="174"/>
      <c r="N42" s="175"/>
    </row>
    <row r="43" customFormat="false" ht="11.25" hidden="false" customHeight="true" outlineLevel="0" collapsed="false">
      <c r="B43" s="165"/>
      <c r="D43" s="179"/>
      <c r="F43" s="167"/>
      <c r="H43" s="167"/>
      <c r="I43" s="179"/>
      <c r="J43" s="191"/>
      <c r="K43" s="175"/>
      <c r="L43" s="183"/>
      <c r="M43" s="174"/>
      <c r="N43" s="175"/>
    </row>
    <row r="44" customFormat="false" ht="11.25" hidden="false" customHeight="true" outlineLevel="0" collapsed="false">
      <c r="B44" s="165"/>
      <c r="D44" s="179"/>
      <c r="F44" s="167"/>
      <c r="H44" s="167"/>
      <c r="I44" s="179"/>
      <c r="J44" s="191"/>
      <c r="K44" s="175"/>
      <c r="L44" s="183"/>
      <c r="M44" s="174"/>
      <c r="N44" s="175"/>
    </row>
    <row r="45" customFormat="false" ht="11.25" hidden="false" customHeight="true" outlineLevel="0" collapsed="false">
      <c r="B45" s="165"/>
      <c r="D45" s="179"/>
      <c r="F45" s="167"/>
      <c r="H45" s="167"/>
      <c r="I45" s="179"/>
      <c r="J45" s="191"/>
      <c r="K45" s="175"/>
      <c r="L45" s="183"/>
      <c r="M45" s="174"/>
      <c r="N45" s="175"/>
    </row>
    <row r="46" customFormat="false" ht="11.25" hidden="false" customHeight="true" outlineLevel="0" collapsed="false">
      <c r="B46" s="165"/>
      <c r="D46" s="179"/>
      <c r="F46" s="167"/>
      <c r="H46" s="167"/>
      <c r="I46" s="179"/>
      <c r="J46" s="191"/>
      <c r="K46" s="175"/>
      <c r="L46" s="183"/>
      <c r="M46" s="174"/>
      <c r="N46" s="175"/>
    </row>
    <row r="47" customFormat="false" ht="11.25" hidden="false" customHeight="true" outlineLevel="0" collapsed="false">
      <c r="B47" s="165"/>
      <c r="D47" s="179"/>
      <c r="F47" s="167"/>
      <c r="H47" s="167"/>
      <c r="I47" s="179"/>
      <c r="J47" s="191"/>
      <c r="K47" s="175"/>
      <c r="L47" s="183"/>
      <c r="M47" s="174"/>
      <c r="N47" s="175"/>
    </row>
    <row r="48" customFormat="false" ht="11.25" hidden="false" customHeight="true" outlineLevel="0" collapsed="false">
      <c r="B48" s="165"/>
      <c r="D48" s="179"/>
      <c r="F48" s="167"/>
      <c r="H48" s="167"/>
      <c r="I48" s="179"/>
      <c r="J48" s="191"/>
      <c r="K48" s="175"/>
      <c r="L48" s="183"/>
      <c r="M48" s="174"/>
      <c r="N48" s="175"/>
    </row>
    <row r="49" customFormat="false" ht="11.25" hidden="false" customHeight="true" outlineLevel="0" collapsed="false">
      <c r="B49" s="165"/>
      <c r="D49" s="179"/>
      <c r="F49" s="167"/>
      <c r="H49" s="167"/>
      <c r="I49" s="179"/>
      <c r="J49" s="191"/>
      <c r="K49" s="175"/>
      <c r="L49" s="183"/>
      <c r="M49" s="174"/>
      <c r="N49" s="175"/>
    </row>
    <row r="50" customFormat="false" ht="11.25" hidden="false" customHeight="true" outlineLevel="0" collapsed="false">
      <c r="B50" s="165"/>
      <c r="D50" s="179"/>
      <c r="F50" s="167"/>
      <c r="H50" s="167"/>
      <c r="I50" s="179"/>
      <c r="J50" s="191"/>
      <c r="K50" s="175"/>
      <c r="L50" s="183"/>
      <c r="M50" s="174"/>
      <c r="N50" s="175"/>
    </row>
    <row r="51" customFormat="false" ht="11.25" hidden="false" customHeight="true" outlineLevel="0" collapsed="false">
      <c r="B51" s="165"/>
      <c r="D51" s="179"/>
      <c r="F51" s="167"/>
      <c r="H51" s="167"/>
      <c r="I51" s="179"/>
      <c r="J51" s="191"/>
      <c r="K51" s="175"/>
      <c r="L51" s="183"/>
      <c r="M51" s="174"/>
      <c r="N51" s="175"/>
    </row>
    <row r="52" customFormat="false" ht="11.25" hidden="false" customHeight="true" outlineLevel="0" collapsed="false">
      <c r="B52" s="165"/>
      <c r="D52" s="179"/>
      <c r="F52" s="167"/>
      <c r="H52" s="167"/>
      <c r="I52" s="179"/>
      <c r="J52" s="191"/>
      <c r="K52" s="175"/>
      <c r="L52" s="183"/>
      <c r="M52" s="174"/>
      <c r="N52" s="175"/>
    </row>
    <row r="53" customFormat="false" ht="11.25" hidden="false" customHeight="true" outlineLevel="0" collapsed="false">
      <c r="B53" s="165"/>
      <c r="D53" s="179"/>
      <c r="F53" s="167"/>
      <c r="H53" s="167"/>
      <c r="I53" s="179"/>
      <c r="J53" s="191"/>
      <c r="K53" s="175"/>
      <c r="L53" s="183"/>
      <c r="M53" s="174"/>
      <c r="N53" s="175"/>
    </row>
    <row r="54" customFormat="false" ht="11.25" hidden="false" customHeight="true" outlineLevel="0" collapsed="false">
      <c r="B54" s="165"/>
      <c r="D54" s="179"/>
      <c r="F54" s="167"/>
      <c r="H54" s="167"/>
      <c r="I54" s="179"/>
      <c r="J54" s="191"/>
      <c r="K54" s="175"/>
      <c r="L54" s="183"/>
      <c r="M54" s="174"/>
      <c r="N54" s="175"/>
    </row>
    <row r="55" customFormat="false" ht="11.25" hidden="false" customHeight="true" outlineLevel="0" collapsed="false">
      <c r="B55" s="165"/>
      <c r="D55" s="179"/>
      <c r="F55" s="167"/>
      <c r="H55" s="167"/>
      <c r="I55" s="179"/>
      <c r="J55" s="191"/>
      <c r="K55" s="175"/>
      <c r="L55" s="183"/>
      <c r="M55" s="174"/>
      <c r="N55" s="175"/>
    </row>
    <row r="56" customFormat="false" ht="11.25" hidden="false" customHeight="true" outlineLevel="0" collapsed="false">
      <c r="B56" s="165"/>
      <c r="D56" s="179"/>
      <c r="F56" s="167"/>
      <c r="H56" s="167"/>
      <c r="I56" s="179"/>
      <c r="J56" s="191"/>
      <c r="K56" s="175"/>
      <c r="L56" s="183"/>
      <c r="M56" s="174"/>
      <c r="N56" s="175"/>
    </row>
    <row r="57" customFormat="false" ht="11.25" hidden="false" customHeight="true" outlineLevel="0" collapsed="false">
      <c r="B57" s="165"/>
      <c r="D57" s="179"/>
      <c r="F57" s="167"/>
      <c r="H57" s="167"/>
      <c r="I57" s="179"/>
      <c r="J57" s="191"/>
      <c r="K57" s="175"/>
      <c r="L57" s="183"/>
      <c r="M57" s="174"/>
      <c r="N57" s="175"/>
    </row>
    <row r="58" customFormat="false" ht="11.25" hidden="false" customHeight="true" outlineLevel="0" collapsed="false">
      <c r="B58" s="165"/>
      <c r="D58" s="179"/>
      <c r="F58" s="167"/>
      <c r="H58" s="167"/>
      <c r="I58" s="179"/>
      <c r="J58" s="191"/>
      <c r="K58" s="175"/>
      <c r="L58" s="183"/>
      <c r="M58" s="174"/>
      <c r="N58" s="175"/>
    </row>
    <row r="59" customFormat="false" ht="11.25" hidden="false" customHeight="true" outlineLevel="0" collapsed="false">
      <c r="B59" s="165"/>
      <c r="D59" s="179"/>
      <c r="F59" s="167"/>
      <c r="H59" s="167"/>
      <c r="I59" s="179"/>
      <c r="J59" s="191"/>
      <c r="K59" s="175"/>
      <c r="L59" s="183"/>
      <c r="M59" s="174"/>
      <c r="N59" s="175"/>
    </row>
    <row r="60" customFormat="false" ht="11.25" hidden="false" customHeight="true" outlineLevel="0" collapsed="false">
      <c r="B60" s="165"/>
      <c r="D60" s="179"/>
      <c r="F60" s="167"/>
      <c r="H60" s="167"/>
      <c r="I60" s="179"/>
      <c r="J60" s="191"/>
      <c r="K60" s="175"/>
      <c r="L60" s="183"/>
      <c r="M60" s="174"/>
      <c r="N60" s="175"/>
    </row>
    <row r="61" customFormat="false" ht="11.25" hidden="false" customHeight="true" outlineLevel="0" collapsed="false">
      <c r="B61" s="165"/>
      <c r="D61" s="179"/>
      <c r="F61" s="167"/>
      <c r="H61" s="167"/>
      <c r="I61" s="179"/>
      <c r="J61" s="191"/>
      <c r="K61" s="175"/>
      <c r="L61" s="183"/>
      <c r="M61" s="174"/>
      <c r="N61" s="175"/>
    </row>
    <row r="62" customFormat="false" ht="11.25" hidden="false" customHeight="true" outlineLevel="0" collapsed="false">
      <c r="B62" s="165"/>
      <c r="D62" s="179"/>
      <c r="F62" s="167"/>
      <c r="H62" s="167"/>
      <c r="I62" s="179"/>
      <c r="J62" s="191"/>
      <c r="K62" s="175"/>
      <c r="L62" s="183"/>
      <c r="M62" s="174"/>
      <c r="N62" s="175"/>
    </row>
    <row r="63" customFormat="false" ht="11.25" hidden="false" customHeight="true" outlineLevel="0" collapsed="false">
      <c r="B63" s="165"/>
      <c r="D63" s="179"/>
      <c r="F63" s="167"/>
      <c r="H63" s="167"/>
      <c r="I63" s="179"/>
      <c r="J63" s="191"/>
      <c r="K63" s="175"/>
      <c r="L63" s="183"/>
      <c r="M63" s="174"/>
      <c r="N63" s="175"/>
    </row>
    <row r="64" customFormat="false" ht="11.25" hidden="false" customHeight="true" outlineLevel="0" collapsed="false">
      <c r="B64" s="165"/>
      <c r="D64" s="179"/>
      <c r="F64" s="167"/>
      <c r="H64" s="167"/>
      <c r="I64" s="179"/>
      <c r="J64" s="191"/>
      <c r="K64" s="175"/>
      <c r="L64" s="183"/>
      <c r="M64" s="174"/>
      <c r="N64" s="175"/>
    </row>
    <row r="65" customFormat="false" ht="11.25" hidden="false" customHeight="true" outlineLevel="0" collapsed="false">
      <c r="B65" s="165"/>
      <c r="D65" s="179"/>
      <c r="F65" s="167"/>
      <c r="H65" s="167"/>
      <c r="I65" s="179"/>
      <c r="J65" s="191"/>
      <c r="K65" s="175"/>
      <c r="L65" s="183"/>
      <c r="M65" s="174"/>
      <c r="N65" s="175"/>
    </row>
    <row r="66" customFormat="false" ht="11.25" hidden="false" customHeight="true" outlineLevel="0" collapsed="false">
      <c r="B66" s="165"/>
      <c r="D66" s="179"/>
      <c r="F66" s="167"/>
      <c r="H66" s="167"/>
      <c r="I66" s="179"/>
      <c r="J66" s="191"/>
      <c r="K66" s="175"/>
      <c r="L66" s="183"/>
      <c r="M66" s="174"/>
      <c r="N66" s="175"/>
    </row>
    <row r="67" customFormat="false" ht="11.25" hidden="false" customHeight="true" outlineLevel="0" collapsed="false">
      <c r="B67" s="165"/>
      <c r="D67" s="179"/>
      <c r="F67" s="167"/>
      <c r="H67" s="167"/>
      <c r="I67" s="179"/>
      <c r="J67" s="191"/>
      <c r="K67" s="175"/>
      <c r="L67" s="183"/>
      <c r="M67" s="174"/>
      <c r="N67" s="175"/>
    </row>
    <row r="68" customFormat="false" ht="11.25" hidden="false" customHeight="true" outlineLevel="0" collapsed="false">
      <c r="B68" s="165"/>
      <c r="D68" s="179"/>
      <c r="F68" s="167"/>
      <c r="H68" s="167"/>
      <c r="I68" s="179"/>
      <c r="J68" s="191"/>
      <c r="K68" s="175"/>
      <c r="L68" s="183"/>
      <c r="M68" s="174"/>
      <c r="N68" s="175"/>
    </row>
    <row r="69" customFormat="false" ht="11.25" hidden="false" customHeight="true" outlineLevel="0" collapsed="false">
      <c r="B69" s="165"/>
      <c r="D69" s="179"/>
      <c r="F69" s="167"/>
      <c r="H69" s="167"/>
      <c r="I69" s="179"/>
      <c r="J69" s="191"/>
      <c r="K69" s="175"/>
      <c r="L69" s="183"/>
      <c r="M69" s="174"/>
      <c r="N69" s="175"/>
    </row>
    <row r="70" customFormat="false" ht="11.25" hidden="false" customHeight="true" outlineLevel="0" collapsed="false">
      <c r="B70" s="165"/>
      <c r="D70" s="179"/>
      <c r="F70" s="167"/>
      <c r="H70" s="167"/>
      <c r="I70" s="179"/>
      <c r="J70" s="191"/>
      <c r="K70" s="175"/>
      <c r="L70" s="183"/>
      <c r="M70" s="174"/>
      <c r="N70" s="175"/>
    </row>
    <row r="71" customFormat="false" ht="11.25" hidden="false" customHeight="true" outlineLevel="0" collapsed="false">
      <c r="B71" s="165"/>
      <c r="D71" s="179"/>
      <c r="F71" s="167"/>
      <c r="H71" s="167"/>
      <c r="I71" s="179"/>
      <c r="J71" s="191"/>
      <c r="K71" s="175"/>
      <c r="L71" s="183"/>
      <c r="M71" s="174"/>
      <c r="N71" s="175"/>
    </row>
    <row r="72" customFormat="false" ht="11.25" hidden="false" customHeight="true" outlineLevel="0" collapsed="false">
      <c r="B72" s="165"/>
      <c r="D72" s="179"/>
      <c r="F72" s="167"/>
      <c r="H72" s="167"/>
      <c r="I72" s="179"/>
      <c r="J72" s="191"/>
      <c r="K72" s="175"/>
      <c r="L72" s="183"/>
      <c r="M72" s="174"/>
      <c r="N72" s="175"/>
    </row>
    <row r="73" customFormat="false" ht="11.25" hidden="false" customHeight="true" outlineLevel="0" collapsed="false">
      <c r="B73" s="165"/>
      <c r="D73" s="179"/>
      <c r="F73" s="167"/>
      <c r="H73" s="167"/>
      <c r="I73" s="179"/>
      <c r="J73" s="191"/>
      <c r="K73" s="175"/>
      <c r="L73" s="183"/>
      <c r="M73" s="174"/>
      <c r="N73" s="175"/>
    </row>
    <row r="74" customFormat="false" ht="11.25" hidden="false" customHeight="true" outlineLevel="0" collapsed="false">
      <c r="B74" s="165"/>
      <c r="D74" s="179"/>
      <c r="F74" s="167"/>
      <c r="H74" s="167"/>
      <c r="I74" s="179"/>
      <c r="J74" s="191"/>
      <c r="K74" s="175"/>
      <c r="L74" s="183"/>
      <c r="M74" s="174"/>
      <c r="N74" s="175"/>
    </row>
    <row r="75" customFormat="false" ht="11.25" hidden="false" customHeight="true" outlineLevel="0" collapsed="false">
      <c r="B75" s="165"/>
      <c r="D75" s="179"/>
      <c r="F75" s="167"/>
      <c r="H75" s="167"/>
      <c r="I75" s="179"/>
      <c r="J75" s="191"/>
      <c r="K75" s="175"/>
      <c r="L75" s="183"/>
      <c r="M75" s="174"/>
      <c r="N75" s="175"/>
    </row>
    <row r="76" customFormat="false" ht="11.25" hidden="false" customHeight="true" outlineLevel="0" collapsed="false">
      <c r="B76" s="165"/>
      <c r="D76" s="179"/>
      <c r="F76" s="167"/>
      <c r="H76" s="167"/>
      <c r="I76" s="179"/>
      <c r="J76" s="191"/>
      <c r="K76" s="175"/>
      <c r="L76" s="183"/>
      <c r="M76" s="174"/>
      <c r="N76" s="175"/>
    </row>
    <row r="77" customFormat="false" ht="11.25" hidden="false" customHeight="true" outlineLevel="0" collapsed="false">
      <c r="B77" s="165"/>
      <c r="D77" s="179"/>
      <c r="F77" s="167"/>
      <c r="H77" s="167"/>
      <c r="I77" s="179"/>
      <c r="J77" s="191"/>
      <c r="K77" s="175"/>
      <c r="L77" s="183"/>
      <c r="M77" s="174"/>
      <c r="N77" s="175"/>
    </row>
    <row r="78" customFormat="false" ht="11.25" hidden="false" customHeight="true" outlineLevel="0" collapsed="false">
      <c r="B78" s="165"/>
      <c r="D78" s="179"/>
      <c r="F78" s="167"/>
      <c r="H78" s="167"/>
      <c r="I78" s="179"/>
      <c r="J78" s="191"/>
      <c r="K78" s="175"/>
      <c r="L78" s="183"/>
      <c r="M78" s="174"/>
      <c r="N78" s="175"/>
    </row>
    <row r="79" customFormat="false" ht="11.25" hidden="false" customHeight="true" outlineLevel="0" collapsed="false">
      <c r="B79" s="165"/>
      <c r="D79" s="179"/>
      <c r="F79" s="167"/>
      <c r="H79" s="167"/>
      <c r="I79" s="179"/>
      <c r="J79" s="191"/>
      <c r="K79" s="175"/>
      <c r="L79" s="183"/>
      <c r="M79" s="174"/>
      <c r="N79" s="175"/>
    </row>
    <row r="80" customFormat="false" ht="11.25" hidden="false" customHeight="true" outlineLevel="0" collapsed="false">
      <c r="B80" s="165"/>
      <c r="D80" s="179"/>
      <c r="F80" s="167"/>
      <c r="H80" s="167"/>
      <c r="I80" s="179"/>
      <c r="J80" s="191"/>
      <c r="K80" s="175"/>
      <c r="L80" s="183"/>
      <c r="M80" s="174"/>
      <c r="N80" s="175"/>
    </row>
    <row r="81" customFormat="false" ht="11.25" hidden="false" customHeight="true" outlineLevel="0" collapsed="false">
      <c r="B81" s="165"/>
      <c r="D81" s="179"/>
      <c r="F81" s="167"/>
      <c r="H81" s="167"/>
      <c r="I81" s="179"/>
      <c r="J81" s="191"/>
      <c r="K81" s="175"/>
      <c r="L81" s="183"/>
      <c r="M81" s="174"/>
      <c r="N81" s="175"/>
    </row>
    <row r="82" customFormat="false" ht="11.25" hidden="false" customHeight="true" outlineLevel="0" collapsed="false">
      <c r="B82" s="165"/>
      <c r="D82" s="179"/>
      <c r="F82" s="167"/>
      <c r="H82" s="167"/>
      <c r="I82" s="179"/>
      <c r="J82" s="191"/>
      <c r="K82" s="175"/>
      <c r="L82" s="183"/>
      <c r="M82" s="174"/>
      <c r="N82" s="175"/>
    </row>
    <row r="83" customFormat="false" ht="11.25" hidden="false" customHeight="true" outlineLevel="0" collapsed="false">
      <c r="B83" s="165"/>
      <c r="D83" s="179"/>
      <c r="F83" s="167"/>
      <c r="H83" s="167"/>
      <c r="I83" s="179"/>
      <c r="J83" s="191"/>
      <c r="K83" s="175"/>
      <c r="L83" s="183"/>
      <c r="M83" s="174"/>
      <c r="N83" s="175"/>
    </row>
    <row r="84" customFormat="false" ht="11.25" hidden="false" customHeight="true" outlineLevel="0" collapsed="false">
      <c r="B84" s="165"/>
      <c r="D84" s="179"/>
      <c r="F84" s="167"/>
      <c r="H84" s="167"/>
      <c r="I84" s="179"/>
      <c r="J84" s="191"/>
      <c r="K84" s="175"/>
      <c r="L84" s="183"/>
      <c r="M84" s="174"/>
      <c r="N84" s="175"/>
    </row>
    <row r="85" customFormat="false" ht="11.25" hidden="false" customHeight="true" outlineLevel="0" collapsed="false">
      <c r="B85" s="165"/>
      <c r="D85" s="179"/>
      <c r="F85" s="167"/>
      <c r="H85" s="167"/>
      <c r="I85" s="179"/>
      <c r="J85" s="191"/>
      <c r="K85" s="175"/>
      <c r="L85" s="183"/>
      <c r="M85" s="174"/>
      <c r="N85" s="175"/>
    </row>
    <row r="86" customFormat="false" ht="11.25" hidden="false" customHeight="true" outlineLevel="0" collapsed="false">
      <c r="B86" s="165"/>
      <c r="D86" s="179"/>
      <c r="F86" s="167"/>
      <c r="H86" s="167"/>
      <c r="I86" s="179"/>
      <c r="J86" s="191"/>
      <c r="K86" s="175"/>
      <c r="L86" s="183"/>
      <c r="M86" s="174"/>
      <c r="N86" s="175"/>
    </row>
    <row r="87" customFormat="false" ht="11.25" hidden="false" customHeight="true" outlineLevel="0" collapsed="false">
      <c r="B87" s="165"/>
      <c r="D87" s="179"/>
      <c r="F87" s="167"/>
      <c r="H87" s="167"/>
      <c r="I87" s="179"/>
      <c r="J87" s="191"/>
      <c r="K87" s="175"/>
      <c r="L87" s="183"/>
      <c r="M87" s="174"/>
      <c r="N87" s="175"/>
    </row>
    <row r="88" customFormat="false" ht="11.25" hidden="false" customHeight="true" outlineLevel="0" collapsed="false">
      <c r="B88" s="165"/>
      <c r="D88" s="179"/>
      <c r="F88" s="167"/>
      <c r="H88" s="167"/>
      <c r="I88" s="179"/>
      <c r="J88" s="191"/>
      <c r="K88" s="175"/>
      <c r="L88" s="183"/>
      <c r="M88" s="174"/>
      <c r="N88" s="175"/>
    </row>
    <row r="89" customFormat="false" ht="11.25" hidden="false" customHeight="true" outlineLevel="0" collapsed="false">
      <c r="B89" s="165"/>
      <c r="D89" s="179"/>
      <c r="F89" s="167"/>
      <c r="H89" s="167"/>
      <c r="I89" s="179"/>
      <c r="J89" s="191"/>
      <c r="K89" s="175"/>
      <c r="L89" s="183"/>
      <c r="M89" s="174"/>
      <c r="N89" s="175"/>
    </row>
    <row r="90" customFormat="false" ht="11.25" hidden="false" customHeight="true" outlineLevel="0" collapsed="false">
      <c r="B90" s="165"/>
      <c r="D90" s="179"/>
      <c r="F90" s="167"/>
      <c r="H90" s="167"/>
      <c r="I90" s="179"/>
      <c r="J90" s="191"/>
      <c r="K90" s="175"/>
      <c r="L90" s="183"/>
      <c r="M90" s="174"/>
      <c r="N90" s="175"/>
    </row>
    <row r="91" customFormat="false" ht="11.25" hidden="false" customHeight="true" outlineLevel="0" collapsed="false">
      <c r="B91" s="165"/>
      <c r="D91" s="179"/>
      <c r="F91" s="167"/>
      <c r="H91" s="167"/>
      <c r="I91" s="179"/>
      <c r="J91" s="191"/>
      <c r="K91" s="175"/>
      <c r="L91" s="183"/>
      <c r="M91" s="174"/>
      <c r="N91" s="175"/>
    </row>
    <row r="92" customFormat="false" ht="11.25" hidden="false" customHeight="true" outlineLevel="0" collapsed="false">
      <c r="B92" s="165"/>
      <c r="D92" s="179"/>
      <c r="F92" s="167"/>
      <c r="H92" s="167"/>
      <c r="I92" s="179"/>
      <c r="J92" s="191"/>
      <c r="K92" s="175"/>
      <c r="L92" s="183"/>
      <c r="M92" s="174"/>
      <c r="N92" s="175"/>
    </row>
    <row r="93" customFormat="false" ht="11.25" hidden="false" customHeight="true" outlineLevel="0" collapsed="false">
      <c r="B93" s="165"/>
      <c r="D93" s="179"/>
      <c r="F93" s="167"/>
      <c r="H93" s="167"/>
      <c r="I93" s="179"/>
      <c r="J93" s="191"/>
      <c r="K93" s="175"/>
      <c r="L93" s="183"/>
      <c r="M93" s="174"/>
      <c r="N93" s="175"/>
    </row>
    <row r="94" customFormat="false" ht="11.25" hidden="false" customHeight="true" outlineLevel="0" collapsed="false">
      <c r="B94" s="165"/>
      <c r="D94" s="179"/>
      <c r="F94" s="167"/>
      <c r="H94" s="167"/>
      <c r="I94" s="179"/>
      <c r="J94" s="191"/>
      <c r="K94" s="175"/>
      <c r="L94" s="183"/>
      <c r="M94" s="174"/>
      <c r="N94" s="175"/>
    </row>
    <row r="95" customFormat="false" ht="11.25" hidden="false" customHeight="true" outlineLevel="0" collapsed="false">
      <c r="B95" s="165"/>
      <c r="D95" s="179"/>
      <c r="F95" s="167"/>
      <c r="H95" s="167"/>
      <c r="I95" s="179"/>
      <c r="J95" s="191"/>
      <c r="K95" s="175"/>
      <c r="L95" s="183"/>
      <c r="M95" s="174"/>
      <c r="N95" s="175"/>
    </row>
    <row r="96" customFormat="false" ht="11.25" hidden="false" customHeight="true" outlineLevel="0" collapsed="false">
      <c r="B96" s="165"/>
      <c r="D96" s="179"/>
      <c r="F96" s="167"/>
      <c r="H96" s="167"/>
      <c r="I96" s="179"/>
      <c r="J96" s="191"/>
      <c r="K96" s="175"/>
      <c r="L96" s="183"/>
      <c r="M96" s="174"/>
      <c r="N96" s="175"/>
    </row>
    <row r="97" customFormat="false" ht="11.25" hidden="false" customHeight="true" outlineLevel="0" collapsed="false">
      <c r="B97" s="165"/>
      <c r="D97" s="179"/>
      <c r="F97" s="167"/>
      <c r="H97" s="167"/>
      <c r="I97" s="179"/>
      <c r="J97" s="191"/>
      <c r="K97" s="175"/>
      <c r="L97" s="183"/>
      <c r="M97" s="174"/>
      <c r="N97" s="175"/>
    </row>
    <row r="98" customFormat="false" ht="11.25" hidden="false" customHeight="true" outlineLevel="0" collapsed="false">
      <c r="B98" s="165"/>
      <c r="D98" s="179"/>
      <c r="F98" s="167"/>
      <c r="H98" s="167"/>
      <c r="I98" s="179"/>
      <c r="J98" s="191"/>
      <c r="K98" s="175"/>
      <c r="L98" s="183"/>
      <c r="M98" s="174"/>
      <c r="N98" s="175"/>
    </row>
    <row r="99" customFormat="false" ht="11.25" hidden="false" customHeight="true" outlineLevel="0" collapsed="false">
      <c r="B99" s="165"/>
      <c r="D99" s="179"/>
      <c r="F99" s="167"/>
      <c r="H99" s="167"/>
      <c r="I99" s="179"/>
      <c r="J99" s="191"/>
      <c r="K99" s="175"/>
      <c r="L99" s="183"/>
      <c r="M99" s="174"/>
      <c r="N99" s="175"/>
    </row>
    <row r="100" customFormat="false" ht="11.25" hidden="false" customHeight="true" outlineLevel="0" collapsed="false">
      <c r="B100" s="165"/>
      <c r="D100" s="179"/>
      <c r="F100" s="167"/>
      <c r="H100" s="167"/>
      <c r="I100" s="179"/>
      <c r="J100" s="191"/>
      <c r="K100" s="175"/>
      <c r="L100" s="183"/>
      <c r="M100" s="174"/>
      <c r="N100" s="175"/>
    </row>
    <row r="101" customFormat="false" ht="11.25" hidden="false" customHeight="true" outlineLevel="0" collapsed="false">
      <c r="B101" s="165"/>
      <c r="D101" s="179"/>
      <c r="F101" s="167"/>
      <c r="H101" s="167"/>
      <c r="I101" s="179"/>
      <c r="J101" s="191"/>
      <c r="K101" s="175"/>
      <c r="L101" s="183"/>
      <c r="M101" s="174"/>
      <c r="N101" s="175"/>
    </row>
    <row r="102" customFormat="false" ht="11.25" hidden="false" customHeight="true" outlineLevel="0" collapsed="false">
      <c r="B102" s="165"/>
      <c r="D102" s="179"/>
      <c r="F102" s="167"/>
      <c r="H102" s="167"/>
      <c r="I102" s="179"/>
      <c r="J102" s="191"/>
      <c r="K102" s="175"/>
      <c r="L102" s="183"/>
      <c r="M102" s="174"/>
      <c r="N102" s="175"/>
    </row>
    <row r="103" customFormat="false" ht="11.25" hidden="false" customHeight="true" outlineLevel="0" collapsed="false">
      <c r="B103" s="165"/>
      <c r="D103" s="179"/>
      <c r="F103" s="167"/>
      <c r="H103" s="167"/>
      <c r="I103" s="179"/>
      <c r="J103" s="191"/>
      <c r="K103" s="175"/>
      <c r="L103" s="183"/>
      <c r="M103" s="174"/>
      <c r="N103" s="175"/>
    </row>
    <row r="104" customFormat="false" ht="11.25" hidden="false" customHeight="true" outlineLevel="0" collapsed="false">
      <c r="B104" s="165"/>
      <c r="D104" s="179"/>
      <c r="F104" s="167"/>
      <c r="H104" s="167"/>
      <c r="I104" s="179"/>
      <c r="J104" s="191"/>
      <c r="K104" s="175"/>
      <c r="L104" s="183"/>
      <c r="M104" s="174"/>
      <c r="N104" s="175"/>
    </row>
    <row r="105" customFormat="false" ht="11.25" hidden="false" customHeight="true" outlineLevel="0" collapsed="false">
      <c r="B105" s="165"/>
      <c r="D105" s="179"/>
      <c r="F105" s="167"/>
      <c r="H105" s="167"/>
      <c r="I105" s="179"/>
      <c r="J105" s="191"/>
      <c r="K105" s="175"/>
      <c r="L105" s="183"/>
      <c r="M105" s="174"/>
      <c r="N105" s="175"/>
    </row>
    <row r="106" customFormat="false" ht="11.25" hidden="false" customHeight="true" outlineLevel="0" collapsed="false">
      <c r="B106" s="165"/>
      <c r="D106" s="179"/>
      <c r="F106" s="167"/>
      <c r="H106" s="167"/>
      <c r="I106" s="179"/>
      <c r="J106" s="191"/>
      <c r="K106" s="175"/>
      <c r="L106" s="183"/>
      <c r="M106" s="174"/>
      <c r="N106" s="175"/>
    </row>
    <row r="107" customFormat="false" ht="11.25" hidden="false" customHeight="true" outlineLevel="0" collapsed="false">
      <c r="D107" s="179"/>
      <c r="F107" s="167"/>
      <c r="H107" s="167"/>
      <c r="I107" s="179"/>
      <c r="J107" s="191"/>
      <c r="K107" s="175"/>
      <c r="L107" s="183"/>
      <c r="M107" s="174"/>
      <c r="N107" s="175"/>
    </row>
    <row r="108" customFormat="false" ht="11.25" hidden="false" customHeight="true" outlineLevel="0" collapsed="false">
      <c r="D108" s="179"/>
      <c r="F108" s="167"/>
      <c r="H108" s="167"/>
      <c r="I108" s="179"/>
      <c r="J108" s="191"/>
      <c r="K108" s="175"/>
      <c r="L108" s="183"/>
      <c r="M108" s="174"/>
      <c r="N108" s="175"/>
    </row>
    <row r="109" customFormat="false" ht="11.25" hidden="false" customHeight="true" outlineLevel="0" collapsed="false">
      <c r="D109" s="179"/>
      <c r="F109" s="167"/>
      <c r="H109" s="167"/>
      <c r="I109" s="179"/>
      <c r="J109" s="191"/>
      <c r="K109" s="175"/>
      <c r="L109" s="183"/>
      <c r="M109" s="174"/>
      <c r="N109" s="175"/>
    </row>
    <row r="110" customFormat="false" ht="11.25" hidden="false" customHeight="true" outlineLevel="0" collapsed="false">
      <c r="D110" s="179"/>
      <c r="F110" s="167"/>
      <c r="H110" s="167"/>
      <c r="I110" s="179"/>
      <c r="J110" s="191"/>
      <c r="K110" s="175"/>
      <c r="L110" s="183"/>
      <c r="M110" s="174"/>
      <c r="N110" s="175"/>
    </row>
    <row r="111" customFormat="false" ht="11.25" hidden="false" customHeight="true" outlineLevel="0" collapsed="false">
      <c r="C111" s="179"/>
      <c r="D111" s="179"/>
      <c r="F111" s="167"/>
      <c r="H111" s="167"/>
      <c r="I111" s="179"/>
      <c r="J111" s="191"/>
      <c r="K111" s="175"/>
      <c r="L111" s="183"/>
      <c r="M111" s="174"/>
      <c r="N111" s="175"/>
    </row>
    <row r="112" customFormat="false" ht="10.5" hidden="false" customHeight="true" outlineLevel="0" collapsed="false">
      <c r="C112" s="179"/>
      <c r="D112" s="179"/>
      <c r="F112" s="167"/>
      <c r="H112" s="167"/>
      <c r="I112" s="179"/>
      <c r="J112" s="191"/>
      <c r="K112" s="175"/>
      <c r="L112" s="183"/>
      <c r="M112" s="174"/>
      <c r="N112" s="175"/>
    </row>
    <row r="113" customFormat="false" ht="11.25" hidden="false" customHeight="false" outlineLevel="0" collapsed="false">
      <c r="C113" s="179"/>
      <c r="D113" s="179"/>
      <c r="F113" s="167"/>
      <c r="H113" s="167"/>
      <c r="I113" s="179"/>
      <c r="J113" s="191"/>
      <c r="K113" s="175"/>
      <c r="L113" s="183"/>
      <c r="M113" s="174"/>
      <c r="N113" s="175"/>
    </row>
    <row r="114" customFormat="false" ht="11.25" hidden="false" customHeight="false" outlineLevel="0" collapsed="false">
      <c r="C114" s="179"/>
      <c r="D114" s="179"/>
      <c r="F114" s="167"/>
      <c r="H114" s="167"/>
      <c r="I114" s="179"/>
      <c r="J114" s="191"/>
      <c r="K114" s="175"/>
      <c r="L114" s="183"/>
      <c r="M114" s="174"/>
      <c r="N114" s="175"/>
    </row>
    <row r="115" customFormat="false" ht="11.25" hidden="false" customHeight="false" outlineLevel="0" collapsed="false">
      <c r="J115" s="172"/>
      <c r="K115" s="172"/>
    </row>
    <row r="116" customFormat="false" ht="11.25" hidden="false" customHeight="false" outlineLevel="0" collapsed="false">
      <c r="J116" s="170"/>
      <c r="K116" s="175"/>
      <c r="L116" s="172"/>
    </row>
    <row r="117" customFormat="false" ht="11.25" hidden="false" customHeight="false" outlineLevel="0" collapsed="false">
      <c r="J117" s="175"/>
      <c r="K117" s="175"/>
    </row>
    <row r="118" customFormat="false" ht="11.25" hidden="false" customHeight="false" outlineLevel="0" collapsed="false">
      <c r="J118" s="175"/>
      <c r="K118" s="175"/>
    </row>
    <row r="119" customFormat="false" ht="11.25" hidden="false" customHeight="false" outlineLevel="0" collapsed="false">
      <c r="J119" s="175"/>
      <c r="K119" s="175"/>
    </row>
    <row r="120" customFormat="false" ht="11.25" hidden="false" customHeight="false" outlineLevel="0" collapsed="false">
      <c r="J120" s="175"/>
      <c r="K120" s="175"/>
    </row>
    <row r="121" customFormat="false" ht="11.25" hidden="false" customHeight="false" outlineLevel="0" collapsed="false">
      <c r="J121" s="175"/>
      <c r="K121" s="175"/>
    </row>
    <row r="122" customFormat="false" ht="11.25" hidden="false" customHeight="false" outlineLevel="0" collapsed="false">
      <c r="J122" s="172"/>
      <c r="K122" s="172"/>
    </row>
    <row r="123" s="165" customFormat="true" ht="11.25" hidden="false" customHeight="false" outlineLevel="0" collapsed="false">
      <c r="J123" s="175"/>
      <c r="K123" s="175"/>
    </row>
    <row r="124" s="165" customFormat="true" ht="11.25" hidden="false" customHeight="false" outlineLevel="0" collapsed="false">
      <c r="J124" s="172"/>
      <c r="K124" s="175"/>
    </row>
    <row r="125" s="165" customFormat="true" ht="11.25" hidden="false" customHeight="false" outlineLevel="0" collapsed="false">
      <c r="J125" s="175"/>
      <c r="K125" s="175"/>
    </row>
    <row r="126" s="165" customFormat="true" ht="11.25" hidden="false" customHeight="false" outlineLevel="0" collapsed="false">
      <c r="J126" s="175"/>
      <c r="K126" s="175"/>
    </row>
    <row r="127" s="165" customFormat="true" ht="11.25" hidden="false" customHeight="false" outlineLevel="0" collapsed="false">
      <c r="J127" s="175"/>
      <c r="K127" s="175"/>
    </row>
    <row r="128" s="165" customFormat="true" ht="11.25" hidden="false" customHeight="false" outlineLevel="0" collapsed="false">
      <c r="J128" s="175"/>
      <c r="K128" s="175"/>
    </row>
    <row r="129" s="165" customFormat="true" ht="11.25" hidden="false" customHeight="false" outlineLevel="0" collapsed="false">
      <c r="J129" s="175"/>
      <c r="K129" s="175"/>
    </row>
    <row r="131" s="165" customFormat="true" ht="11.25" hidden="false" customHeight="false" outlineLevel="0" collapsed="false">
      <c r="J131" s="183"/>
      <c r="K131" s="183"/>
    </row>
    <row r="132" s="165" customFormat="true" ht="11.25" hidden="false" customHeight="false" outlineLevel="0" collapsed="false">
      <c r="J132" s="192"/>
    </row>
  </sheetData>
  <mergeCells count="1">
    <mergeCell ref="B2:L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LibreOffice/7.3.7.2$Linux_X86_64 LibreOffice_project/30$Build-2</Application>
  <AppVersion>15.0000</AppVers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2003-01-07T22:43:36Z</dcterms:created>
  <dc:creator>Sod-Erdene</dc:creator>
  <dc:description/>
  <dc:language>en-US</dc:language>
  <cp:lastModifiedBy/>
  <cp:lastPrinted>2024-04-16T08:38:32Z</cp:lastPrinted>
  <dcterms:modified xsi:type="dcterms:W3CDTF">2024-05-02T15:54:21Z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