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<sst xmlns="http://schemas.openxmlformats.org/spreadsheetml/2006/main" count="216" uniqueCount="124">
  <si>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</si>
  <si>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</si>
  <si>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</si>
  <si>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</si>
  <si>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</si>
  <si>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</si>
  <si>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</si>
  <si>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</si>
  <si>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</si>
  <si>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</si>
  <si>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</si>
  <si>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</si>
  <si>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</si>
  <si>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</si>
  <si>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</si>
  <si>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</si>
  <si>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</si>
  <si>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</si>
  <si>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</si>
  <si>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</si>
  <si>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</si>
  <si>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</si>
  <si>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</si>
  <si>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</si>
  <si>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</si>
  <si>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</si>
  <si>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</si>
  <si>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</si>
  <si>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</si>
  <si>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</si>
  <si>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</si>
  <si>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</si>
  <si>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</si>
  <si>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</si>
  <si>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</si>
  <si>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</si>
  <si>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</si>
  <si>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</si>
  <si>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</si>
  <si>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</si>
  <si>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</si>
  <si>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</si>
  <si>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</si>
  <si>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</si>
  <si>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</si>
  <si>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</si>
  <si>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</si>
  <si>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</si>
  <si>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</si>
  <si>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</si>
  <si>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</si>
  <si>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</si>
  <si>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</si>
  <si>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</si>
  <si>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</si>
  <si>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</si>
  <si>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</si>
  <si>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</si>
  <si>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</si>
  <si>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</si>
  <si>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</si>
  <si>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</si>
  <si>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</si>
  <si>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</si>
  <si>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</si>
  <si>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</si>
  <si>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</si>
  <si>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</si>
  <si>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</si>
  <si>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</si>
  <si>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</si>
  <si>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</si>
  <si>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</si>
  <si>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</si>
  <si>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</si>
  <si>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</si>
  <si>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</si>
  <si>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</si>
  <si>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</si>
  <si>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</si>
  <si>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</si>
  <si>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</si>
  <si>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</si>
  <si>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</si>
  <si>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</si>
  <si>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</si>
  <si>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</si>
  <si>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</si>
  <si>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</si>
  <si>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</si>
  <si>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</si>
  <si>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</si>
  <si>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</si>
  <si>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</si>
  <si>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</si>
  <si>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</si>
  <si>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</si>
  <si>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</si>
  <si>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</si>
  <si>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</si>
  <si>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</si>
  <si>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</si>
  <si>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</si>
  <si>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</si>
  <si>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</si>
  <si>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</si>
  <si>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</si>
  <si>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</si>
  <si>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</si>
  <si>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</si>
  <si>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</si>
  <si>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</si>
  <si>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</si>
  <si>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</si>
  <si>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</si>
  <si>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</si>
  <si>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</si>
  <si>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</si>
  <si>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</si>
  <si>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</si>
  <si>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</si>
  <si>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10-р сарын арилжааны дүн</t>
  </si>
  <si>
    <t>"Ашид капитал" ББСБ "Симпл бонд"</t>
  </si>
  <si>
    <t>"ЭС ЖИ ИНВЕСТМЕНТ ЭНД СЕКЬЮРИТИС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</si>
</sst>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3" fontId="0" fillId="0" borderId="0" xfId="18" applyFont="1"/>
    <xf numFmtId="43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592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H8">
            <v>0</v>
          </cell>
          <cell r="I8">
            <v>8010</v>
          </cell>
          <cell r="J8">
            <v>2091855</v>
          </cell>
          <cell r="K8">
            <v>12018</v>
          </cell>
          <cell r="L8">
            <v>1634259.54</v>
          </cell>
          <cell r="M8">
            <v>3726114.54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20028</v>
          </cell>
          <cell r="T8">
            <v>3726114.54</v>
          </cell>
        </row>
        <row r="9">
          <cell r="B9" t="str">
            <v>ARD</v>
          </cell>
          <cell r="C9" t="str">
            <v>Өлзийй энд Ко</v>
          </cell>
          <cell r="D9">
            <v>1368</v>
          </cell>
          <cell r="E9">
            <v>136800000</v>
          </cell>
          <cell r="H9">
            <v>136800000</v>
          </cell>
          <cell r="I9">
            <v>251686</v>
          </cell>
          <cell r="J9">
            <v>90336547.53</v>
          </cell>
          <cell r="K9">
            <v>344461</v>
          </cell>
          <cell r="L9">
            <v>109343799.59</v>
          </cell>
          <cell r="M9">
            <v>199680347.12</v>
          </cell>
          <cell r="N9">
            <v>5</v>
          </cell>
          <cell r="O9">
            <v>500000</v>
          </cell>
          <cell r="P9">
            <v>5</v>
          </cell>
          <cell r="Q9">
            <v>500000</v>
          </cell>
          <cell r="R9">
            <v>1000000</v>
          </cell>
          <cell r="S9">
            <v>597525</v>
          </cell>
          <cell r="T9">
            <v>337480347.12</v>
          </cell>
        </row>
        <row r="10">
          <cell r="B10" t="str">
            <v>ARGB</v>
          </cell>
          <cell r="C10" t="str">
            <v>Аргай бест</v>
          </cell>
          <cell r="H10">
            <v>0</v>
          </cell>
          <cell r="I10">
            <v>23657</v>
          </cell>
          <cell r="J10">
            <v>35983022.88</v>
          </cell>
          <cell r="K10">
            <v>6823</v>
          </cell>
          <cell r="L10">
            <v>5610181.2</v>
          </cell>
          <cell r="M10">
            <v>41593204.080000006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30480</v>
          </cell>
          <cell r="T10">
            <v>41593204.080000006</v>
          </cell>
        </row>
        <row r="11">
          <cell r="B11" t="str">
            <v>BATS</v>
          </cell>
          <cell r="C11" t="str">
            <v>Батс</v>
          </cell>
          <cell r="H11">
            <v>0</v>
          </cell>
          <cell r="I11">
            <v>27434</v>
          </cell>
          <cell r="J11">
            <v>17153140</v>
          </cell>
          <cell r="K11">
            <v>100124</v>
          </cell>
          <cell r="L11">
            <v>18402002</v>
          </cell>
          <cell r="M11">
            <v>35555142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127558</v>
          </cell>
          <cell r="T11">
            <v>35555142</v>
          </cell>
        </row>
        <row r="12">
          <cell r="B12" t="str">
            <v>BDSC</v>
          </cell>
          <cell r="C12" t="str">
            <v>Бидисек</v>
          </cell>
          <cell r="D12">
            <v>20053</v>
          </cell>
          <cell r="E12">
            <v>2005300000</v>
          </cell>
          <cell r="H12">
            <v>2005300000</v>
          </cell>
          <cell r="I12">
            <v>4238505</v>
          </cell>
          <cell r="J12">
            <v>705952426.38</v>
          </cell>
          <cell r="K12">
            <v>1966793</v>
          </cell>
          <cell r="L12">
            <v>630482536.37</v>
          </cell>
          <cell r="M12">
            <v>1336434962.75</v>
          </cell>
          <cell r="N12">
            <v>113</v>
          </cell>
          <cell r="O12">
            <v>10951000</v>
          </cell>
          <cell r="P12">
            <v>0</v>
          </cell>
          <cell r="Q12">
            <v>0</v>
          </cell>
          <cell r="R12">
            <v>10951000</v>
          </cell>
          <cell r="S12">
            <v>6225464</v>
          </cell>
          <cell r="T12">
            <v>3352685962.75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</v>
          </cell>
          <cell r="H17">
            <v>0</v>
          </cell>
          <cell r="I17">
            <v>10</v>
          </cell>
          <cell r="J17">
            <v>115000</v>
          </cell>
          <cell r="K17">
            <v>0</v>
          </cell>
          <cell r="L17">
            <v>0</v>
          </cell>
          <cell r="M17">
            <v>115000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10</v>
          </cell>
          <cell r="T17">
            <v>115000</v>
          </cell>
        </row>
        <row r="18">
          <cell r="B18" t="str">
            <v>BUMB</v>
          </cell>
          <cell r="C18" t="str">
            <v>Бумбат Алтай</v>
          </cell>
          <cell r="H18">
            <v>0</v>
          </cell>
          <cell r="I18">
            <v>525612</v>
          </cell>
          <cell r="J18">
            <v>119169430.18</v>
          </cell>
          <cell r="K18">
            <v>909540</v>
          </cell>
          <cell r="L18">
            <v>140922164.06</v>
          </cell>
          <cell r="M18">
            <v>260091594.24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1435152</v>
          </cell>
          <cell r="T18">
            <v>260091594.24</v>
          </cell>
        </row>
        <row r="19">
          <cell r="B19" t="str">
            <v>BZIN</v>
          </cell>
          <cell r="C19" t="str">
            <v>Мирэ эссэт секьюритиес</v>
          </cell>
          <cell r="H19">
            <v>0</v>
          </cell>
          <cell r="I19">
            <v>210680</v>
          </cell>
          <cell r="J19">
            <v>38082859.48</v>
          </cell>
          <cell r="K19">
            <v>1437860</v>
          </cell>
          <cell r="L19">
            <v>89426361.85</v>
          </cell>
          <cell r="M19">
            <v>127509221.32999998</v>
          </cell>
          <cell r="N19">
            <v>25</v>
          </cell>
          <cell r="O19">
            <v>2475000</v>
          </cell>
          <cell r="P19">
            <v>0</v>
          </cell>
          <cell r="Q19">
            <v>0</v>
          </cell>
          <cell r="R19">
            <v>2475000</v>
          </cell>
          <cell r="S19">
            <v>1648565</v>
          </cell>
          <cell r="T19">
            <v>129984221.32999998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Ди Эйч капитал</v>
          </cell>
          <cell r="H22">
            <v>0</v>
          </cell>
          <cell r="I22">
            <v>40000</v>
          </cell>
          <cell r="J22">
            <v>4402200</v>
          </cell>
          <cell r="K22">
            <v>221</v>
          </cell>
          <cell r="L22">
            <v>720161</v>
          </cell>
          <cell r="M22">
            <v>5122361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40221</v>
          </cell>
          <cell r="T22">
            <v>5122361</v>
          </cell>
        </row>
        <row r="23">
          <cell r="B23" t="str">
            <v>DOMI</v>
          </cell>
          <cell r="C23" t="str">
            <v>Домикс сек  </v>
          </cell>
          <cell r="H23">
            <v>0</v>
          </cell>
          <cell r="I23">
            <v>369</v>
          </cell>
          <cell r="J23">
            <v>118692.69</v>
          </cell>
          <cell r="K23">
            <v>13574</v>
          </cell>
          <cell r="L23">
            <v>3592054.53</v>
          </cell>
          <cell r="M23">
            <v>3710747.2199999997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13943</v>
          </cell>
          <cell r="T23">
            <v>3710747.2199999997</v>
          </cell>
        </row>
        <row r="24">
          <cell r="B24" t="str">
            <v>DRBR</v>
          </cell>
          <cell r="C24" t="str">
            <v>Дархан брокер</v>
          </cell>
          <cell r="H24">
            <v>0</v>
          </cell>
          <cell r="I24">
            <v>40369</v>
          </cell>
          <cell r="J24">
            <v>7430714.01</v>
          </cell>
          <cell r="K24">
            <v>9782</v>
          </cell>
          <cell r="L24">
            <v>3255968.27</v>
          </cell>
          <cell r="M24">
            <v>10686682.28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50151</v>
          </cell>
          <cell r="T24">
            <v>10686682.28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GAUL</v>
          </cell>
          <cell r="C28" t="str">
            <v>Гаүли</v>
          </cell>
          <cell r="H28">
            <v>0</v>
          </cell>
          <cell r="I28">
            <v>0</v>
          </cell>
          <cell r="J28">
            <v>0</v>
          </cell>
          <cell r="K28">
            <v>246</v>
          </cell>
          <cell r="L28">
            <v>47345.16</v>
          </cell>
          <cell r="M28">
            <v>47345.16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246</v>
          </cell>
          <cell r="T28">
            <v>47345.16</v>
          </cell>
        </row>
        <row r="29">
          <cell r="B29" t="str">
            <v>GDEV</v>
          </cell>
          <cell r="C29" t="str">
            <v>Гранддевелопмент</v>
          </cell>
          <cell r="H29">
            <v>0</v>
          </cell>
          <cell r="I29">
            <v>2308</v>
          </cell>
          <cell r="J29">
            <v>423280.3</v>
          </cell>
          <cell r="K29">
            <v>23377</v>
          </cell>
          <cell r="L29">
            <v>1128399</v>
          </cell>
          <cell r="M29">
            <v>1551679.3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25685</v>
          </cell>
          <cell r="T29">
            <v>1551679.3</v>
          </cell>
        </row>
        <row r="30">
          <cell r="B30" t="str">
            <v>GDSC</v>
          </cell>
          <cell r="C30" t="str">
            <v>Гүүд Сек</v>
          </cell>
          <cell r="D30">
            <v>47</v>
          </cell>
          <cell r="E30">
            <v>4700000</v>
          </cell>
          <cell r="H30">
            <v>4700000</v>
          </cell>
          <cell r="I30">
            <v>402759</v>
          </cell>
          <cell r="J30">
            <v>59834267.07</v>
          </cell>
          <cell r="K30">
            <v>247507</v>
          </cell>
          <cell r="L30">
            <v>43101830.56</v>
          </cell>
          <cell r="M30">
            <v>102936097.63</v>
          </cell>
          <cell r="N30">
            <v>40</v>
          </cell>
          <cell r="O30">
            <v>4000000</v>
          </cell>
          <cell r="P30">
            <v>0</v>
          </cell>
          <cell r="Q30">
            <v>0</v>
          </cell>
          <cell r="R30">
            <v>4000000</v>
          </cell>
          <cell r="S30">
            <v>650353</v>
          </cell>
          <cell r="T30">
            <v>111636097.63</v>
          </cell>
        </row>
        <row r="31">
          <cell r="B31" t="str">
            <v>GLMT</v>
          </cell>
          <cell r="C31" t="str">
            <v>Голомт капитал</v>
          </cell>
          <cell r="D31">
            <v>73704</v>
          </cell>
          <cell r="E31">
            <v>7370400000</v>
          </cell>
          <cell r="F31">
            <v>150000</v>
          </cell>
          <cell r="G31">
            <v>15000000000</v>
          </cell>
          <cell r="H31">
            <v>22370400000</v>
          </cell>
          <cell r="I31">
            <v>3277201</v>
          </cell>
          <cell r="J31">
            <v>625265814.88</v>
          </cell>
          <cell r="K31">
            <v>4686955</v>
          </cell>
          <cell r="L31">
            <v>1039279082.5</v>
          </cell>
          <cell r="M31">
            <v>1664544897.38</v>
          </cell>
          <cell r="N31">
            <v>115876</v>
          </cell>
          <cell r="O31">
            <v>5795099270</v>
          </cell>
          <cell r="P31">
            <v>115999</v>
          </cell>
          <cell r="Q31">
            <v>5807306270</v>
          </cell>
          <cell r="R31">
            <v>11602405540</v>
          </cell>
          <cell r="S31">
            <v>8419735</v>
          </cell>
          <cell r="T31">
            <v>35637350437.38</v>
          </cell>
        </row>
        <row r="32">
          <cell r="B32" t="str">
            <v>HUN</v>
          </cell>
          <cell r="C32" t="str">
            <v>Хүннү эмпайр 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INVC</v>
          </cell>
          <cell r="C33" t="str">
            <v>Инвес кор капитал</v>
          </cell>
          <cell r="D33">
            <v>2909</v>
          </cell>
          <cell r="E33">
            <v>290900000</v>
          </cell>
          <cell r="H33">
            <v>290900000</v>
          </cell>
          <cell r="I33">
            <v>3827020</v>
          </cell>
          <cell r="J33">
            <v>4580329582.84</v>
          </cell>
          <cell r="K33">
            <v>3987209</v>
          </cell>
          <cell r="L33">
            <v>4228624590.7</v>
          </cell>
          <cell r="M33">
            <v>8808954173.54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7817138</v>
          </cell>
          <cell r="T33">
            <v>9099854173.54</v>
          </cell>
        </row>
        <row r="34">
          <cell r="B34" t="str">
            <v>LFTI</v>
          </cell>
          <cell r="C34" t="str">
            <v>Лайфтайм инвестмент</v>
          </cell>
          <cell r="H34">
            <v>0</v>
          </cell>
          <cell r="I34">
            <v>28097</v>
          </cell>
          <cell r="J34">
            <v>3909941.08</v>
          </cell>
          <cell r="K34">
            <v>3900</v>
          </cell>
          <cell r="L34">
            <v>183300</v>
          </cell>
          <cell r="M34">
            <v>4093241.08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31997</v>
          </cell>
          <cell r="T34">
            <v>4093241.08</v>
          </cell>
        </row>
        <row r="35">
          <cell r="B35" t="str">
            <v>MERG</v>
          </cell>
          <cell r="C35" t="str">
            <v>Мэргэн санаа</v>
          </cell>
          <cell r="H35">
            <v>0</v>
          </cell>
          <cell r="I35">
            <v>31290</v>
          </cell>
          <cell r="J35">
            <v>1507384.8</v>
          </cell>
          <cell r="K35">
            <v>0</v>
          </cell>
          <cell r="L35">
            <v>0</v>
          </cell>
          <cell r="M35">
            <v>1507384.8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31290</v>
          </cell>
          <cell r="T35">
            <v>1507384.8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50578</v>
          </cell>
          <cell r="E36">
            <v>5057800000</v>
          </cell>
          <cell r="H36">
            <v>5057800000</v>
          </cell>
          <cell r="I36">
            <v>5039641</v>
          </cell>
          <cell r="J36">
            <v>461906401.79</v>
          </cell>
          <cell r="K36">
            <v>4297201</v>
          </cell>
          <cell r="L36">
            <v>927066663.65</v>
          </cell>
          <cell r="M36">
            <v>1388973065.44</v>
          </cell>
          <cell r="N36">
            <v>24769</v>
          </cell>
          <cell r="O36">
            <v>2241501410</v>
          </cell>
          <cell r="P36">
            <v>24809</v>
          </cell>
          <cell r="Q36">
            <v>2245511410</v>
          </cell>
          <cell r="R36">
            <v>4487012820</v>
          </cell>
          <cell r="S36">
            <v>9436998</v>
          </cell>
          <cell r="T36">
            <v>10933785885.439999</v>
          </cell>
        </row>
        <row r="37">
          <cell r="B37" t="str">
            <v>MICC</v>
          </cell>
          <cell r="C37" t="str">
            <v>MICC</v>
          </cell>
          <cell r="H37">
            <v>0</v>
          </cell>
          <cell r="I37">
            <v>626</v>
          </cell>
          <cell r="J37">
            <v>197909.43</v>
          </cell>
          <cell r="K37">
            <v>54541</v>
          </cell>
          <cell r="L37">
            <v>10592909.6</v>
          </cell>
          <cell r="M37">
            <v>10790819.03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55167</v>
          </cell>
          <cell r="T37">
            <v>10790819.03</v>
          </cell>
        </row>
        <row r="38">
          <cell r="B38" t="str">
            <v>MNET</v>
          </cell>
          <cell r="C38" t="str">
            <v>Ард секьюритиз </v>
          </cell>
          <cell r="D38">
            <v>1</v>
          </cell>
          <cell r="E38">
            <v>100000</v>
          </cell>
          <cell r="H38">
            <v>100000</v>
          </cell>
          <cell r="I38">
            <v>3451042</v>
          </cell>
          <cell r="J38">
            <v>1187093773.9</v>
          </cell>
          <cell r="K38">
            <v>1456793</v>
          </cell>
          <cell r="L38">
            <v>1044965310.98</v>
          </cell>
          <cell r="M38">
            <v>2232059084.88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4907836</v>
          </cell>
          <cell r="T38">
            <v>2232159084.88</v>
          </cell>
        </row>
        <row r="39">
          <cell r="B39" t="str">
            <v>MONG</v>
          </cell>
          <cell r="C39" t="str">
            <v>Монгол секюритиес 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MSEC</v>
          </cell>
          <cell r="C41" t="str">
            <v>Монсек</v>
          </cell>
          <cell r="H41">
            <v>0</v>
          </cell>
          <cell r="I41">
            <v>36751</v>
          </cell>
          <cell r="J41">
            <v>8667644.56</v>
          </cell>
          <cell r="K41">
            <v>8127</v>
          </cell>
          <cell r="L41">
            <v>4511852.65</v>
          </cell>
          <cell r="M41">
            <v>13179497.21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44878</v>
          </cell>
          <cell r="T41">
            <v>13179497.21</v>
          </cell>
        </row>
        <row r="42">
          <cell r="B42" t="str">
            <v>NOVL</v>
          </cell>
          <cell r="C42" t="str">
            <v>Новел инвестмент</v>
          </cell>
          <cell r="H42">
            <v>0</v>
          </cell>
          <cell r="I42">
            <v>172685</v>
          </cell>
          <cell r="J42">
            <v>29000614.06</v>
          </cell>
          <cell r="K42">
            <v>77193</v>
          </cell>
          <cell r="L42">
            <v>21699846.81</v>
          </cell>
          <cell r="M42">
            <v>50700460.87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249878</v>
          </cell>
          <cell r="T42">
            <v>50700460.87</v>
          </cell>
        </row>
        <row r="43">
          <cell r="B43" t="str">
            <v>NSEC</v>
          </cell>
          <cell r="C43" t="str">
            <v>Нэйшнл сэкюритис </v>
          </cell>
          <cell r="H43">
            <v>0</v>
          </cell>
          <cell r="I43">
            <v>5308</v>
          </cell>
          <cell r="J43">
            <v>1302008.72</v>
          </cell>
          <cell r="K43">
            <v>27117</v>
          </cell>
          <cell r="L43">
            <v>2033537.48</v>
          </cell>
          <cell r="M43">
            <v>3335546.2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32425</v>
          </cell>
          <cell r="T43">
            <v>3335546.2</v>
          </cell>
        </row>
        <row r="44">
          <cell r="B44" t="str">
            <v>RISM</v>
          </cell>
          <cell r="C44" t="str">
            <v>Райнос инвестмент</v>
          </cell>
          <cell r="D44">
            <v>700</v>
          </cell>
          <cell r="E44">
            <v>70000000</v>
          </cell>
          <cell r="H44">
            <v>70000000</v>
          </cell>
          <cell r="I44">
            <v>130492</v>
          </cell>
          <cell r="J44">
            <v>41899980.9</v>
          </cell>
          <cell r="K44">
            <v>3570009</v>
          </cell>
          <cell r="L44">
            <v>602702936.72</v>
          </cell>
          <cell r="M44">
            <v>644602917.62</v>
          </cell>
          <cell r="N44">
            <v>120</v>
          </cell>
          <cell r="O44">
            <v>11602000</v>
          </cell>
          <cell r="P44">
            <v>217</v>
          </cell>
          <cell r="Q44">
            <v>20770000</v>
          </cell>
          <cell r="R44">
            <v>32372000</v>
          </cell>
          <cell r="S44">
            <v>3701538</v>
          </cell>
          <cell r="T44">
            <v>746974917.62</v>
          </cell>
        </row>
        <row r="45">
          <cell r="B45" t="str">
            <v>SANR</v>
          </cell>
          <cell r="C45" t="str">
            <v>Санар</v>
          </cell>
          <cell r="H45">
            <v>0</v>
          </cell>
          <cell r="I45">
            <v>0</v>
          </cell>
          <cell r="J45">
            <v>0</v>
          </cell>
          <cell r="K45">
            <v>10865</v>
          </cell>
          <cell r="L45">
            <v>26393455</v>
          </cell>
          <cell r="M45">
            <v>26393455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10865</v>
          </cell>
          <cell r="T45">
            <v>26393455</v>
          </cell>
        </row>
        <row r="46">
          <cell r="B46" t="str">
            <v>SECP</v>
          </cell>
          <cell r="C46" t="str">
            <v>Сикап</v>
          </cell>
          <cell r="H46">
            <v>0</v>
          </cell>
          <cell r="I46">
            <v>61110</v>
          </cell>
          <cell r="J46">
            <v>1471340</v>
          </cell>
          <cell r="K46">
            <v>8000</v>
          </cell>
          <cell r="L46">
            <v>2520000</v>
          </cell>
          <cell r="M46">
            <v>3991340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69110</v>
          </cell>
          <cell r="T46">
            <v>3991340</v>
          </cell>
        </row>
        <row r="47">
          <cell r="B47" t="str">
            <v>SGC</v>
          </cell>
          <cell r="C47" t="str">
            <v>Эс Жи капитал</v>
          </cell>
          <cell r="H47">
            <v>0</v>
          </cell>
          <cell r="I47">
            <v>0</v>
          </cell>
          <cell r="J47">
            <v>0</v>
          </cell>
          <cell r="K47">
            <v>160523</v>
          </cell>
          <cell r="L47">
            <v>1481306.62</v>
          </cell>
          <cell r="M47">
            <v>1481306.62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160523</v>
          </cell>
          <cell r="T47">
            <v>1481306.62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7</v>
          </cell>
          <cell r="E49">
            <v>700000</v>
          </cell>
          <cell r="H49">
            <v>700000</v>
          </cell>
          <cell r="I49">
            <v>784437</v>
          </cell>
          <cell r="J49">
            <v>121589800.85</v>
          </cell>
          <cell r="K49">
            <v>3110559</v>
          </cell>
          <cell r="L49">
            <v>162941425.5</v>
          </cell>
          <cell r="M49">
            <v>284531226.35</v>
          </cell>
          <cell r="N49">
            <v>1000</v>
          </cell>
          <cell r="O49">
            <v>100000000</v>
          </cell>
          <cell r="P49">
            <v>0</v>
          </cell>
          <cell r="Q49">
            <v>0</v>
          </cell>
          <cell r="R49">
            <v>100000000</v>
          </cell>
          <cell r="S49">
            <v>3896003</v>
          </cell>
          <cell r="T49">
            <v>385231226.35</v>
          </cell>
        </row>
        <row r="50">
          <cell r="B50" t="str">
            <v>STOK</v>
          </cell>
          <cell r="C50" t="str">
            <v>Стоклаб секьюритиз</v>
          </cell>
          <cell r="H50">
            <v>0</v>
          </cell>
          <cell r="I50">
            <v>6002291</v>
          </cell>
          <cell r="J50">
            <v>1036896612.51</v>
          </cell>
          <cell r="K50">
            <v>287021</v>
          </cell>
          <cell r="L50">
            <v>32455117.91</v>
          </cell>
          <cell r="M50">
            <v>1069351730.42</v>
          </cell>
          <cell r="N50">
            <v>159</v>
          </cell>
          <cell r="O50">
            <v>15105000</v>
          </cell>
          <cell r="P50">
            <v>35</v>
          </cell>
          <cell r="Q50">
            <v>3465000</v>
          </cell>
          <cell r="R50">
            <v>18570000</v>
          </cell>
          <cell r="S50">
            <v>6289506</v>
          </cell>
          <cell r="T50">
            <v>1087921730.42</v>
          </cell>
        </row>
        <row r="51">
          <cell r="B51" t="str">
            <v>TABO</v>
          </cell>
          <cell r="C51" t="str">
            <v>Таван богд</v>
          </cell>
          <cell r="H51">
            <v>0</v>
          </cell>
          <cell r="I51">
            <v>1418</v>
          </cell>
          <cell r="J51">
            <v>1671822</v>
          </cell>
          <cell r="K51">
            <v>114648</v>
          </cell>
          <cell r="L51">
            <v>4785603.77</v>
          </cell>
          <cell r="M51">
            <v>6457425.77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116066</v>
          </cell>
          <cell r="T51">
            <v>6457425.77</v>
          </cell>
        </row>
        <row r="52">
          <cell r="B52" t="str">
            <v>TCHB</v>
          </cell>
          <cell r="C52" t="str">
            <v>Тулгат чандманьбаян</v>
          </cell>
          <cell r="H52">
            <v>0</v>
          </cell>
          <cell r="I52">
            <v>4729</v>
          </cell>
          <cell r="J52">
            <v>4978669.73</v>
          </cell>
          <cell r="K52">
            <v>920</v>
          </cell>
          <cell r="L52">
            <v>2725891</v>
          </cell>
          <cell r="M52">
            <v>7704560.73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5649</v>
          </cell>
          <cell r="T52">
            <v>7704560.73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296</v>
          </cell>
          <cell r="E53">
            <v>29600000</v>
          </cell>
          <cell r="H53">
            <v>29600000</v>
          </cell>
          <cell r="I53">
            <v>1187136</v>
          </cell>
          <cell r="J53">
            <v>567161617.38</v>
          </cell>
          <cell r="K53">
            <v>583123</v>
          </cell>
          <cell r="L53">
            <v>488194904.56</v>
          </cell>
          <cell r="M53">
            <v>1055356521.94</v>
          </cell>
          <cell r="N53">
            <v>183</v>
          </cell>
          <cell r="O53">
            <v>18106000</v>
          </cell>
          <cell r="P53">
            <v>51</v>
          </cell>
          <cell r="Q53">
            <v>5029000</v>
          </cell>
          <cell r="R53">
            <v>23135000</v>
          </cell>
          <cell r="S53">
            <v>1770789</v>
          </cell>
          <cell r="T53">
            <v>1108091521.94</v>
          </cell>
        </row>
        <row r="54">
          <cell r="B54" t="str">
            <v>TNGR</v>
          </cell>
          <cell r="C54" t="str">
            <v>Тэнгэр капитал</v>
          </cell>
          <cell r="H54">
            <v>0</v>
          </cell>
          <cell r="I54">
            <v>435</v>
          </cell>
          <cell r="J54">
            <v>468449.5</v>
          </cell>
          <cell r="K54">
            <v>0</v>
          </cell>
          <cell r="L54">
            <v>0</v>
          </cell>
          <cell r="M54">
            <v>468449.5</v>
          </cell>
          <cell r="N54">
            <v>0</v>
          </cell>
          <cell r="O54">
            <v>0</v>
          </cell>
          <cell r="P54">
            <v>214</v>
          </cell>
          <cell r="Q54">
            <v>20758000</v>
          </cell>
          <cell r="R54">
            <v>20758000</v>
          </cell>
          <cell r="S54">
            <v>649</v>
          </cell>
          <cell r="T54">
            <v>21226449.5</v>
          </cell>
        </row>
        <row r="55">
          <cell r="B55" t="str">
            <v>TTOL</v>
          </cell>
          <cell r="C55" t="str">
            <v>Апекс капитал</v>
          </cell>
          <cell r="H55">
            <v>0</v>
          </cell>
          <cell r="I55">
            <v>1285818</v>
          </cell>
          <cell r="J55">
            <v>288205671.94</v>
          </cell>
          <cell r="K55">
            <v>4136539</v>
          </cell>
          <cell r="L55">
            <v>424599686.4</v>
          </cell>
          <cell r="M55">
            <v>712805358.3399999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5422357</v>
          </cell>
          <cell r="T55">
            <v>712805358.3399999</v>
          </cell>
        </row>
        <row r="56">
          <cell r="B56" t="str">
            <v>UNDR</v>
          </cell>
          <cell r="C56" t="str">
            <v>Өндөрхаан инвест</v>
          </cell>
          <cell r="H56">
            <v>0</v>
          </cell>
          <cell r="I56">
            <v>451</v>
          </cell>
          <cell r="J56">
            <v>1465650</v>
          </cell>
          <cell r="K56">
            <v>10974</v>
          </cell>
          <cell r="L56">
            <v>3335307.8</v>
          </cell>
          <cell r="M56">
            <v>4800957.8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11425</v>
          </cell>
          <cell r="T56">
            <v>4800957.8</v>
          </cell>
        </row>
        <row r="57">
          <cell r="B57" t="str">
            <v>ZGB</v>
          </cell>
          <cell r="C57" t="str">
            <v>Таван богд капитал</v>
          </cell>
          <cell r="D57">
            <v>337</v>
          </cell>
          <cell r="E57">
            <v>33700000</v>
          </cell>
          <cell r="H57">
            <v>33700000</v>
          </cell>
          <cell r="I57">
            <v>1187689</v>
          </cell>
          <cell r="J57">
            <v>221233170.37</v>
          </cell>
          <cell r="K57">
            <v>620837</v>
          </cell>
          <cell r="L57">
            <v>230472892.88</v>
          </cell>
          <cell r="M57">
            <v>451706063.25</v>
          </cell>
          <cell r="N57">
            <v>12224</v>
          </cell>
          <cell r="O57">
            <v>1221262670</v>
          </cell>
          <cell r="P57">
            <v>13184</v>
          </cell>
          <cell r="Q57">
            <v>1317262670</v>
          </cell>
          <cell r="R57">
            <v>2538525340</v>
          </cell>
          <cell r="S57">
            <v>1834271</v>
          </cell>
          <cell r="T57">
            <v>3023931403.25</v>
          </cell>
        </row>
        <row r="58">
          <cell r="B58" t="str">
            <v>ZRGD</v>
          </cell>
          <cell r="C58" t="str">
            <v>Зэргэд</v>
          </cell>
          <cell r="H58">
            <v>0</v>
          </cell>
          <cell r="I58">
            <v>8360</v>
          </cell>
          <cell r="J58">
            <v>52175994</v>
          </cell>
          <cell r="K58">
            <v>10046</v>
          </cell>
          <cell r="L58">
            <v>10260605.1</v>
          </cell>
          <cell r="M58">
            <v>62436599.1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18406</v>
          </cell>
          <cell r="T58">
            <v>62436599.1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7">
      <selection activeCell="O52" sqref="O5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7.0039062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53" t="s">
        <v>0</v>
      </c>
      <c r="E9" s="53"/>
      <c r="F9" s="53"/>
      <c r="G9" s="53"/>
      <c r="H9" s="53"/>
      <c r="I9" s="53"/>
      <c r="J9" s="53"/>
      <c r="K9" s="8"/>
      <c r="L9" s="8"/>
      <c r="M9" s="8"/>
    </row>
    <row r="10" ht="15.75"/>
    <row r="11" spans="11:13" ht="15" customHeight="1" thickBot="1">
      <c r="K11" s="54"/>
      <c r="L11" s="54"/>
      <c r="M11" s="54"/>
    </row>
    <row r="12" spans="1:13" ht="14.45" customHeight="1">
      <c r="A12" s="55" t="s">
        <v>1</v>
      </c>
      <c r="B12" s="57" t="s">
        <v>2</v>
      </c>
      <c r="C12" s="57" t="s">
        <v>3</v>
      </c>
      <c r="D12" s="57" t="s">
        <v>4</v>
      </c>
      <c r="E12" s="57"/>
      <c r="F12" s="57"/>
      <c r="G12" s="61" t="s">
        <v>121</v>
      </c>
      <c r="H12" s="62"/>
      <c r="I12" s="62"/>
      <c r="J12" s="62"/>
      <c r="K12" s="63"/>
      <c r="L12" s="59" t="s">
        <v>116</v>
      </c>
      <c r="M12" s="60"/>
    </row>
    <row r="13" spans="1:14" s="7" customFormat="1" ht="15.75" customHeight="1">
      <c r="A13" s="56"/>
      <c r="B13" s="58"/>
      <c r="C13" s="58"/>
      <c r="D13" s="58"/>
      <c r="E13" s="58"/>
      <c r="F13" s="58"/>
      <c r="G13" s="64"/>
      <c r="H13" s="65"/>
      <c r="I13" s="65"/>
      <c r="J13" s="65"/>
      <c r="K13" s="66"/>
      <c r="L13" s="50"/>
      <c r="M13" s="51"/>
      <c r="N13" s="9"/>
    </row>
    <row r="14" spans="1:14" s="7" customFormat="1" ht="33.75" customHeight="1">
      <c r="A14" s="56"/>
      <c r="B14" s="58"/>
      <c r="C14" s="58"/>
      <c r="D14" s="58"/>
      <c r="E14" s="58"/>
      <c r="F14" s="58"/>
      <c r="G14" s="40" t="s">
        <v>119</v>
      </c>
      <c r="H14" s="44" t="s">
        <v>5</v>
      </c>
      <c r="I14" s="45"/>
      <c r="J14" s="46"/>
      <c r="K14" s="43" t="s">
        <v>6</v>
      </c>
      <c r="L14" s="50" t="s">
        <v>7</v>
      </c>
      <c r="M14" s="51" t="s">
        <v>8</v>
      </c>
      <c r="N14" s="9"/>
    </row>
    <row r="15" spans="1:16" s="7" customFormat="1" ht="47.25">
      <c r="A15" s="56"/>
      <c r="B15" s="58"/>
      <c r="C15" s="58"/>
      <c r="D15" s="23" t="s">
        <v>9</v>
      </c>
      <c r="E15" s="23" t="s">
        <v>10</v>
      </c>
      <c r="F15" s="23" t="s">
        <v>11</v>
      </c>
      <c r="G15" s="24" t="s">
        <v>122</v>
      </c>
      <c r="H15" s="24" t="s">
        <v>102</v>
      </c>
      <c r="I15" s="10" t="s">
        <v>90</v>
      </c>
      <c r="J15" s="24" t="s">
        <v>103</v>
      </c>
      <c r="K15" s="43"/>
      <c r="L15" s="50"/>
      <c r="M15" s="52"/>
      <c r="N15" s="9"/>
      <c r="P15" s="35" t="s">
        <v>112</v>
      </c>
    </row>
    <row r="16" spans="1:16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VLOOKUP(B16,'[1]brokers'!$B$8:$H$58,7,0)</f>
        <v>2005300000</v>
      </c>
      <c r="H16" s="15">
        <f>VLOOKUP(B16,'[1]brokers'!$B$8:$M$58,12,0)</f>
        <v>1336434962.75</v>
      </c>
      <c r="I16" s="15">
        <v>0</v>
      </c>
      <c r="J16" s="15">
        <f>VLOOKUP(B16,'[1]brokers'!$B$8:$R$58,17,0)</f>
        <v>10951000</v>
      </c>
      <c r="K16" s="22">
        <f>VLOOKUP(B16,'[1]brokers'!$B$8:$T$58,19,0)</f>
        <v>3352685962.75</v>
      </c>
      <c r="L16" s="22">
        <v>346582131235.8099</v>
      </c>
      <c r="M16" s="26">
        <f>L16/$L$67</f>
        <v>0.2670348760685013</v>
      </c>
      <c r="P16" s="19"/>
    </row>
    <row r="17" spans="1:16" ht="15">
      <c r="A17" s="25">
        <f>+A16+1</f>
        <v>2</v>
      </c>
      <c r="B17" s="11" t="s">
        <v>19</v>
      </c>
      <c r="C17" s="12" t="s">
        <v>20</v>
      </c>
      <c r="D17" s="13" t="s">
        <v>14</v>
      </c>
      <c r="E17" s="13" t="s">
        <v>14</v>
      </c>
      <c r="F17" s="13" t="s">
        <v>14</v>
      </c>
      <c r="G17" s="37">
        <f>VLOOKUP(B17,'[1]brokers'!$B$8:$H$58,7,0)</f>
        <v>22370400000</v>
      </c>
      <c r="H17" s="15">
        <f>VLOOKUP(B17,'[1]brokers'!$B$8:$M$58,12,0)</f>
        <v>1664544897.38</v>
      </c>
      <c r="I17" s="15">
        <v>0</v>
      </c>
      <c r="J17" s="15">
        <f>VLOOKUP(B17,'[1]brokers'!$B$8:$R$58,17,0)</f>
        <v>11602405540</v>
      </c>
      <c r="K17" s="22">
        <f>VLOOKUP(B17,'[1]brokers'!$B$8:$T$58,19,0)</f>
        <v>35637350437.38</v>
      </c>
      <c r="L17" s="22">
        <v>170333409555.06</v>
      </c>
      <c r="M17" s="26">
        <f>L17/$L$67</f>
        <v>0.13123862083909155</v>
      </c>
      <c r="P17" s="19"/>
    </row>
    <row r="18" spans="1:16" ht="15">
      <c r="A18" s="25">
        <f aca="true" t="shared" si="0" ref="A18:A58">+A17+1</f>
        <v>3</v>
      </c>
      <c r="B18" s="11" t="s">
        <v>82</v>
      </c>
      <c r="C18" s="12" t="s">
        <v>111</v>
      </c>
      <c r="D18" s="13" t="s">
        <v>14</v>
      </c>
      <c r="E18" s="13" t="s">
        <v>14</v>
      </c>
      <c r="F18" s="13" t="s">
        <v>14</v>
      </c>
      <c r="G18" s="37">
        <f>VLOOKUP(B18,'[1]brokers'!$B$8:$H$58,7,0)</f>
        <v>33700000</v>
      </c>
      <c r="H18" s="15">
        <f>VLOOKUP(B18,'[1]brokers'!$B$8:$M$58,12,0)</f>
        <v>451706063.25</v>
      </c>
      <c r="I18" s="15">
        <v>0</v>
      </c>
      <c r="J18" s="15">
        <f>VLOOKUP(B18,'[1]brokers'!$B$8:$R$58,17,0)</f>
        <v>2538525340</v>
      </c>
      <c r="K18" s="22">
        <f>VLOOKUP(B18,'[1]brokers'!$B$8:$T$58,19,0)</f>
        <v>3023931403.25</v>
      </c>
      <c r="L18" s="22">
        <v>164142500889.88</v>
      </c>
      <c r="M18" s="26">
        <f>L18/$L$67</f>
        <v>0.12646864460787915</v>
      </c>
      <c r="P18" s="19"/>
    </row>
    <row r="19" spans="1:16" ht="15">
      <c r="A19" s="25">
        <f t="shared" si="0"/>
        <v>4</v>
      </c>
      <c r="B19" s="11" t="s">
        <v>24</v>
      </c>
      <c r="C19" s="12" t="s">
        <v>105</v>
      </c>
      <c r="D19" s="13" t="s">
        <v>14</v>
      </c>
      <c r="E19" s="13" t="s">
        <v>14</v>
      </c>
      <c r="F19" s="13" t="s">
        <v>14</v>
      </c>
      <c r="G19" s="37">
        <f>VLOOKUP(B19,'[1]brokers'!$B$8:$H$58,7,0)</f>
        <v>29600000</v>
      </c>
      <c r="H19" s="15">
        <f>VLOOKUP(B19,'[1]brokers'!$B$8:$M$58,12,0)</f>
        <v>1055356521.94</v>
      </c>
      <c r="I19" s="15">
        <v>0</v>
      </c>
      <c r="J19" s="15">
        <f>VLOOKUP(B19,'[1]brokers'!$B$8:$R$58,17,0)</f>
        <v>23135000</v>
      </c>
      <c r="K19" s="22">
        <f>VLOOKUP(B19,'[1]brokers'!$B$8:$T$58,19,0)</f>
        <v>1108091521.94</v>
      </c>
      <c r="L19" s="22">
        <v>109470836875.82</v>
      </c>
      <c r="M19" s="26">
        <f>L19/$L$67</f>
        <v>0.08434517744470875</v>
      </c>
      <c r="P19" s="19"/>
    </row>
    <row r="20" spans="1:16" ht="15">
      <c r="A20" s="25">
        <f t="shared" si="0"/>
        <v>5</v>
      </c>
      <c r="B20" s="11" t="s">
        <v>31</v>
      </c>
      <c r="C20" s="12" t="s">
        <v>110</v>
      </c>
      <c r="D20" s="13" t="s">
        <v>14</v>
      </c>
      <c r="E20" s="13" t="s">
        <v>14</v>
      </c>
      <c r="F20" s="13" t="s">
        <v>14</v>
      </c>
      <c r="G20" s="37">
        <f>VLOOKUP(B20,'[1]brokers'!$B$8:$H$58,7,0)</f>
        <v>5057800000</v>
      </c>
      <c r="H20" s="15">
        <f>VLOOKUP(B20,'[1]brokers'!$B$8:$M$58,12,0)</f>
        <v>1388973065.44</v>
      </c>
      <c r="I20" s="15">
        <v>0</v>
      </c>
      <c r="J20" s="15">
        <f>VLOOKUP(B20,'[1]brokers'!$B$8:$R$58,17,0)</f>
        <v>4487012820</v>
      </c>
      <c r="K20" s="22">
        <f>VLOOKUP(B20,'[1]brokers'!$B$8:$T$58,19,0)</f>
        <v>10933785885.439999</v>
      </c>
      <c r="L20" s="22">
        <v>93451469652.11</v>
      </c>
      <c r="M20" s="26">
        <f>L20/$L$67</f>
        <v>0.07200256264796176</v>
      </c>
      <c r="P20" s="19"/>
    </row>
    <row r="21" spans="1:16" ht="15">
      <c r="A21" s="25">
        <f t="shared" si="0"/>
        <v>6</v>
      </c>
      <c r="B21" s="11" t="s">
        <v>21</v>
      </c>
      <c r="C21" s="12" t="s">
        <v>22</v>
      </c>
      <c r="D21" s="13" t="s">
        <v>14</v>
      </c>
      <c r="E21" s="13" t="s">
        <v>14</v>
      </c>
      <c r="F21" s="14" t="s">
        <v>14</v>
      </c>
      <c r="G21" s="37">
        <f>VLOOKUP(B21,'[1]brokers'!$B$8:$H$58,7,0)</f>
        <v>0</v>
      </c>
      <c r="H21" s="15">
        <f>VLOOKUP(B21,'[1]brokers'!$B$8:$M$58,12,0)</f>
        <v>127509221.32999998</v>
      </c>
      <c r="I21" s="15">
        <v>0</v>
      </c>
      <c r="J21" s="15">
        <f>VLOOKUP(B21,'[1]brokers'!$B$8:$R$58,17,0)</f>
        <v>2475000</v>
      </c>
      <c r="K21" s="22">
        <f>VLOOKUP(B21,'[1]brokers'!$B$8:$T$58,19,0)</f>
        <v>129984221.32999998</v>
      </c>
      <c r="L21" s="22">
        <v>86155323178.11</v>
      </c>
      <c r="M21" s="26">
        <f>L21/$L$67</f>
        <v>0.06638102191095069</v>
      </c>
      <c r="P21" s="19"/>
    </row>
    <row r="22" spans="1:16" ht="15">
      <c r="A22" s="25">
        <f t="shared" si="0"/>
        <v>7</v>
      </c>
      <c r="B22" s="11" t="s">
        <v>95</v>
      </c>
      <c r="C22" s="12" t="s">
        <v>96</v>
      </c>
      <c r="D22" s="13" t="s">
        <v>14</v>
      </c>
      <c r="E22" s="13" t="s">
        <v>14</v>
      </c>
      <c r="F22" s="13" t="s">
        <v>14</v>
      </c>
      <c r="G22" s="37">
        <f>VLOOKUP(B22,'[1]brokers'!$B$8:$H$58,7,0)</f>
        <v>290900000</v>
      </c>
      <c r="H22" s="15">
        <f>VLOOKUP(B22,'[1]brokers'!$B$8:$M$58,12,0)</f>
        <v>8808954173.54</v>
      </c>
      <c r="I22" s="15">
        <v>0</v>
      </c>
      <c r="J22" s="15">
        <f>VLOOKUP(B22,'[1]brokers'!$B$8:$R$58,17,0)</f>
        <v>0</v>
      </c>
      <c r="K22" s="22">
        <f>VLOOKUP(B22,'[1]brokers'!$B$8:$T$58,19,0)</f>
        <v>9099854173.54</v>
      </c>
      <c r="L22" s="22">
        <v>81836911975.07</v>
      </c>
      <c r="M22" s="26">
        <f>L22/$L$67</f>
        <v>0.06305376901333372</v>
      </c>
      <c r="P22" s="19"/>
    </row>
    <row r="23" spans="1:16" ht="15">
      <c r="A23" s="25">
        <f t="shared" si="0"/>
        <v>8</v>
      </c>
      <c r="B23" s="11" t="s">
        <v>99</v>
      </c>
      <c r="C23" s="12" t="s">
        <v>100</v>
      </c>
      <c r="D23" s="13" t="s">
        <v>14</v>
      </c>
      <c r="E23" s="13" t="s">
        <v>14</v>
      </c>
      <c r="F23" s="13" t="s">
        <v>14</v>
      </c>
      <c r="G23" s="37">
        <f>VLOOKUP(B23,'[1]brokers'!$B$8:$H$58,7,0)</f>
        <v>70000000</v>
      </c>
      <c r="H23" s="15">
        <f>VLOOKUP(B23,'[1]brokers'!$B$8:$M$58,12,0)</f>
        <v>644602917.62</v>
      </c>
      <c r="I23" s="15">
        <v>0</v>
      </c>
      <c r="J23" s="15">
        <f>VLOOKUP(B23,'[1]brokers'!$B$8:$R$58,17,0)</f>
        <v>32372000</v>
      </c>
      <c r="K23" s="22">
        <f>VLOOKUP(B23,'[1]brokers'!$B$8:$T$58,19,0)</f>
        <v>746974917.62</v>
      </c>
      <c r="L23" s="22">
        <v>77717700123.73</v>
      </c>
      <c r="M23" s="26">
        <f>L23/$L$67</f>
        <v>0.05987999539061318</v>
      </c>
      <c r="P23" s="19"/>
    </row>
    <row r="24" spans="1:16" ht="15">
      <c r="A24" s="25">
        <f t="shared" si="0"/>
        <v>9</v>
      </c>
      <c r="B24" s="11" t="s">
        <v>23</v>
      </c>
      <c r="C24" s="12" t="s">
        <v>104</v>
      </c>
      <c r="D24" s="13" t="s">
        <v>14</v>
      </c>
      <c r="E24" s="13" t="s">
        <v>14</v>
      </c>
      <c r="F24" s="14"/>
      <c r="G24" s="37">
        <f>VLOOKUP(B24,'[1]brokers'!$B$8:$H$58,7,0)</f>
        <v>136800000</v>
      </c>
      <c r="H24" s="15">
        <f>VLOOKUP(B24,'[1]brokers'!$B$8:$M$58,12,0)</f>
        <v>199680347.12</v>
      </c>
      <c r="I24" s="15">
        <v>0</v>
      </c>
      <c r="J24" s="15">
        <f>VLOOKUP(B24,'[1]brokers'!$B$8:$R$58,17,0)</f>
        <v>1000000</v>
      </c>
      <c r="K24" s="22">
        <f>VLOOKUP(B24,'[1]brokers'!$B$8:$T$58,19,0)</f>
        <v>337480347.12</v>
      </c>
      <c r="L24" s="22">
        <v>56758343212.45001</v>
      </c>
      <c r="M24" s="26">
        <f>L24/$L$67</f>
        <v>0.04373121341122402</v>
      </c>
      <c r="P24" s="19"/>
    </row>
    <row r="25" spans="1:16" s="7" customFormat="1" ht="15">
      <c r="A25" s="25">
        <f t="shared" si="0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VLOOKUP(B25,'[1]brokers'!$B$8:$H$58,7,0)</f>
        <v>100000</v>
      </c>
      <c r="H25" s="15">
        <f>VLOOKUP(B25,'[1]brokers'!$B$8:$M$58,12,0)</f>
        <v>2232059084.88</v>
      </c>
      <c r="I25" s="15">
        <v>0</v>
      </c>
      <c r="J25" s="15">
        <f>VLOOKUP(B25,'[1]brokers'!$B$8:$R$58,17,0)</f>
        <v>0</v>
      </c>
      <c r="K25" s="22">
        <f>VLOOKUP(B25,'[1]brokers'!$B$8:$T$58,19,0)</f>
        <v>2232159084.88</v>
      </c>
      <c r="L25" s="22">
        <v>39387616307.02</v>
      </c>
      <c r="M25" s="26">
        <f>L25/$L$67</f>
        <v>0.03034740193233606</v>
      </c>
      <c r="N25" s="22"/>
      <c r="P25" s="19"/>
    </row>
    <row r="26" spans="1:16" ht="15">
      <c r="A26" s="25">
        <f t="shared" si="0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37">
        <f>VLOOKUP(B26,'[1]brokers'!$B$8:$H$58,7,0)</f>
        <v>0</v>
      </c>
      <c r="H26" s="15">
        <f>VLOOKUP(B26,'[1]brokers'!$B$8:$M$58,12,0)</f>
        <v>50700460.87</v>
      </c>
      <c r="I26" s="15">
        <v>0</v>
      </c>
      <c r="J26" s="15">
        <f>VLOOKUP(B26,'[1]brokers'!$B$8:$R$58,17,0)</f>
        <v>0</v>
      </c>
      <c r="K26" s="22">
        <f>VLOOKUP(B26,'[1]brokers'!$B$8:$T$58,19,0)</f>
        <v>50700460.87</v>
      </c>
      <c r="L26" s="22">
        <v>19196024948.69</v>
      </c>
      <c r="M26" s="26">
        <f>L26/$L$67</f>
        <v>0.014790168566692853</v>
      </c>
      <c r="P26" s="19"/>
    </row>
    <row r="27" spans="1:16" ht="15">
      <c r="A27" s="25">
        <f t="shared" si="0"/>
        <v>12</v>
      </c>
      <c r="B27" s="11" t="s">
        <v>70</v>
      </c>
      <c r="C27" s="12" t="s">
        <v>93</v>
      </c>
      <c r="D27" s="13" t="s">
        <v>14</v>
      </c>
      <c r="E27" s="13" t="s">
        <v>14</v>
      </c>
      <c r="F27" s="13" t="s">
        <v>14</v>
      </c>
      <c r="G27" s="37">
        <f>VLOOKUP(B27,'[1]brokers'!$B$8:$H$58,7,0)</f>
        <v>0</v>
      </c>
      <c r="H27" s="15">
        <f>VLOOKUP(B27,'[1]brokers'!$B$8:$M$58,12,0)</f>
        <v>712805358.3399999</v>
      </c>
      <c r="I27" s="15">
        <v>0</v>
      </c>
      <c r="J27" s="15">
        <f>VLOOKUP(B27,'[1]brokers'!$B$8:$R$58,17,0)</f>
        <v>0</v>
      </c>
      <c r="K27" s="22">
        <f>VLOOKUP(B27,'[1]brokers'!$B$8:$T$58,19,0)</f>
        <v>712805358.3399999</v>
      </c>
      <c r="L27" s="22">
        <v>14784948166.35</v>
      </c>
      <c r="M27" s="26">
        <f>L27/$L$67</f>
        <v>0.011391518619851337</v>
      </c>
      <c r="P27" s="19"/>
    </row>
    <row r="28" spans="1:16" ht="15">
      <c r="A28" s="25">
        <f t="shared" si="0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VLOOKUP(B28,'[1]brokers'!$B$8:$H$58,7,0)</f>
        <v>0</v>
      </c>
      <c r="H28" s="15">
        <f>VLOOKUP(B28,'[1]brokers'!$B$8:$M$58,12,0)</f>
        <v>260091594.24</v>
      </c>
      <c r="I28" s="15">
        <v>0</v>
      </c>
      <c r="J28" s="15">
        <f>VLOOKUP(B28,'[1]brokers'!$B$8:$R$58,17,0)</f>
        <v>0</v>
      </c>
      <c r="K28" s="22">
        <f>VLOOKUP(B28,'[1]brokers'!$B$8:$T$58,19,0)</f>
        <v>260091594.24</v>
      </c>
      <c r="L28" s="22">
        <v>7247661031.03</v>
      </c>
      <c r="M28" s="26">
        <f>L28/$L$67</f>
        <v>0.0055841836343570655</v>
      </c>
      <c r="P28" s="19"/>
    </row>
    <row r="29" spans="1:16" ht="15">
      <c r="A29" s="25">
        <f t="shared" si="0"/>
        <v>14</v>
      </c>
      <c r="B29" s="11" t="s">
        <v>72</v>
      </c>
      <c r="C29" s="12" t="s">
        <v>73</v>
      </c>
      <c r="D29" s="13" t="s">
        <v>14</v>
      </c>
      <c r="E29" s="13" t="s">
        <v>14</v>
      </c>
      <c r="F29" s="14"/>
      <c r="G29" s="37">
        <f>VLOOKUP(B29,'[1]brokers'!$B$8:$H$58,7,0)</f>
        <v>0</v>
      </c>
      <c r="H29" s="15">
        <f>VLOOKUP(B29,'[1]brokers'!$B$8:$M$58,12,0)</f>
        <v>10790819.03</v>
      </c>
      <c r="I29" s="15">
        <v>0</v>
      </c>
      <c r="J29" s="15">
        <f>VLOOKUP(B29,'[1]brokers'!$B$8:$R$58,17,0)</f>
        <v>0</v>
      </c>
      <c r="K29" s="22">
        <f>VLOOKUP(B29,'[1]brokers'!$B$8:$T$58,19,0)</f>
        <v>10790819.03</v>
      </c>
      <c r="L29" s="22">
        <v>5811256933.300001</v>
      </c>
      <c r="M29" s="26">
        <f>L29/$L$67</f>
        <v>0.0044774618629434045</v>
      </c>
      <c r="P29" s="19"/>
    </row>
    <row r="30" spans="1:16" ht="15">
      <c r="A30" s="25">
        <f t="shared" si="0"/>
        <v>15</v>
      </c>
      <c r="B30" s="11" t="s">
        <v>107</v>
      </c>
      <c r="C30" s="12" t="s">
        <v>106</v>
      </c>
      <c r="D30" s="13" t="s">
        <v>14</v>
      </c>
      <c r="E30" s="14"/>
      <c r="F30" s="14"/>
      <c r="G30" s="37">
        <f>VLOOKUP(B30,'[1]brokers'!$B$8:$H$58,7,0)</f>
        <v>0</v>
      </c>
      <c r="H30" s="15">
        <f>VLOOKUP(B30,'[1]brokers'!$B$8:$M$58,12,0)</f>
        <v>1069351730.42</v>
      </c>
      <c r="I30" s="15">
        <v>0</v>
      </c>
      <c r="J30" s="15">
        <f>VLOOKUP(B30,'[1]brokers'!$B$8:$R$58,17,0)</f>
        <v>18570000</v>
      </c>
      <c r="K30" s="22">
        <f>VLOOKUP(B30,'[1]brokers'!$B$8:$T$58,19,0)</f>
        <v>1087921730.42</v>
      </c>
      <c r="L30" s="22">
        <v>4996775421.030001</v>
      </c>
      <c r="M30" s="26">
        <f>L30/$L$67</f>
        <v>0.00384991949971313</v>
      </c>
      <c r="P30" s="19"/>
    </row>
    <row r="31" spans="1:16" ht="15">
      <c r="A31" s="25">
        <f t="shared" si="0"/>
        <v>16</v>
      </c>
      <c r="B31" s="11" t="s">
        <v>25</v>
      </c>
      <c r="C31" s="12" t="s">
        <v>26</v>
      </c>
      <c r="D31" s="13" t="s">
        <v>14</v>
      </c>
      <c r="E31" s="13" t="s">
        <v>14</v>
      </c>
      <c r="F31" s="13" t="s">
        <v>14</v>
      </c>
      <c r="G31" s="37">
        <f>VLOOKUP(B31,'[1]brokers'!$B$8:$H$58,7,0)</f>
        <v>700000</v>
      </c>
      <c r="H31" s="15">
        <f>VLOOKUP(B31,'[1]brokers'!$B$8:$M$58,12,0)</f>
        <v>284531226.35</v>
      </c>
      <c r="I31" s="15">
        <v>0</v>
      </c>
      <c r="J31" s="15">
        <f>VLOOKUP(B31,'[1]brokers'!$B$8:$R$58,17,0)</f>
        <v>100000000</v>
      </c>
      <c r="K31" s="22">
        <f>VLOOKUP(B31,'[1]brokers'!$B$8:$T$58,19,0)</f>
        <v>385231226.35</v>
      </c>
      <c r="L31" s="22">
        <v>4456734676.7</v>
      </c>
      <c r="M31" s="26">
        <f>L31/$L$67</f>
        <v>0.0034338284775940913</v>
      </c>
      <c r="P31" s="19"/>
    </row>
    <row r="32" spans="1:16" ht="15">
      <c r="A32" s="25">
        <f t="shared" si="0"/>
        <v>17</v>
      </c>
      <c r="B32" s="11" t="s">
        <v>80</v>
      </c>
      <c r="C32" s="12" t="s">
        <v>81</v>
      </c>
      <c r="D32" s="13" t="s">
        <v>14</v>
      </c>
      <c r="E32" s="13" t="s">
        <v>14</v>
      </c>
      <c r="F32" s="13" t="s">
        <v>14</v>
      </c>
      <c r="G32" s="37">
        <f>VLOOKUP(B32,'[1]brokers'!$B$8:$H$58,7,0)</f>
        <v>4700000</v>
      </c>
      <c r="H32" s="15">
        <f>VLOOKUP(B32,'[1]brokers'!$B$8:$M$58,12,0)</f>
        <v>102936097.63</v>
      </c>
      <c r="I32" s="15">
        <v>0</v>
      </c>
      <c r="J32" s="15">
        <f>VLOOKUP(B32,'[1]brokers'!$B$8:$R$58,17,0)</f>
        <v>4000000</v>
      </c>
      <c r="K32" s="22">
        <f>VLOOKUP(B32,'[1]brokers'!$B$8:$T$58,19,0)</f>
        <v>111636097.63</v>
      </c>
      <c r="L32" s="22">
        <v>3638458849.9400005</v>
      </c>
      <c r="M32" s="26">
        <f>L32/$L$67</f>
        <v>0.002803362667918414</v>
      </c>
      <c r="P32" s="19"/>
    </row>
    <row r="33" spans="1:16" ht="15">
      <c r="A33" s="25">
        <f t="shared" si="0"/>
        <v>18</v>
      </c>
      <c r="B33" s="11" t="s">
        <v>17</v>
      </c>
      <c r="C33" s="12" t="s">
        <v>18</v>
      </c>
      <c r="D33" s="13" t="s">
        <v>14</v>
      </c>
      <c r="E33" s="13" t="s">
        <v>14</v>
      </c>
      <c r="F33" s="13" t="s">
        <v>14</v>
      </c>
      <c r="G33" s="37">
        <f>VLOOKUP(B33,'[1]brokers'!$B$8:$H$58,7,0)</f>
        <v>0</v>
      </c>
      <c r="H33" s="15">
        <f>VLOOKUP(B33,'[1]brokers'!$B$8:$M$58,12,0)</f>
        <v>468449.5</v>
      </c>
      <c r="I33" s="15">
        <v>0</v>
      </c>
      <c r="J33" s="15">
        <f>VLOOKUP(B33,'[1]brokers'!$B$8:$R$58,17,0)</f>
        <v>20758000</v>
      </c>
      <c r="K33" s="22">
        <f>VLOOKUP(B33,'[1]brokers'!$B$8:$T$58,19,0)</f>
        <v>21226449.5</v>
      </c>
      <c r="L33" s="22">
        <v>3466687870.34</v>
      </c>
      <c r="M33" s="26">
        <f>L33/$L$67</f>
        <v>0.002671016426967975</v>
      </c>
      <c r="P33" s="19"/>
    </row>
    <row r="34" spans="1:16" ht="15">
      <c r="A34" s="25">
        <f t="shared" si="0"/>
        <v>19</v>
      </c>
      <c r="B34" s="11" t="s">
        <v>74</v>
      </c>
      <c r="C34" s="12" t="s">
        <v>75</v>
      </c>
      <c r="D34" s="13" t="s">
        <v>14</v>
      </c>
      <c r="E34" s="14"/>
      <c r="F34" s="14"/>
      <c r="G34" s="37">
        <f>VLOOKUP(B34,'[1]brokers'!$B$8:$H$58,7,0)</f>
        <v>0</v>
      </c>
      <c r="H34" s="15">
        <f>VLOOKUP(B34,'[1]brokers'!$B$8:$M$58,12,0)</f>
        <v>41593204.080000006</v>
      </c>
      <c r="I34" s="15">
        <v>0</v>
      </c>
      <c r="J34" s="15">
        <f>VLOOKUP(B34,'[1]brokers'!$B$8:$R$58,17,0)</f>
        <v>0</v>
      </c>
      <c r="K34" s="22">
        <f>VLOOKUP(B34,'[1]brokers'!$B$8:$T$58,19,0)</f>
        <v>41593204.080000006</v>
      </c>
      <c r="L34" s="22">
        <v>1642344955.81</v>
      </c>
      <c r="M34" s="26">
        <f>L34/$L$67</f>
        <v>0.001265395247506453</v>
      </c>
      <c r="P34" s="19"/>
    </row>
    <row r="35" spans="1:16" ht="15">
      <c r="A35" s="25">
        <f t="shared" si="0"/>
        <v>20</v>
      </c>
      <c r="B35" s="11" t="s">
        <v>29</v>
      </c>
      <c r="C35" s="12" t="s">
        <v>30</v>
      </c>
      <c r="D35" s="13" t="s">
        <v>14</v>
      </c>
      <c r="E35" s="14"/>
      <c r="F35" s="14"/>
      <c r="G35" s="37">
        <f>VLOOKUP(B35,'[1]brokers'!$B$8:$H$58,7,0)</f>
        <v>0</v>
      </c>
      <c r="H35" s="15">
        <f>VLOOKUP(B35,'[1]brokers'!$B$8:$M$58,12,0)</f>
        <v>47345.16</v>
      </c>
      <c r="I35" s="15">
        <v>0</v>
      </c>
      <c r="J35" s="15">
        <f>VLOOKUP(B35,'[1]brokers'!$B$8:$R$58,17,0)</f>
        <v>0</v>
      </c>
      <c r="K35" s="22">
        <f>VLOOKUP(B35,'[1]brokers'!$B$8:$T$58,19,0)</f>
        <v>47345.16</v>
      </c>
      <c r="L35" s="22">
        <v>933658868.63</v>
      </c>
      <c r="M35" s="26">
        <f>L35/$L$67</f>
        <v>0.0007193662275255487</v>
      </c>
      <c r="P35" s="19"/>
    </row>
    <row r="36" spans="1:16" ht="15">
      <c r="A36" s="25">
        <f t="shared" si="0"/>
        <v>21</v>
      </c>
      <c r="B36" s="11" t="s">
        <v>87</v>
      </c>
      <c r="C36" s="12" t="s">
        <v>88</v>
      </c>
      <c r="D36" s="13" t="s">
        <v>14</v>
      </c>
      <c r="E36" s="14"/>
      <c r="F36" s="14"/>
      <c r="G36" s="37">
        <f>VLOOKUP(B36,'[1]brokers'!$B$8:$H$58,7,0)</f>
        <v>0</v>
      </c>
      <c r="H36" s="15">
        <f>VLOOKUP(B36,'[1]brokers'!$B$8:$M$58,12,0)</f>
        <v>0</v>
      </c>
      <c r="I36" s="15">
        <v>0</v>
      </c>
      <c r="J36" s="15">
        <f>VLOOKUP(B36,'[1]brokers'!$B$8:$R$58,17,0)</f>
        <v>0</v>
      </c>
      <c r="K36" s="22">
        <f>VLOOKUP(B36,'[1]brokers'!$B$8:$T$58,19,0)</f>
        <v>0</v>
      </c>
      <c r="L36" s="22">
        <v>628593536.79</v>
      </c>
      <c r="M36" s="26">
        <f>L36/$L$67</f>
        <v>0.0004843192480687104</v>
      </c>
      <c r="P36" s="19"/>
    </row>
    <row r="37" spans="1:16" ht="15">
      <c r="A37" s="25">
        <f t="shared" si="0"/>
        <v>22</v>
      </c>
      <c r="B37" s="11" t="s">
        <v>38</v>
      </c>
      <c r="C37" s="12" t="s">
        <v>39</v>
      </c>
      <c r="D37" s="13" t="s">
        <v>14</v>
      </c>
      <c r="E37" s="13" t="s">
        <v>14</v>
      </c>
      <c r="F37" s="14"/>
      <c r="G37" s="37">
        <f>VLOOKUP(B37,'[1]brokers'!$B$8:$H$58,7,0)</f>
        <v>0</v>
      </c>
      <c r="H37" s="15">
        <f>VLOOKUP(B37,'[1]brokers'!$B$8:$M$58,12,0)</f>
        <v>4093241.08</v>
      </c>
      <c r="I37" s="15">
        <v>0</v>
      </c>
      <c r="J37" s="15">
        <f>VLOOKUP(B37,'[1]brokers'!$B$8:$R$58,17,0)</f>
        <v>0</v>
      </c>
      <c r="K37" s="22">
        <f>VLOOKUP(B37,'[1]brokers'!$B$8:$T$58,19,0)</f>
        <v>4093241.08</v>
      </c>
      <c r="L37" s="22">
        <v>585188572.4</v>
      </c>
      <c r="M37" s="26">
        <f>L37/$L$67</f>
        <v>0.0004508765565908995</v>
      </c>
      <c r="P37" s="19"/>
    </row>
    <row r="38" spans="1:16" ht="15">
      <c r="A38" s="25">
        <f t="shared" si="0"/>
        <v>23</v>
      </c>
      <c r="B38" s="11" t="s">
        <v>53</v>
      </c>
      <c r="C38" s="12" t="s">
        <v>54</v>
      </c>
      <c r="D38" s="13" t="s">
        <v>14</v>
      </c>
      <c r="E38" s="14"/>
      <c r="F38" s="14"/>
      <c r="G38" s="37">
        <f>VLOOKUP(B38,'[1]brokers'!$B$8:$H$58,7,0)</f>
        <v>0</v>
      </c>
      <c r="H38" s="15">
        <f>VLOOKUP(B38,'[1]brokers'!$B$8:$M$58,12,0)</f>
        <v>7704560.73</v>
      </c>
      <c r="I38" s="15">
        <v>0</v>
      </c>
      <c r="J38" s="15">
        <f>VLOOKUP(B38,'[1]brokers'!$B$8:$R$58,17,0)</f>
        <v>0</v>
      </c>
      <c r="K38" s="22">
        <f>VLOOKUP(B38,'[1]brokers'!$B$8:$T$58,19,0)</f>
        <v>7704560.73</v>
      </c>
      <c r="L38" s="22">
        <v>538454748.66</v>
      </c>
      <c r="M38" s="26">
        <f>L38/$L$67</f>
        <v>0.00041486904291407014</v>
      </c>
      <c r="P38" s="19"/>
    </row>
    <row r="39" spans="1:16" ht="15">
      <c r="A39" s="25">
        <f t="shared" si="0"/>
        <v>24</v>
      </c>
      <c r="B39" s="11" t="s">
        <v>41</v>
      </c>
      <c r="C39" s="12" t="s">
        <v>42</v>
      </c>
      <c r="D39" s="13" t="s">
        <v>14</v>
      </c>
      <c r="E39" s="14"/>
      <c r="F39" s="14"/>
      <c r="G39" s="37">
        <f>VLOOKUP(B39,'[1]brokers'!$B$8:$H$58,7,0)</f>
        <v>0</v>
      </c>
      <c r="H39" s="15">
        <f>VLOOKUP(B39,'[1]brokers'!$B$8:$M$58,12,0)</f>
        <v>62436599.1</v>
      </c>
      <c r="I39" s="15">
        <v>0</v>
      </c>
      <c r="J39" s="15">
        <f>VLOOKUP(B39,'[1]brokers'!$B$8:$R$58,17,0)</f>
        <v>0</v>
      </c>
      <c r="K39" s="22">
        <f>VLOOKUP(B39,'[1]brokers'!$B$8:$T$58,19,0)</f>
        <v>62436599.1</v>
      </c>
      <c r="L39" s="22">
        <v>516715892.86</v>
      </c>
      <c r="M39" s="26">
        <f>L39/$L$67</f>
        <v>0.0003981196720110609</v>
      </c>
      <c r="N39" s="1"/>
      <c r="P39" s="19"/>
    </row>
    <row r="40" spans="1:16" ht="15">
      <c r="A40" s="25">
        <f t="shared" si="0"/>
        <v>25</v>
      </c>
      <c r="B40" s="11" t="s">
        <v>32</v>
      </c>
      <c r="C40" s="12" t="s">
        <v>33</v>
      </c>
      <c r="D40" s="13" t="s">
        <v>14</v>
      </c>
      <c r="E40" s="14"/>
      <c r="F40" s="14"/>
      <c r="G40" s="37">
        <f>VLOOKUP(B40,'[1]brokers'!$B$8:$H$58,7,0)</f>
        <v>0</v>
      </c>
      <c r="H40" s="15">
        <f>VLOOKUP(B40,'[1]brokers'!$B$8:$M$58,12,0)</f>
        <v>13179497.21</v>
      </c>
      <c r="I40" s="15">
        <v>0</v>
      </c>
      <c r="J40" s="15">
        <f>VLOOKUP(B40,'[1]brokers'!$B$8:$R$58,17,0)</f>
        <v>0</v>
      </c>
      <c r="K40" s="22">
        <f>VLOOKUP(B40,'[1]brokers'!$B$8:$T$58,19,0)</f>
        <v>13179497.21</v>
      </c>
      <c r="L40" s="22">
        <v>459495551.67</v>
      </c>
      <c r="M40" s="26">
        <f>L40/$L$67</f>
        <v>0.0003540324980307243</v>
      </c>
      <c r="P40" s="19"/>
    </row>
    <row r="41" spans="1:16" ht="15">
      <c r="A41" s="25">
        <f t="shared" si="0"/>
        <v>26</v>
      </c>
      <c r="B41" s="11" t="s">
        <v>51</v>
      </c>
      <c r="C41" s="12" t="s">
        <v>52</v>
      </c>
      <c r="D41" s="13" t="s">
        <v>14</v>
      </c>
      <c r="E41" s="14"/>
      <c r="F41" s="13" t="s">
        <v>14</v>
      </c>
      <c r="G41" s="37">
        <f>VLOOKUP(B41,'[1]brokers'!$B$8:$H$58,7,0)</f>
        <v>0</v>
      </c>
      <c r="H41" s="15">
        <f>VLOOKUP(B41,'[1]brokers'!$B$8:$M$58,12,0)</f>
        <v>3991340</v>
      </c>
      <c r="I41" s="15">
        <v>0</v>
      </c>
      <c r="J41" s="15">
        <f>VLOOKUP(B41,'[1]brokers'!$B$8:$R$58,17,0)</f>
        <v>0</v>
      </c>
      <c r="K41" s="22">
        <f>VLOOKUP(B41,'[1]brokers'!$B$8:$T$58,19,0)</f>
        <v>3991340</v>
      </c>
      <c r="L41" s="22">
        <v>449761665.79</v>
      </c>
      <c r="M41" s="26">
        <f>L41/$L$67</f>
        <v>0.0003465327258977455</v>
      </c>
      <c r="P41" s="19"/>
    </row>
    <row r="42" spans="1:16" ht="15">
      <c r="A42" s="25">
        <v>27</v>
      </c>
      <c r="B42" s="11" t="s">
        <v>85</v>
      </c>
      <c r="C42" s="12" t="s">
        <v>86</v>
      </c>
      <c r="D42" s="13" t="s">
        <v>14</v>
      </c>
      <c r="E42" s="14"/>
      <c r="F42" s="14"/>
      <c r="G42" s="37">
        <f>VLOOKUP(B42,'[1]brokers'!$B$8:$H$58,7,0)</f>
        <v>0</v>
      </c>
      <c r="H42" s="15">
        <f>VLOOKUP(B42,'[1]brokers'!$B$8:$M$58,12,0)</f>
        <v>35555142</v>
      </c>
      <c r="I42" s="15">
        <v>0</v>
      </c>
      <c r="J42" s="15">
        <f>VLOOKUP(B42,'[1]brokers'!$B$8:$R$58,17,0)</f>
        <v>0</v>
      </c>
      <c r="K42" s="22">
        <f>VLOOKUP(B42,'[1]brokers'!$B$8:$T$58,19,0)</f>
        <v>35555142</v>
      </c>
      <c r="L42" s="22">
        <v>312160650.88</v>
      </c>
      <c r="M42" s="26">
        <f>L42/$L$67</f>
        <v>0.00024051378651280777</v>
      </c>
      <c r="P42" s="19"/>
    </row>
    <row r="43" spans="1:16" ht="15">
      <c r="A43" s="25">
        <f t="shared" si="0"/>
        <v>28</v>
      </c>
      <c r="B43" s="11" t="s">
        <v>58</v>
      </c>
      <c r="C43" s="12" t="s">
        <v>59</v>
      </c>
      <c r="D43" s="13" t="s">
        <v>14</v>
      </c>
      <c r="E43" s="14"/>
      <c r="F43" s="14"/>
      <c r="G43" s="37">
        <f>VLOOKUP(B43,'[1]brokers'!$B$8:$H$58,7,0)</f>
        <v>0</v>
      </c>
      <c r="H43" s="15">
        <f>VLOOKUP(B43,'[1]brokers'!$B$8:$M$58,12,0)</f>
        <v>3726114.54</v>
      </c>
      <c r="I43" s="15">
        <v>0</v>
      </c>
      <c r="J43" s="15">
        <f>VLOOKUP(B43,'[1]brokers'!$B$8:$R$58,17,0)</f>
        <v>0</v>
      </c>
      <c r="K43" s="22">
        <f>VLOOKUP(B43,'[1]brokers'!$B$8:$T$58,19,0)</f>
        <v>3726114.54</v>
      </c>
      <c r="L43" s="22">
        <v>272960542.08000004</v>
      </c>
      <c r="M43" s="26">
        <f>L43/$L$67</f>
        <v>0.00021031085551358205</v>
      </c>
      <c r="P43" s="19"/>
    </row>
    <row r="44" spans="1:16" ht="15">
      <c r="A44" s="25">
        <f t="shared" si="0"/>
        <v>29</v>
      </c>
      <c r="B44" s="11" t="s">
        <v>43</v>
      </c>
      <c r="C44" s="12" t="s">
        <v>44</v>
      </c>
      <c r="D44" s="13" t="s">
        <v>14</v>
      </c>
      <c r="E44" s="14"/>
      <c r="F44" s="14"/>
      <c r="G44" s="37">
        <f>VLOOKUP(B44,'[1]brokers'!$B$8:$H$58,7,0)</f>
        <v>0</v>
      </c>
      <c r="H44" s="15">
        <f>VLOOKUP(B44,'[1]brokers'!$B$8:$M$58,12,0)</f>
        <v>115000</v>
      </c>
      <c r="I44" s="15">
        <v>0</v>
      </c>
      <c r="J44" s="15">
        <f>VLOOKUP(B44,'[1]brokers'!$B$8:$R$58,17,0)</f>
        <v>0</v>
      </c>
      <c r="K44" s="22">
        <f>VLOOKUP(B44,'[1]brokers'!$B$8:$T$58,19,0)</f>
        <v>115000</v>
      </c>
      <c r="L44" s="22">
        <v>264702586.00000003</v>
      </c>
      <c r="M44" s="26">
        <f>L44/$L$67</f>
        <v>0.00020394825894653177</v>
      </c>
      <c r="P44" s="19"/>
    </row>
    <row r="45" spans="1:16" ht="15">
      <c r="A45" s="25">
        <f t="shared" si="0"/>
        <v>30</v>
      </c>
      <c r="B45" s="11" t="s">
        <v>83</v>
      </c>
      <c r="C45" s="12" t="s">
        <v>84</v>
      </c>
      <c r="D45" s="13" t="s">
        <v>14</v>
      </c>
      <c r="E45" s="13" t="s">
        <v>14</v>
      </c>
      <c r="F45" s="13" t="s">
        <v>14</v>
      </c>
      <c r="G45" s="37">
        <f>VLOOKUP(B45,'[1]brokers'!$B$8:$H$58,7,0)</f>
        <v>0</v>
      </c>
      <c r="H45" s="15">
        <f>VLOOKUP(B45,'[1]brokers'!$B$8:$M$58,12,0)</f>
        <v>1481306.62</v>
      </c>
      <c r="I45" s="15">
        <v>0</v>
      </c>
      <c r="J45" s="15">
        <f>VLOOKUP(B45,'[1]brokers'!$B$8:$R$58,17,0)</f>
        <v>0</v>
      </c>
      <c r="K45" s="22">
        <f>VLOOKUP(B45,'[1]brokers'!$B$8:$T$58,19,0)</f>
        <v>1481306.62</v>
      </c>
      <c r="L45" s="22">
        <v>257667620.48000002</v>
      </c>
      <c r="M45" s="26">
        <f>L45/$L$67</f>
        <v>0.00019852795311864354</v>
      </c>
      <c r="P45" s="19"/>
    </row>
    <row r="46" spans="1:16" ht="15">
      <c r="A46" s="25">
        <f t="shared" si="0"/>
        <v>31</v>
      </c>
      <c r="B46" s="11" t="s">
        <v>49</v>
      </c>
      <c r="C46" s="12" t="s">
        <v>50</v>
      </c>
      <c r="D46" s="13" t="s">
        <v>14</v>
      </c>
      <c r="E46" s="14"/>
      <c r="F46" s="14"/>
      <c r="G46" s="37">
        <f>VLOOKUP(B46,'[1]brokers'!$B$8:$H$58,7,0)</f>
        <v>0</v>
      </c>
      <c r="H46" s="15">
        <f>VLOOKUP(B46,'[1]brokers'!$B$8:$M$58,12,0)</f>
        <v>6457425.77</v>
      </c>
      <c r="I46" s="15">
        <v>0</v>
      </c>
      <c r="J46" s="15">
        <f>VLOOKUP(B46,'[1]brokers'!$B$8:$R$58,17,0)</f>
        <v>0</v>
      </c>
      <c r="K46" s="22">
        <f>VLOOKUP(B46,'[1]brokers'!$B$8:$T$58,19,0)</f>
        <v>6457425.77</v>
      </c>
      <c r="L46" s="22">
        <v>253410078.63000003</v>
      </c>
      <c r="M46" s="26">
        <f>L46/$L$67</f>
        <v>0.0001952475988885587</v>
      </c>
      <c r="P46" s="19"/>
    </row>
    <row r="47" spans="1:16" ht="15">
      <c r="A47" s="25">
        <f t="shared" si="0"/>
        <v>32</v>
      </c>
      <c r="B47" s="11" t="s">
        <v>62</v>
      </c>
      <c r="C47" s="12" t="s">
        <v>63</v>
      </c>
      <c r="D47" s="13" t="s">
        <v>14</v>
      </c>
      <c r="E47" s="14"/>
      <c r="F47" s="14"/>
      <c r="G47" s="37">
        <f>VLOOKUP(B47,'[1]brokers'!$B$8:$H$58,7,0)</f>
        <v>0</v>
      </c>
      <c r="H47" s="15">
        <f>VLOOKUP(B47,'[1]brokers'!$B$8:$M$58,12,0)</f>
        <v>10686682.28</v>
      </c>
      <c r="I47" s="15">
        <v>0</v>
      </c>
      <c r="J47" s="15">
        <f>VLOOKUP(B47,'[1]brokers'!$B$8:$R$58,17,0)</f>
        <v>0</v>
      </c>
      <c r="K47" s="22">
        <f>VLOOKUP(B47,'[1]brokers'!$B$8:$T$58,19,0)</f>
        <v>10686682.28</v>
      </c>
      <c r="L47" s="22">
        <v>227136011.69</v>
      </c>
      <c r="M47" s="26">
        <f>L47/$L$67</f>
        <v>0.0001750039349001093</v>
      </c>
      <c r="P47" s="19"/>
    </row>
    <row r="48" spans="1:16" ht="15">
      <c r="A48" s="25">
        <f t="shared" si="0"/>
        <v>33</v>
      </c>
      <c r="B48" s="11" t="s">
        <v>40</v>
      </c>
      <c r="C48" s="12" t="s">
        <v>113</v>
      </c>
      <c r="D48" s="13" t="s">
        <v>14</v>
      </c>
      <c r="E48" s="14"/>
      <c r="F48" s="14"/>
      <c r="G48" s="37">
        <f>VLOOKUP(B48,'[1]brokers'!$B$8:$H$58,7,0)</f>
        <v>0</v>
      </c>
      <c r="H48" s="15">
        <f>VLOOKUP(B48,'[1]brokers'!$B$8:$M$58,12,0)</f>
        <v>5122361</v>
      </c>
      <c r="I48" s="15">
        <v>0</v>
      </c>
      <c r="J48" s="15">
        <f>VLOOKUP(B48,'[1]brokers'!$B$8:$R$58,17,0)</f>
        <v>0</v>
      </c>
      <c r="K48" s="22">
        <f>VLOOKUP(B48,'[1]brokers'!$B$8:$T$58,19,0)</f>
        <v>5122361</v>
      </c>
      <c r="L48" s="22">
        <v>208249315.78</v>
      </c>
      <c r="M48" s="26">
        <f>L48/$L$67</f>
        <v>0.00016045209841711747</v>
      </c>
      <c r="P48" s="19"/>
    </row>
    <row r="49" spans="1:16" ht="15">
      <c r="A49" s="25">
        <f t="shared" si="0"/>
        <v>34</v>
      </c>
      <c r="B49" s="11" t="s">
        <v>78</v>
      </c>
      <c r="C49" s="12" t="s">
        <v>79</v>
      </c>
      <c r="D49" s="13" t="s">
        <v>14</v>
      </c>
      <c r="E49" s="14"/>
      <c r="F49" s="14"/>
      <c r="G49" s="37">
        <f>VLOOKUP(B49,'[1]brokers'!$B$8:$H$58,7,0)</f>
        <v>0</v>
      </c>
      <c r="H49" s="15">
        <f>VLOOKUP(B49,'[1]brokers'!$B$8:$M$58,12,0)</f>
        <v>0</v>
      </c>
      <c r="I49" s="15">
        <v>0</v>
      </c>
      <c r="J49" s="15">
        <f>VLOOKUP(B49,'[1]brokers'!$B$8:$R$58,17,0)</f>
        <v>0</v>
      </c>
      <c r="K49" s="22">
        <f>VLOOKUP(B49,'[1]brokers'!$B$8:$T$58,19,0)</f>
        <v>0</v>
      </c>
      <c r="L49" s="22">
        <v>208155597.9</v>
      </c>
      <c r="M49" s="26">
        <f>L49/$L$67</f>
        <v>0.00016037989059041282</v>
      </c>
      <c r="P49" s="19"/>
    </row>
    <row r="50" spans="1:16" ht="15">
      <c r="A50" s="25">
        <f t="shared" si="0"/>
        <v>35</v>
      </c>
      <c r="B50" s="11" t="s">
        <v>64</v>
      </c>
      <c r="C50" s="12" t="s">
        <v>65</v>
      </c>
      <c r="D50" s="13" t="s">
        <v>14</v>
      </c>
      <c r="E50" s="14"/>
      <c r="F50" s="14"/>
      <c r="G50" s="37">
        <f>VLOOKUP(B50,'[1]brokers'!$B$8:$H$58,7,0)</f>
        <v>0</v>
      </c>
      <c r="H50" s="15">
        <f>VLOOKUP(B50,'[1]brokers'!$B$8:$M$58,12,0)</f>
        <v>1507384.8</v>
      </c>
      <c r="I50" s="15">
        <v>0</v>
      </c>
      <c r="J50" s="15">
        <f>VLOOKUP(B50,'[1]brokers'!$B$8:$R$58,17,0)</f>
        <v>0</v>
      </c>
      <c r="K50" s="22">
        <f>VLOOKUP(B50,'[1]brokers'!$B$8:$T$58,19,0)</f>
        <v>1507384.8</v>
      </c>
      <c r="L50" s="22">
        <v>180860429.92000002</v>
      </c>
      <c r="M50" s="26">
        <f>L50/$L$67</f>
        <v>0.0001393494878607088</v>
      </c>
      <c r="P50" s="19"/>
    </row>
    <row r="51" spans="1:16" ht="15">
      <c r="A51" s="25">
        <f t="shared" si="0"/>
        <v>36</v>
      </c>
      <c r="B51" s="11" t="s">
        <v>47</v>
      </c>
      <c r="C51" s="12" t="s">
        <v>48</v>
      </c>
      <c r="D51" s="13" t="s">
        <v>14</v>
      </c>
      <c r="E51" s="14"/>
      <c r="F51" s="14"/>
      <c r="G51" s="37">
        <f>VLOOKUP(B51,'[1]brokers'!$B$8:$H$58,7,0)</f>
        <v>0</v>
      </c>
      <c r="H51" s="15">
        <f>VLOOKUP(B51,'[1]brokers'!$B$8:$M$58,12,0)</f>
        <v>4800957.8</v>
      </c>
      <c r="I51" s="15">
        <v>0</v>
      </c>
      <c r="J51" s="15">
        <f>VLOOKUP(B51,'[1]brokers'!$B$8:$R$58,17,0)</f>
        <v>0</v>
      </c>
      <c r="K51" s="22">
        <f>VLOOKUP(B51,'[1]brokers'!$B$8:$T$58,19,0)</f>
        <v>4800957.8</v>
      </c>
      <c r="L51" s="22">
        <v>116455330.58999999</v>
      </c>
      <c r="M51" s="26">
        <f>L51/$L$67</f>
        <v>8.972659571551476E-05</v>
      </c>
      <c r="P51" s="19"/>
    </row>
    <row r="52" spans="1:16" ht="15">
      <c r="A52" s="25">
        <f t="shared" si="0"/>
        <v>37</v>
      </c>
      <c r="B52" s="11" t="s">
        <v>60</v>
      </c>
      <c r="C52" s="12" t="s">
        <v>61</v>
      </c>
      <c r="D52" s="13" t="s">
        <v>14</v>
      </c>
      <c r="E52" s="14"/>
      <c r="F52" s="14"/>
      <c r="G52" s="37">
        <f>VLOOKUP(B52,'[1]brokers'!$B$8:$H$58,7,0)</f>
        <v>0</v>
      </c>
      <c r="H52" s="15">
        <f>VLOOKUP(B52,'[1]brokers'!$B$8:$M$58,12,0)</f>
        <v>26393455</v>
      </c>
      <c r="I52" s="15">
        <v>0</v>
      </c>
      <c r="J52" s="15">
        <f>VLOOKUP(B52,'[1]brokers'!$B$8:$R$58,17,0)</f>
        <v>0</v>
      </c>
      <c r="K52" s="22">
        <f>VLOOKUP(B52,'[1]brokers'!$B$8:$T$58,19,0)</f>
        <v>26393455</v>
      </c>
      <c r="L52" s="22">
        <v>76991935.75999999</v>
      </c>
      <c r="M52" s="26">
        <f>L52/$L$67</f>
        <v>5.932080788653578E-05</v>
      </c>
      <c r="P52" s="19"/>
    </row>
    <row r="53" spans="1:16" ht="15">
      <c r="A53" s="25">
        <f t="shared" si="0"/>
        <v>38</v>
      </c>
      <c r="B53" s="11" t="s">
        <v>66</v>
      </c>
      <c r="C53" s="12" t="s">
        <v>67</v>
      </c>
      <c r="D53" s="13" t="s">
        <v>14</v>
      </c>
      <c r="E53" s="14"/>
      <c r="F53" s="14"/>
      <c r="G53" s="37">
        <f>VLOOKUP(B53,'[1]brokers'!$B$8:$H$58,7,0)</f>
        <v>0</v>
      </c>
      <c r="H53" s="15">
        <f>VLOOKUP(B53,'[1]brokers'!$B$8:$M$58,12,0)</f>
        <v>0</v>
      </c>
      <c r="I53" s="15">
        <v>0</v>
      </c>
      <c r="J53" s="15">
        <f>VLOOKUP(B53,'[1]brokers'!$B$8:$R$58,17,0)</f>
        <v>0</v>
      </c>
      <c r="K53" s="22">
        <f>VLOOKUP(B53,'[1]brokers'!$B$8:$T$58,19,0)</f>
        <v>0</v>
      </c>
      <c r="L53" s="22">
        <v>70915664.7</v>
      </c>
      <c r="M53" s="26">
        <f>L53/$L$67</f>
        <v>5.463915772851959E-05</v>
      </c>
      <c r="P53" s="19"/>
    </row>
    <row r="54" spans="1:16" ht="15">
      <c r="A54" s="25">
        <f t="shared" si="0"/>
        <v>39</v>
      </c>
      <c r="B54" s="11" t="s">
        <v>34</v>
      </c>
      <c r="C54" s="12" t="s">
        <v>35</v>
      </c>
      <c r="D54" s="13" t="s">
        <v>14</v>
      </c>
      <c r="E54" s="13" t="s">
        <v>14</v>
      </c>
      <c r="F54" s="13" t="s">
        <v>14</v>
      </c>
      <c r="G54" s="37">
        <f>VLOOKUP(B54,'[1]brokers'!$B$8:$H$58,7,0)</f>
        <v>0</v>
      </c>
      <c r="H54" s="15">
        <f>VLOOKUP(B54,'[1]brokers'!$B$8:$M$58,12,0)</f>
        <v>3335546.2</v>
      </c>
      <c r="I54" s="15">
        <v>0</v>
      </c>
      <c r="J54" s="15">
        <f>VLOOKUP(B54,'[1]brokers'!$B$8:$R$58,17,0)</f>
        <v>0</v>
      </c>
      <c r="K54" s="22">
        <f>VLOOKUP(B54,'[1]brokers'!$B$8:$T$58,19,0)</f>
        <v>3335546.2</v>
      </c>
      <c r="L54" s="22">
        <v>58167240.58</v>
      </c>
      <c r="M54" s="26">
        <f>L54/$L$67</f>
        <v>4.4816741775295877E-05</v>
      </c>
      <c r="P54" s="19"/>
    </row>
    <row r="55" spans="1:16" s="17" customFormat="1" ht="15">
      <c r="A55" s="25">
        <f t="shared" si="0"/>
        <v>40</v>
      </c>
      <c r="B55" s="11" t="s">
        <v>109</v>
      </c>
      <c r="C55" s="12" t="s">
        <v>123</v>
      </c>
      <c r="D55" s="13" t="s">
        <v>14</v>
      </c>
      <c r="E55" s="14"/>
      <c r="F55" s="14"/>
      <c r="G55" s="37">
        <f>VLOOKUP(B55,'[1]brokers'!$B$8:$H$58,7,0)</f>
        <v>0</v>
      </c>
      <c r="H55" s="15">
        <f>VLOOKUP(B55,'[1]brokers'!$B$8:$M$58,12,0)</f>
        <v>0</v>
      </c>
      <c r="I55" s="15"/>
      <c r="J55" s="15">
        <f>VLOOKUP(B55,'[1]brokers'!$B$8:$R$58,17,0)</f>
        <v>0</v>
      </c>
      <c r="K55" s="22">
        <f>VLOOKUP(B55,'[1]brokers'!$B$8:$T$58,19,0)</f>
        <v>0</v>
      </c>
      <c r="L55" s="22">
        <v>50283980.769999996</v>
      </c>
      <c r="M55" s="26">
        <f>L55/$L$67</f>
        <v>3.874284148830485E-05</v>
      </c>
      <c r="N55" s="16"/>
      <c r="P55" s="19"/>
    </row>
    <row r="56" spans="1:16" ht="15">
      <c r="A56" s="25">
        <f t="shared" si="0"/>
        <v>41</v>
      </c>
      <c r="B56" s="11" t="s">
        <v>68</v>
      </c>
      <c r="C56" s="12" t="s">
        <v>69</v>
      </c>
      <c r="D56" s="13" t="s">
        <v>14</v>
      </c>
      <c r="E56" s="14"/>
      <c r="F56" s="14"/>
      <c r="G56" s="37">
        <f>VLOOKUP(B56,'[1]brokers'!$B$8:$H$58,7,0)</f>
        <v>0</v>
      </c>
      <c r="H56" s="15">
        <f>VLOOKUP(B56,'[1]brokers'!$B$8:$M$58,12,0)</f>
        <v>1551679.3</v>
      </c>
      <c r="I56" s="15">
        <v>0</v>
      </c>
      <c r="J56" s="15">
        <f>VLOOKUP(B56,'[1]brokers'!$B$8:$R$58,17,0)</f>
        <v>0</v>
      </c>
      <c r="K56" s="22">
        <f>VLOOKUP(B56,'[1]brokers'!$B$8:$T$58,19,0)</f>
        <v>1551679.3</v>
      </c>
      <c r="L56" s="22">
        <v>41174273.779999994</v>
      </c>
      <c r="M56" s="26">
        <f>L56/$L$67</f>
        <v>3.172398720282556E-05</v>
      </c>
      <c r="P56" s="19"/>
    </row>
    <row r="57" spans="1:16" ht="15">
      <c r="A57" s="25">
        <f t="shared" si="0"/>
        <v>42</v>
      </c>
      <c r="B57" s="11" t="s">
        <v>97</v>
      </c>
      <c r="C57" s="12" t="s">
        <v>98</v>
      </c>
      <c r="D57" s="13" t="s">
        <v>14</v>
      </c>
      <c r="E57" s="14"/>
      <c r="F57" s="14"/>
      <c r="G57" s="37">
        <f>VLOOKUP(B57,'[1]brokers'!$B$8:$H$58,7,0)</f>
        <v>0</v>
      </c>
      <c r="H57" s="15">
        <f>VLOOKUP(B57,'[1]brokers'!$B$8:$M$58,12,0)</f>
        <v>3710747.2199999997</v>
      </c>
      <c r="I57" s="15">
        <v>0</v>
      </c>
      <c r="J57" s="15">
        <f>VLOOKUP(B57,'[1]brokers'!$B$8:$R$58,17,0)</f>
        <v>0</v>
      </c>
      <c r="K57" s="22">
        <f>VLOOKUP(B57,'[1]brokers'!$B$8:$T$58,19,0)</f>
        <v>3710747.2199999997</v>
      </c>
      <c r="L57" s="22">
        <v>39648628.78</v>
      </c>
      <c r="M57" s="26">
        <f>L57/$L$67</f>
        <v>3.054850703006865E-05</v>
      </c>
      <c r="P57" s="19"/>
    </row>
    <row r="58" spans="1:16" ht="15">
      <c r="A58" s="25">
        <f t="shared" si="0"/>
        <v>43</v>
      </c>
      <c r="B58" s="11" t="s">
        <v>45</v>
      </c>
      <c r="C58" s="12" t="s">
        <v>46</v>
      </c>
      <c r="D58" s="13" t="s">
        <v>14</v>
      </c>
      <c r="E58" s="14"/>
      <c r="F58" s="14"/>
      <c r="G58" s="37">
        <f>VLOOKUP(B58,'[1]brokers'!$B$8:$H$58,7,0)</f>
        <v>0</v>
      </c>
      <c r="H58" s="15">
        <f>VLOOKUP(B58,'[1]brokers'!$B$8:$M$58,12,0)</f>
        <v>0</v>
      </c>
      <c r="I58" s="15">
        <v>0</v>
      </c>
      <c r="J58" s="15">
        <f>VLOOKUP(B58,'[1]brokers'!$B$8:$R$58,17,0)</f>
        <v>0</v>
      </c>
      <c r="K58" s="22">
        <f>VLOOKUP(B58,'[1]brokers'!$B$8:$T$58,19,0)</f>
        <v>0</v>
      </c>
      <c r="L58" s="22">
        <v>36077420.22</v>
      </c>
      <c r="M58" s="26">
        <f>L58/$L$67</f>
        <v>2.7796959419019053E-05</v>
      </c>
      <c r="P58" s="19"/>
    </row>
    <row r="59" spans="1:16" ht="15">
      <c r="A59" s="25">
        <v>44</v>
      </c>
      <c r="B59" s="11" t="s">
        <v>76</v>
      </c>
      <c r="C59" s="12" t="s">
        <v>77</v>
      </c>
      <c r="D59" s="13" t="s">
        <v>14</v>
      </c>
      <c r="E59" s="14"/>
      <c r="F59" s="14"/>
      <c r="G59" s="37">
        <f>VLOOKUP(B59,'[1]brokers'!$B$8:$H$58,7,0)</f>
        <v>0</v>
      </c>
      <c r="H59" s="15">
        <f>VLOOKUP(B59,'[1]brokers'!$B$8:$M$58,12,0)</f>
        <v>0</v>
      </c>
      <c r="I59" s="15">
        <v>0</v>
      </c>
      <c r="J59" s="15">
        <f>VLOOKUP(B59,'[1]brokers'!$B$8:$R$58,17,0)</f>
        <v>0</v>
      </c>
      <c r="K59" s="22">
        <f>VLOOKUP(B59,'[1]brokers'!$B$8:$T$58,19,0)</f>
        <v>0</v>
      </c>
      <c r="L59" s="22">
        <v>26705733.67</v>
      </c>
      <c r="M59" s="26">
        <f>L59/$L$67</f>
        <v>2.0576254913830998E-05</v>
      </c>
      <c r="P59" s="19"/>
    </row>
    <row r="60" spans="1:16" ht="15">
      <c r="A60" s="25">
        <v>45</v>
      </c>
      <c r="B60" s="11" t="s">
        <v>108</v>
      </c>
      <c r="C60" s="12" t="s">
        <v>71</v>
      </c>
      <c r="D60" s="13" t="s">
        <v>14</v>
      </c>
      <c r="E60" s="14"/>
      <c r="F60" s="14"/>
      <c r="G60" s="37">
        <f>VLOOKUP(B60,'[1]brokers'!$B$8:$H$58,7,0)</f>
        <v>0</v>
      </c>
      <c r="H60" s="15">
        <f>VLOOKUP(B60,'[1]brokers'!$B$8:$M$58,12,0)</f>
        <v>0</v>
      </c>
      <c r="I60" s="15"/>
      <c r="J60" s="15">
        <f>VLOOKUP(B60,'[1]brokers'!$B$8:$R$58,17,0)</f>
        <v>0</v>
      </c>
      <c r="K60" s="22">
        <f>VLOOKUP(B60,'[1]brokers'!$B$8:$T$58,19,0)</f>
        <v>0</v>
      </c>
      <c r="L60" s="22">
        <v>155800</v>
      </c>
      <c r="M60" s="26">
        <f>L60/$L$67</f>
        <v>1.200409078884845E-07</v>
      </c>
      <c r="P60" s="19"/>
    </row>
    <row r="61" spans="1:16" ht="15">
      <c r="A61" s="25">
        <v>46</v>
      </c>
      <c r="B61" s="11" t="s">
        <v>92</v>
      </c>
      <c r="C61" s="12" t="s">
        <v>91</v>
      </c>
      <c r="D61" s="13" t="s">
        <v>14</v>
      </c>
      <c r="E61" s="14"/>
      <c r="F61" s="14"/>
      <c r="G61" s="37">
        <f>VLOOKUP(B61,'[1]brokers'!$B$8:$H$58,7,0)</f>
        <v>0</v>
      </c>
      <c r="H61" s="15">
        <f>VLOOKUP(B61,'[1]brokers'!$B$8:$M$58,12,0)</f>
        <v>0</v>
      </c>
      <c r="I61" s="15">
        <v>0</v>
      </c>
      <c r="J61" s="15">
        <f>VLOOKUP(B61,'[1]brokers'!$B$8:$R$58,17,0)</f>
        <v>0</v>
      </c>
      <c r="K61" s="22">
        <f>VLOOKUP(B61,'[1]brokers'!$B$8:$T$58,19,0)</f>
        <v>0</v>
      </c>
      <c r="L61" s="22">
        <v>0</v>
      </c>
      <c r="M61" s="26">
        <f>L61/$L$67</f>
        <v>0</v>
      </c>
      <c r="P61" s="19"/>
    </row>
    <row r="62" spans="1:16" ht="15">
      <c r="A62" s="25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37">
        <f>VLOOKUP(B62,'[1]brokers'!$B$8:$H$58,7,0)</f>
        <v>0</v>
      </c>
      <c r="H62" s="15">
        <f>VLOOKUP(B62,'[1]brokers'!$B$8:$M$58,12,0)</f>
        <v>0</v>
      </c>
      <c r="I62" s="15">
        <v>0</v>
      </c>
      <c r="J62" s="15">
        <f>VLOOKUP(B62,'[1]brokers'!$B$8:$R$58,17,0)</f>
        <v>0</v>
      </c>
      <c r="K62" s="22">
        <f>VLOOKUP(B62,'[1]brokers'!$B$8:$T$58,19,0)</f>
        <v>0</v>
      </c>
      <c r="L62" s="22">
        <v>0</v>
      </c>
      <c r="M62" s="26">
        <f>L62/$L$67</f>
        <v>0</v>
      </c>
      <c r="P62" s="19"/>
    </row>
    <row r="63" spans="1:16" ht="15">
      <c r="A63" s="25">
        <v>48</v>
      </c>
      <c r="B63" s="11" t="s">
        <v>57</v>
      </c>
      <c r="C63" s="12" t="s">
        <v>120</v>
      </c>
      <c r="D63" s="13" t="s">
        <v>14</v>
      </c>
      <c r="E63" s="14"/>
      <c r="F63" s="14"/>
      <c r="G63" s="37">
        <f>VLOOKUP(B63,'[1]brokers'!$B$8:$H$58,7,0)</f>
        <v>0</v>
      </c>
      <c r="H63" s="15">
        <f>VLOOKUP(B63,'[1]brokers'!$B$8:$M$58,12,0)</f>
        <v>0</v>
      </c>
      <c r="I63" s="15">
        <v>0</v>
      </c>
      <c r="J63" s="15">
        <f>VLOOKUP(B63,'[1]brokers'!$B$8:$R$58,17,0)</f>
        <v>0</v>
      </c>
      <c r="K63" s="22">
        <f>VLOOKUP(B63,'[1]brokers'!$B$8:$T$58,19,0)</f>
        <v>0</v>
      </c>
      <c r="L63" s="22">
        <v>0</v>
      </c>
      <c r="M63" s="26">
        <f>L63/$L$67</f>
        <v>0</v>
      </c>
      <c r="P63" s="19"/>
    </row>
    <row r="64" spans="1:16" ht="15">
      <c r="A64" s="25">
        <v>49</v>
      </c>
      <c r="B64" s="11" t="s">
        <v>94</v>
      </c>
      <c r="C64" s="12" t="s">
        <v>101</v>
      </c>
      <c r="D64" s="13" t="s">
        <v>14</v>
      </c>
      <c r="E64" s="14"/>
      <c r="F64" s="14"/>
      <c r="G64" s="37">
        <f>VLOOKUP(B64,'[1]brokers'!$B$8:$H$58,7,0)</f>
        <v>0</v>
      </c>
      <c r="H64" s="15">
        <f>VLOOKUP(B64,'[1]brokers'!$B$8:$M$58,12,0)</f>
        <v>0</v>
      </c>
      <c r="I64" s="15">
        <v>0</v>
      </c>
      <c r="J64" s="15">
        <f>VLOOKUP(B64,'[1]brokers'!$B$8:$R$58,17,0)</f>
        <v>0</v>
      </c>
      <c r="K64" s="22">
        <f>VLOOKUP(B64,'[1]brokers'!$B$8:$T$58,19,0)</f>
        <v>0</v>
      </c>
      <c r="L64" s="22">
        <v>0</v>
      </c>
      <c r="M64" s="26">
        <f>L64/$L$67</f>
        <v>0</v>
      </c>
      <c r="P64" s="19"/>
    </row>
    <row r="65" spans="1:16" ht="15">
      <c r="A65" s="25">
        <v>50</v>
      </c>
      <c r="B65" s="11" t="s">
        <v>118</v>
      </c>
      <c r="C65" s="12" t="s">
        <v>117</v>
      </c>
      <c r="D65" s="13" t="s">
        <v>14</v>
      </c>
      <c r="E65" s="13"/>
      <c r="F65" s="14"/>
      <c r="G65" s="37">
        <f>VLOOKUP(B65,'[1]brokers'!$B$8:$H$58,7,0)</f>
        <v>0</v>
      </c>
      <c r="H65" s="15">
        <f>VLOOKUP(B65,'[1]brokers'!$B$8:$M$58,12,0)</f>
        <v>0</v>
      </c>
      <c r="I65" s="15">
        <v>0</v>
      </c>
      <c r="J65" s="15">
        <f>VLOOKUP(B65,'[1]brokers'!$B$8:$R$58,17,0)</f>
        <v>0</v>
      </c>
      <c r="K65" s="22">
        <f>VLOOKUP(B65,'[1]brokers'!$B$8:$T$58,19,0)</f>
        <v>0</v>
      </c>
      <c r="L65" s="22">
        <v>0</v>
      </c>
      <c r="M65" s="26">
        <f>L65/$L$67</f>
        <v>0</v>
      </c>
      <c r="P65" s="19"/>
    </row>
    <row r="66" spans="1:16" ht="13.5" customHeight="1">
      <c r="A66" s="25">
        <v>51</v>
      </c>
      <c r="B66" s="11" t="s">
        <v>114</v>
      </c>
      <c r="C66" s="12" t="s">
        <v>115</v>
      </c>
      <c r="D66" s="13" t="s">
        <v>14</v>
      </c>
      <c r="E66" s="14"/>
      <c r="F66" s="14"/>
      <c r="G66" s="37">
        <f>VLOOKUP(B66,'[1]brokers'!$B$8:$H$58,7,0)</f>
        <v>0</v>
      </c>
      <c r="H66" s="15">
        <f>VLOOKUP(B66,'[1]brokers'!$B$8:$M$58,12,0)</f>
        <v>0</v>
      </c>
      <c r="I66" s="15"/>
      <c r="J66" s="15">
        <f>VLOOKUP(B66,'[1]brokers'!$B$8:$R$58,17,0)</f>
        <v>0</v>
      </c>
      <c r="K66" s="22">
        <f>VLOOKUP(B66,'[1]brokers'!$B$8:$T$58,19,0)</f>
        <v>0</v>
      </c>
      <c r="L66" s="22">
        <v>0</v>
      </c>
      <c r="M66" s="26">
        <f>L66/$L$67</f>
        <v>0</v>
      </c>
      <c r="P66" s="19"/>
    </row>
    <row r="67" spans="1:14" ht="16.5" customHeight="1" thickBot="1">
      <c r="A67" s="47" t="s">
        <v>6</v>
      </c>
      <c r="B67" s="48"/>
      <c r="C67" s="49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30000000000</v>
      </c>
      <c r="H67" s="31">
        <v>20638986581.52</v>
      </c>
      <c r="I67" s="28">
        <f>SUM(I16:I66)</f>
        <v>0</v>
      </c>
      <c r="J67" s="31">
        <v>18841204700</v>
      </c>
      <c r="K67" s="34">
        <v>69480191281.52</v>
      </c>
      <c r="L67" s="28">
        <v>1297890883537.26</v>
      </c>
      <c r="M67" s="29">
        <f>SUM(M16:M66)</f>
        <v>1</v>
      </c>
      <c r="N67" s="18"/>
    </row>
    <row r="68" spans="8:14" ht="15">
      <c r="H68" s="2" t="s">
        <v>112</v>
      </c>
      <c r="K68" s="20"/>
      <c r="M68" s="19"/>
      <c r="N68" s="18"/>
    </row>
    <row r="69" spans="2:14" ht="27.6" customHeight="1">
      <c r="B69" s="41" t="s">
        <v>89</v>
      </c>
      <c r="C69" s="41"/>
      <c r="D69" s="41"/>
      <c r="E69" s="41"/>
      <c r="F69" s="41"/>
      <c r="G69" s="39" t="s">
        <v>112</v>
      </c>
      <c r="I69" s="21"/>
      <c r="J69" s="21"/>
      <c r="K69" s="19"/>
      <c r="N69" s="18"/>
    </row>
    <row r="70" spans="3:14" ht="27.6" customHeight="1">
      <c r="C70" s="42"/>
      <c r="D70" s="42"/>
      <c r="E70" s="42"/>
      <c r="F70" s="42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112</v>
      </c>
    </row>
    <row r="77" ht="15">
      <c r="L77" s="33"/>
    </row>
    <row r="125" ht="15">
      <c r="K125" s="19"/>
    </row>
  </sheetData>
  <autoFilter ref="A15:N67"/>
  <mergeCells count="15"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  <mergeCell ref="B69:F69"/>
    <mergeCell ref="C70:F70"/>
    <mergeCell ref="K14:K15"/>
    <mergeCell ref="H14:J14"/>
    <mergeCell ref="A67:C67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7702-A855-4D3D-A7D8-10F33861D93F}">
  <dimension ref="B2:I133"/>
  <sheetViews>
    <sheetView workbookViewId="0" topLeftCell="A1">
      <selection activeCell="E4" sqref="E4"/>
    </sheetView>
  </sheetViews>
  <sheetFormatPr defaultColWidth="9.140625" defaultRowHeight="15"/>
  <cols>
    <col min="2" max="2" width="27.8515625" style="0" customWidth="1"/>
    <col min="5" max="5" width="20.57421875" style="0" customWidth="1"/>
    <col min="7" max="7" width="24.7109375" style="0" customWidth="1"/>
    <col min="9" max="9" width="24.8515625" style="0" customWidth="1"/>
  </cols>
  <sheetData>
    <row r="2" spans="2:9" ht="15">
      <c r="B2" s="67">
        <v>2005300000</v>
      </c>
      <c r="E2" s="67">
        <v>3352685962.75</v>
      </c>
      <c r="G2" s="67">
        <v>343229445273.0599</v>
      </c>
      <c r="I2" s="68">
        <f>E2+G2</f>
        <v>346582131235.8099</v>
      </c>
    </row>
    <row r="3" spans="2:9" ht="15">
      <c r="B3" s="67">
        <v>33700000</v>
      </c>
      <c r="E3" s="67">
        <v>3023931403.25</v>
      </c>
      <c r="G3" s="67">
        <v>161118569486.63</v>
      </c>
      <c r="I3" s="68">
        <f aca="true" t="shared" si="0" ref="I3:I53">E3+G3</f>
        <v>164142500889.88</v>
      </c>
    </row>
    <row r="4" spans="2:9" ht="15">
      <c r="B4" s="67">
        <v>22370400000</v>
      </c>
      <c r="E4" s="67">
        <v>35637350437.38</v>
      </c>
      <c r="G4" s="67">
        <v>134696059117.68</v>
      </c>
      <c r="I4" s="68">
        <f t="shared" si="0"/>
        <v>170333409555.06</v>
      </c>
    </row>
    <row r="5" spans="2:9" ht="15">
      <c r="B5" s="67">
        <v>29600000</v>
      </c>
      <c r="E5" s="67">
        <v>1108091521.94</v>
      </c>
      <c r="G5" s="67">
        <v>108362745353.88</v>
      </c>
      <c r="I5" s="68">
        <f t="shared" si="0"/>
        <v>109470836875.82</v>
      </c>
    </row>
    <row r="6" spans="2:9" ht="15">
      <c r="B6" s="67">
        <v>0</v>
      </c>
      <c r="E6" s="67">
        <v>129984221.32999998</v>
      </c>
      <c r="G6" s="67">
        <v>86025338956.78</v>
      </c>
      <c r="I6" s="68">
        <f t="shared" si="0"/>
        <v>86155323178.11</v>
      </c>
    </row>
    <row r="7" spans="2:9" ht="15">
      <c r="B7" s="67">
        <v>5057800000</v>
      </c>
      <c r="E7" s="67">
        <v>10933785885.439999</v>
      </c>
      <c r="G7" s="67">
        <v>82517683766.67</v>
      </c>
      <c r="I7" s="68">
        <f t="shared" si="0"/>
        <v>93451469652.11</v>
      </c>
    </row>
    <row r="8" spans="2:9" ht="15">
      <c r="B8" s="67">
        <v>70000000</v>
      </c>
      <c r="E8" s="67">
        <v>746974917.62</v>
      </c>
      <c r="G8" s="67">
        <v>76970725206.11</v>
      </c>
      <c r="I8" s="68">
        <f t="shared" si="0"/>
        <v>77717700123.73</v>
      </c>
    </row>
    <row r="9" spans="2:9" ht="15">
      <c r="B9" s="67">
        <v>290900000</v>
      </c>
      <c r="E9" s="67">
        <v>9099854173.54</v>
      </c>
      <c r="G9" s="67">
        <v>72737057801.53001</v>
      </c>
      <c r="I9" s="68">
        <f t="shared" si="0"/>
        <v>81836911975.07</v>
      </c>
    </row>
    <row r="10" spans="2:9" ht="15">
      <c r="B10" s="67">
        <v>136800000</v>
      </c>
      <c r="E10" s="67">
        <v>337480347.12</v>
      </c>
      <c r="G10" s="67">
        <v>56420862865.33001</v>
      </c>
      <c r="I10" s="68">
        <f t="shared" si="0"/>
        <v>56758343212.45001</v>
      </c>
    </row>
    <row r="11" spans="2:9" ht="15">
      <c r="B11" s="67">
        <v>100000</v>
      </c>
      <c r="E11" s="67">
        <v>2232159084.88</v>
      </c>
      <c r="G11" s="67">
        <v>37155457222.14</v>
      </c>
      <c r="I11" s="68">
        <f t="shared" si="0"/>
        <v>39387616307.02</v>
      </c>
    </row>
    <row r="12" spans="2:9" ht="15">
      <c r="B12" s="67">
        <v>0</v>
      </c>
      <c r="E12" s="67">
        <v>50700460.87</v>
      </c>
      <c r="G12" s="67">
        <v>19145324487.82</v>
      </c>
      <c r="I12" s="68">
        <f t="shared" si="0"/>
        <v>19196024948.69</v>
      </c>
    </row>
    <row r="13" spans="2:9" ht="15">
      <c r="B13" s="67">
        <v>0</v>
      </c>
      <c r="E13" s="67">
        <v>712805358.3399999</v>
      </c>
      <c r="G13" s="67">
        <v>14072142808.01</v>
      </c>
      <c r="I13" s="68">
        <f t="shared" si="0"/>
        <v>14784948166.35</v>
      </c>
    </row>
    <row r="14" spans="2:9" ht="15">
      <c r="B14" s="67">
        <v>0</v>
      </c>
      <c r="E14" s="67">
        <v>260091594.24</v>
      </c>
      <c r="G14" s="67">
        <v>6987569436.79</v>
      </c>
      <c r="I14" s="68">
        <f t="shared" si="0"/>
        <v>7247661031.03</v>
      </c>
    </row>
    <row r="15" spans="2:9" ht="15">
      <c r="B15" s="67">
        <v>0</v>
      </c>
      <c r="E15" s="67">
        <v>10790819.03</v>
      </c>
      <c r="G15" s="67">
        <v>5800466114.270001</v>
      </c>
      <c r="I15" s="68">
        <f t="shared" si="0"/>
        <v>5811256933.300001</v>
      </c>
    </row>
    <row r="16" spans="2:9" ht="15">
      <c r="B16" s="67">
        <v>700000</v>
      </c>
      <c r="E16" s="67">
        <v>385231226.35</v>
      </c>
      <c r="G16" s="67">
        <v>4071503450.35</v>
      </c>
      <c r="I16" s="68">
        <f t="shared" si="0"/>
        <v>4456734676.7</v>
      </c>
    </row>
    <row r="17" spans="2:9" ht="15">
      <c r="B17" s="67">
        <v>0</v>
      </c>
      <c r="E17" s="67">
        <v>1087921730.42</v>
      </c>
      <c r="G17" s="67">
        <v>3908853690.61</v>
      </c>
      <c r="I17" s="68">
        <f t="shared" si="0"/>
        <v>4996775421.030001</v>
      </c>
    </row>
    <row r="18" spans="2:9" ht="15">
      <c r="B18" s="67">
        <v>4700000</v>
      </c>
      <c r="E18" s="67">
        <v>111636097.63</v>
      </c>
      <c r="G18" s="67">
        <v>3526822752.3100004</v>
      </c>
      <c r="I18" s="68">
        <f t="shared" si="0"/>
        <v>3638458849.9400005</v>
      </c>
    </row>
    <row r="19" spans="2:9" ht="15">
      <c r="B19" s="68">
        <f>SUM(B2:B18)</f>
        <v>30000000000</v>
      </c>
      <c r="E19" s="67">
        <v>21226449.5</v>
      </c>
      <c r="G19" s="67">
        <v>3445461420.84</v>
      </c>
      <c r="I19" s="68">
        <f t="shared" si="0"/>
        <v>3466687870.34</v>
      </c>
    </row>
    <row r="20" spans="2:9" ht="15">
      <c r="B20">
        <v>30000000000</v>
      </c>
      <c r="E20" s="67">
        <v>41593204.080000006</v>
      </c>
      <c r="G20" s="67">
        <v>1600751751.73</v>
      </c>
      <c r="I20" s="68">
        <f t="shared" si="0"/>
        <v>1642344955.81</v>
      </c>
    </row>
    <row r="21" spans="5:9" ht="15">
      <c r="E21" s="67">
        <v>47345.16</v>
      </c>
      <c r="G21" s="67">
        <v>933611523.47</v>
      </c>
      <c r="I21" s="68">
        <f t="shared" si="0"/>
        <v>933658868.63</v>
      </c>
    </row>
    <row r="22" spans="2:9" ht="15">
      <c r="B22" s="67">
        <v>1336434962.75</v>
      </c>
      <c r="E22" s="67">
        <v>0</v>
      </c>
      <c r="G22" s="67">
        <v>628593536.79</v>
      </c>
      <c r="I22" s="68">
        <f t="shared" si="0"/>
        <v>628593536.79</v>
      </c>
    </row>
    <row r="23" spans="2:9" ht="15">
      <c r="B23" s="67">
        <v>451706063.25</v>
      </c>
      <c r="E23" s="67">
        <v>4093241.08</v>
      </c>
      <c r="G23" s="67">
        <v>581095331.3199999</v>
      </c>
      <c r="I23" s="68">
        <f t="shared" si="0"/>
        <v>585188572.4</v>
      </c>
    </row>
    <row r="24" spans="2:9" ht="15">
      <c r="B24" s="67">
        <v>1664544897.38</v>
      </c>
      <c r="E24" s="67">
        <v>7704560.73</v>
      </c>
      <c r="G24" s="67">
        <v>530750187.93</v>
      </c>
      <c r="I24" s="68">
        <f t="shared" si="0"/>
        <v>538454748.66</v>
      </c>
    </row>
    <row r="25" spans="2:9" ht="15">
      <c r="B25" s="67">
        <v>1055356521.94</v>
      </c>
      <c r="E25" s="67">
        <v>62436599.1</v>
      </c>
      <c r="G25" s="67">
        <v>454279293.76</v>
      </c>
      <c r="I25" s="68">
        <f t="shared" si="0"/>
        <v>516715892.86</v>
      </c>
    </row>
    <row r="26" spans="2:9" ht="15">
      <c r="B26" s="67">
        <v>127509221.32999998</v>
      </c>
      <c r="E26" s="67">
        <v>13179497.21</v>
      </c>
      <c r="G26" s="67">
        <v>446316054.46000004</v>
      </c>
      <c r="I26" s="68">
        <f t="shared" si="0"/>
        <v>459495551.67</v>
      </c>
    </row>
    <row r="27" spans="2:9" ht="15">
      <c r="B27" s="67">
        <v>1388973065.44</v>
      </c>
      <c r="E27" s="67">
        <v>3991340</v>
      </c>
      <c r="G27" s="67">
        <v>445770325.79</v>
      </c>
      <c r="I27" s="68">
        <f t="shared" si="0"/>
        <v>449761665.79</v>
      </c>
    </row>
    <row r="28" spans="2:9" ht="15">
      <c r="B28" s="67">
        <v>644602917.62</v>
      </c>
      <c r="E28" s="67">
        <v>35555142</v>
      </c>
      <c r="G28" s="67">
        <v>276605508.88</v>
      </c>
      <c r="I28" s="68">
        <f t="shared" si="0"/>
        <v>312160650.88</v>
      </c>
    </row>
    <row r="29" spans="2:9" ht="15">
      <c r="B29" s="67">
        <v>8808954173.54</v>
      </c>
      <c r="E29" s="67">
        <v>3726114.54</v>
      </c>
      <c r="G29" s="67">
        <v>269234427.54</v>
      </c>
      <c r="I29" s="68">
        <f t="shared" si="0"/>
        <v>272960542.08000004</v>
      </c>
    </row>
    <row r="30" spans="2:9" ht="15">
      <c r="B30" s="67">
        <v>199680347.12</v>
      </c>
      <c r="E30" s="67">
        <v>115000</v>
      </c>
      <c r="G30" s="67">
        <v>264587586.00000003</v>
      </c>
      <c r="I30" s="68">
        <f t="shared" si="0"/>
        <v>264702586.00000003</v>
      </c>
    </row>
    <row r="31" spans="2:9" ht="15">
      <c r="B31" s="67">
        <v>2232059084.88</v>
      </c>
      <c r="E31" s="67">
        <v>1481306.62</v>
      </c>
      <c r="G31" s="67">
        <v>256186313.86</v>
      </c>
      <c r="I31" s="68">
        <f t="shared" si="0"/>
        <v>257667620.48000002</v>
      </c>
    </row>
    <row r="32" spans="2:9" ht="15">
      <c r="B32" s="67">
        <v>50700460.87</v>
      </c>
      <c r="E32" s="67">
        <v>6457425.77</v>
      </c>
      <c r="G32" s="67">
        <v>246952652.86</v>
      </c>
      <c r="I32" s="68">
        <f t="shared" si="0"/>
        <v>253410078.63000003</v>
      </c>
    </row>
    <row r="33" spans="2:9" ht="15">
      <c r="B33" s="67">
        <v>712805358.3399999</v>
      </c>
      <c r="E33" s="67">
        <v>10686682.28</v>
      </c>
      <c r="G33" s="67">
        <v>216449329.41</v>
      </c>
      <c r="I33" s="68">
        <f t="shared" si="0"/>
        <v>227136011.69</v>
      </c>
    </row>
    <row r="34" spans="2:9" ht="15">
      <c r="B34" s="67">
        <v>260091594.24</v>
      </c>
      <c r="E34" s="67">
        <v>0</v>
      </c>
      <c r="G34" s="67">
        <v>208155597.9</v>
      </c>
      <c r="I34" s="68">
        <f t="shared" si="0"/>
        <v>208155597.9</v>
      </c>
    </row>
    <row r="35" spans="2:9" ht="15">
      <c r="B35" s="67">
        <v>10790819.03</v>
      </c>
      <c r="E35" s="67">
        <v>5122361</v>
      </c>
      <c r="G35" s="67">
        <v>203126954.78</v>
      </c>
      <c r="I35" s="68">
        <f t="shared" si="0"/>
        <v>208249315.78</v>
      </c>
    </row>
    <row r="36" spans="2:9" ht="15">
      <c r="B36" s="67">
        <v>284531226.35</v>
      </c>
      <c r="E36" s="67">
        <v>1507384.8</v>
      </c>
      <c r="G36" s="67">
        <v>179353045.12</v>
      </c>
      <c r="I36" s="68">
        <f t="shared" si="0"/>
        <v>180860429.92000002</v>
      </c>
    </row>
    <row r="37" spans="2:9" ht="15">
      <c r="B37" s="67">
        <v>1069351730.42</v>
      </c>
      <c r="E37" s="67">
        <v>4800957.8</v>
      </c>
      <c r="G37" s="67">
        <v>111654372.78999999</v>
      </c>
      <c r="I37" s="68">
        <f t="shared" si="0"/>
        <v>116455330.58999999</v>
      </c>
    </row>
    <row r="38" spans="2:9" ht="15">
      <c r="B38" s="67">
        <v>102936097.63</v>
      </c>
      <c r="E38" s="67">
        <v>0</v>
      </c>
      <c r="G38" s="67">
        <v>70915664.7</v>
      </c>
      <c r="I38" s="68">
        <f t="shared" si="0"/>
        <v>70915664.7</v>
      </c>
    </row>
    <row r="39" spans="2:9" ht="15">
      <c r="B39" s="67">
        <v>468449.5</v>
      </c>
      <c r="E39" s="67">
        <v>3335546.2</v>
      </c>
      <c r="G39" s="67">
        <v>54831694.379999995</v>
      </c>
      <c r="I39" s="68">
        <f t="shared" si="0"/>
        <v>58167240.58</v>
      </c>
    </row>
    <row r="40" spans="2:9" ht="15">
      <c r="B40" s="67">
        <v>41593204.080000006</v>
      </c>
      <c r="E40" s="67">
        <v>26393455</v>
      </c>
      <c r="G40" s="67">
        <v>50598480.76</v>
      </c>
      <c r="I40" s="68">
        <f t="shared" si="0"/>
        <v>76991935.75999999</v>
      </c>
    </row>
    <row r="41" spans="2:9" ht="15">
      <c r="B41" s="67">
        <v>47345.16</v>
      </c>
      <c r="E41" s="67">
        <v>0</v>
      </c>
      <c r="G41" s="67">
        <v>50283980.769999996</v>
      </c>
      <c r="I41" s="68">
        <f t="shared" si="0"/>
        <v>50283980.769999996</v>
      </c>
    </row>
    <row r="42" spans="2:9" ht="15">
      <c r="B42" s="67">
        <v>0</v>
      </c>
      <c r="E42" s="67">
        <v>1551679.3</v>
      </c>
      <c r="G42" s="67">
        <v>39622594.48</v>
      </c>
      <c r="I42" s="68">
        <f t="shared" si="0"/>
        <v>41174273.779999994</v>
      </c>
    </row>
    <row r="43" spans="2:9" ht="15">
      <c r="B43" s="67">
        <v>4093241.08</v>
      </c>
      <c r="E43" s="67">
        <v>0</v>
      </c>
      <c r="G43" s="67">
        <v>36077420.22</v>
      </c>
      <c r="I43" s="68">
        <f t="shared" si="0"/>
        <v>36077420.22</v>
      </c>
    </row>
    <row r="44" spans="2:9" ht="15">
      <c r="B44" s="67">
        <v>7704560.73</v>
      </c>
      <c r="E44" s="67">
        <v>3710747.2199999997</v>
      </c>
      <c r="G44" s="67">
        <v>35937881.56</v>
      </c>
      <c r="I44" s="68">
        <f t="shared" si="0"/>
        <v>39648628.78</v>
      </c>
    </row>
    <row r="45" spans="2:9" ht="15">
      <c r="B45" s="67">
        <v>62436599.1</v>
      </c>
      <c r="E45" s="67">
        <v>0</v>
      </c>
      <c r="G45" s="67">
        <v>26705733.67</v>
      </c>
      <c r="I45" s="68">
        <f t="shared" si="0"/>
        <v>26705733.67</v>
      </c>
    </row>
    <row r="46" spans="2:9" ht="15">
      <c r="B46" s="67">
        <v>13179497.21</v>
      </c>
      <c r="E46" s="67">
        <v>0</v>
      </c>
      <c r="G46" s="67">
        <v>155800</v>
      </c>
      <c r="I46" s="68">
        <f t="shared" si="0"/>
        <v>155800</v>
      </c>
    </row>
    <row r="47" spans="2:9" ht="15">
      <c r="B47" s="67">
        <v>3991340</v>
      </c>
      <c r="E47" s="67">
        <v>0</v>
      </c>
      <c r="G47" s="67">
        <v>0</v>
      </c>
      <c r="I47" s="68">
        <f t="shared" si="0"/>
        <v>0</v>
      </c>
    </row>
    <row r="48" spans="2:9" ht="15">
      <c r="B48" s="67">
        <v>35555142</v>
      </c>
      <c r="E48" s="67">
        <v>0</v>
      </c>
      <c r="G48" s="67">
        <v>0</v>
      </c>
      <c r="I48" s="68">
        <f t="shared" si="0"/>
        <v>0</v>
      </c>
    </row>
    <row r="49" spans="2:9" ht="15">
      <c r="B49" s="67">
        <v>3726114.54</v>
      </c>
      <c r="E49" s="67">
        <v>0</v>
      </c>
      <c r="G49" s="67">
        <v>0</v>
      </c>
      <c r="I49" s="68">
        <f t="shared" si="0"/>
        <v>0</v>
      </c>
    </row>
    <row r="50" spans="2:9" ht="15">
      <c r="B50" s="67">
        <v>115000</v>
      </c>
      <c r="E50" s="67">
        <v>0</v>
      </c>
      <c r="G50" s="67">
        <v>0</v>
      </c>
      <c r="I50" s="68">
        <f t="shared" si="0"/>
        <v>0</v>
      </c>
    </row>
    <row r="51" spans="2:9" ht="15">
      <c r="B51" s="67">
        <v>1481306.62</v>
      </c>
      <c r="E51" s="67">
        <v>0</v>
      </c>
      <c r="G51" s="67">
        <v>0</v>
      </c>
      <c r="I51" s="68">
        <f t="shared" si="0"/>
        <v>0</v>
      </c>
    </row>
    <row r="52" spans="2:9" ht="15">
      <c r="B52" s="67">
        <v>6457425.77</v>
      </c>
      <c r="E52" s="67">
        <v>0</v>
      </c>
      <c r="G52" s="67">
        <v>0</v>
      </c>
      <c r="I52" s="68">
        <f t="shared" si="0"/>
        <v>0</v>
      </c>
    </row>
    <row r="53" spans="2:9" ht="15">
      <c r="B53" s="67">
        <v>10686682.28</v>
      </c>
      <c r="E53" s="67">
        <v>69480191281.52</v>
      </c>
      <c r="G53" s="67">
        <v>1228410692255.74</v>
      </c>
      <c r="I53" s="68">
        <f t="shared" si="0"/>
        <v>1297890883537.26</v>
      </c>
    </row>
    <row r="54" ht="15">
      <c r="B54" s="67">
        <v>0</v>
      </c>
    </row>
    <row r="55" ht="15">
      <c r="B55" s="67">
        <v>5122361</v>
      </c>
    </row>
    <row r="56" ht="15">
      <c r="B56" s="67">
        <v>1507384.8</v>
      </c>
    </row>
    <row r="57" ht="15">
      <c r="B57" s="67">
        <v>4800957.8</v>
      </c>
    </row>
    <row r="58" ht="15">
      <c r="B58" s="67">
        <v>0</v>
      </c>
    </row>
    <row r="59" ht="15">
      <c r="B59" s="67">
        <v>3335546.2</v>
      </c>
    </row>
    <row r="60" ht="15">
      <c r="B60" s="67">
        <v>26393455</v>
      </c>
    </row>
    <row r="61" ht="15">
      <c r="B61" s="67">
        <v>0</v>
      </c>
    </row>
    <row r="62" ht="15">
      <c r="B62" s="67">
        <v>1551679.3</v>
      </c>
    </row>
    <row r="63" ht="15">
      <c r="B63" s="67">
        <v>0</v>
      </c>
    </row>
    <row r="64" ht="15">
      <c r="B64" s="67">
        <v>3710747.2199999997</v>
      </c>
    </row>
    <row r="65" ht="15">
      <c r="B65" s="68">
        <f>SUM(B22:B64)</f>
        <v>20638986581.519997</v>
      </c>
    </row>
    <row r="66" ht="15">
      <c r="B66">
        <v>20638986581.52</v>
      </c>
    </row>
    <row r="68" ht="15">
      <c r="B68" s="67">
        <v>10951000</v>
      </c>
    </row>
    <row r="69" ht="15">
      <c r="B69" s="67">
        <v>2538525340</v>
      </c>
    </row>
    <row r="70" ht="15">
      <c r="B70" s="67">
        <v>11602405540</v>
      </c>
    </row>
    <row r="71" ht="15">
      <c r="B71" s="67">
        <v>23135000</v>
      </c>
    </row>
    <row r="72" ht="15">
      <c r="B72" s="67">
        <v>2475000</v>
      </c>
    </row>
    <row r="73" ht="15">
      <c r="B73" s="67">
        <v>4487012820</v>
      </c>
    </row>
    <row r="74" ht="15">
      <c r="B74" s="67">
        <v>32372000</v>
      </c>
    </row>
    <row r="75" ht="15">
      <c r="B75" s="67">
        <v>0</v>
      </c>
    </row>
    <row r="76" ht="15">
      <c r="B76" s="67">
        <v>1000000</v>
      </c>
    </row>
    <row r="77" ht="15">
      <c r="B77" s="67">
        <v>0</v>
      </c>
    </row>
    <row r="78" ht="15">
      <c r="B78" s="67">
        <v>0</v>
      </c>
    </row>
    <row r="79" ht="15">
      <c r="B79" s="67">
        <v>0</v>
      </c>
    </row>
    <row r="80" ht="15">
      <c r="B80" s="67">
        <v>0</v>
      </c>
    </row>
    <row r="81" ht="15">
      <c r="B81" s="67">
        <v>0</v>
      </c>
    </row>
    <row r="82" ht="15">
      <c r="B82" s="67">
        <v>100000000</v>
      </c>
    </row>
    <row r="83" ht="15">
      <c r="B83" s="67">
        <v>18570000</v>
      </c>
    </row>
    <row r="84" ht="15">
      <c r="B84" s="67">
        <v>4000000</v>
      </c>
    </row>
    <row r="85" ht="15">
      <c r="B85" s="67">
        <v>20758000</v>
      </c>
    </row>
    <row r="86" ht="15">
      <c r="B86" s="68">
        <f>SUM(B68:B85)</f>
        <v>18841204700</v>
      </c>
    </row>
    <row r="87" ht="15">
      <c r="B87">
        <v>18841204700</v>
      </c>
    </row>
    <row r="89" ht="15">
      <c r="B89" s="67">
        <v>3352685962.75</v>
      </c>
    </row>
    <row r="90" ht="15">
      <c r="B90" s="67">
        <v>3023931403.25</v>
      </c>
    </row>
    <row r="91" ht="15">
      <c r="B91" s="67">
        <v>35637350437.38</v>
      </c>
    </row>
    <row r="92" ht="15">
      <c r="B92" s="67">
        <v>1108091521.94</v>
      </c>
    </row>
    <row r="93" ht="15">
      <c r="B93" s="67">
        <v>129984221.32999998</v>
      </c>
    </row>
    <row r="94" ht="15">
      <c r="B94" s="67">
        <v>10933785885.439999</v>
      </c>
    </row>
    <row r="95" ht="15">
      <c r="B95" s="67">
        <v>746974917.62</v>
      </c>
    </row>
    <row r="96" ht="15">
      <c r="B96" s="67">
        <v>9099854173.54</v>
      </c>
    </row>
    <row r="97" ht="15">
      <c r="B97" s="67">
        <v>337480347.12</v>
      </c>
    </row>
    <row r="98" ht="15">
      <c r="B98" s="67">
        <v>2232159084.88</v>
      </c>
    </row>
    <row r="99" ht="15">
      <c r="B99" s="67">
        <v>50700460.87</v>
      </c>
    </row>
    <row r="100" ht="15">
      <c r="B100" s="67">
        <v>712805358.3399999</v>
      </c>
    </row>
    <row r="101" ht="15">
      <c r="B101" s="67">
        <v>260091594.24</v>
      </c>
    </row>
    <row r="102" ht="15">
      <c r="B102" s="67">
        <v>10790819.03</v>
      </c>
    </row>
    <row r="103" ht="15">
      <c r="B103" s="67">
        <v>385231226.35</v>
      </c>
    </row>
    <row r="104" ht="15">
      <c r="B104" s="67">
        <v>1087921730.42</v>
      </c>
    </row>
    <row r="105" ht="15">
      <c r="B105" s="67">
        <v>111636097.63</v>
      </c>
    </row>
    <row r="106" ht="15">
      <c r="B106" s="67">
        <v>21226449.5</v>
      </c>
    </row>
    <row r="107" ht="15">
      <c r="B107" s="67">
        <v>41593204.080000006</v>
      </c>
    </row>
    <row r="108" ht="15">
      <c r="B108" s="67">
        <v>47345.16</v>
      </c>
    </row>
    <row r="109" ht="15">
      <c r="B109" s="67">
        <v>0</v>
      </c>
    </row>
    <row r="110" ht="15">
      <c r="B110" s="67">
        <v>4093241.08</v>
      </c>
    </row>
    <row r="111" ht="15">
      <c r="B111" s="67">
        <v>7704560.73</v>
      </c>
    </row>
    <row r="112" ht="15">
      <c r="B112" s="67">
        <v>62436599.1</v>
      </c>
    </row>
    <row r="113" ht="15">
      <c r="B113" s="67">
        <v>13179497.21</v>
      </c>
    </row>
    <row r="114" ht="15">
      <c r="B114" s="67">
        <v>3991340</v>
      </c>
    </row>
    <row r="115" ht="15">
      <c r="B115" s="67">
        <v>35555142</v>
      </c>
    </row>
    <row r="116" ht="15">
      <c r="B116" s="67">
        <v>3726114.54</v>
      </c>
    </row>
    <row r="117" ht="15">
      <c r="B117" s="67">
        <v>115000</v>
      </c>
    </row>
    <row r="118" ht="15">
      <c r="B118" s="67">
        <v>1481306.62</v>
      </c>
    </row>
    <row r="119" ht="15">
      <c r="B119" s="67">
        <v>6457425.77</v>
      </c>
    </row>
    <row r="120" ht="15">
      <c r="B120" s="67">
        <v>10686682.28</v>
      </c>
    </row>
    <row r="121" ht="15">
      <c r="B121" s="67">
        <v>0</v>
      </c>
    </row>
    <row r="122" ht="15">
      <c r="B122" s="67">
        <v>5122361</v>
      </c>
    </row>
    <row r="123" ht="15">
      <c r="B123" s="67">
        <v>1507384.8</v>
      </c>
    </row>
    <row r="124" ht="15">
      <c r="B124" s="67">
        <v>4800957.8</v>
      </c>
    </row>
    <row r="125" ht="15">
      <c r="B125" s="67">
        <v>0</v>
      </c>
    </row>
    <row r="126" ht="15">
      <c r="B126" s="67">
        <v>3335546.2</v>
      </c>
    </row>
    <row r="127" ht="15">
      <c r="B127" s="67">
        <v>26393455</v>
      </c>
    </row>
    <row r="128" ht="15">
      <c r="B128" s="67">
        <v>0</v>
      </c>
    </row>
    <row r="129" ht="15">
      <c r="B129" s="67">
        <v>1551679.3</v>
      </c>
    </row>
    <row r="130" ht="15">
      <c r="B130" s="67">
        <v>0</v>
      </c>
    </row>
    <row r="131" ht="15">
      <c r="B131" s="67">
        <v>3710747.2199999997</v>
      </c>
    </row>
    <row r="132" ht="15">
      <c r="B132" s="68">
        <f>SUM(B89:B131)</f>
        <v>69480191281.52002</v>
      </c>
    </row>
    <row r="133" ht="15">
      <c r="B133">
        <v>69480191281.52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</cp:lastModifiedBy>
  <cp:lastPrinted>2023-11-13T08:05:04Z</cp:lastPrinted>
  <dcterms:created xsi:type="dcterms:W3CDTF">2017-06-09T07:51:20Z</dcterms:created>
  <dcterms:modified xsi:type="dcterms:W3CDTF">2023-11-13T08:05:13Z</dcterms:modified>
  <cp:category/>
  <cp:version/>
  <cp:contentType/>
  <cp:contentStatus/>
</cp:coreProperties>
</file>