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'Sheet1'!$A$1:$N$71</definedName>
  </definedNames>
  <calcPr calcId="145621"/>
</workbook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<sst xmlns="http://schemas.openxmlformats.org/spreadsheetml/2006/main" count="163" uniqueCount="74">
  <si>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</si>
  <si>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</si>
  <si>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</si>
  <si>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</si>
  <si>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</si>
  <si>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</si>
  <si>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</si>
  <si>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</si>
  <si>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</si>
  <si>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</si>
  <si>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</si>
  <si>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</si>
  <si>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</si>
  <si>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</si>
  <si>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</si>
  <si>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</si>
  <si>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</si>
  <si>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</si>
  <si>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</si>
  <si>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</si>
  <si>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</si>
  <si>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</si>
  <si>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</si>
  <si>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</si>
  <si>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</si>
  <si>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</si>
  <si>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</si>
  <si>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</si>
  <si>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</si>
  <si>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</si>
  <si>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</si>
  <si>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</si>
  <si>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</si>
  <si>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</si>
  <si>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</si>
  <si>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</si>
  <si>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</si>
  <si>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</si>
  <si>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</si>
  <si>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</si>
  <si>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</si>
  <si>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</si>
  <si>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</si>
  <si>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</si>
  <si>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</si>
  <si>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</si>
  <si>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</si>
  <si>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</si>
  <si>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</si>
  <si>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</si>
  <si>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</si>
  <si>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</si>
  <si>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</si>
  <si>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</si>
  <si>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</si>
  <si>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</si>
  <si>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</si>
  <si>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</si>
  <si>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</si>
  <si>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</si>
  <si>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</si>
  <si>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</si>
  <si>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</si>
  <si>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</si>
  <si>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</si>
  <si>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</si>
  <si>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</si>
  <si>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</si>
  <si>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</si>
  <si>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</si>
  <si>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</si>
  <si>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As of  Jan 31, 2019</t>
  </si>
  <si>
    <t>Trading value in 2019</t>
  </si>
  <si>
    <t>Trading value of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</si>
</sst>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2" fillId="4" borderId="7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8" xfId="15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  <row r="68">
          <cell r="B68" t="str">
            <v>FINL</v>
          </cell>
          <cell r="C68" t="str">
            <v>FINANCE LINK GROUP</v>
          </cell>
        </row>
        <row r="69">
          <cell r="B69" t="str">
            <v>BKHE</v>
          </cell>
          <cell r="C69" t="str">
            <v>BAGA KHEER</v>
          </cell>
        </row>
        <row r="70">
          <cell r="B70" t="str">
            <v>MWTS</v>
          </cell>
          <cell r="C70" t="str">
            <v>MWTS</v>
          </cell>
        </row>
        <row r="71">
          <cell r="B71" t="str">
            <v>ITR</v>
          </cell>
          <cell r="C71" t="str">
            <v>I TRADE</v>
          </cell>
        </row>
        <row r="72">
          <cell r="B72" t="str">
            <v>DGSN</v>
          </cell>
          <cell r="C72" t="str">
            <v>DOGSON</v>
          </cell>
        </row>
        <row r="73">
          <cell r="B73" t="str">
            <v>PREV</v>
          </cell>
          <cell r="C73" t="str">
            <v>PREVALENT</v>
          </cell>
        </row>
        <row r="74">
          <cell r="B74" t="str">
            <v>ZEUS</v>
          </cell>
          <cell r="C74" t="str">
            <v>ZUES CAPITAL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S62">
            <v>3501</v>
          </cell>
          <cell r="T62">
            <v>361790000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W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D55" activePane="bottomRight" state="frozen"/>
      <selection pane="topRight" activeCell="D1" sqref="D1"/>
      <selection pane="bottomLeft" activeCell="A16" sqref="A16"/>
      <selection pane="bottomRight" activeCell="F65" sqref="F6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32" t="s">
        <v>59</v>
      </c>
      <c r="E9" s="32"/>
      <c r="F9" s="32"/>
      <c r="G9" s="32"/>
      <c r="H9" s="32"/>
      <c r="I9" s="32"/>
      <c r="J9" s="32"/>
      <c r="K9" s="32"/>
      <c r="L9" s="8"/>
      <c r="M9" s="8"/>
      <c r="N9" s="8"/>
    </row>
    <row r="10" ht="15.75"/>
    <row r="11" spans="12:14" ht="15" customHeight="1" thickBot="1">
      <c r="L11" s="24"/>
      <c r="M11" s="42" t="s">
        <v>71</v>
      </c>
      <c r="N11" s="42"/>
    </row>
    <row r="12" spans="1:14" ht="14.45" customHeight="1">
      <c r="A12" s="33" t="s">
        <v>0</v>
      </c>
      <c r="B12" s="35" t="s">
        <v>51</v>
      </c>
      <c r="C12" s="35" t="s">
        <v>52</v>
      </c>
      <c r="D12" s="35" t="s">
        <v>53</v>
      </c>
      <c r="E12" s="35"/>
      <c r="F12" s="35"/>
      <c r="G12" s="37" t="s">
        <v>73</v>
      </c>
      <c r="H12" s="37"/>
      <c r="I12" s="37"/>
      <c r="J12" s="37"/>
      <c r="K12" s="37"/>
      <c r="L12" s="37"/>
      <c r="M12" s="38" t="s">
        <v>72</v>
      </c>
      <c r="N12" s="43"/>
    </row>
    <row r="13" spans="1:15" s="22" customFormat="1" ht="15.75" customHeight="1">
      <c r="A13" s="34"/>
      <c r="B13" s="36"/>
      <c r="C13" s="36"/>
      <c r="D13" s="36"/>
      <c r="E13" s="36"/>
      <c r="F13" s="36"/>
      <c r="G13" s="30"/>
      <c r="H13" s="30"/>
      <c r="I13" s="30"/>
      <c r="J13" s="30"/>
      <c r="K13" s="30"/>
      <c r="L13" s="30"/>
      <c r="M13" s="31"/>
      <c r="N13" s="44"/>
      <c r="O13" s="9"/>
    </row>
    <row r="14" spans="1:15" s="22" customFormat="1" ht="42" customHeight="1">
      <c r="A14" s="34"/>
      <c r="B14" s="36"/>
      <c r="C14" s="36"/>
      <c r="D14" s="36"/>
      <c r="E14" s="36"/>
      <c r="F14" s="36"/>
      <c r="G14" s="30" t="s">
        <v>60</v>
      </c>
      <c r="H14" s="30"/>
      <c r="I14" s="30"/>
      <c r="J14" s="30" t="s">
        <v>67</v>
      </c>
      <c r="K14" s="30" t="s">
        <v>66</v>
      </c>
      <c r="L14" s="30" t="s">
        <v>61</v>
      </c>
      <c r="M14" s="31" t="s">
        <v>62</v>
      </c>
      <c r="N14" s="44" t="s">
        <v>63</v>
      </c>
      <c r="O14" s="9"/>
    </row>
    <row r="15" spans="1:15" s="22" customFormat="1" ht="42" customHeight="1">
      <c r="A15" s="34"/>
      <c r="B15" s="36"/>
      <c r="C15" s="36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30"/>
      <c r="K15" s="30"/>
      <c r="L15" s="30"/>
      <c r="M15" s="31"/>
      <c r="N15" s="45"/>
      <c r="O15" s="9"/>
    </row>
    <row r="16" spans="1:14" ht="15">
      <c r="A16" s="11">
        <v>1</v>
      </c>
      <c r="B16" s="12" t="s">
        <v>5</v>
      </c>
      <c r="C16" s="40" t="str">
        <f>VLOOKUP(B16,'[4]Sheet1'!$B$16:$N$67,2,0)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VLOOKUP(B16,'[3]Brokers'!$B$9:$I$69,7,0)</f>
        <v>630324650.93</v>
      </c>
      <c r="H16" s="15">
        <f>VLOOKUP(B16,'[3]Brokers'!$B$9:$W$69,22,0)</f>
        <v>0</v>
      </c>
      <c r="I16" s="15">
        <f>VLOOKUP(B16,'[1]Brokers'!$B$9:$R$69,17,0)</f>
        <v>0</v>
      </c>
      <c r="J16" s="15">
        <f>VLOOKUP(B16,'[3]Brokers'!$B$9:$M$69,9,0)</f>
        <v>8316118400</v>
      </c>
      <c r="K16" s="15">
        <v>0</v>
      </c>
      <c r="L16" s="15">
        <f>K16+J16+I16+H16+G16</f>
        <v>8946443050.93</v>
      </c>
      <c r="M16" s="39">
        <f>VLOOKUP(B16,'[4]Sheet1'!$B$16:$N$67,13,0)</f>
        <v>9389544416.18</v>
      </c>
      <c r="N16" s="46">
        <f>M16/$M$68</f>
        <v>0.3879877055320418</v>
      </c>
    </row>
    <row r="17" spans="1:14" ht="15">
      <c r="A17" s="11">
        <v>2</v>
      </c>
      <c r="B17" s="12" t="s">
        <v>6</v>
      </c>
      <c r="C17" s="40" t="str">
        <f>VLOOKUP(B17,'[2]Sheet1'!$B$16:$C$74,2,0)</f>
        <v>MIRAE ASSET SECURITIES MONGOLIA</v>
      </c>
      <c r="D17" s="13" t="s">
        <v>2</v>
      </c>
      <c r="E17" s="13" t="s">
        <v>2</v>
      </c>
      <c r="F17" s="14"/>
      <c r="G17" s="15">
        <f>VLOOKUP(B17,'[3]Brokers'!$B$9:$I$69,7,0)</f>
        <v>179538227.3</v>
      </c>
      <c r="H17" s="15">
        <f>VLOOKUP(B17,'[3]Brokers'!$B$9:$W$69,22,0)</f>
        <v>1949879900</v>
      </c>
      <c r="I17" s="15">
        <f>VLOOKUP(B17,'[1]Brokers'!$B$9:$R$69,17,0)</f>
        <v>0</v>
      </c>
      <c r="J17" s="15">
        <f>VLOOKUP(B17,'[3]Brokers'!$B$9:$M$69,9,0)</f>
        <v>68814000</v>
      </c>
      <c r="K17" s="15">
        <v>0</v>
      </c>
      <c r="L17" s="15">
        <f aca="true" t="shared" si="0" ref="L17:L67">K17+J17+I17+H17+G17</f>
        <v>2198232127.3</v>
      </c>
      <c r="M17" s="39">
        <f>VLOOKUP(B17,'[4]Sheet1'!$B$16:$N$67,13,0)</f>
        <v>4358931405.34</v>
      </c>
      <c r="N17" s="46">
        <f>M17/$M$68</f>
        <v>0.180116491234137</v>
      </c>
    </row>
    <row r="18" spans="1:14" ht="15">
      <c r="A18" s="11">
        <v>3</v>
      </c>
      <c r="B18" s="12" t="s">
        <v>1</v>
      </c>
      <c r="C18" s="40" t="str">
        <f>VLOOKUP(B18,'[2]Sheet1'!$B$16:$C$74,2,0)</f>
        <v>BDSEC</v>
      </c>
      <c r="D18" s="13" t="s">
        <v>2</v>
      </c>
      <c r="E18" s="14" t="s">
        <v>2</v>
      </c>
      <c r="F18" s="14" t="s">
        <v>2</v>
      </c>
      <c r="G18" s="15">
        <f>VLOOKUP(B18,'[3]Brokers'!$B$9:$I$69,7,0)</f>
        <v>1272458454.4</v>
      </c>
      <c r="H18" s="15">
        <f>VLOOKUP(B18,'[3]Brokers'!$B$9:$W$69,22,0)</f>
        <v>0</v>
      </c>
      <c r="I18" s="15">
        <f>VLOOKUP(B18,'[1]Brokers'!$B$9:$R$69,17,0)</f>
        <v>0</v>
      </c>
      <c r="J18" s="15">
        <f>VLOOKUP(B18,'[3]Brokers'!$B$9:$M$69,9,0)</f>
        <v>405840600</v>
      </c>
      <c r="K18" s="15">
        <v>0</v>
      </c>
      <c r="L18" s="15">
        <f t="shared" si="0"/>
        <v>1678299054.4</v>
      </c>
      <c r="M18" s="39">
        <f>VLOOKUP(B18,'[4]Sheet1'!$B$16:$N$67,13,0)</f>
        <v>2505738548.4900002</v>
      </c>
      <c r="N18" s="46">
        <f>M18/$M$68</f>
        <v>0.10354024721546051</v>
      </c>
    </row>
    <row r="19" spans="1:15" s="23" customFormat="1" ht="15">
      <c r="A19" s="11">
        <v>4</v>
      </c>
      <c r="B19" s="12" t="s">
        <v>16</v>
      </c>
      <c r="C19" s="40" t="str">
        <f>VLOOKUP(B19,'[2]Sheet1'!$B$16:$C$74,2,0)</f>
        <v>BUMBAT-ALTAI</v>
      </c>
      <c r="D19" s="13" t="s">
        <v>2</v>
      </c>
      <c r="E19" s="14" t="s">
        <v>2</v>
      </c>
      <c r="F19" s="14" t="s">
        <v>2</v>
      </c>
      <c r="G19" s="15">
        <f>VLOOKUP(B19,'[3]Brokers'!$B$9:$I$69,7,0)</f>
        <v>282505387.54</v>
      </c>
      <c r="H19" s="15">
        <f>VLOOKUP(B19,'[3]Brokers'!$B$9:$W$69,22,0)</f>
        <v>0</v>
      </c>
      <c r="I19" s="15">
        <f>VLOOKUP(B19,'[1]Brokers'!$B$9:$R$69,17,0)</f>
        <v>0</v>
      </c>
      <c r="J19" s="15">
        <f>VLOOKUP(B19,'[3]Brokers'!$B$9:$M$69,9,0)</f>
        <v>46120200</v>
      </c>
      <c r="K19" s="15">
        <v>0</v>
      </c>
      <c r="L19" s="15">
        <f t="shared" si="0"/>
        <v>328625587.54</v>
      </c>
      <c r="M19" s="39">
        <f>VLOOKUP(B19,'[4]Sheet1'!$B$16:$N$67,13,0)</f>
        <v>2370200710.55</v>
      </c>
      <c r="N19" s="46">
        <f>M19/$M$68</f>
        <v>0.09793965442583627</v>
      </c>
      <c r="O19" s="9"/>
    </row>
    <row r="20" spans="1:14" ht="15">
      <c r="A20" s="11">
        <v>5</v>
      </c>
      <c r="B20" s="12" t="s">
        <v>10</v>
      </c>
      <c r="C20" s="40" t="str">
        <f>VLOOKUP(B20,'[2]Sheet1'!$B$16:$C$74,2,0)</f>
        <v>ARD SECURITIES</v>
      </c>
      <c r="D20" s="13" t="s">
        <v>2</v>
      </c>
      <c r="E20" s="14" t="s">
        <v>2</v>
      </c>
      <c r="F20" s="14" t="s">
        <v>2</v>
      </c>
      <c r="G20" s="15">
        <f>VLOOKUP(B20,'[3]Brokers'!$B$9:$I$69,7,0)</f>
        <v>355005596.29999995</v>
      </c>
      <c r="H20" s="15">
        <f>VLOOKUP(B20,'[3]Brokers'!$B$9:$W$69,22,0)</f>
        <v>0</v>
      </c>
      <c r="I20" s="15">
        <f>VLOOKUP(B20,'[1]Brokers'!$B$9:$R$69,17,0)</f>
        <v>0</v>
      </c>
      <c r="J20" s="15">
        <f>VLOOKUP(B20,'[3]Brokers'!$B$9:$M$69,9,0)</f>
        <v>182523400</v>
      </c>
      <c r="K20" s="15">
        <v>0</v>
      </c>
      <c r="L20" s="15">
        <f t="shared" si="0"/>
        <v>537528996.3</v>
      </c>
      <c r="M20" s="39">
        <f>VLOOKUP(B20,'[4]Sheet1'!$B$16:$N$67,13,0)</f>
        <v>857884503.55</v>
      </c>
      <c r="N20" s="46">
        <f>M20/$M$68</f>
        <v>0.03544885943244453</v>
      </c>
    </row>
    <row r="21" spans="1:14" ht="15">
      <c r="A21" s="11">
        <v>6</v>
      </c>
      <c r="B21" s="12" t="s">
        <v>8</v>
      </c>
      <c r="C21" s="40" t="str">
        <f>VLOOKUP(B21,'[2]Sheet1'!$B$16:$C$74,2,0)</f>
        <v>TDB CAPITAL</v>
      </c>
      <c r="D21" s="13" t="s">
        <v>2</v>
      </c>
      <c r="E21" s="14" t="s">
        <v>2</v>
      </c>
      <c r="F21" s="14"/>
      <c r="G21" s="15">
        <f>VLOOKUP(B21,'[3]Brokers'!$B$9:$I$69,7,0)</f>
        <v>382320935.79999995</v>
      </c>
      <c r="H21" s="15">
        <f>VLOOKUP(B21,'[3]Brokers'!$B$9:$W$69,22,0)</f>
        <v>0</v>
      </c>
      <c r="I21" s="15">
        <f>VLOOKUP(B21,'[1]Brokers'!$B$9:$R$69,17,0)</f>
        <v>0</v>
      </c>
      <c r="J21" s="15">
        <f>VLOOKUP(B21,'[3]Brokers'!$B$9:$M$69,9,0)</f>
        <v>170286000</v>
      </c>
      <c r="K21" s="15">
        <v>0</v>
      </c>
      <c r="L21" s="15">
        <f t="shared" si="0"/>
        <v>552606935.8</v>
      </c>
      <c r="M21" s="39">
        <f>VLOOKUP(B21,'[4]Sheet1'!$B$16:$N$67,13,0)</f>
        <v>849473769.54</v>
      </c>
      <c r="N21" s="46">
        <f>M21/$M$68</f>
        <v>0.03510131739571302</v>
      </c>
    </row>
    <row r="22" spans="1:14" ht="15">
      <c r="A22" s="11">
        <v>7</v>
      </c>
      <c r="B22" s="12" t="s">
        <v>9</v>
      </c>
      <c r="C22" s="40" t="str">
        <f>VLOOKUP(B22,'[2]Sheet1'!$B$16:$C$74,2,0)</f>
        <v>STANDART INVESTMENT</v>
      </c>
      <c r="D22" s="13" t="s">
        <v>2</v>
      </c>
      <c r="E22" s="14" t="s">
        <v>2</v>
      </c>
      <c r="F22" s="14" t="s">
        <v>2</v>
      </c>
      <c r="G22" s="15">
        <f>VLOOKUP(B22,'[3]Brokers'!$B$9:$I$69,7,0)</f>
        <v>274140321.03</v>
      </c>
      <c r="H22" s="15">
        <f>VLOOKUP(B22,'[3]Brokers'!$B$9:$W$69,22,0)</f>
        <v>0</v>
      </c>
      <c r="I22" s="15">
        <f>VLOOKUP(B22,'[1]Brokers'!$B$9:$R$69,17,0)</f>
        <v>0</v>
      </c>
      <c r="J22" s="15">
        <f>VLOOKUP(B22,'[3]Brokers'!$B$9:$M$69,9,0)</f>
        <v>164744600</v>
      </c>
      <c r="K22" s="15">
        <v>0</v>
      </c>
      <c r="L22" s="15">
        <f t="shared" si="0"/>
        <v>438884921.03</v>
      </c>
      <c r="M22" s="39">
        <f>VLOOKUP(B22,'[4]Sheet1'!$B$16:$N$67,13,0)</f>
        <v>703859624.5</v>
      </c>
      <c r="N22" s="46">
        <f>M22/$M$68</f>
        <v>0.029084359008496152</v>
      </c>
    </row>
    <row r="23" spans="1:14" ht="15">
      <c r="A23" s="11">
        <v>8</v>
      </c>
      <c r="B23" s="12" t="s">
        <v>4</v>
      </c>
      <c r="C23" s="40" t="str">
        <f>VLOOKUP(B23,'[2]Sheet1'!$B$16:$C$74,2,0)</f>
        <v>TENGER CAPITAL</v>
      </c>
      <c r="D23" s="13" t="s">
        <v>2</v>
      </c>
      <c r="E23" s="14"/>
      <c r="F23" s="14" t="s">
        <v>2</v>
      </c>
      <c r="G23" s="15">
        <f>VLOOKUP(B23,'[3]Brokers'!$B$9:$I$69,7,0)</f>
        <v>7267055.279999999</v>
      </c>
      <c r="H23" s="15">
        <f>VLOOKUP(B23,'[3]Brokers'!$B$9:$W$69,22,0)</f>
        <v>361790000</v>
      </c>
      <c r="I23" s="15">
        <f>VLOOKUP(B23,'[1]Brokers'!$B$9:$R$69,17,0)</f>
        <v>0</v>
      </c>
      <c r="J23" s="15">
        <f>VLOOKUP(B23,'[3]Brokers'!$B$9:$M$69,9,0)</f>
        <v>22370400</v>
      </c>
      <c r="K23" s="15">
        <v>0</v>
      </c>
      <c r="L23" s="15">
        <f t="shared" si="0"/>
        <v>391427455.28</v>
      </c>
      <c r="M23" s="39">
        <f>VLOOKUP(B23,'[4]Sheet1'!$B$16:$N$67,13,0)</f>
        <v>400836443.28</v>
      </c>
      <c r="N23" s="46">
        <f>M23/$M$68</f>
        <v>0.01656306259692869</v>
      </c>
    </row>
    <row r="24" spans="1:15" ht="15">
      <c r="A24" s="11">
        <v>9</v>
      </c>
      <c r="B24" s="12" t="s">
        <v>3</v>
      </c>
      <c r="C24" s="40" t="str">
        <f>VLOOKUP(B24,'[2]Sheet1'!$B$16:$C$74,2,0)</f>
        <v>NOVEL INVESTMENT</v>
      </c>
      <c r="D24" s="13" t="s">
        <v>2</v>
      </c>
      <c r="E24" s="14" t="s">
        <v>2</v>
      </c>
      <c r="F24" s="14"/>
      <c r="G24" s="15">
        <f>VLOOKUP(B24,'[3]Brokers'!$B$9:$I$69,7,0)</f>
        <v>198540489.61</v>
      </c>
      <c r="H24" s="15">
        <f>VLOOKUP(B24,'[3]Brokers'!$B$9:$W$69,22,0)</f>
        <v>0</v>
      </c>
      <c r="I24" s="15">
        <f>VLOOKUP(B24,'[1]Brokers'!$B$9:$R$69,17,0)</f>
        <v>0</v>
      </c>
      <c r="J24" s="15">
        <f>VLOOKUP(B24,'[3]Brokers'!$B$9:$M$69,9,0)</f>
        <v>33740000</v>
      </c>
      <c r="K24" s="15">
        <v>0</v>
      </c>
      <c r="L24" s="15">
        <f t="shared" si="0"/>
        <v>232280489.61</v>
      </c>
      <c r="M24" s="39">
        <f>VLOOKUP(B24,'[4]Sheet1'!$B$16:$N$67,13,0)</f>
        <v>381188487.04</v>
      </c>
      <c r="N24" s="46">
        <f>M24/$M$68</f>
        <v>0.015751184499114345</v>
      </c>
      <c r="O24" s="1"/>
    </row>
    <row r="25" spans="1:14" ht="15">
      <c r="A25" s="11">
        <v>10</v>
      </c>
      <c r="B25" s="12" t="s">
        <v>11</v>
      </c>
      <c r="C25" s="40" t="str">
        <f>VLOOKUP(B25,'[2]Sheet1'!$B$16:$C$74,2,0)</f>
        <v>GAULI</v>
      </c>
      <c r="D25" s="13" t="s">
        <v>2</v>
      </c>
      <c r="E25" s="14"/>
      <c r="F25" s="14"/>
      <c r="G25" s="15">
        <f>VLOOKUP(B25,'[3]Brokers'!$B$9:$I$69,7,0)</f>
        <v>64587067.29000001</v>
      </c>
      <c r="H25" s="15">
        <f>VLOOKUP(B25,'[3]Brokers'!$B$9:$W$69,22,0)</f>
        <v>0</v>
      </c>
      <c r="I25" s="15">
        <f>VLOOKUP(B25,'[1]Brokers'!$B$9:$R$69,17,0)</f>
        <v>0</v>
      </c>
      <c r="J25" s="15">
        <f>VLOOKUP(B25,'[3]Brokers'!$B$9:$M$69,9,0)</f>
        <v>112984400</v>
      </c>
      <c r="K25" s="15">
        <v>0</v>
      </c>
      <c r="L25" s="15">
        <f t="shared" si="0"/>
        <v>177571467.29000002</v>
      </c>
      <c r="M25" s="39">
        <f>VLOOKUP(B25,'[4]Sheet1'!$B$16:$N$67,13,0)</f>
        <v>344539550.28000003</v>
      </c>
      <c r="N25" s="46">
        <f>M25/$M$68</f>
        <v>0.014236804647073959</v>
      </c>
    </row>
    <row r="26" spans="1:14" ht="15">
      <c r="A26" s="11">
        <v>11</v>
      </c>
      <c r="B26" s="12" t="s">
        <v>7</v>
      </c>
      <c r="C26" s="40" t="str">
        <f>VLOOKUP(B26,'[2]Sheet1'!$B$16:$C$74,2,0)</f>
        <v>ARD CAPITAL GROUP</v>
      </c>
      <c r="D26" s="13" t="s">
        <v>2</v>
      </c>
      <c r="E26" s="14" t="s">
        <v>2</v>
      </c>
      <c r="F26" s="14" t="s">
        <v>2</v>
      </c>
      <c r="G26" s="15">
        <f>VLOOKUP(B26,'[3]Brokers'!$B$9:$I$69,7,0)</f>
        <v>132119822</v>
      </c>
      <c r="H26" s="15">
        <f>VLOOKUP(B26,'[3]Brokers'!$B$9:$W$69,22,0)</f>
        <v>0</v>
      </c>
      <c r="I26" s="15">
        <f>VLOOKUP(B26,'[1]Brokers'!$B$9:$R$69,17,0)</f>
        <v>0</v>
      </c>
      <c r="J26" s="15">
        <f>VLOOKUP(B26,'[3]Brokers'!$B$9:$M$69,9,0)</f>
        <v>86976200</v>
      </c>
      <c r="K26" s="15">
        <v>0</v>
      </c>
      <c r="L26" s="15">
        <f t="shared" si="0"/>
        <v>219096022</v>
      </c>
      <c r="M26" s="39">
        <f>VLOOKUP(B26,'[4]Sheet1'!$B$16:$N$67,13,0)</f>
        <v>264501030.87</v>
      </c>
      <c r="N26" s="46">
        <f>M26/$M$68</f>
        <v>0.010929513033802954</v>
      </c>
    </row>
    <row r="27" spans="1:14" ht="15">
      <c r="A27" s="11">
        <v>12</v>
      </c>
      <c r="B27" s="12" t="s">
        <v>35</v>
      </c>
      <c r="C27" s="40" t="str">
        <f>VLOOKUP(B27,'[2]Sheet1'!$B$16:$C$74,2,0)</f>
        <v>APEX CAPITAL</v>
      </c>
      <c r="D27" s="13" t="s">
        <v>2</v>
      </c>
      <c r="E27" s="14"/>
      <c r="F27" s="14"/>
      <c r="G27" s="15">
        <f>VLOOKUP(B27,'[3]Brokers'!$B$9:$I$69,7,0)</f>
        <v>53972221.2</v>
      </c>
      <c r="H27" s="15">
        <f>VLOOKUP(B27,'[3]Brokers'!$B$9:$W$69,22,0)</f>
        <v>0</v>
      </c>
      <c r="I27" s="15">
        <f>VLOOKUP(B27,'[1]Brokers'!$B$9:$R$69,17,0)</f>
        <v>0</v>
      </c>
      <c r="J27" s="15">
        <f>VLOOKUP(B27,'[3]Brokers'!$B$9:$M$69,9,0)</f>
        <v>7280000</v>
      </c>
      <c r="K27" s="15">
        <v>0</v>
      </c>
      <c r="L27" s="15">
        <f t="shared" si="0"/>
        <v>61252221.2</v>
      </c>
      <c r="M27" s="39">
        <f>VLOOKUP(B27,'[4]Sheet1'!$B$16:$N$67,13,0)</f>
        <v>208244598.74</v>
      </c>
      <c r="N27" s="46">
        <f>M27/$M$68</f>
        <v>0.008604926977643944</v>
      </c>
    </row>
    <row r="28" spans="1:14" ht="15">
      <c r="A28" s="11">
        <v>13</v>
      </c>
      <c r="B28" s="12" t="s">
        <v>43</v>
      </c>
      <c r="C28" s="40" t="str">
        <f>VLOOKUP(B28,'[2]Sheet1'!$B$16:$C$74,2,0)</f>
        <v>GOODSEC</v>
      </c>
      <c r="D28" s="13" t="s">
        <v>2</v>
      </c>
      <c r="E28" s="14"/>
      <c r="F28" s="14"/>
      <c r="G28" s="15">
        <f>VLOOKUP(B28,'[3]Brokers'!$B$9:$I$69,7,0)</f>
        <v>7031079</v>
      </c>
      <c r="H28" s="15">
        <f>VLOOKUP(B28,'[3]Brokers'!$B$9:$W$69,22,0)</f>
        <v>0</v>
      </c>
      <c r="I28" s="15">
        <f>VLOOKUP(B28,'[1]Brokers'!$B$9:$R$69,17,0)</f>
        <v>0</v>
      </c>
      <c r="J28" s="15">
        <f>VLOOKUP(B28,'[3]Brokers'!$B$9:$M$69,9,0)</f>
        <v>35506600</v>
      </c>
      <c r="K28" s="15">
        <v>0</v>
      </c>
      <c r="L28" s="15">
        <f t="shared" si="0"/>
        <v>42537679</v>
      </c>
      <c r="M28" s="39">
        <f>VLOOKUP(B28,'[4]Sheet1'!$B$16:$N$67,13,0)</f>
        <v>159595316</v>
      </c>
      <c r="N28" s="46">
        <f>M28/$M$68</f>
        <v>0.006594677837808539</v>
      </c>
    </row>
    <row r="29" spans="1:14" ht="15">
      <c r="A29" s="11">
        <v>14</v>
      </c>
      <c r="B29" s="12" t="s">
        <v>48</v>
      </c>
      <c r="C29" s="40" t="str">
        <f>VLOOKUP(B29,'[2]Sheet1'!$B$16:$C$74,2,0)</f>
        <v>BATS</v>
      </c>
      <c r="D29" s="13" t="s">
        <v>2</v>
      </c>
      <c r="E29" s="14"/>
      <c r="F29" s="14"/>
      <c r="G29" s="15">
        <f>VLOOKUP(B29,'[3]Brokers'!$B$9:$I$69,7,0)</f>
        <v>9439987</v>
      </c>
      <c r="H29" s="15">
        <f>VLOOKUP(B29,'[3]Brokers'!$B$9:$W$69,22,0)</f>
        <v>0</v>
      </c>
      <c r="I29" s="15">
        <f>VLOOKUP(B29,'[1]Brokers'!$B$9:$R$69,17,0)</f>
        <v>0</v>
      </c>
      <c r="J29" s="15">
        <f>VLOOKUP(B29,'[3]Brokers'!$B$9:$M$69,9,0)</f>
        <v>90998600</v>
      </c>
      <c r="K29" s="15">
        <v>0</v>
      </c>
      <c r="L29" s="15">
        <f t="shared" si="0"/>
        <v>100438587</v>
      </c>
      <c r="M29" s="39">
        <f>VLOOKUP(B29,'[4]Sheet1'!$B$16:$N$67,13,0)</f>
        <v>151137086</v>
      </c>
      <c r="N29" s="46">
        <f>M29/$M$68</f>
        <v>0.006245173207434003</v>
      </c>
    </row>
    <row r="30" spans="1:14" ht="15">
      <c r="A30" s="11">
        <v>15</v>
      </c>
      <c r="B30" s="12" t="s">
        <v>12</v>
      </c>
      <c r="C30" s="40" t="str">
        <f>VLOOKUP(B30,'[2]Sheet1'!$B$16:$C$74,2,0)</f>
        <v>MIBG</v>
      </c>
      <c r="D30" s="13" t="s">
        <v>2</v>
      </c>
      <c r="E30" s="14" t="s">
        <v>2</v>
      </c>
      <c r="F30" s="14"/>
      <c r="G30" s="15">
        <f>VLOOKUP(B30,'[3]Brokers'!$B$9:$I$69,7,0)</f>
        <v>112802935.7</v>
      </c>
      <c r="H30" s="15">
        <f>VLOOKUP(B30,'[3]Brokers'!$B$9:$W$69,22,0)</f>
        <v>0</v>
      </c>
      <c r="I30" s="15">
        <f>VLOOKUP(B30,'[1]Brokers'!$B$9:$R$69,17,0)</f>
        <v>0</v>
      </c>
      <c r="J30" s="15">
        <f>VLOOKUP(B30,'[3]Brokers'!$B$9:$M$69,9,0)</f>
        <v>2000000</v>
      </c>
      <c r="K30" s="15">
        <v>0</v>
      </c>
      <c r="L30" s="15">
        <f t="shared" si="0"/>
        <v>114802935.7</v>
      </c>
      <c r="M30" s="39">
        <f>VLOOKUP(B30,'[4]Sheet1'!$B$16:$N$67,13,0)</f>
        <v>149443115.7</v>
      </c>
      <c r="N30" s="46">
        <f>M30/$M$68</f>
        <v>0.006175176238379372</v>
      </c>
    </row>
    <row r="31" spans="1:14" ht="15">
      <c r="A31" s="11">
        <v>16</v>
      </c>
      <c r="B31" s="12" t="s">
        <v>70</v>
      </c>
      <c r="C31" s="40" t="str">
        <f>VLOOKUP(B31,'[2]Sheet1'!$B$16:$C$74,2,0)</f>
        <v xml:space="preserve">CENTRAL SECURITIES </v>
      </c>
      <c r="D31" s="13" t="s">
        <v>2</v>
      </c>
      <c r="E31" s="14" t="s">
        <v>2</v>
      </c>
      <c r="F31" s="14"/>
      <c r="G31" s="15">
        <f>VLOOKUP(B31,'[3]Brokers'!$B$9:$I$69,7,0)</f>
        <v>53280666.2</v>
      </c>
      <c r="H31" s="15">
        <f>VLOOKUP(B31,'[3]Brokers'!$B$9:$W$69,22,0)</f>
        <v>100000</v>
      </c>
      <c r="I31" s="15">
        <f>VLOOKUP(B31,'[1]Brokers'!$B$9:$R$69,17,0)</f>
        <v>0</v>
      </c>
      <c r="J31" s="15">
        <f>VLOOKUP(B31,'[3]Brokers'!$B$9:$M$69,9,0)</f>
        <v>420000</v>
      </c>
      <c r="K31" s="15">
        <v>0</v>
      </c>
      <c r="L31" s="15">
        <f t="shared" si="0"/>
        <v>53800666.2</v>
      </c>
      <c r="M31" s="39">
        <f>VLOOKUP(B31,'[4]Sheet1'!$B$16:$N$67,13,0)</f>
        <v>106693805.15</v>
      </c>
      <c r="N31" s="46">
        <f>M31/$M$68</f>
        <v>0.004408721320205711</v>
      </c>
    </row>
    <row r="32" spans="1:15" ht="15">
      <c r="A32" s="11">
        <v>17</v>
      </c>
      <c r="B32" s="12" t="s">
        <v>23</v>
      </c>
      <c r="C32" s="40" t="str">
        <f>VLOOKUP(B32,'[2]Sheet1'!$B$16:$C$74,2,0)</f>
        <v>TAVAN BOGD</v>
      </c>
      <c r="D32" s="13" t="s">
        <v>2</v>
      </c>
      <c r="E32" s="14"/>
      <c r="F32" s="14"/>
      <c r="G32" s="15">
        <f>VLOOKUP(B32,'[3]Brokers'!$B$9:$I$69,7,0)</f>
        <v>62935340</v>
      </c>
      <c r="H32" s="15">
        <f>VLOOKUP(B32,'[3]Brokers'!$B$9:$W$69,22,0)</f>
        <v>0</v>
      </c>
      <c r="I32" s="15">
        <f>VLOOKUP(B32,'[1]Brokers'!$B$9:$R$69,17,0)</f>
        <v>0</v>
      </c>
      <c r="J32" s="15">
        <f>VLOOKUP(B32,'[3]Brokers'!$B$9:$M$69,9,0)</f>
        <v>1540000</v>
      </c>
      <c r="K32" s="15">
        <v>0</v>
      </c>
      <c r="L32" s="15">
        <f t="shared" si="0"/>
        <v>64475340</v>
      </c>
      <c r="M32" s="39">
        <f>VLOOKUP(B32,'[4]Sheet1'!$B$16:$N$67,13,0)</f>
        <v>94147120</v>
      </c>
      <c r="N32" s="46">
        <f>M32/$M$68</f>
        <v>0.0038902766153707234</v>
      </c>
      <c r="O32" s="1"/>
    </row>
    <row r="33" spans="1:15" ht="15">
      <c r="A33" s="11">
        <v>18</v>
      </c>
      <c r="B33" s="12" t="s">
        <v>30</v>
      </c>
      <c r="C33" s="40" t="str">
        <f>VLOOKUP(B33,'[2]Sheet1'!$B$16:$C$74,2,0)</f>
        <v>DARKHAN BROKER</v>
      </c>
      <c r="D33" s="13" t="s">
        <v>2</v>
      </c>
      <c r="E33" s="14" t="s">
        <v>2</v>
      </c>
      <c r="F33" s="14"/>
      <c r="G33" s="15">
        <f>VLOOKUP(B33,'[3]Brokers'!$B$9:$I$69,7,0)</f>
        <v>13813765.16</v>
      </c>
      <c r="H33" s="15">
        <f>VLOOKUP(B33,'[3]Brokers'!$B$9:$W$69,22,0)</f>
        <v>0</v>
      </c>
      <c r="I33" s="15">
        <f>VLOOKUP(B33,'[1]Brokers'!$B$9:$R$69,17,0)</f>
        <v>0</v>
      </c>
      <c r="J33" s="15">
        <f>VLOOKUP(B33,'[3]Brokers'!$B$9:$M$69,9,0)</f>
        <v>10287600</v>
      </c>
      <c r="K33" s="15">
        <v>0</v>
      </c>
      <c r="L33" s="15">
        <f t="shared" si="0"/>
        <v>24101365.16</v>
      </c>
      <c r="M33" s="39">
        <f>VLOOKUP(B33,'[4]Sheet1'!$B$16:$N$67,13,0)</f>
        <v>89204125.16</v>
      </c>
      <c r="N33" s="46">
        <f>M33/$M$68</f>
        <v>0.003686025893352353</v>
      </c>
      <c r="O33" s="1"/>
    </row>
    <row r="34" spans="1:15" ht="15">
      <c r="A34" s="11">
        <v>19</v>
      </c>
      <c r="B34" s="12" t="s">
        <v>13</v>
      </c>
      <c r="C34" s="40" t="str">
        <f>VLOOKUP(B34,'[2]Sheet1'!$B$16:$C$74,2,0)</f>
        <v>MONSEC</v>
      </c>
      <c r="D34" s="13" t="s">
        <v>2</v>
      </c>
      <c r="E34" s="14"/>
      <c r="F34" s="14"/>
      <c r="G34" s="15">
        <f>VLOOKUP(B34,'[3]Brokers'!$B$9:$I$69,7,0)</f>
        <v>36119868.65</v>
      </c>
      <c r="H34" s="15">
        <f>VLOOKUP(B34,'[3]Brokers'!$B$9:$W$69,22,0)</f>
        <v>0</v>
      </c>
      <c r="I34" s="15">
        <f>VLOOKUP(B34,'[1]Brokers'!$B$9:$R$69,17,0)</f>
        <v>0</v>
      </c>
      <c r="J34" s="15">
        <f>VLOOKUP(B34,'[3]Brokers'!$B$9:$M$69,9,0)</f>
        <v>7689000</v>
      </c>
      <c r="K34" s="15">
        <v>0</v>
      </c>
      <c r="L34" s="15">
        <f t="shared" si="0"/>
        <v>43808868.65</v>
      </c>
      <c r="M34" s="39">
        <f>VLOOKUP(B34,'[4]Sheet1'!$B$16:$N$67,13,0)</f>
        <v>88628421.35</v>
      </c>
      <c r="N34" s="46">
        <f>M34/$M$68</f>
        <v>0.0036622370927026585</v>
      </c>
      <c r="O34" s="1"/>
    </row>
    <row r="35" spans="1:15" ht="15">
      <c r="A35" s="11">
        <v>20</v>
      </c>
      <c r="B35" s="12" t="s">
        <v>19</v>
      </c>
      <c r="C35" s="40" t="str">
        <f>VLOOKUP(B35,'[2]Sheet1'!$B$16:$C$74,2,0)</f>
        <v>ZERGED</v>
      </c>
      <c r="D35" s="13" t="s">
        <v>2</v>
      </c>
      <c r="E35" s="14"/>
      <c r="F35" s="14"/>
      <c r="G35" s="15">
        <f>VLOOKUP(B35,'[3]Brokers'!$B$9:$I$69,7,0)</f>
        <v>22402798.18</v>
      </c>
      <c r="H35" s="15">
        <f>VLOOKUP(B35,'[3]Brokers'!$B$9:$W$69,22,0)</f>
        <v>0</v>
      </c>
      <c r="I35" s="15">
        <f>VLOOKUP(B35,'[1]Brokers'!$B$9:$R$69,17,0)</f>
        <v>0</v>
      </c>
      <c r="J35" s="15">
        <f>VLOOKUP(B35,'[3]Brokers'!$B$9:$M$69,9,0)</f>
        <v>21442800</v>
      </c>
      <c r="K35" s="15">
        <v>0</v>
      </c>
      <c r="L35" s="15">
        <f t="shared" si="0"/>
        <v>43845598.18</v>
      </c>
      <c r="M35" s="39">
        <f>VLOOKUP(B35,'[4]Sheet1'!$B$16:$N$67,13,0)</f>
        <v>72101616.18</v>
      </c>
      <c r="N35" s="46">
        <f>M35/$M$68</f>
        <v>0.002979328856320718</v>
      </c>
      <c r="O35" s="1"/>
    </row>
    <row r="36" spans="1:15" ht="15">
      <c r="A36" s="11">
        <v>21</v>
      </c>
      <c r="B36" s="12" t="s">
        <v>34</v>
      </c>
      <c r="C36" s="40" t="str">
        <f>VLOOKUP(B36,'[2]Sheet1'!$B$16:$C$74,2,0)</f>
        <v>GRANDDEVELOPMENT</v>
      </c>
      <c r="D36" s="13" t="s">
        <v>2</v>
      </c>
      <c r="E36" s="14"/>
      <c r="F36" s="14"/>
      <c r="G36" s="15">
        <f>VLOOKUP(B36,'[3]Brokers'!$B$9:$I$69,7,0)</f>
        <v>27299103</v>
      </c>
      <c r="H36" s="15">
        <f>VLOOKUP(B36,'[3]Brokers'!$B$9:$W$69,22,0)</f>
        <v>0</v>
      </c>
      <c r="I36" s="15">
        <f>VLOOKUP(B36,'[1]Brokers'!$B$9:$R$69,17,0)</f>
        <v>0</v>
      </c>
      <c r="J36" s="15">
        <f>VLOOKUP(B36,'[3]Brokers'!$B$9:$M$69,9,0)</f>
        <v>2002400</v>
      </c>
      <c r="K36" s="15">
        <v>0</v>
      </c>
      <c r="L36" s="15">
        <f t="shared" si="0"/>
        <v>29301503</v>
      </c>
      <c r="M36" s="39">
        <f>VLOOKUP(B36,'[4]Sheet1'!$B$16:$N$67,13,0)</f>
        <v>67794932.4</v>
      </c>
      <c r="N36" s="46">
        <f>M36/$M$68</f>
        <v>0.0028013713022380184</v>
      </c>
      <c r="O36" s="1"/>
    </row>
    <row r="37" spans="1:15" ht="15">
      <c r="A37" s="11">
        <v>22</v>
      </c>
      <c r="B37" s="12" t="s">
        <v>21</v>
      </c>
      <c r="C37" s="40" t="str">
        <f>VLOOKUP(B37,'[2]Sheet1'!$B$16:$C$74,2,0)</f>
        <v>BLOOMSBURY SECURITIES</v>
      </c>
      <c r="D37" s="13" t="s">
        <v>2</v>
      </c>
      <c r="E37" s="14"/>
      <c r="F37" s="14"/>
      <c r="G37" s="15">
        <f>VLOOKUP(B37,'[3]Brokers'!$B$9:$I$69,7,0)</f>
        <v>50304492.3</v>
      </c>
      <c r="H37" s="15">
        <f>VLOOKUP(B37,'[3]Brokers'!$B$9:$W$69,22,0)</f>
        <v>0</v>
      </c>
      <c r="I37" s="15">
        <f>VLOOKUP(B37,'[1]Brokers'!$B$9:$R$69,17,0)</f>
        <v>0</v>
      </c>
      <c r="J37" s="15">
        <f>VLOOKUP(B37,'[3]Brokers'!$B$9:$M$69,9,0)</f>
        <v>1590000</v>
      </c>
      <c r="K37" s="15">
        <v>0</v>
      </c>
      <c r="L37" s="15">
        <f t="shared" si="0"/>
        <v>51894492.3</v>
      </c>
      <c r="M37" s="39">
        <f>VLOOKUP(B37,'[4]Sheet1'!$B$16:$N$67,13,0)</f>
        <v>62182846.3</v>
      </c>
      <c r="N37" s="46">
        <f>M37/$M$68</f>
        <v>0.0025694728934680306</v>
      </c>
      <c r="O37" s="1"/>
    </row>
    <row r="38" spans="1:15" ht="15">
      <c r="A38" s="11">
        <v>23</v>
      </c>
      <c r="B38" s="12" t="s">
        <v>22</v>
      </c>
      <c r="C38" s="40" t="str">
        <f>VLOOKUP(B38,'[2]Sheet1'!$B$16:$C$74,2,0)</f>
        <v>UNDURKHAAN INVEST</v>
      </c>
      <c r="D38" s="13" t="s">
        <v>2</v>
      </c>
      <c r="E38" s="14"/>
      <c r="F38" s="14"/>
      <c r="G38" s="15">
        <f>VLOOKUP(B38,'[3]Brokers'!$B$9:$I$69,7,0)</f>
        <v>15542272.399999999</v>
      </c>
      <c r="H38" s="15">
        <f>VLOOKUP(B38,'[3]Brokers'!$B$9:$W$69,22,0)</f>
        <v>0</v>
      </c>
      <c r="I38" s="15">
        <f>VLOOKUP(B38,'[1]Brokers'!$B$9:$R$69,17,0)</f>
        <v>0</v>
      </c>
      <c r="J38" s="15">
        <f>VLOOKUP(B38,'[3]Brokers'!$B$9:$M$69,9,0)</f>
        <v>12418600</v>
      </c>
      <c r="K38" s="15">
        <v>0</v>
      </c>
      <c r="L38" s="15">
        <f t="shared" si="0"/>
        <v>27960872.4</v>
      </c>
      <c r="M38" s="39">
        <f>VLOOKUP(B38,'[4]Sheet1'!$B$16:$N$67,13,0)</f>
        <v>49745758.9</v>
      </c>
      <c r="N38" s="46">
        <f>M38/$M$68</f>
        <v>0.002055556904582318</v>
      </c>
      <c r="O38" s="1"/>
    </row>
    <row r="39" spans="1:15" ht="15">
      <c r="A39" s="11">
        <v>24</v>
      </c>
      <c r="B39" s="12" t="s">
        <v>32</v>
      </c>
      <c r="C39" s="40" t="str">
        <f>VLOOKUP(B39,'[2]Sheet1'!$B$16:$C$74,2,0)</f>
        <v>MERGEN SANAA</v>
      </c>
      <c r="D39" s="13" t="s">
        <v>2</v>
      </c>
      <c r="E39" s="14"/>
      <c r="F39" s="14"/>
      <c r="G39" s="15">
        <f>VLOOKUP(B39,'[3]Brokers'!$B$9:$I$69,7,0)</f>
        <v>2993720</v>
      </c>
      <c r="H39" s="15">
        <f>VLOOKUP(B39,'[3]Brokers'!$B$9:$W$69,22,0)</f>
        <v>0</v>
      </c>
      <c r="I39" s="15">
        <f>VLOOKUP(B39,'[1]Brokers'!$B$9:$R$69,17,0)</f>
        <v>0</v>
      </c>
      <c r="J39" s="15">
        <f>VLOOKUP(B39,'[3]Brokers'!$B$9:$M$69,9,0)</f>
        <v>17212600</v>
      </c>
      <c r="K39" s="15">
        <v>0</v>
      </c>
      <c r="L39" s="15">
        <f t="shared" si="0"/>
        <v>20206320</v>
      </c>
      <c r="M39" s="39">
        <f>VLOOKUP(B39,'[4]Sheet1'!$B$16:$N$67,13,0)</f>
        <v>44578790.29</v>
      </c>
      <c r="N39" s="46">
        <f>M39/$M$68</f>
        <v>0.0018420513065795583</v>
      </c>
      <c r="O39" s="1"/>
    </row>
    <row r="40" spans="1:15" ht="15">
      <c r="A40" s="11">
        <v>25</v>
      </c>
      <c r="B40" s="12" t="s">
        <v>39</v>
      </c>
      <c r="C40" s="40" t="str">
        <f>VLOOKUP(B40,'[2]Sheet1'!$B$16:$C$74,2,0)</f>
        <v>ARGAI BEST</v>
      </c>
      <c r="D40" s="13" t="s">
        <v>2</v>
      </c>
      <c r="E40" s="14"/>
      <c r="F40" s="14"/>
      <c r="G40" s="15">
        <f>VLOOKUP(B40,'[3]Brokers'!$B$9:$I$69,7,0)</f>
        <v>26908898</v>
      </c>
      <c r="H40" s="15">
        <f>VLOOKUP(B40,'[3]Brokers'!$B$9:$W$69,22,0)</f>
        <v>0</v>
      </c>
      <c r="I40" s="15">
        <f>VLOOKUP(B40,'[1]Brokers'!$B$9:$R$69,17,0)</f>
        <v>0</v>
      </c>
      <c r="J40" s="15">
        <f>VLOOKUP(B40,'[3]Brokers'!$B$9:$M$69,9,0)</f>
        <v>1910800</v>
      </c>
      <c r="K40" s="15">
        <v>0</v>
      </c>
      <c r="L40" s="15">
        <f t="shared" si="0"/>
        <v>28819698</v>
      </c>
      <c r="M40" s="39">
        <f>VLOOKUP(B40,'[4]Sheet1'!$B$16:$N$67,13,0)</f>
        <v>41432026.1</v>
      </c>
      <c r="N40" s="46">
        <f>M40/$M$68</f>
        <v>0.0017120230790305584</v>
      </c>
      <c r="O40" s="1"/>
    </row>
    <row r="41" spans="1:15" ht="15">
      <c r="A41" s="11">
        <v>26</v>
      </c>
      <c r="B41" s="12" t="s">
        <v>24</v>
      </c>
      <c r="C41" s="40" t="str">
        <f>VLOOKUP(B41,'[2]Sheet1'!$B$16:$C$74,2,0)</f>
        <v>SECAP</v>
      </c>
      <c r="D41" s="13" t="s">
        <v>2</v>
      </c>
      <c r="E41" s="14" t="s">
        <v>2</v>
      </c>
      <c r="F41" s="14"/>
      <c r="G41" s="15">
        <f>VLOOKUP(B41,'[3]Brokers'!$B$9:$I$69,7,0)</f>
        <v>17535498</v>
      </c>
      <c r="H41" s="15">
        <f>VLOOKUP(B41,'[3]Brokers'!$B$9:$W$69,22,0)</f>
        <v>0</v>
      </c>
      <c r="I41" s="15">
        <f>VLOOKUP(B41,'[1]Brokers'!$B$9:$R$69,17,0)</f>
        <v>0</v>
      </c>
      <c r="J41" s="15">
        <f>VLOOKUP(B41,'[3]Brokers'!$B$9:$M$69,9,0)</f>
        <v>19707400</v>
      </c>
      <c r="K41" s="15">
        <v>0</v>
      </c>
      <c r="L41" s="15">
        <f t="shared" si="0"/>
        <v>37242898</v>
      </c>
      <c r="M41" s="39">
        <f>VLOOKUP(B41,'[4]Sheet1'!$B$16:$N$67,13,0)</f>
        <v>40397211</v>
      </c>
      <c r="N41" s="46">
        <f>M41/$M$68</f>
        <v>0.0016692632263153344</v>
      </c>
      <c r="O41" s="1"/>
    </row>
    <row r="42" spans="1:15" ht="15">
      <c r="A42" s="11">
        <v>27</v>
      </c>
      <c r="B42" s="12" t="s">
        <v>18</v>
      </c>
      <c r="C42" s="40" t="str">
        <f>VLOOKUP(B42,'[2]Sheet1'!$B$16:$C$74,2,0)</f>
        <v>DELGERKHANGAI SECURITIES</v>
      </c>
      <c r="D42" s="13" t="s">
        <v>2</v>
      </c>
      <c r="E42" s="14"/>
      <c r="F42" s="14"/>
      <c r="G42" s="15">
        <f>VLOOKUP(B42,'[3]Brokers'!$B$9:$I$69,7,0)</f>
        <v>4549824.25</v>
      </c>
      <c r="H42" s="15">
        <f>VLOOKUP(B42,'[3]Brokers'!$B$9:$W$69,22,0)</f>
        <v>0</v>
      </c>
      <c r="I42" s="15">
        <f>VLOOKUP(B42,'[1]Brokers'!$B$9:$R$69,17,0)</f>
        <v>0</v>
      </c>
      <c r="J42" s="15">
        <f>VLOOKUP(B42,'[3]Brokers'!$B$9:$M$69,9,0)</f>
        <v>12067600</v>
      </c>
      <c r="K42" s="15">
        <v>0</v>
      </c>
      <c r="L42" s="15">
        <f t="shared" si="0"/>
        <v>16617424.25</v>
      </c>
      <c r="M42" s="39">
        <f>VLOOKUP(B42,'[4]Sheet1'!$B$16:$N$67,13,0)</f>
        <v>38777829.36</v>
      </c>
      <c r="N42" s="46">
        <f>M42/$M$68</f>
        <v>0.0016023483538747045</v>
      </c>
      <c r="O42" s="1"/>
    </row>
    <row r="43" spans="1:15" ht="15">
      <c r="A43" s="11">
        <v>28</v>
      </c>
      <c r="B43" s="12" t="s">
        <v>50</v>
      </c>
      <c r="C43" s="40" t="str">
        <f>VLOOKUP(B43,'[2]Sheet1'!$B$16:$C$74,2,0)</f>
        <v>HUNNU EMPIRE</v>
      </c>
      <c r="D43" s="13" t="s">
        <v>2</v>
      </c>
      <c r="E43" s="14" t="s">
        <v>2</v>
      </c>
      <c r="F43" s="14"/>
      <c r="G43" s="15">
        <f>VLOOKUP(B43,'[3]Brokers'!$B$9:$I$69,7,0)</f>
        <v>14443794.739999998</v>
      </c>
      <c r="H43" s="15">
        <f>VLOOKUP(B43,'[3]Brokers'!$B$9:$W$69,22,0)</f>
        <v>0</v>
      </c>
      <c r="I43" s="15">
        <f>VLOOKUP(B43,'[1]Brokers'!$B$9:$R$69,17,0)</f>
        <v>0</v>
      </c>
      <c r="J43" s="15">
        <f>VLOOKUP(B43,'[3]Brokers'!$B$9:$M$69,9,0)</f>
        <v>21990000</v>
      </c>
      <c r="K43" s="15">
        <v>0</v>
      </c>
      <c r="L43" s="15">
        <f t="shared" si="0"/>
        <v>36433794.739999995</v>
      </c>
      <c r="M43" s="39">
        <f>VLOOKUP(B43,'[4]Sheet1'!$B$16:$N$67,13,0)</f>
        <v>38641795.739999995</v>
      </c>
      <c r="N43" s="46">
        <f>M43/$M$68</f>
        <v>0.0015967272747509857</v>
      </c>
      <c r="O43" s="1"/>
    </row>
    <row r="44" spans="1:15" ht="15">
      <c r="A44" s="11">
        <v>29</v>
      </c>
      <c r="B44" s="12" t="s">
        <v>44</v>
      </c>
      <c r="C44" s="40" t="str">
        <f>VLOOKUP(B44,'[2]Sheet1'!$B$16:$C$74,2,0)</f>
        <v>ZGB</v>
      </c>
      <c r="D44" s="13" t="s">
        <v>2</v>
      </c>
      <c r="E44" s="14" t="s">
        <v>2</v>
      </c>
      <c r="F44" s="14" t="s">
        <v>2</v>
      </c>
      <c r="G44" s="15">
        <f>VLOOKUP(B44,'[3]Brokers'!$B$9:$I$69,7,0)</f>
        <v>15526374</v>
      </c>
      <c r="H44" s="15">
        <f>VLOOKUP(B44,'[3]Brokers'!$B$9:$W$69,22,0)</f>
        <v>0</v>
      </c>
      <c r="I44" s="15">
        <f>VLOOKUP(B44,'[1]Brokers'!$B$9:$R$69,17,0)</f>
        <v>0</v>
      </c>
      <c r="J44" s="15">
        <f>VLOOKUP(B44,'[3]Brokers'!$B$9:$M$69,9,0)</f>
        <v>16352000</v>
      </c>
      <c r="K44" s="15">
        <v>0</v>
      </c>
      <c r="L44" s="15">
        <f t="shared" si="0"/>
        <v>31878374</v>
      </c>
      <c r="M44" s="39">
        <f>VLOOKUP(B44,'[4]Sheet1'!$B$16:$N$67,13,0)</f>
        <v>37474755</v>
      </c>
      <c r="N44" s="46">
        <f>M44/$M$68</f>
        <v>0.0015485036934029112</v>
      </c>
      <c r="O44" s="1"/>
    </row>
    <row r="45" spans="1:15" ht="15">
      <c r="A45" s="11">
        <v>30</v>
      </c>
      <c r="B45" s="12" t="s">
        <v>25</v>
      </c>
      <c r="C45" s="40" t="str">
        <f>VLOOKUP(B45,'[2]Sheet1'!$B$16:$C$74,2,0)</f>
        <v>TULGAT CHANDMANI BAYAN</v>
      </c>
      <c r="D45" s="13" t="s">
        <v>2</v>
      </c>
      <c r="E45" s="14"/>
      <c r="F45" s="14"/>
      <c r="G45" s="15">
        <f>VLOOKUP(B45,'[3]Brokers'!$B$9:$I$69,7,0)</f>
        <v>14858503.98</v>
      </c>
      <c r="H45" s="15">
        <f>VLOOKUP(B45,'[3]Brokers'!$B$9:$W$69,22,0)</f>
        <v>0</v>
      </c>
      <c r="I45" s="15">
        <f>VLOOKUP(B45,'[1]Brokers'!$B$9:$R$69,17,0)</f>
        <v>0</v>
      </c>
      <c r="J45" s="15">
        <f>VLOOKUP(B45,'[3]Brokers'!$B$9:$M$69,9,0)</f>
        <v>2150000</v>
      </c>
      <c r="K45" s="15">
        <v>0</v>
      </c>
      <c r="L45" s="15">
        <f t="shared" si="0"/>
        <v>17008503.98</v>
      </c>
      <c r="M45" s="39">
        <f>VLOOKUP(B45,'[4]Sheet1'!$B$16:$N$67,13,0)</f>
        <v>35803876.18</v>
      </c>
      <c r="N45" s="46">
        <f>M45/$M$68</f>
        <v>0.0014794608931498155</v>
      </c>
      <c r="O45" s="1"/>
    </row>
    <row r="46" spans="1:15" ht="15">
      <c r="A46" s="11">
        <v>31</v>
      </c>
      <c r="B46" s="12" t="s">
        <v>36</v>
      </c>
      <c r="C46" s="40" t="str">
        <f>VLOOKUP(B46,'[2]Sheet1'!$B$16:$C$74,2,0)</f>
        <v>MASDAQ</v>
      </c>
      <c r="D46" s="13" t="s">
        <v>2</v>
      </c>
      <c r="E46" s="14"/>
      <c r="F46" s="14"/>
      <c r="G46" s="15">
        <f>VLOOKUP(B46,'[3]Brokers'!$B$9:$I$69,7,0)</f>
        <v>5674417.2</v>
      </c>
      <c r="H46" s="15">
        <f>VLOOKUP(B46,'[3]Brokers'!$B$9:$W$69,22,0)</f>
        <v>0</v>
      </c>
      <c r="I46" s="15">
        <f>VLOOKUP(B46,'[1]Brokers'!$B$9:$R$69,17,0)</f>
        <v>0</v>
      </c>
      <c r="J46" s="15">
        <f>VLOOKUP(B46,'[3]Brokers'!$B$9:$M$69,9,0)</f>
        <v>25298400</v>
      </c>
      <c r="K46" s="15">
        <v>0</v>
      </c>
      <c r="L46" s="15">
        <f t="shared" si="0"/>
        <v>30972817.2</v>
      </c>
      <c r="M46" s="39">
        <f>VLOOKUP(B46,'[4]Sheet1'!$B$16:$N$67,13,0)</f>
        <v>34853677.28</v>
      </c>
      <c r="N46" s="46">
        <f>M46/$M$68</f>
        <v>0.0014401974875286878</v>
      </c>
      <c r="O46" s="1"/>
    </row>
    <row r="47" spans="1:15" ht="15">
      <c r="A47" s="11">
        <v>32</v>
      </c>
      <c r="B47" s="12" t="s">
        <v>29</v>
      </c>
      <c r="C47" s="40" t="str">
        <f>VLOOKUP(B47,'[2]Sheet1'!$B$16:$C$74,2,0)</f>
        <v>SANAR</v>
      </c>
      <c r="D47" s="13" t="s">
        <v>2</v>
      </c>
      <c r="E47" s="14" t="s">
        <v>2</v>
      </c>
      <c r="F47" s="14" t="s">
        <v>2</v>
      </c>
      <c r="G47" s="15">
        <f>VLOOKUP(B47,'[3]Brokers'!$B$9:$I$69,7,0)</f>
        <v>2421910</v>
      </c>
      <c r="H47" s="15">
        <f>VLOOKUP(B47,'[3]Brokers'!$B$9:$W$69,22,0)</f>
        <v>0</v>
      </c>
      <c r="I47" s="15">
        <f>VLOOKUP(B47,'[1]Brokers'!$B$9:$R$69,17,0)</f>
        <v>0</v>
      </c>
      <c r="J47" s="15">
        <f>VLOOKUP(B47,'[3]Brokers'!$B$9:$M$69,9,0)</f>
        <v>10618200</v>
      </c>
      <c r="K47" s="15">
        <v>0</v>
      </c>
      <c r="L47" s="15">
        <f t="shared" si="0"/>
        <v>13040110</v>
      </c>
      <c r="M47" s="39">
        <f>VLOOKUP(B47,'[4]Sheet1'!$B$16:$N$67,13,0)</f>
        <v>34371895</v>
      </c>
      <c r="N47" s="46">
        <f>M47/$M$68</f>
        <v>0.0014202896418337373</v>
      </c>
      <c r="O47" s="1"/>
    </row>
    <row r="48" spans="1:14" ht="15">
      <c r="A48" s="11">
        <v>33</v>
      </c>
      <c r="B48" s="12" t="s">
        <v>17</v>
      </c>
      <c r="C48" s="40" t="str">
        <f>VLOOKUP(B48,'[2]Sheet1'!$B$16:$C$74,2,0)</f>
        <v>LIFETIME INVESTMENT</v>
      </c>
      <c r="D48" s="13" t="s">
        <v>2</v>
      </c>
      <c r="E48" s="14"/>
      <c r="F48" s="14"/>
      <c r="G48" s="15">
        <f>VLOOKUP(B48,'[3]Brokers'!$B$9:$I$69,7,0)</f>
        <v>14072815</v>
      </c>
      <c r="H48" s="15">
        <f>VLOOKUP(B48,'[3]Brokers'!$B$9:$W$69,22,0)</f>
        <v>0</v>
      </c>
      <c r="I48" s="15">
        <f>VLOOKUP(B48,'[1]Brokers'!$B$9:$R$69,17,0)</f>
        <v>0</v>
      </c>
      <c r="J48" s="15">
        <f>VLOOKUP(B48,'[3]Brokers'!$B$9:$M$69,9,0)</f>
        <v>4500000</v>
      </c>
      <c r="K48" s="15">
        <v>0</v>
      </c>
      <c r="L48" s="15">
        <f t="shared" si="0"/>
        <v>18572815</v>
      </c>
      <c r="M48" s="39">
        <f>VLOOKUP(B48,'[4]Sheet1'!$B$16:$N$67,13,0)</f>
        <v>30890525</v>
      </c>
      <c r="N48" s="46">
        <f>M48/$M$68</f>
        <v>0.0012764350841961466</v>
      </c>
    </row>
    <row r="49" spans="1:14" ht="15">
      <c r="A49" s="11">
        <v>34</v>
      </c>
      <c r="B49" s="12" t="s">
        <v>20</v>
      </c>
      <c r="C49" s="40" t="str">
        <f>VLOOKUP(B49,'[2]Sheet1'!$B$16:$C$74,2,0)</f>
        <v>BULGAN BROKER</v>
      </c>
      <c r="D49" s="13" t="s">
        <v>2</v>
      </c>
      <c r="E49" s="14"/>
      <c r="F49" s="14"/>
      <c r="G49" s="15">
        <f>VLOOKUP(B49,'[3]Brokers'!$B$9:$I$69,7,0)</f>
        <v>2093813.8</v>
      </c>
      <c r="H49" s="15">
        <f>VLOOKUP(B49,'[3]Brokers'!$B$9:$W$69,22,0)</f>
        <v>0</v>
      </c>
      <c r="I49" s="15">
        <f>VLOOKUP(B49,'[1]Brokers'!$B$9:$R$69,17,0)</f>
        <v>0</v>
      </c>
      <c r="J49" s="15">
        <f>VLOOKUP(B49,'[3]Brokers'!$B$9:$M$69,9,0)</f>
        <v>17445400</v>
      </c>
      <c r="K49" s="15"/>
      <c r="L49" s="15">
        <f t="shared" si="0"/>
        <v>19539213.8</v>
      </c>
      <c r="M49" s="39">
        <f>VLOOKUP(B49,'[4]Sheet1'!$B$16:$N$67,13,0)</f>
        <v>19621933.8</v>
      </c>
      <c r="N49" s="46">
        <f>M49/$M$68</f>
        <v>0.0008108028180839987</v>
      </c>
    </row>
    <row r="50" spans="1:15" s="17" customFormat="1" ht="15">
      <c r="A50" s="11">
        <v>35</v>
      </c>
      <c r="B50" s="12" t="s">
        <v>40</v>
      </c>
      <c r="C50" s="40" t="str">
        <f>VLOOKUP(B50,'[2]Sheet1'!$B$16:$C$74,2,0)</f>
        <v>BLUESKY SECURITIES</v>
      </c>
      <c r="D50" s="13" t="s">
        <v>2</v>
      </c>
      <c r="E50" s="14"/>
      <c r="F50" s="14"/>
      <c r="G50" s="15">
        <f>VLOOKUP(B50,'[3]Brokers'!$B$9:$I$69,7,0)</f>
        <v>5173373.2</v>
      </c>
      <c r="H50" s="15">
        <f>VLOOKUP(B50,'[3]Brokers'!$B$9:$W$69,22,0)</f>
        <v>0</v>
      </c>
      <c r="I50" s="15">
        <f>VLOOKUP(B50,'[1]Brokers'!$B$9:$R$69,17,0)</f>
        <v>0</v>
      </c>
      <c r="J50" s="15">
        <f>VLOOKUP(B50,'[3]Brokers'!$B$9:$M$69,9,0)</f>
        <v>10181200</v>
      </c>
      <c r="K50" s="15">
        <v>0</v>
      </c>
      <c r="L50" s="15">
        <f t="shared" si="0"/>
        <v>15354573.2</v>
      </c>
      <c r="M50" s="39">
        <f>VLOOKUP(B50,'[4]Sheet1'!$B$16:$N$67,13,0)</f>
        <v>15683333.2</v>
      </c>
      <c r="N50" s="46">
        <f>M50/$M$68</f>
        <v>0.0006480549208412035</v>
      </c>
      <c r="O50" s="16"/>
    </row>
    <row r="51" spans="1:14" ht="15">
      <c r="A51" s="11">
        <v>36</v>
      </c>
      <c r="B51" s="12" t="s">
        <v>27</v>
      </c>
      <c r="C51" s="40" t="str">
        <f>VLOOKUP(B51,'[2]Sheet1'!$B$16:$C$74,2,0)</f>
        <v>BLACKSTONE INTERNATIONAL</v>
      </c>
      <c r="D51" s="13" t="s">
        <v>2</v>
      </c>
      <c r="E51" s="14"/>
      <c r="F51" s="14"/>
      <c r="G51" s="15">
        <f>VLOOKUP(B51,'[3]Brokers'!$B$9:$I$69,7,0)</f>
        <v>0</v>
      </c>
      <c r="H51" s="15">
        <f>VLOOKUP(B51,'[3]Brokers'!$B$9:$W$69,22,0)</f>
        <v>0</v>
      </c>
      <c r="I51" s="15">
        <f>VLOOKUP(B51,'[1]Brokers'!$B$9:$R$69,17,0)</f>
        <v>0</v>
      </c>
      <c r="J51" s="15">
        <f>VLOOKUP(B51,'[3]Brokers'!$B$9:$M$69,9,0)</f>
        <v>13805200</v>
      </c>
      <c r="K51" s="15">
        <v>0</v>
      </c>
      <c r="L51" s="15">
        <f t="shared" si="0"/>
        <v>13805200</v>
      </c>
      <c r="M51" s="39">
        <f>VLOOKUP(B51,'[4]Sheet1'!$B$16:$N$67,13,0)</f>
        <v>13805200</v>
      </c>
      <c r="N51" s="46">
        <f>M51/$M$68</f>
        <v>0.0005704481106858703</v>
      </c>
    </row>
    <row r="52" spans="1:14" ht="15">
      <c r="A52" s="11">
        <v>37</v>
      </c>
      <c r="B52" s="12" t="s">
        <v>28</v>
      </c>
      <c r="C52" s="40" t="str">
        <f>VLOOKUP(B52,'[2]Sheet1'!$B$16:$C$74,2,0)</f>
        <v>ALTAN KHOROMSOG</v>
      </c>
      <c r="D52" s="13" t="s">
        <v>2</v>
      </c>
      <c r="E52" s="14"/>
      <c r="F52" s="14"/>
      <c r="G52" s="15">
        <f>VLOOKUP(B52,'[3]Brokers'!$B$9:$I$69,7,0)</f>
        <v>6207790</v>
      </c>
      <c r="H52" s="15">
        <f>VLOOKUP(B52,'[3]Brokers'!$B$9:$W$69,22,0)</f>
        <v>0</v>
      </c>
      <c r="I52" s="15">
        <f>VLOOKUP(B52,'[1]Brokers'!$B$9:$R$69,17,0)</f>
        <v>0</v>
      </c>
      <c r="J52" s="15">
        <f>VLOOKUP(B52,'[3]Brokers'!$B$9:$M$69,9,0)</f>
        <v>6535600</v>
      </c>
      <c r="K52" s="15">
        <v>0</v>
      </c>
      <c r="L52" s="15">
        <f t="shared" si="0"/>
        <v>12743390</v>
      </c>
      <c r="M52" s="39">
        <f>VLOOKUP(B52,'[4]Sheet1'!$B$16:$N$67,13,0)</f>
        <v>12878831</v>
      </c>
      <c r="N52" s="46">
        <f>M52/$M$68</f>
        <v>0.0005321693863031768</v>
      </c>
    </row>
    <row r="53" spans="1:14" ht="15">
      <c r="A53" s="11">
        <v>38</v>
      </c>
      <c r="B53" s="12" t="s">
        <v>26</v>
      </c>
      <c r="C53" s="40" t="str">
        <f>VLOOKUP(B53,'[2]Sheet1'!$B$16:$C$74,2,0)</f>
        <v>EURASIA CAPITAL HOLDING</v>
      </c>
      <c r="D53" s="13" t="s">
        <v>2</v>
      </c>
      <c r="E53" s="14"/>
      <c r="F53" s="14"/>
      <c r="G53" s="15">
        <f>VLOOKUP(B53,'[3]Brokers'!$B$9:$I$69,7,0)</f>
        <v>8524298</v>
      </c>
      <c r="H53" s="15">
        <f>VLOOKUP(B53,'[3]Brokers'!$B$9:$W$69,22,0)</f>
        <v>0</v>
      </c>
      <c r="I53" s="15">
        <f>VLOOKUP(B53,'[1]Brokers'!$B$9:$R$69,17,0)</f>
        <v>0</v>
      </c>
      <c r="J53" s="15">
        <f>VLOOKUP(B53,'[3]Brokers'!$B$9:$M$69,9,0)</f>
        <v>616000</v>
      </c>
      <c r="K53" s="15">
        <v>0</v>
      </c>
      <c r="L53" s="15">
        <f t="shared" si="0"/>
        <v>9140298</v>
      </c>
      <c r="M53" s="39">
        <f>VLOOKUP(B53,'[4]Sheet1'!$B$16:$N$67,13,0)</f>
        <v>9140298</v>
      </c>
      <c r="N53" s="46">
        <f>M53/$M$68</f>
        <v>0.0003776885322346535</v>
      </c>
    </row>
    <row r="54" spans="1:14" ht="15">
      <c r="A54" s="11">
        <v>39</v>
      </c>
      <c r="B54" s="12" t="s">
        <v>47</v>
      </c>
      <c r="C54" s="40" t="str">
        <f>VLOOKUP(B54,'[2]Sheet1'!$B$16:$C$74,2,0)</f>
        <v>FCX</v>
      </c>
      <c r="D54" s="13" t="s">
        <v>2</v>
      </c>
      <c r="E54" s="14"/>
      <c r="F54" s="14"/>
      <c r="G54" s="15">
        <f>VLOOKUP(B54,'[3]Brokers'!$B$9:$I$69,7,0)</f>
        <v>0</v>
      </c>
      <c r="H54" s="15">
        <f>VLOOKUP(B54,'[3]Brokers'!$B$9:$W$69,22,0)</f>
        <v>0</v>
      </c>
      <c r="I54" s="15">
        <f>VLOOKUP(B54,'[1]Brokers'!$B$9:$R$69,17,0)</f>
        <v>0</v>
      </c>
      <c r="J54" s="15">
        <f>VLOOKUP(B54,'[3]Brokers'!$B$9:$M$69,9,0)</f>
        <v>8769800</v>
      </c>
      <c r="K54" s="15">
        <v>0</v>
      </c>
      <c r="L54" s="15">
        <f t="shared" si="0"/>
        <v>8769800</v>
      </c>
      <c r="M54" s="39">
        <f>VLOOKUP(B54,'[4]Sheet1'!$B$16:$N$67,13,0)</f>
        <v>8769800</v>
      </c>
      <c r="N54" s="46">
        <f>M54/$M$68</f>
        <v>0.0003623790920155409</v>
      </c>
    </row>
    <row r="55" spans="1:14" ht="15">
      <c r="A55" s="11">
        <v>40</v>
      </c>
      <c r="B55" s="12" t="s">
        <v>68</v>
      </c>
      <c r="C55" s="40" t="str">
        <f>VLOOKUP(B55,'[2]Sheet1'!$B$16:$C$74,2,0)</f>
        <v>SILVER LIGHT SECURITIES</v>
      </c>
      <c r="D55" s="13" t="s">
        <v>2</v>
      </c>
      <c r="E55" s="14"/>
      <c r="F55" s="14"/>
      <c r="G55" s="15">
        <f>VLOOKUP(B55,'[3]Brokers'!$B$9:$I$69,7,0)</f>
        <v>5456139</v>
      </c>
      <c r="H55" s="15">
        <f>VLOOKUP(B55,'[3]Brokers'!$B$9:$W$69,22,0)</f>
        <v>0</v>
      </c>
      <c r="I55" s="15">
        <f>VLOOKUP(B55,'[1]Brokers'!$B$9:$R$69,17,0)</f>
        <v>0</v>
      </c>
      <c r="J55" s="15">
        <f>VLOOKUP(B55,'[3]Brokers'!$B$9:$M$69,9,0)</f>
        <v>0</v>
      </c>
      <c r="K55" s="15">
        <v>0</v>
      </c>
      <c r="L55" s="15">
        <f t="shared" si="0"/>
        <v>5456139</v>
      </c>
      <c r="M55" s="39">
        <f>VLOOKUP(B55,'[4]Sheet1'!$B$16:$N$67,13,0)</f>
        <v>7026939</v>
      </c>
      <c r="N55" s="46">
        <f>M55/$M$68</f>
        <v>0.0002903618981582924</v>
      </c>
    </row>
    <row r="56" spans="1:14" ht="15">
      <c r="A56" s="11">
        <v>41</v>
      </c>
      <c r="B56" s="12" t="s">
        <v>15</v>
      </c>
      <c r="C56" s="40" t="str">
        <f>VLOOKUP(B56,'[2]Sheet1'!$B$16:$C$74,2,0)</f>
        <v>ASIA PACIFIC SECURITIES</v>
      </c>
      <c r="D56" s="13" t="s">
        <v>2</v>
      </c>
      <c r="E56" s="14" t="s">
        <v>2</v>
      </c>
      <c r="F56" s="14" t="s">
        <v>2</v>
      </c>
      <c r="G56" s="15">
        <f>VLOOKUP(B56,'[3]Brokers'!$B$9:$I$69,7,0)</f>
        <v>1238448</v>
      </c>
      <c r="H56" s="15">
        <f>VLOOKUP(B56,'[3]Brokers'!$B$9:$W$69,22,0)</f>
        <v>0</v>
      </c>
      <c r="I56" s="15">
        <f>VLOOKUP(B56,'[1]Brokers'!$B$9:$R$69,17,0)</f>
        <v>0</v>
      </c>
      <c r="J56" s="15">
        <f>VLOOKUP(B56,'[3]Brokers'!$B$9:$M$69,9,0)</f>
        <v>1680000</v>
      </c>
      <c r="K56" s="15">
        <v>0</v>
      </c>
      <c r="L56" s="15">
        <f t="shared" si="0"/>
        <v>2918448</v>
      </c>
      <c r="M56" s="39">
        <f>VLOOKUP(B56,'[4]Sheet1'!$B$16:$N$67,13,0)</f>
        <v>4239768.55</v>
      </c>
      <c r="N56" s="46">
        <f>M56/$M$68</f>
        <v>0.000175192533182632</v>
      </c>
    </row>
    <row r="57" spans="1:14" ht="15">
      <c r="A57" s="11">
        <v>42</v>
      </c>
      <c r="B57" s="12" t="s">
        <v>37</v>
      </c>
      <c r="C57" s="40" t="str">
        <f>VLOOKUP(B57,'[2]Sheet1'!$B$16:$C$74,2,0)</f>
        <v>GENDEX</v>
      </c>
      <c r="D57" s="13" t="s">
        <v>2</v>
      </c>
      <c r="E57" s="14"/>
      <c r="F57" s="14"/>
      <c r="G57" s="15">
        <f>VLOOKUP(B57,'[3]Brokers'!$B$9:$I$69,7,0)</f>
        <v>0</v>
      </c>
      <c r="H57" s="15">
        <f>VLOOKUP(B57,'[3]Brokers'!$B$9:$W$69,22,0)</f>
        <v>0</v>
      </c>
      <c r="I57" s="15">
        <f>VLOOKUP(B57,'[1]Brokers'!$B$9:$R$69,17,0)</f>
        <v>0</v>
      </c>
      <c r="J57" s="15">
        <f>VLOOKUP(B57,'[3]Brokers'!$B$9:$M$69,9,0)</f>
        <v>3266000</v>
      </c>
      <c r="K57" s="15">
        <v>0</v>
      </c>
      <c r="L57" s="15">
        <f t="shared" si="0"/>
        <v>3266000</v>
      </c>
      <c r="M57" s="39">
        <f>VLOOKUP(B57,'[4]Sheet1'!$B$16:$N$67,13,0)</f>
        <v>3266000</v>
      </c>
      <c r="N57" s="46">
        <f>M57/$M$68</f>
        <v>0.0001349552001781975</v>
      </c>
    </row>
    <row r="58" spans="1:14" ht="15">
      <c r="A58" s="11">
        <v>43</v>
      </c>
      <c r="B58" s="12" t="s">
        <v>14</v>
      </c>
      <c r="C58" s="40" t="str">
        <f>VLOOKUP(B58,'[2]Sheet1'!$B$16:$C$74,2,0)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VLOOKUP(B58,'[3]Brokers'!$B$9:$I$69,7,0)</f>
        <v>244000</v>
      </c>
      <c r="H58" s="15">
        <f>VLOOKUP(B58,'[3]Brokers'!$B$9:$W$69,22,0)</f>
        <v>0</v>
      </c>
      <c r="I58" s="15">
        <f>VLOOKUP(B58,'[1]Brokers'!$B$9:$R$69,17,0)</f>
        <v>0</v>
      </c>
      <c r="J58" s="15">
        <f>VLOOKUP(B58,'[3]Brokers'!$B$9:$M$69,9,0)</f>
        <v>1000000</v>
      </c>
      <c r="K58" s="15">
        <v>0</v>
      </c>
      <c r="L58" s="15">
        <f t="shared" si="0"/>
        <v>1244000</v>
      </c>
      <c r="M58" s="39">
        <f>VLOOKUP(B58,'[4]Sheet1'!$B$16:$N$67,13,0)</f>
        <v>1244000</v>
      </c>
      <c r="N58" s="46">
        <f>M58/$M$68</f>
        <v>5.1403634115639225E-05</v>
      </c>
    </row>
    <row r="59" spans="1:14" ht="15">
      <c r="A59" s="11">
        <v>44</v>
      </c>
      <c r="B59" s="12" t="s">
        <v>38</v>
      </c>
      <c r="C59" s="40" t="str">
        <f>VLOOKUP(B59,'[2]Sheet1'!$B$16:$C$74,2,0)</f>
        <v>MICC</v>
      </c>
      <c r="D59" s="13" t="s">
        <v>2</v>
      </c>
      <c r="E59" s="14"/>
      <c r="F59" s="14"/>
      <c r="G59" s="15">
        <f>VLOOKUP(B59,'[3]Brokers'!$B$9:$I$69,7,0)</f>
        <v>36670</v>
      </c>
      <c r="H59" s="15">
        <f>VLOOKUP(B59,'[3]Brokers'!$B$9:$W$69,22,0)</f>
        <v>0</v>
      </c>
      <c r="I59" s="15">
        <f>VLOOKUP(B59,'[1]Brokers'!$B$9:$R$69,17,0)</f>
        <v>0</v>
      </c>
      <c r="J59" s="15">
        <f>VLOOKUP(B59,'[3]Brokers'!$B$9:$M$69,9,0)</f>
        <v>1000000</v>
      </c>
      <c r="K59" s="15">
        <v>0</v>
      </c>
      <c r="L59" s="15">
        <f t="shared" si="0"/>
        <v>1036670</v>
      </c>
      <c r="M59" s="39">
        <f>VLOOKUP(B59,'[4]Sheet1'!$B$16:$N$67,13,0)</f>
        <v>1036670</v>
      </c>
      <c r="N59" s="46">
        <f>M59/$M$68</f>
        <v>4.2836499500530315E-05</v>
      </c>
    </row>
    <row r="60" spans="1:14" ht="15">
      <c r="A60" s="11">
        <v>45</v>
      </c>
      <c r="B60" s="12" t="s">
        <v>41</v>
      </c>
      <c r="C60" s="40" t="str">
        <f>VLOOKUP(B60,'[2]Sheet1'!$B$16:$C$74,2,0)</f>
        <v>GATSUURT TRADE</v>
      </c>
      <c r="D60" s="13" t="s">
        <v>2</v>
      </c>
      <c r="E60" s="14" t="s">
        <v>2</v>
      </c>
      <c r="F60" s="14"/>
      <c r="G60" s="15">
        <f>VLOOKUP(B60,'[3]Brokers'!$B$9:$I$69,7,0)</f>
        <v>745426.4</v>
      </c>
      <c r="H60" s="15">
        <f>VLOOKUP(B60,'[3]Brokers'!$B$9:$W$69,22,0)</f>
        <v>0</v>
      </c>
      <c r="I60" s="15">
        <f>VLOOKUP(B60,'[1]Brokers'!$B$9:$R$69,17,0)</f>
        <v>0</v>
      </c>
      <c r="J60" s="15">
        <f>VLOOKUP(B60,'[3]Brokers'!$B$9:$M$69,9,0)</f>
        <v>0</v>
      </c>
      <c r="K60" s="15">
        <v>0</v>
      </c>
      <c r="L60" s="15">
        <f t="shared" si="0"/>
        <v>745426.4</v>
      </c>
      <c r="M60" s="39">
        <f>VLOOKUP(B60,'[4]Sheet1'!$B$16:$N$67,13,0)</f>
        <v>871196.4</v>
      </c>
      <c r="N60" s="46">
        <f>M60/$M$68</f>
        <v>3.599892362416566E-05</v>
      </c>
    </row>
    <row r="61" spans="1:14" ht="15">
      <c r="A61" s="11">
        <v>46</v>
      </c>
      <c r="B61" s="12" t="s">
        <v>45</v>
      </c>
      <c r="C61" s="40" t="str">
        <f>VLOOKUP(B61,'[2]Sheet1'!$B$16:$C$74,2,0)</f>
        <v>SG CAPITAL</v>
      </c>
      <c r="D61" s="13" t="s">
        <v>2</v>
      </c>
      <c r="E61" s="14" t="s">
        <v>2</v>
      </c>
      <c r="F61" s="14" t="s">
        <v>2</v>
      </c>
      <c r="G61" s="15">
        <f>VLOOKUP(B61,'[3]Brokers'!$B$9:$I$69,7,0)</f>
        <v>0</v>
      </c>
      <c r="H61" s="15">
        <f>VLOOKUP(B61,'[3]Brokers'!$B$9:$W$69,22,0)</f>
        <v>0</v>
      </c>
      <c r="I61" s="15">
        <f>VLOOKUP(B61,'[1]Brokers'!$B$9:$R$69,17,0)</f>
        <v>0</v>
      </c>
      <c r="J61" s="15">
        <f>VLOOKUP(B61,'[3]Brokers'!$B$9:$M$69,9,0)</f>
        <v>200000</v>
      </c>
      <c r="K61" s="15">
        <v>0</v>
      </c>
      <c r="L61" s="15">
        <f t="shared" si="0"/>
        <v>200000</v>
      </c>
      <c r="M61" s="39">
        <f>VLOOKUP(B61,'[4]Sheet1'!$B$16:$N$67,13,0)</f>
        <v>200000</v>
      </c>
      <c r="N61" s="46">
        <f>M61/$M$68</f>
        <v>8.26424985781981E-06</v>
      </c>
    </row>
    <row r="62" spans="1:14" ht="15">
      <c r="A62" s="11">
        <v>47</v>
      </c>
      <c r="B62" s="12" t="s">
        <v>33</v>
      </c>
      <c r="C62" s="40" t="str">
        <f>VLOOKUP(B62,'[2]Sheet1'!$B$16:$C$74,2,0)</f>
        <v>MONGOL SECURITIES</v>
      </c>
      <c r="D62" s="13" t="s">
        <v>2</v>
      </c>
      <c r="E62" s="14" t="s">
        <v>2</v>
      </c>
      <c r="F62" s="14"/>
      <c r="G62" s="15">
        <f>VLOOKUP(B62,'[3]Brokers'!$B$9:$I$69,7,0)</f>
        <v>0</v>
      </c>
      <c r="H62" s="15">
        <f>VLOOKUP(B62,'[3]Brokers'!$B$9:$W$69,22,0)</f>
        <v>0</v>
      </c>
      <c r="I62" s="15">
        <f>VLOOKUP(B62,'[1]Brokers'!$B$9:$R$69,17,0)</f>
        <v>0</v>
      </c>
      <c r="J62" s="15">
        <f>VLOOKUP(B62,'[3]Brokers'!$B$9:$M$69,9,0)</f>
        <v>0</v>
      </c>
      <c r="K62" s="15">
        <v>0</v>
      </c>
      <c r="L62" s="15">
        <f t="shared" si="0"/>
        <v>0</v>
      </c>
      <c r="M62" s="39">
        <f>VLOOKUP(B62,'[4]Sheet1'!$B$16:$N$67,13,0)</f>
        <v>0</v>
      </c>
      <c r="N62" s="46">
        <f>M62/$M$68</f>
        <v>0</v>
      </c>
    </row>
    <row r="63" spans="1:14" ht="15">
      <c r="A63" s="11">
        <v>48</v>
      </c>
      <c r="B63" s="12" t="s">
        <v>31</v>
      </c>
      <c r="C63" s="40" t="str">
        <f>VLOOKUP(B63,'[2]Sheet1'!$B$16:$C$74,2,0)</f>
        <v>CAPITAL MARKET CORPORATION</v>
      </c>
      <c r="D63" s="13" t="s">
        <v>2</v>
      </c>
      <c r="E63" s="14"/>
      <c r="F63" s="14"/>
      <c r="G63" s="15">
        <f>VLOOKUP(B63,'[3]Brokers'!$B$9:$I$69,7,0)</f>
        <v>0</v>
      </c>
      <c r="H63" s="15">
        <f>VLOOKUP(B63,'[3]Brokers'!$B$9:$W$69,22,0)</f>
        <v>0</v>
      </c>
      <c r="I63" s="15">
        <f>VLOOKUP(B63,'[1]Brokers'!$B$9:$R$69,17,0)</f>
        <v>0</v>
      </c>
      <c r="J63" s="15">
        <f>VLOOKUP(B63,'[3]Brokers'!$B$9:$M$69,9,0)</f>
        <v>0</v>
      </c>
      <c r="K63" s="15">
        <v>0</v>
      </c>
      <c r="L63" s="15">
        <f t="shared" si="0"/>
        <v>0</v>
      </c>
      <c r="M63" s="39">
        <f>VLOOKUP(B63,'[4]Sheet1'!$B$16:$N$67,13,0)</f>
        <v>0</v>
      </c>
      <c r="N63" s="46">
        <f>M63/$M$68</f>
        <v>0</v>
      </c>
    </row>
    <row r="64" spans="1:14" ht="15">
      <c r="A64" s="11">
        <v>49</v>
      </c>
      <c r="B64" s="12" t="s">
        <v>46</v>
      </c>
      <c r="C64" s="40" t="str">
        <f>VLOOKUP(B64,'[2]Sheet1'!$B$16:$C$74,2,0)</f>
        <v>FRONTIER</v>
      </c>
      <c r="D64" s="13" t="s">
        <v>2</v>
      </c>
      <c r="E64" s="13" t="s">
        <v>2</v>
      </c>
      <c r="F64" s="14"/>
      <c r="G64" s="15">
        <f>VLOOKUP(B64,'[3]Brokers'!$B$9:$I$69,7,0)</f>
        <v>0</v>
      </c>
      <c r="H64" s="15">
        <f>VLOOKUP(B64,'[3]Brokers'!$B$9:$W$69,22,0)</f>
        <v>0</v>
      </c>
      <c r="I64" s="15">
        <f>VLOOKUP(B64,'[1]Brokers'!$B$9:$R$69,17,0)</f>
        <v>0</v>
      </c>
      <c r="J64" s="15">
        <f>VLOOKUP(B64,'[3]Brokers'!$B$9:$M$69,9,0)</f>
        <v>0</v>
      </c>
      <c r="K64" s="15">
        <v>0</v>
      </c>
      <c r="L64" s="15">
        <f t="shared" si="0"/>
        <v>0</v>
      </c>
      <c r="M64" s="39">
        <f>VLOOKUP(B64,'[4]Sheet1'!$B$16:$N$67,13,0)</f>
        <v>0</v>
      </c>
      <c r="N64" s="46">
        <f>M64/$M$68</f>
        <v>0</v>
      </c>
    </row>
    <row r="65" spans="1:15" ht="15">
      <c r="A65" s="11">
        <v>50</v>
      </c>
      <c r="B65" s="12" t="s">
        <v>42</v>
      </c>
      <c r="C65" s="40" t="str">
        <f>VLOOKUP(B65,'[2]Sheet1'!$B$16:$C$74,2,0)</f>
        <v>ACE AND T CAPITAL</v>
      </c>
      <c r="D65" s="13" t="s">
        <v>2</v>
      </c>
      <c r="E65" s="14" t="s">
        <v>2</v>
      </c>
      <c r="F65" s="14" t="s">
        <v>2</v>
      </c>
      <c r="G65" s="15">
        <f>VLOOKUP(B65,'[3]Brokers'!$B$9:$I$69,7,0)</f>
        <v>0</v>
      </c>
      <c r="H65" s="15">
        <f>VLOOKUP(B65,'[3]Brokers'!$B$9:$W$69,22,0)</f>
        <v>0</v>
      </c>
      <c r="I65" s="15">
        <f>VLOOKUP(B65,'[1]Brokers'!$B$9:$R$69,17,0)</f>
        <v>0</v>
      </c>
      <c r="J65" s="15">
        <f>VLOOKUP(B65,'[3]Brokers'!$B$9:$M$69,9,0)</f>
        <v>0</v>
      </c>
      <c r="K65" s="15">
        <v>0</v>
      </c>
      <c r="L65" s="15">
        <f t="shared" si="0"/>
        <v>0</v>
      </c>
      <c r="M65" s="39">
        <f>VLOOKUP(B65,'[4]Sheet1'!$B$16:$N$67,13,0)</f>
        <v>0</v>
      </c>
      <c r="N65" s="46">
        <f>M65/$M$68</f>
        <v>0</v>
      </c>
      <c r="O65" s="18"/>
    </row>
    <row r="66" spans="1:14" ht="15">
      <c r="A66" s="11">
        <v>51</v>
      </c>
      <c r="B66" s="12" t="s">
        <v>69</v>
      </c>
      <c r="C66" s="40" t="str">
        <f>VLOOKUP(B66,'[2]Sheet1'!$B$16:$C$74,2,0)</f>
        <v>INVESCORE CAPITAL</v>
      </c>
      <c r="D66" s="13" t="s">
        <v>2</v>
      </c>
      <c r="E66" s="13" t="s">
        <v>2</v>
      </c>
      <c r="F66" s="13"/>
      <c r="G66" s="15">
        <f>VLOOKUP(B66,'[3]Brokers'!$B$9:$I$69,7,0)</f>
        <v>0</v>
      </c>
      <c r="H66" s="15">
        <f>VLOOKUP(B66,'[3]Brokers'!$B$9:$W$69,22,0)</f>
        <v>0</v>
      </c>
      <c r="I66" s="15">
        <f>VLOOKUP(B66,'[1]Brokers'!$B$9:$R$69,17,0)</f>
        <v>0</v>
      </c>
      <c r="J66" s="15">
        <f>VLOOKUP(B66,'[3]Brokers'!$B$9:$M$69,9,0)</f>
        <v>0</v>
      </c>
      <c r="K66" s="15">
        <v>0</v>
      </c>
      <c r="L66" s="15">
        <f t="shared" si="0"/>
        <v>0</v>
      </c>
      <c r="M66" s="39">
        <f>VLOOKUP(B66,'[4]Sheet1'!$B$16:$N$67,13,0)</f>
        <v>0</v>
      </c>
      <c r="N66" s="46">
        <f>M66/$M$68</f>
        <v>0</v>
      </c>
    </row>
    <row r="67" spans="1:14" ht="15">
      <c r="A67" s="11">
        <v>52</v>
      </c>
      <c r="B67" s="12" t="s">
        <v>49</v>
      </c>
      <c r="C67" s="40" t="str">
        <f>VLOOKUP(B67,'[2]Sheet1'!$B$16:$C$74,2,0)</f>
        <v>DCF</v>
      </c>
      <c r="D67" s="13" t="s">
        <v>2</v>
      </c>
      <c r="E67" s="14"/>
      <c r="F67" s="14"/>
      <c r="G67" s="15">
        <f>VLOOKUP(B67,'[3]Brokers'!$B$9:$I$69,7,0)</f>
        <v>0</v>
      </c>
      <c r="H67" s="15">
        <f>VLOOKUP(B67,'[3]Brokers'!$B$9:$W$69,22,0)</f>
        <v>0</v>
      </c>
      <c r="I67" s="15">
        <f>VLOOKUP(B67,'[1]Brokers'!$B$9:$R$69,17,0)</f>
        <v>0</v>
      </c>
      <c r="J67" s="15">
        <f>VLOOKUP(B67,'[3]Brokers'!$B$9:$M$69,9,0)</f>
        <v>0</v>
      </c>
      <c r="K67" s="15">
        <v>0</v>
      </c>
      <c r="L67" s="15">
        <f t="shared" si="0"/>
        <v>0</v>
      </c>
      <c r="M67" s="39">
        <f>VLOOKUP(B67,'[4]Sheet1'!$B$16:$N$67,13,0)</f>
        <v>0</v>
      </c>
      <c r="N67" s="46">
        <f>M67/$M$68</f>
        <v>0</v>
      </c>
    </row>
    <row r="68" spans="1:15" ht="16.5" customHeight="1" thickBot="1">
      <c r="A68" s="49" t="s">
        <v>57</v>
      </c>
      <c r="B68" s="50"/>
      <c r="C68" s="51"/>
      <c r="D68" s="27">
        <f>COUNTA(D16:D67)</f>
        <v>52</v>
      </c>
      <c r="E68" s="27">
        <f>COUNTA(E16:E67)</f>
        <v>24</v>
      </c>
      <c r="F68" s="27">
        <f>COUNTA(F16:F67)</f>
        <v>13</v>
      </c>
      <c r="G68" s="47">
        <f>SUM(G16:G67)</f>
        <v>4392458249.839999</v>
      </c>
      <c r="H68" s="47">
        <f>SUM(H16:H67)</f>
        <v>2311769900</v>
      </c>
      <c r="I68" s="47">
        <f>SUM(I16:I67)</f>
        <v>0</v>
      </c>
      <c r="J68" s="47">
        <f>SUM(J16:J67)</f>
        <v>10000000000</v>
      </c>
      <c r="K68" s="47">
        <f>SUM(K16:K67)</f>
        <v>0</v>
      </c>
      <c r="L68" s="47">
        <f>SUM(L16:L67)</f>
        <v>16704228149.840002</v>
      </c>
      <c r="M68" s="47">
        <f>SUM(M16:M67)</f>
        <v>24200623582.400005</v>
      </c>
      <c r="N68" s="48">
        <f>SUM(N16:N67)</f>
        <v>0.9999999999999997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41" t="s">
        <v>58</v>
      </c>
      <c r="C70" s="41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2019-02-13T02:29:19Z</cp:lastPrinted>
  <dcterms:created xsi:type="dcterms:W3CDTF">2017-06-09T07:51:20Z</dcterms:created>
  <dcterms:modified xsi:type="dcterms:W3CDTF">2019-03-06T01:15:09Z</dcterms:modified>
  <cp:category/>
  <cp:version/>
  <cp:contentType/>
  <cp:contentStatus/>
</cp:coreProperties>
</file>