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20490" windowHeight="769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'Sheet1'!$A$1:$O$77</definedName>
  </definedNames>
  <calcPr calcId="145621"/>
</workbook>
</file>

<file path=xl/sharedStrings.xml><?xml version="1.0" encoding="utf-8"?>
<sst xmlns="http://schemas.openxmlformats.org/spreadsheetml/2006/main" count="225" uniqueCount="137">
  <si>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</si>
  <si>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</si>
  <si>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</si>
  <si>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</si>
  <si>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</si>
  <si>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</si>
  <si>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</si>
  <si>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</si>
  <si>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</si>
  <si>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</si>
  <si>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</si>
  <si>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</si>
  <si>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</si>
  <si>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</si>
  <si>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</si>
  <si>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</si>
  <si>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</si>
  <si>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</si>
  <si>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</si>
  <si>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</si>
  <si>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</si>
  <si>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</si>
  <si>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</si>
  <si>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</si>
  <si>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</si>
  <si>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</si>
  <si>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</si>
  <si>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</si>
  <si>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</si>
  <si>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</si>
  <si>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</si>
  <si>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</si>
  <si>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</si>
  <si>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</si>
  <si>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</si>
  <si>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</si>
  <si>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</si>
  <si>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</si>
  <si>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</si>
  <si>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</si>
  <si>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</si>
  <si>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</si>
  <si>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</si>
  <si>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</si>
  <si>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</si>
  <si>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</si>
  <si>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</si>
  <si>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</si>
  <si>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</si>
  <si>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</si>
  <si>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</si>
  <si>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</si>
  <si>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</si>
  <si>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</si>
  <si>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</si>
  <si>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</si>
  <si>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</si>
  <si>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</si>
  <si>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</si>
  <si>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</si>
  <si>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</si>
  <si>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</si>
  <si>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</si>
  <si>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</si>
  <si>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</si>
  <si>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</si>
  <si>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</si>
  <si>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</si>
  <si>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</si>
  <si>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</si>
  <si>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</si>
  <si>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</si>
  <si>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</si>
  <si>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</si>
  <si>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</si>
  <si>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</si>
  <si>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</si>
  <si>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</si>
  <si>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</si>
  <si>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</si>
  <si>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"ТЭСО ИНВЕСТМЕНТ ҮЦК" ХХК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</si>
  <si>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</si>
  <si>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</si>
  <si>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</si>
  <si>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</si>
  <si>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</si>
  <si>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</si>
  <si>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</si>
  <si>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</si>
  <si>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</si>
  <si>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</si>
  <si>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</si>
  <si>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</si>
  <si>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</si>
  <si>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</si>
  <si>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</si>
  <si>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</si>
  <si>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</si>
  <si>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</si>
  <si>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</si>
  <si>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</si>
  <si>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GNN</t>
  </si>
  <si>
    <t>ГОВИЙН НОЁН НУРУУ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</si>
  <si>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</si>
  <si>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</si>
  <si>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</si>
  <si>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</si>
  <si>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</si>
  <si>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</si>
  <si>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</si>
  <si>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</si>
  <si>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</si>
  <si>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</si>
  <si>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</si>
  <si>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</si>
  <si>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</si>
  <si>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</si>
  <si>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BBSS</t>
  </si>
  <si>
    <t>БИ БИ ЭС ЭС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</si>
  <si>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</si>
  <si>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</si>
  <si>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</si>
  <si>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</si>
  <si>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</si>
  <si>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</si>
  <si>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</si>
  <si>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</si>
  <si>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</si>
  <si>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</si>
  <si>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</si>
  <si>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</si>
  <si>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2018 оны арилжааны нийт дүн</t>
  </si>
  <si>
    <t>КОМПАНИЙН БОНД</t>
  </si>
  <si>
    <t>Үнэт цаасны анхдагч зах зээлийн арилжаа</t>
  </si>
  <si>
    <t>ХУВЬЦАА</t>
  </si>
  <si>
    <t>4-р сарын арилжааны дүн</t>
  </si>
  <si>
    <t xml:space="preserve">2018 оны 5 дугаар сарын 10-ны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</si>
</sst>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165" fontId="2" fillId="4" borderId="6" xfId="15" applyNumberFormat="1" applyFont="1" applyFill="1" applyBorder="1" applyAlignment="1">
      <alignment horizontal="center" vertical="center" wrapText="1"/>
    </xf>
    <xf numFmtId="9" fontId="8" fillId="2" borderId="7" xfId="15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2" borderId="0" xfId="18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392900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7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80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otal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nth18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  <sheetName val="Sheet3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17494</v>
          </cell>
          <cell r="E10">
            <v>820689.8</v>
          </cell>
          <cell r="F10">
            <v>2176</v>
          </cell>
          <cell r="G10">
            <v>2287403</v>
          </cell>
          <cell r="H10">
            <v>3108092.8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15</v>
          </cell>
          <cell r="E11">
            <v>9330</v>
          </cell>
          <cell r="F11">
            <v>190</v>
          </cell>
          <cell r="G11">
            <v>876550</v>
          </cell>
          <cell r="H11">
            <v>885880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756100</v>
          </cell>
          <cell r="E12">
            <v>200273404.86</v>
          </cell>
          <cell r="F12">
            <v>154537</v>
          </cell>
          <cell r="G12">
            <v>127086661.35</v>
          </cell>
          <cell r="H12">
            <v>327360066.21000004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290614</v>
          </cell>
          <cell r="E14">
            <v>60320378.64</v>
          </cell>
          <cell r="F14">
            <v>1053594</v>
          </cell>
          <cell r="G14">
            <v>46840079.22</v>
          </cell>
          <cell r="H14">
            <v>107160457.86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1225879</v>
          </cell>
          <cell r="E16">
            <v>446374014.84</v>
          </cell>
          <cell r="F16">
            <v>1662885</v>
          </cell>
          <cell r="G16">
            <v>496124479.64</v>
          </cell>
          <cell r="H16">
            <v>942498494.48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326855</v>
          </cell>
          <cell r="E18">
            <v>51296804.12</v>
          </cell>
          <cell r="F18">
            <v>0</v>
          </cell>
          <cell r="G18">
            <v>0</v>
          </cell>
          <cell r="H18">
            <v>51296804.12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146230</v>
          </cell>
          <cell r="E19">
            <v>93101285.51</v>
          </cell>
          <cell r="F19">
            <v>979307</v>
          </cell>
          <cell r="G19">
            <v>77545194.81</v>
          </cell>
          <cell r="H19">
            <v>170646480.32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40810</v>
          </cell>
          <cell r="G20">
            <v>5919539.8</v>
          </cell>
          <cell r="H20">
            <v>5919539.8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8500</v>
          </cell>
          <cell r="E21">
            <v>1729250</v>
          </cell>
          <cell r="F21">
            <v>18174</v>
          </cell>
          <cell r="G21">
            <v>10164023</v>
          </cell>
          <cell r="H21">
            <v>11893273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2094413</v>
          </cell>
          <cell r="E22">
            <v>224813166.98</v>
          </cell>
          <cell r="F22">
            <v>3028526</v>
          </cell>
          <cell r="G22">
            <v>278575611.31</v>
          </cell>
          <cell r="H22">
            <v>503388778.28999996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8878281</v>
          </cell>
          <cell r="E23">
            <v>435012397.28999996</v>
          </cell>
          <cell r="F23">
            <v>1752329</v>
          </cell>
          <cell r="G23">
            <v>91352031.80000001</v>
          </cell>
          <cell r="H23">
            <v>526364429.09</v>
          </cell>
          <cell r="Q23">
            <v>0</v>
          </cell>
          <cell r="R23">
            <v>14500000</v>
          </cell>
          <cell r="S23">
            <v>0</v>
          </cell>
          <cell r="T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71523</v>
          </cell>
          <cell r="E26">
            <v>756097525</v>
          </cell>
          <cell r="F26">
            <v>66792</v>
          </cell>
          <cell r="G26">
            <v>747091230</v>
          </cell>
          <cell r="H26">
            <v>1503188755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19335</v>
          </cell>
          <cell r="E28">
            <v>14698537</v>
          </cell>
          <cell r="F28">
            <v>276937</v>
          </cell>
          <cell r="G28">
            <v>27005203.93</v>
          </cell>
          <cell r="H28">
            <v>41703740.93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67664</v>
          </cell>
          <cell r="E29">
            <v>19325363</v>
          </cell>
          <cell r="F29">
            <v>39413</v>
          </cell>
          <cell r="G29">
            <v>57327689</v>
          </cell>
          <cell r="H29">
            <v>76653052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650</v>
          </cell>
          <cell r="E33">
            <v>496410.5</v>
          </cell>
          <cell r="F33">
            <v>7869</v>
          </cell>
          <cell r="G33">
            <v>620841.4</v>
          </cell>
          <cell r="H33">
            <v>1117251.9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11352300</v>
          </cell>
          <cell r="E34">
            <v>6227522923.79</v>
          </cell>
          <cell r="F34">
            <v>11040510</v>
          </cell>
          <cell r="G34">
            <v>6179941444.99</v>
          </cell>
          <cell r="H34">
            <v>12407464368.779999</v>
          </cell>
          <cell r="Q34">
            <v>0</v>
          </cell>
          <cell r="R34">
            <v>139600000</v>
          </cell>
          <cell r="S34">
            <v>0</v>
          </cell>
          <cell r="T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8063</v>
          </cell>
          <cell r="E35">
            <v>5042881.42</v>
          </cell>
          <cell r="F35">
            <v>394557</v>
          </cell>
          <cell r="G35">
            <v>95527729.75</v>
          </cell>
          <cell r="H35">
            <v>100570611.17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844</v>
          </cell>
          <cell r="E36">
            <v>339477.2</v>
          </cell>
          <cell r="F36">
            <v>370531</v>
          </cell>
          <cell r="G36">
            <v>21109768.23</v>
          </cell>
          <cell r="H36">
            <v>21449245.43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1692138</v>
          </cell>
          <cell r="E37">
            <v>310412577.31</v>
          </cell>
          <cell r="F37">
            <v>1111966</v>
          </cell>
          <cell r="G37">
            <v>180942775.37</v>
          </cell>
          <cell r="H37">
            <v>491355352.68</v>
          </cell>
          <cell r="M37">
            <v>1000</v>
          </cell>
          <cell r="N37">
            <v>100000000</v>
          </cell>
          <cell r="Q37">
            <v>100000000</v>
          </cell>
          <cell r="R37">
            <v>44600000</v>
          </cell>
          <cell r="S37">
            <v>0</v>
          </cell>
          <cell r="T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148523</v>
          </cell>
          <cell r="G38">
            <v>37927844.6</v>
          </cell>
          <cell r="H38">
            <v>37927844.6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40697</v>
          </cell>
          <cell r="E40">
            <v>28489223.85</v>
          </cell>
          <cell r="F40">
            <v>11923</v>
          </cell>
          <cell r="G40">
            <v>2074912</v>
          </cell>
          <cell r="H40">
            <v>30564135.85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19102</v>
          </cell>
          <cell r="E42">
            <v>89234322.1</v>
          </cell>
          <cell r="F42">
            <v>1175</v>
          </cell>
          <cell r="G42">
            <v>5454240</v>
          </cell>
          <cell r="H42">
            <v>94688562.1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585</v>
          </cell>
          <cell r="E43">
            <v>143450</v>
          </cell>
          <cell r="F43">
            <v>67684</v>
          </cell>
          <cell r="G43">
            <v>5422477</v>
          </cell>
          <cell r="H43">
            <v>5565927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4080</v>
          </cell>
          <cell r="E44">
            <v>879480</v>
          </cell>
          <cell r="F44">
            <v>0</v>
          </cell>
          <cell r="G44">
            <v>0</v>
          </cell>
          <cell r="H44">
            <v>879480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1200</v>
          </cell>
          <cell r="E45">
            <v>2040000</v>
          </cell>
          <cell r="F45">
            <v>20798</v>
          </cell>
          <cell r="G45">
            <v>862257.21</v>
          </cell>
          <cell r="H45">
            <v>2902257.21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472269</v>
          </cell>
          <cell r="E46">
            <v>182464006.29</v>
          </cell>
          <cell r="F46">
            <v>470843</v>
          </cell>
          <cell r="G46">
            <v>420855352.92</v>
          </cell>
          <cell r="H46">
            <v>603319359.21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8950</v>
          </cell>
          <cell r="E47">
            <v>375005</v>
          </cell>
          <cell r="F47">
            <v>1312</v>
          </cell>
          <cell r="G47">
            <v>3184790</v>
          </cell>
          <cell r="H47">
            <v>3559795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48462</v>
          </cell>
          <cell r="E48">
            <v>4429588.2</v>
          </cell>
          <cell r="F48">
            <v>30464</v>
          </cell>
          <cell r="G48">
            <v>3192165.1</v>
          </cell>
          <cell r="H48">
            <v>7621753.300000001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135132</v>
          </cell>
          <cell r="E49">
            <v>11366076.38</v>
          </cell>
          <cell r="F49">
            <v>122132</v>
          </cell>
          <cell r="G49">
            <v>16738610.91</v>
          </cell>
          <cell r="H49">
            <v>28104687.29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423115</v>
          </cell>
          <cell r="E51">
            <v>108899078.41</v>
          </cell>
          <cell r="F51">
            <v>1672258</v>
          </cell>
          <cell r="G51">
            <v>128577052.15</v>
          </cell>
          <cell r="H51">
            <v>237476130.56</v>
          </cell>
          <cell r="O51">
            <v>1000</v>
          </cell>
          <cell r="P51">
            <v>100000000</v>
          </cell>
          <cell r="Q51">
            <v>100000000</v>
          </cell>
          <cell r="R51">
            <v>193100000</v>
          </cell>
          <cell r="S51">
            <v>0</v>
          </cell>
          <cell r="T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210</v>
          </cell>
          <cell r="E52">
            <v>242139.9</v>
          </cell>
          <cell r="F52">
            <v>71</v>
          </cell>
          <cell r="G52">
            <v>203912</v>
          </cell>
          <cell r="H52">
            <v>446051.9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72951</v>
          </cell>
          <cell r="E54">
            <v>4765897</v>
          </cell>
          <cell r="F54">
            <v>218709</v>
          </cell>
          <cell r="G54">
            <v>114086441</v>
          </cell>
          <cell r="H54">
            <v>118852338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B55" t="str">
            <v>SECP</v>
          </cell>
          <cell r="C55" t="str">
            <v>СИКАП</v>
          </cell>
          <cell r="D55">
            <v>5583</v>
          </cell>
          <cell r="E55">
            <v>7870450</v>
          </cell>
          <cell r="F55">
            <v>10266</v>
          </cell>
          <cell r="G55">
            <v>814924</v>
          </cell>
          <cell r="H55">
            <v>8685374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454674</v>
          </cell>
          <cell r="E57">
            <v>129997688.12</v>
          </cell>
          <cell r="F57">
            <v>2850731</v>
          </cell>
          <cell r="G57">
            <v>236224214.11</v>
          </cell>
          <cell r="H57">
            <v>366221902.23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4524</v>
          </cell>
          <cell r="E58">
            <v>9481500</v>
          </cell>
          <cell r="F58">
            <v>6661</v>
          </cell>
          <cell r="G58">
            <v>30042870.72</v>
          </cell>
          <cell r="H58">
            <v>39524370.72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3006</v>
          </cell>
          <cell r="E59">
            <v>2863108</v>
          </cell>
          <cell r="F59">
            <v>22600</v>
          </cell>
          <cell r="G59">
            <v>5209157</v>
          </cell>
          <cell r="H59">
            <v>8072265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1531732</v>
          </cell>
          <cell r="E60">
            <v>356977640.75</v>
          </cell>
          <cell r="F60">
            <v>2630099</v>
          </cell>
          <cell r="G60">
            <v>279207648.62</v>
          </cell>
          <cell r="H60">
            <v>636185289.37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6065</v>
          </cell>
          <cell r="E61">
            <v>1153600</v>
          </cell>
          <cell r="F61">
            <v>31583</v>
          </cell>
          <cell r="G61">
            <v>53171495.22</v>
          </cell>
          <cell r="H61">
            <v>54325095.22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B62" t="str">
            <v>TTOL</v>
          </cell>
          <cell r="C62" t="str">
            <v>Тэсо Инвестмент</v>
          </cell>
          <cell r="D62">
            <v>264737</v>
          </cell>
          <cell r="E62">
            <v>28482752.31</v>
          </cell>
          <cell r="F62">
            <v>112948</v>
          </cell>
          <cell r="G62">
            <v>21588504.41</v>
          </cell>
          <cell r="H62">
            <v>50071256.72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179</v>
          </cell>
          <cell r="E63">
            <v>135082</v>
          </cell>
          <cell r="F63">
            <v>3733</v>
          </cell>
          <cell r="G63">
            <v>1688404</v>
          </cell>
          <cell r="H63">
            <v>1823486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96788</v>
          </cell>
          <cell r="E66">
            <v>21526361</v>
          </cell>
          <cell r="F66">
            <v>115323</v>
          </cell>
          <cell r="G66">
            <v>26637337</v>
          </cell>
          <cell r="H66">
            <v>48163698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Q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17494</v>
          </cell>
          <cell r="E10">
            <v>820689.8</v>
          </cell>
          <cell r="F10">
            <v>2176</v>
          </cell>
          <cell r="G10">
            <v>2287403</v>
          </cell>
          <cell r="H10">
            <v>3108092.8</v>
          </cell>
          <cell r="Q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15</v>
          </cell>
          <cell r="E11">
            <v>9330</v>
          </cell>
          <cell r="F11">
            <v>190</v>
          </cell>
          <cell r="G11">
            <v>876550</v>
          </cell>
          <cell r="H11">
            <v>885880</v>
          </cell>
          <cell r="Q11">
            <v>0</v>
          </cell>
          <cell r="X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756100</v>
          </cell>
          <cell r="E12">
            <v>200273404.86</v>
          </cell>
          <cell r="F12">
            <v>154537</v>
          </cell>
          <cell r="G12">
            <v>127086661.35</v>
          </cell>
          <cell r="H12">
            <v>327360066.21000004</v>
          </cell>
          <cell r="Q12">
            <v>0</v>
          </cell>
          <cell r="X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Q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290614</v>
          </cell>
          <cell r="E14">
            <v>60320378.64</v>
          </cell>
          <cell r="F14">
            <v>1053594</v>
          </cell>
          <cell r="G14">
            <v>46840079.22</v>
          </cell>
          <cell r="H14">
            <v>107160457.86</v>
          </cell>
          <cell r="Q14">
            <v>0</v>
          </cell>
          <cell r="X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Q15">
            <v>0</v>
          </cell>
          <cell r="X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1225879</v>
          </cell>
          <cell r="E16">
            <v>446374014.84</v>
          </cell>
          <cell r="F16">
            <v>1662885</v>
          </cell>
          <cell r="G16">
            <v>496124479.64</v>
          </cell>
          <cell r="H16">
            <v>942498494.48</v>
          </cell>
          <cell r="Q16">
            <v>0</v>
          </cell>
          <cell r="X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Q17">
            <v>0</v>
          </cell>
          <cell r="X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326855</v>
          </cell>
          <cell r="E18">
            <v>51296804.12</v>
          </cell>
          <cell r="F18">
            <v>0</v>
          </cell>
          <cell r="G18">
            <v>0</v>
          </cell>
          <cell r="H18">
            <v>51296804.12</v>
          </cell>
          <cell r="Q18">
            <v>0</v>
          </cell>
          <cell r="X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146230</v>
          </cell>
          <cell r="E19">
            <v>93101285.51</v>
          </cell>
          <cell r="F19">
            <v>979307</v>
          </cell>
          <cell r="G19">
            <v>77545194.81</v>
          </cell>
          <cell r="H19">
            <v>170646480.32</v>
          </cell>
          <cell r="Q19">
            <v>0</v>
          </cell>
          <cell r="X19">
            <v>0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40810</v>
          </cell>
          <cell r="G20">
            <v>5919539.8</v>
          </cell>
          <cell r="H20">
            <v>5919539.8</v>
          </cell>
          <cell r="Q20">
            <v>0</v>
          </cell>
          <cell r="X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8500</v>
          </cell>
          <cell r="E21">
            <v>1729250</v>
          </cell>
          <cell r="F21">
            <v>18174</v>
          </cell>
          <cell r="G21">
            <v>10164023</v>
          </cell>
          <cell r="H21">
            <v>11893273</v>
          </cell>
          <cell r="Q21">
            <v>0</v>
          </cell>
          <cell r="X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2094413</v>
          </cell>
          <cell r="E22">
            <v>224813166.98</v>
          </cell>
          <cell r="F22">
            <v>3028526</v>
          </cell>
          <cell r="G22">
            <v>278575611.31</v>
          </cell>
          <cell r="H22">
            <v>503388778.28999996</v>
          </cell>
          <cell r="Q22">
            <v>0</v>
          </cell>
          <cell r="X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8878281</v>
          </cell>
          <cell r="E23">
            <v>435012397.28999996</v>
          </cell>
          <cell r="F23">
            <v>1752329</v>
          </cell>
          <cell r="G23">
            <v>91352031.80000001</v>
          </cell>
          <cell r="H23">
            <v>526364429.09</v>
          </cell>
          <cell r="Q23">
            <v>0</v>
          </cell>
          <cell r="X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Q24">
            <v>0</v>
          </cell>
          <cell r="X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Q25">
            <v>0</v>
          </cell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71523</v>
          </cell>
          <cell r="E26">
            <v>756097525</v>
          </cell>
          <cell r="F26">
            <v>66792</v>
          </cell>
          <cell r="G26">
            <v>747091230</v>
          </cell>
          <cell r="H26">
            <v>1503188755</v>
          </cell>
          <cell r="Q26">
            <v>0</v>
          </cell>
          <cell r="X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Q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19335</v>
          </cell>
          <cell r="E28">
            <v>14698537</v>
          </cell>
          <cell r="F28">
            <v>276937</v>
          </cell>
          <cell r="G28">
            <v>27005203.93</v>
          </cell>
          <cell r="H28">
            <v>41703740.93</v>
          </cell>
          <cell r="Q28">
            <v>0</v>
          </cell>
          <cell r="X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67664</v>
          </cell>
          <cell r="E29">
            <v>19325363</v>
          </cell>
          <cell r="F29">
            <v>39413</v>
          </cell>
          <cell r="G29">
            <v>57327689</v>
          </cell>
          <cell r="H29">
            <v>76653052</v>
          </cell>
          <cell r="Q29">
            <v>0</v>
          </cell>
          <cell r="X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Q30">
            <v>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Q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Q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650</v>
          </cell>
          <cell r="E33">
            <v>496410.5</v>
          </cell>
          <cell r="F33">
            <v>7869</v>
          </cell>
          <cell r="G33">
            <v>620841.4</v>
          </cell>
          <cell r="H33">
            <v>1117251.9</v>
          </cell>
          <cell r="Q33">
            <v>0</v>
          </cell>
          <cell r="X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11352300</v>
          </cell>
          <cell r="E34">
            <v>6227522923.79</v>
          </cell>
          <cell r="F34">
            <v>11040510</v>
          </cell>
          <cell r="G34">
            <v>6179941444.99</v>
          </cell>
          <cell r="H34">
            <v>12407464368.779999</v>
          </cell>
          <cell r="Q34">
            <v>0</v>
          </cell>
          <cell r="X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8063</v>
          </cell>
          <cell r="E35">
            <v>5042881.42</v>
          </cell>
          <cell r="F35">
            <v>394557</v>
          </cell>
          <cell r="G35">
            <v>95527729.75</v>
          </cell>
          <cell r="H35">
            <v>100570611.17</v>
          </cell>
          <cell r="Q35">
            <v>0</v>
          </cell>
          <cell r="X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844</v>
          </cell>
          <cell r="E36">
            <v>339477.2</v>
          </cell>
          <cell r="F36">
            <v>370531</v>
          </cell>
          <cell r="G36">
            <v>21109768.23</v>
          </cell>
          <cell r="H36">
            <v>21449245.43</v>
          </cell>
          <cell r="Q36">
            <v>0</v>
          </cell>
          <cell r="X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1692138</v>
          </cell>
          <cell r="E37">
            <v>310412577.31</v>
          </cell>
          <cell r="F37">
            <v>1111966</v>
          </cell>
          <cell r="G37">
            <v>180942775.37</v>
          </cell>
          <cell r="H37">
            <v>491355352.68</v>
          </cell>
          <cell r="M37">
            <v>1000</v>
          </cell>
          <cell r="N37">
            <v>100000000</v>
          </cell>
          <cell r="Q37">
            <v>100000000</v>
          </cell>
          <cell r="T37">
            <v>5000</v>
          </cell>
          <cell r="U37">
            <v>495500000</v>
          </cell>
          <cell r="X37">
            <v>495500000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148523</v>
          </cell>
          <cell r="G38">
            <v>37927844.6</v>
          </cell>
          <cell r="H38">
            <v>37927844.6</v>
          </cell>
          <cell r="Q38">
            <v>0</v>
          </cell>
          <cell r="X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Q39">
            <v>0</v>
          </cell>
          <cell r="X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40697</v>
          </cell>
          <cell r="E40">
            <v>28489223.85</v>
          </cell>
          <cell r="F40">
            <v>11923</v>
          </cell>
          <cell r="G40">
            <v>2074912</v>
          </cell>
          <cell r="H40">
            <v>30564135.85</v>
          </cell>
          <cell r="Q40">
            <v>0</v>
          </cell>
          <cell r="X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Q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19102</v>
          </cell>
          <cell r="E42">
            <v>89234322.1</v>
          </cell>
          <cell r="F42">
            <v>1175</v>
          </cell>
          <cell r="G42">
            <v>5454240</v>
          </cell>
          <cell r="H42">
            <v>94688562.1</v>
          </cell>
          <cell r="Q42">
            <v>0</v>
          </cell>
          <cell r="X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585</v>
          </cell>
          <cell r="E43">
            <v>143450</v>
          </cell>
          <cell r="F43">
            <v>67684</v>
          </cell>
          <cell r="G43">
            <v>5422477</v>
          </cell>
          <cell r="H43">
            <v>5565927</v>
          </cell>
          <cell r="Q43">
            <v>0</v>
          </cell>
          <cell r="X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4080</v>
          </cell>
          <cell r="E44">
            <v>879480</v>
          </cell>
          <cell r="F44">
            <v>0</v>
          </cell>
          <cell r="G44">
            <v>0</v>
          </cell>
          <cell r="H44">
            <v>879480</v>
          </cell>
          <cell r="Q44">
            <v>0</v>
          </cell>
          <cell r="X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1200</v>
          </cell>
          <cell r="E45">
            <v>2040000</v>
          </cell>
          <cell r="F45">
            <v>20798</v>
          </cell>
          <cell r="G45">
            <v>862257.21</v>
          </cell>
          <cell r="H45">
            <v>2902257.21</v>
          </cell>
          <cell r="Q45">
            <v>0</v>
          </cell>
          <cell r="X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472269</v>
          </cell>
          <cell r="E46">
            <v>182464006.29</v>
          </cell>
          <cell r="F46">
            <v>470843</v>
          </cell>
          <cell r="G46">
            <v>420855352.92</v>
          </cell>
          <cell r="H46">
            <v>603319359.21</v>
          </cell>
          <cell r="Q46">
            <v>0</v>
          </cell>
          <cell r="V46">
            <v>5000</v>
          </cell>
          <cell r="W46">
            <v>495500000</v>
          </cell>
          <cell r="X46">
            <v>495500000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8950</v>
          </cell>
          <cell r="E47">
            <v>375005</v>
          </cell>
          <cell r="F47">
            <v>1312</v>
          </cell>
          <cell r="G47">
            <v>3184790</v>
          </cell>
          <cell r="H47">
            <v>3559795</v>
          </cell>
          <cell r="Q47">
            <v>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48462</v>
          </cell>
          <cell r="E48">
            <v>4429588.2</v>
          </cell>
          <cell r="F48">
            <v>30464</v>
          </cell>
          <cell r="G48">
            <v>3192165.1</v>
          </cell>
          <cell r="H48">
            <v>7621753.300000001</v>
          </cell>
          <cell r="Q48">
            <v>0</v>
          </cell>
          <cell r="X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135132</v>
          </cell>
          <cell r="E49">
            <v>11366076.38</v>
          </cell>
          <cell r="F49">
            <v>122132</v>
          </cell>
          <cell r="G49">
            <v>16738610.91</v>
          </cell>
          <cell r="H49">
            <v>28104687.29</v>
          </cell>
          <cell r="Q49">
            <v>0</v>
          </cell>
          <cell r="X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Q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423115</v>
          </cell>
          <cell r="E51">
            <v>108899078.41</v>
          </cell>
          <cell r="F51">
            <v>1672258</v>
          </cell>
          <cell r="G51">
            <v>128577052.15</v>
          </cell>
          <cell r="H51">
            <v>237476130.56</v>
          </cell>
          <cell r="O51">
            <v>1000</v>
          </cell>
          <cell r="P51">
            <v>100000000</v>
          </cell>
          <cell r="Q51">
            <v>100000000</v>
          </cell>
          <cell r="T51">
            <v>730</v>
          </cell>
          <cell r="U51">
            <v>72810200</v>
          </cell>
          <cell r="V51">
            <v>730</v>
          </cell>
          <cell r="W51">
            <v>72810200</v>
          </cell>
          <cell r="X51">
            <v>145620400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210</v>
          </cell>
          <cell r="E52">
            <v>242139.9</v>
          </cell>
          <cell r="F52">
            <v>71</v>
          </cell>
          <cell r="G52">
            <v>203912</v>
          </cell>
          <cell r="H52">
            <v>446051.9</v>
          </cell>
          <cell r="Q52">
            <v>0</v>
          </cell>
          <cell r="X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Q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72951</v>
          </cell>
          <cell r="E54">
            <v>4765897</v>
          </cell>
          <cell r="F54">
            <v>218709</v>
          </cell>
          <cell r="G54">
            <v>114086441</v>
          </cell>
          <cell r="H54">
            <v>118852338</v>
          </cell>
          <cell r="Q54">
            <v>0</v>
          </cell>
          <cell r="X54">
            <v>0</v>
          </cell>
        </row>
        <row r="55">
          <cell r="B55" t="str">
            <v>SECP</v>
          </cell>
          <cell r="C55" t="str">
            <v>СИКАП</v>
          </cell>
          <cell r="D55">
            <v>5583</v>
          </cell>
          <cell r="E55">
            <v>7870450</v>
          </cell>
          <cell r="F55">
            <v>10266</v>
          </cell>
          <cell r="G55">
            <v>814924</v>
          </cell>
          <cell r="H55">
            <v>8685374</v>
          </cell>
          <cell r="Q55">
            <v>0</v>
          </cell>
          <cell r="X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Q56">
            <v>0</v>
          </cell>
          <cell r="X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454674</v>
          </cell>
          <cell r="E57">
            <v>129997688.12</v>
          </cell>
          <cell r="F57">
            <v>2850731</v>
          </cell>
          <cell r="G57">
            <v>236224214.11</v>
          </cell>
          <cell r="H57">
            <v>366221902.23</v>
          </cell>
          <cell r="Q57">
            <v>0</v>
          </cell>
          <cell r="T57">
            <v>240</v>
          </cell>
          <cell r="U57">
            <v>24412500</v>
          </cell>
          <cell r="V57">
            <v>240</v>
          </cell>
          <cell r="W57">
            <v>24412500</v>
          </cell>
          <cell r="X57">
            <v>48825000</v>
          </cell>
        </row>
        <row r="58">
          <cell r="B58" t="str">
            <v>TABO</v>
          </cell>
          <cell r="C58" t="str">
            <v>Таван богд ХХК</v>
          </cell>
          <cell r="D58">
            <v>4524</v>
          </cell>
          <cell r="E58">
            <v>9481500</v>
          </cell>
          <cell r="F58">
            <v>6661</v>
          </cell>
          <cell r="G58">
            <v>30042870.72</v>
          </cell>
          <cell r="H58">
            <v>39524370.72</v>
          </cell>
          <cell r="Q58">
            <v>0</v>
          </cell>
          <cell r="X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3006</v>
          </cell>
          <cell r="E59">
            <v>2863108</v>
          </cell>
          <cell r="F59">
            <v>22600</v>
          </cell>
          <cell r="G59">
            <v>5209157</v>
          </cell>
          <cell r="H59">
            <v>8072265</v>
          </cell>
          <cell r="Q59">
            <v>0</v>
          </cell>
          <cell r="X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1531732</v>
          </cell>
          <cell r="E60">
            <v>356977640.75</v>
          </cell>
          <cell r="F60">
            <v>2630099</v>
          </cell>
          <cell r="G60">
            <v>279207648.62</v>
          </cell>
          <cell r="H60">
            <v>636185289.37</v>
          </cell>
          <cell r="Q60">
            <v>0</v>
          </cell>
          <cell r="X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6065</v>
          </cell>
          <cell r="E61">
            <v>1153600</v>
          </cell>
          <cell r="F61">
            <v>31583</v>
          </cell>
          <cell r="G61">
            <v>53171495.22</v>
          </cell>
          <cell r="H61">
            <v>54325095.22</v>
          </cell>
          <cell r="Q61">
            <v>0</v>
          </cell>
          <cell r="X61">
            <v>0</v>
          </cell>
        </row>
        <row r="62">
          <cell r="B62" t="str">
            <v>TTOL</v>
          </cell>
          <cell r="C62" t="str">
            <v>Тэсо Инвестмент</v>
          </cell>
          <cell r="D62">
            <v>264737</v>
          </cell>
          <cell r="E62">
            <v>28482752.31</v>
          </cell>
          <cell r="F62">
            <v>112948</v>
          </cell>
          <cell r="G62">
            <v>21588504.41</v>
          </cell>
          <cell r="H62">
            <v>50071256.72</v>
          </cell>
          <cell r="Q62">
            <v>0</v>
          </cell>
          <cell r="X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179</v>
          </cell>
          <cell r="E63">
            <v>135082</v>
          </cell>
          <cell r="F63">
            <v>3733</v>
          </cell>
          <cell r="G63">
            <v>1688404</v>
          </cell>
          <cell r="H63">
            <v>1823486</v>
          </cell>
          <cell r="Q63">
            <v>0</v>
          </cell>
          <cell r="X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Q64">
            <v>0</v>
          </cell>
          <cell r="X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Q65">
            <v>0</v>
          </cell>
          <cell r="X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96788</v>
          </cell>
          <cell r="E66">
            <v>21526361</v>
          </cell>
          <cell r="F66">
            <v>115323</v>
          </cell>
          <cell r="G66">
            <v>26637337</v>
          </cell>
          <cell r="H66">
            <v>48163698</v>
          </cell>
          <cell r="Q66">
            <v>0</v>
          </cell>
          <cell r="X6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/>
      <sheetData sheetId="1"/>
      <sheetData sheetId="2"/>
      <sheetData sheetId="3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Q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17494</v>
          </cell>
          <cell r="E10">
            <v>820689.8</v>
          </cell>
          <cell r="F10">
            <v>2176</v>
          </cell>
          <cell r="G10">
            <v>2287403</v>
          </cell>
          <cell r="H10">
            <v>3108092.8</v>
          </cell>
          <cell r="Q10">
            <v>0</v>
          </cell>
          <cell r="X10">
            <v>0</v>
          </cell>
          <cell r="Y10">
            <v>19670</v>
          </cell>
          <cell r="Z10">
            <v>3108092.8</v>
          </cell>
          <cell r="AA10">
            <v>62641923.419999994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15</v>
          </cell>
          <cell r="E11">
            <v>9330</v>
          </cell>
          <cell r="F11">
            <v>190</v>
          </cell>
          <cell r="G11">
            <v>876550</v>
          </cell>
          <cell r="H11">
            <v>885880</v>
          </cell>
          <cell r="Q11">
            <v>0</v>
          </cell>
          <cell r="X11">
            <v>0</v>
          </cell>
          <cell r="Y11">
            <v>205</v>
          </cell>
          <cell r="Z11">
            <v>885880</v>
          </cell>
          <cell r="AA11">
            <v>9247538.4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756100</v>
          </cell>
          <cell r="E12">
            <v>200273404.86</v>
          </cell>
          <cell r="F12">
            <v>154537</v>
          </cell>
          <cell r="G12">
            <v>127086661.35</v>
          </cell>
          <cell r="H12">
            <v>327360066.21000004</v>
          </cell>
          <cell r="Q12">
            <v>0</v>
          </cell>
          <cell r="X12">
            <v>0</v>
          </cell>
          <cell r="Y12">
            <v>910637</v>
          </cell>
          <cell r="Z12">
            <v>327360066.21000004</v>
          </cell>
          <cell r="AA12">
            <v>1731390952.8200002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Q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290614</v>
          </cell>
          <cell r="E14">
            <v>60320378.64</v>
          </cell>
          <cell r="F14">
            <v>1053594</v>
          </cell>
          <cell r="G14">
            <v>46840079.22</v>
          </cell>
          <cell r="H14">
            <v>107160457.86</v>
          </cell>
          <cell r="Q14">
            <v>0</v>
          </cell>
          <cell r="X14">
            <v>0</v>
          </cell>
          <cell r="Y14">
            <v>1344208</v>
          </cell>
          <cell r="Z14">
            <v>107160457.86</v>
          </cell>
          <cell r="AA14">
            <v>596761846.99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Q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1225879</v>
          </cell>
          <cell r="E16">
            <v>446374014.84</v>
          </cell>
          <cell r="F16">
            <v>1662885</v>
          </cell>
          <cell r="G16">
            <v>496124479.64</v>
          </cell>
          <cell r="H16">
            <v>942498494.48</v>
          </cell>
          <cell r="Q16">
            <v>0</v>
          </cell>
          <cell r="X16">
            <v>0</v>
          </cell>
          <cell r="Y16">
            <v>2888764</v>
          </cell>
          <cell r="Z16">
            <v>942498494.48</v>
          </cell>
          <cell r="AA16">
            <v>5147542238.110001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Q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326855</v>
          </cell>
          <cell r="E18">
            <v>51296804.12</v>
          </cell>
          <cell r="F18">
            <v>0</v>
          </cell>
          <cell r="G18">
            <v>0</v>
          </cell>
          <cell r="H18">
            <v>51296804.12</v>
          </cell>
          <cell r="Q18">
            <v>0</v>
          </cell>
          <cell r="X18">
            <v>0</v>
          </cell>
          <cell r="Y18">
            <v>326855</v>
          </cell>
          <cell r="Z18">
            <v>51296804.12</v>
          </cell>
          <cell r="AA18">
            <v>51296804.12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146230</v>
          </cell>
          <cell r="E19">
            <v>93101285.51</v>
          </cell>
          <cell r="F19">
            <v>979307</v>
          </cell>
          <cell r="G19">
            <v>77545194.81</v>
          </cell>
          <cell r="H19">
            <v>170646480.32</v>
          </cell>
          <cell r="Q19">
            <v>0</v>
          </cell>
          <cell r="X19">
            <v>0</v>
          </cell>
          <cell r="Y19">
            <v>1125537</v>
          </cell>
          <cell r="Z19">
            <v>170646480.32</v>
          </cell>
          <cell r="AA19">
            <v>982321406.9099998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40810</v>
          </cell>
          <cell r="G20">
            <v>5919539.8</v>
          </cell>
          <cell r="H20">
            <v>5919539.8</v>
          </cell>
          <cell r="Q20">
            <v>0</v>
          </cell>
          <cell r="X20">
            <v>0</v>
          </cell>
          <cell r="Y20">
            <v>40810</v>
          </cell>
          <cell r="Z20">
            <v>5919539.8</v>
          </cell>
          <cell r="AA20">
            <v>56129487.8</v>
          </cell>
        </row>
        <row r="21">
          <cell r="B21" t="str">
            <v>BULG</v>
          </cell>
          <cell r="C21" t="str">
            <v>Булган брокер ХХК</v>
          </cell>
          <cell r="D21">
            <v>8500</v>
          </cell>
          <cell r="E21">
            <v>1729250</v>
          </cell>
          <cell r="F21">
            <v>18174</v>
          </cell>
          <cell r="G21">
            <v>10164023</v>
          </cell>
          <cell r="H21">
            <v>11893273</v>
          </cell>
          <cell r="Q21">
            <v>0</v>
          </cell>
          <cell r="X21">
            <v>0</v>
          </cell>
          <cell r="Y21">
            <v>26674</v>
          </cell>
          <cell r="Z21">
            <v>11893273</v>
          </cell>
          <cell r="AA21">
            <v>45260555.5</v>
          </cell>
        </row>
        <row r="22">
          <cell r="B22" t="str">
            <v>BUMB</v>
          </cell>
          <cell r="C22" t="str">
            <v>Бумбат-Алтай ХХК</v>
          </cell>
          <cell r="D22">
            <v>2094413</v>
          </cell>
          <cell r="E22">
            <v>224813166.98</v>
          </cell>
          <cell r="F22">
            <v>3028526</v>
          </cell>
          <cell r="G22">
            <v>278575611.31</v>
          </cell>
          <cell r="H22">
            <v>503388778.28999996</v>
          </cell>
          <cell r="Q22">
            <v>0</v>
          </cell>
          <cell r="X22">
            <v>0</v>
          </cell>
          <cell r="Y22">
            <v>5122939</v>
          </cell>
          <cell r="Z22">
            <v>503388778.28999996</v>
          </cell>
          <cell r="AA22">
            <v>2083393184.03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8878281</v>
          </cell>
          <cell r="E23">
            <v>435012397.28999996</v>
          </cell>
          <cell r="F23">
            <v>1752329</v>
          </cell>
          <cell r="G23">
            <v>91352031.80000001</v>
          </cell>
          <cell r="H23">
            <v>526364429.09</v>
          </cell>
          <cell r="Q23">
            <v>0</v>
          </cell>
          <cell r="X23">
            <v>0</v>
          </cell>
          <cell r="Y23">
            <v>10630610</v>
          </cell>
          <cell r="Z23">
            <v>526364429.09</v>
          </cell>
          <cell r="AA23">
            <v>34657847202.189995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Q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Q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71523</v>
          </cell>
          <cell r="E26">
            <v>756097525</v>
          </cell>
          <cell r="F26">
            <v>66792</v>
          </cell>
          <cell r="G26">
            <v>747091230</v>
          </cell>
          <cell r="H26">
            <v>1503188755</v>
          </cell>
          <cell r="Q26">
            <v>0</v>
          </cell>
          <cell r="X26">
            <v>0</v>
          </cell>
          <cell r="Y26">
            <v>138315</v>
          </cell>
          <cell r="Z26">
            <v>1503188755</v>
          </cell>
          <cell r="AA26">
            <v>7601382550.85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Q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19335</v>
          </cell>
          <cell r="E28">
            <v>14698537</v>
          </cell>
          <cell r="F28">
            <v>276937</v>
          </cell>
          <cell r="G28">
            <v>27005203.93</v>
          </cell>
          <cell r="H28">
            <v>41703740.93</v>
          </cell>
          <cell r="Q28">
            <v>0</v>
          </cell>
          <cell r="X28">
            <v>0</v>
          </cell>
          <cell r="Y28">
            <v>296272</v>
          </cell>
          <cell r="Z28">
            <v>41703740.93</v>
          </cell>
          <cell r="AA28">
            <v>123349742.72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67664</v>
          </cell>
          <cell r="E29">
            <v>19325363</v>
          </cell>
          <cell r="F29">
            <v>39413</v>
          </cell>
          <cell r="G29">
            <v>57327689</v>
          </cell>
          <cell r="H29">
            <v>76653052</v>
          </cell>
          <cell r="Q29">
            <v>0</v>
          </cell>
          <cell r="X29">
            <v>0</v>
          </cell>
          <cell r="Y29">
            <v>107077</v>
          </cell>
          <cell r="Z29">
            <v>76653052</v>
          </cell>
          <cell r="AA29">
            <v>248889269.58999997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Q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Q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Q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650</v>
          </cell>
          <cell r="E33">
            <v>496410.5</v>
          </cell>
          <cell r="F33">
            <v>7869</v>
          </cell>
          <cell r="G33">
            <v>620841.4</v>
          </cell>
          <cell r="H33">
            <v>1117251.9</v>
          </cell>
          <cell r="Q33">
            <v>0</v>
          </cell>
          <cell r="X33">
            <v>0</v>
          </cell>
          <cell r="Y33">
            <v>8519</v>
          </cell>
          <cell r="Z33">
            <v>1117251.9</v>
          </cell>
          <cell r="AA33">
            <v>7365807.029999999</v>
          </cell>
        </row>
        <row r="34">
          <cell r="B34" t="str">
            <v>GAUL</v>
          </cell>
          <cell r="C34" t="str">
            <v>Гаүли ХХК</v>
          </cell>
          <cell r="D34">
            <v>11352300</v>
          </cell>
          <cell r="E34">
            <v>6227522923.79</v>
          </cell>
          <cell r="F34">
            <v>11040510</v>
          </cell>
          <cell r="G34">
            <v>6179941444.99</v>
          </cell>
          <cell r="H34">
            <v>12407464368.779999</v>
          </cell>
          <cell r="Q34">
            <v>0</v>
          </cell>
          <cell r="X34">
            <v>0</v>
          </cell>
          <cell r="Y34">
            <v>22392810</v>
          </cell>
          <cell r="Z34">
            <v>12407464368.779999</v>
          </cell>
          <cell r="AA34">
            <v>13391602375.289999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8063</v>
          </cell>
          <cell r="E35">
            <v>5042881.42</v>
          </cell>
          <cell r="F35">
            <v>394557</v>
          </cell>
          <cell r="G35">
            <v>95527729.75</v>
          </cell>
          <cell r="H35">
            <v>100570611.17</v>
          </cell>
          <cell r="Q35">
            <v>0</v>
          </cell>
          <cell r="X35">
            <v>0</v>
          </cell>
          <cell r="Y35">
            <v>402620</v>
          </cell>
          <cell r="Z35">
            <v>100570611.17</v>
          </cell>
          <cell r="AA35">
            <v>237124250.46000004</v>
          </cell>
        </row>
        <row r="36">
          <cell r="B36" t="str">
            <v>GDSC</v>
          </cell>
          <cell r="C36" t="str">
            <v>Гүүдсек ХХК</v>
          </cell>
          <cell r="D36">
            <v>844</v>
          </cell>
          <cell r="E36">
            <v>339477.2</v>
          </cell>
          <cell r="F36">
            <v>370531</v>
          </cell>
          <cell r="G36">
            <v>21109768.23</v>
          </cell>
          <cell r="H36">
            <v>21449245.43</v>
          </cell>
          <cell r="Q36">
            <v>0</v>
          </cell>
          <cell r="X36">
            <v>0</v>
          </cell>
          <cell r="Y36">
            <v>371375</v>
          </cell>
          <cell r="Z36">
            <v>21449245.43</v>
          </cell>
          <cell r="AA36">
            <v>143273950.73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1692138</v>
          </cell>
          <cell r="E37">
            <v>310412577.31</v>
          </cell>
          <cell r="F37">
            <v>1111966</v>
          </cell>
          <cell r="G37">
            <v>180942775.37</v>
          </cell>
          <cell r="H37">
            <v>491355352.68</v>
          </cell>
          <cell r="M37">
            <v>1000</v>
          </cell>
          <cell r="N37">
            <v>100000000</v>
          </cell>
          <cell r="Q37">
            <v>100000000</v>
          </cell>
          <cell r="T37">
            <v>5000</v>
          </cell>
          <cell r="U37">
            <v>495500000</v>
          </cell>
          <cell r="X37">
            <v>495500000</v>
          </cell>
          <cell r="Y37">
            <v>2810104</v>
          </cell>
          <cell r="Z37">
            <v>1086855352.68</v>
          </cell>
          <cell r="AA37">
            <v>4177763380.6500006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148523</v>
          </cell>
          <cell r="G38">
            <v>37927844.6</v>
          </cell>
          <cell r="H38">
            <v>37927844.6</v>
          </cell>
          <cell r="Q38">
            <v>0</v>
          </cell>
          <cell r="X38">
            <v>0</v>
          </cell>
          <cell r="Y38">
            <v>148523</v>
          </cell>
          <cell r="Z38">
            <v>37927844.6</v>
          </cell>
          <cell r="AA38">
            <v>372153999.89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Q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40697</v>
          </cell>
          <cell r="E40">
            <v>28489223.85</v>
          </cell>
          <cell r="F40">
            <v>11923</v>
          </cell>
          <cell r="G40">
            <v>2074912</v>
          </cell>
          <cell r="H40">
            <v>30564135.85</v>
          </cell>
          <cell r="Q40">
            <v>0</v>
          </cell>
          <cell r="X40">
            <v>0</v>
          </cell>
          <cell r="Y40">
            <v>52620</v>
          </cell>
          <cell r="Z40">
            <v>30564135.85</v>
          </cell>
          <cell r="AA40">
            <v>70248713.00999999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Q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19102</v>
          </cell>
          <cell r="E42">
            <v>89234322.1</v>
          </cell>
          <cell r="F42">
            <v>1175</v>
          </cell>
          <cell r="G42">
            <v>5454240</v>
          </cell>
          <cell r="H42">
            <v>94688562.1</v>
          </cell>
          <cell r="Q42">
            <v>0</v>
          </cell>
          <cell r="X42">
            <v>0</v>
          </cell>
          <cell r="Y42">
            <v>20277</v>
          </cell>
          <cell r="Z42">
            <v>94688562.1</v>
          </cell>
          <cell r="AA42">
            <v>370017470.22</v>
          </cell>
        </row>
        <row r="43">
          <cell r="B43" t="str">
            <v>MERG</v>
          </cell>
          <cell r="C43" t="str">
            <v>Мэргэн санаа ХХК</v>
          </cell>
          <cell r="D43">
            <v>585</v>
          </cell>
          <cell r="E43">
            <v>143450</v>
          </cell>
          <cell r="F43">
            <v>67684</v>
          </cell>
          <cell r="G43">
            <v>5422477</v>
          </cell>
          <cell r="H43">
            <v>5565927</v>
          </cell>
          <cell r="Q43">
            <v>0</v>
          </cell>
          <cell r="X43">
            <v>0</v>
          </cell>
          <cell r="Y43">
            <v>68269</v>
          </cell>
          <cell r="Z43">
            <v>5565927</v>
          </cell>
          <cell r="AA43">
            <v>92202546.06</v>
          </cell>
        </row>
        <row r="44">
          <cell r="B44" t="str">
            <v>MIBG</v>
          </cell>
          <cell r="C44" t="str">
            <v>Эм Ай Би Жи ХХК</v>
          </cell>
          <cell r="D44">
            <v>4080</v>
          </cell>
          <cell r="E44">
            <v>879480</v>
          </cell>
          <cell r="F44">
            <v>0</v>
          </cell>
          <cell r="G44">
            <v>0</v>
          </cell>
          <cell r="H44">
            <v>879480</v>
          </cell>
          <cell r="Q44">
            <v>0</v>
          </cell>
          <cell r="X44">
            <v>0</v>
          </cell>
          <cell r="Y44">
            <v>4080</v>
          </cell>
          <cell r="Z44">
            <v>879480</v>
          </cell>
          <cell r="AA44">
            <v>18744249</v>
          </cell>
        </row>
        <row r="45">
          <cell r="B45" t="str">
            <v>MICC</v>
          </cell>
          <cell r="C45" t="str">
            <v>Эм Ай Си Си ХХК</v>
          </cell>
          <cell r="D45">
            <v>1200</v>
          </cell>
          <cell r="E45">
            <v>2040000</v>
          </cell>
          <cell r="F45">
            <v>20798</v>
          </cell>
          <cell r="G45">
            <v>862257.21</v>
          </cell>
          <cell r="H45">
            <v>2902257.21</v>
          </cell>
          <cell r="Q45">
            <v>0</v>
          </cell>
          <cell r="X45">
            <v>0</v>
          </cell>
          <cell r="Y45">
            <v>21998</v>
          </cell>
          <cell r="Z45">
            <v>2902257.21</v>
          </cell>
          <cell r="AA45">
            <v>17178491.47</v>
          </cell>
        </row>
        <row r="46">
          <cell r="B46" t="str">
            <v>MNET</v>
          </cell>
          <cell r="C46" t="str">
            <v>Ард секюритиз ХХК</v>
          </cell>
          <cell r="D46">
            <v>472269</v>
          </cell>
          <cell r="E46">
            <v>182464006.29</v>
          </cell>
          <cell r="F46">
            <v>470843</v>
          </cell>
          <cell r="G46">
            <v>420855352.92</v>
          </cell>
          <cell r="H46">
            <v>603319359.21</v>
          </cell>
          <cell r="Q46">
            <v>0</v>
          </cell>
          <cell r="V46">
            <v>5000</v>
          </cell>
          <cell r="W46">
            <v>495500000</v>
          </cell>
          <cell r="X46">
            <v>495500000</v>
          </cell>
          <cell r="Y46">
            <v>948112</v>
          </cell>
          <cell r="Z46">
            <v>1098819359.21</v>
          </cell>
          <cell r="AA46">
            <v>2154175785.1800003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8950</v>
          </cell>
          <cell r="E47">
            <v>375005</v>
          </cell>
          <cell r="F47">
            <v>1312</v>
          </cell>
          <cell r="G47">
            <v>3184790</v>
          </cell>
          <cell r="H47">
            <v>3559795</v>
          </cell>
          <cell r="Q47">
            <v>0</v>
          </cell>
          <cell r="X47">
            <v>0</v>
          </cell>
          <cell r="Y47">
            <v>10262</v>
          </cell>
          <cell r="Z47">
            <v>3559795</v>
          </cell>
          <cell r="AA47">
            <v>8479205</v>
          </cell>
        </row>
        <row r="48">
          <cell r="B48" t="str">
            <v>MSDQ</v>
          </cell>
          <cell r="C48" t="str">
            <v>Масдак ХХК</v>
          </cell>
          <cell r="D48">
            <v>48462</v>
          </cell>
          <cell r="E48">
            <v>4429588.2</v>
          </cell>
          <cell r="F48">
            <v>30464</v>
          </cell>
          <cell r="G48">
            <v>3192165.1</v>
          </cell>
          <cell r="H48">
            <v>7621753.300000001</v>
          </cell>
          <cell r="Q48">
            <v>0</v>
          </cell>
          <cell r="X48">
            <v>0</v>
          </cell>
          <cell r="Y48">
            <v>78926</v>
          </cell>
          <cell r="Z48">
            <v>7621753.300000001</v>
          </cell>
          <cell r="AA48">
            <v>45472184.04000001</v>
          </cell>
        </row>
        <row r="49">
          <cell r="B49" t="str">
            <v>MSEC</v>
          </cell>
          <cell r="C49" t="str">
            <v>Монсек ХХК</v>
          </cell>
          <cell r="D49">
            <v>135132</v>
          </cell>
          <cell r="E49">
            <v>11366076.38</v>
          </cell>
          <cell r="F49">
            <v>122132</v>
          </cell>
          <cell r="G49">
            <v>16738610.91</v>
          </cell>
          <cell r="H49">
            <v>28104687.29</v>
          </cell>
          <cell r="Q49">
            <v>0</v>
          </cell>
          <cell r="X49">
            <v>0</v>
          </cell>
          <cell r="Y49">
            <v>257264</v>
          </cell>
          <cell r="Z49">
            <v>28104687.29</v>
          </cell>
          <cell r="AA49">
            <v>246390074.33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Q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423115</v>
          </cell>
          <cell r="E51">
            <v>108899078.41</v>
          </cell>
          <cell r="F51">
            <v>1672258</v>
          </cell>
          <cell r="G51">
            <v>128577052.15</v>
          </cell>
          <cell r="H51">
            <v>237476130.56</v>
          </cell>
          <cell r="O51">
            <v>1000</v>
          </cell>
          <cell r="P51">
            <v>100000000</v>
          </cell>
          <cell r="Q51">
            <v>100000000</v>
          </cell>
          <cell r="T51">
            <v>730</v>
          </cell>
          <cell r="U51">
            <v>72810200</v>
          </cell>
          <cell r="V51">
            <v>730</v>
          </cell>
          <cell r="W51">
            <v>72810200</v>
          </cell>
          <cell r="X51">
            <v>145620400</v>
          </cell>
          <cell r="Y51">
            <v>2097833</v>
          </cell>
          <cell r="Z51">
            <v>483096530.56</v>
          </cell>
          <cell r="AA51">
            <v>24029011397.700005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210</v>
          </cell>
          <cell r="E52">
            <v>242139.9</v>
          </cell>
          <cell r="F52">
            <v>71</v>
          </cell>
          <cell r="G52">
            <v>203912</v>
          </cell>
          <cell r="H52">
            <v>446051.9</v>
          </cell>
          <cell r="Q52">
            <v>0</v>
          </cell>
          <cell r="X52">
            <v>0</v>
          </cell>
          <cell r="Y52">
            <v>281</v>
          </cell>
          <cell r="Z52">
            <v>446051.9</v>
          </cell>
          <cell r="AA52">
            <v>7487951.5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Q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72951</v>
          </cell>
          <cell r="E54">
            <v>4765897</v>
          </cell>
          <cell r="F54">
            <v>218709</v>
          </cell>
          <cell r="G54">
            <v>114086441</v>
          </cell>
          <cell r="H54">
            <v>118852338</v>
          </cell>
          <cell r="Q54">
            <v>0</v>
          </cell>
          <cell r="X54">
            <v>0</v>
          </cell>
          <cell r="Y54">
            <v>291660</v>
          </cell>
          <cell r="Z54">
            <v>118852338</v>
          </cell>
          <cell r="AA54">
            <v>230149640</v>
          </cell>
        </row>
        <row r="55">
          <cell r="B55" t="str">
            <v>SECP</v>
          </cell>
          <cell r="C55" t="str">
            <v>СИКАП</v>
          </cell>
          <cell r="D55">
            <v>5583</v>
          </cell>
          <cell r="E55">
            <v>7870450</v>
          </cell>
          <cell r="F55">
            <v>10266</v>
          </cell>
          <cell r="G55">
            <v>814924</v>
          </cell>
          <cell r="H55">
            <v>8685374</v>
          </cell>
          <cell r="Q55">
            <v>0</v>
          </cell>
          <cell r="X55">
            <v>0</v>
          </cell>
          <cell r="Y55">
            <v>15849</v>
          </cell>
          <cell r="Z55">
            <v>8685374</v>
          </cell>
          <cell r="AA55">
            <v>28053903.02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Q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454674</v>
          </cell>
          <cell r="E57">
            <v>129997688.12</v>
          </cell>
          <cell r="F57">
            <v>2850731</v>
          </cell>
          <cell r="G57">
            <v>236224214.11</v>
          </cell>
          <cell r="H57">
            <v>366221902.23</v>
          </cell>
          <cell r="Q57">
            <v>0</v>
          </cell>
          <cell r="T57">
            <v>240</v>
          </cell>
          <cell r="U57">
            <v>24412500</v>
          </cell>
          <cell r="V57">
            <v>240</v>
          </cell>
          <cell r="W57">
            <v>24412500</v>
          </cell>
          <cell r="X57">
            <v>48825000</v>
          </cell>
          <cell r="Y57">
            <v>3305885</v>
          </cell>
          <cell r="Z57">
            <v>415046902.23</v>
          </cell>
          <cell r="AA57">
            <v>2220941309.41</v>
          </cell>
        </row>
        <row r="58">
          <cell r="B58" t="str">
            <v>TABO</v>
          </cell>
          <cell r="C58" t="str">
            <v>Таван богд ХХК</v>
          </cell>
          <cell r="D58">
            <v>4524</v>
          </cell>
          <cell r="E58">
            <v>9481500</v>
          </cell>
          <cell r="F58">
            <v>6661</v>
          </cell>
          <cell r="G58">
            <v>30042870.72</v>
          </cell>
          <cell r="H58">
            <v>39524370.72</v>
          </cell>
          <cell r="Q58">
            <v>0</v>
          </cell>
          <cell r="X58">
            <v>0</v>
          </cell>
          <cell r="Y58">
            <v>11185</v>
          </cell>
          <cell r="Z58">
            <v>39524370.72</v>
          </cell>
          <cell r="AA58">
            <v>198536181.04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3006</v>
          </cell>
          <cell r="E59">
            <v>2863108</v>
          </cell>
          <cell r="F59">
            <v>22600</v>
          </cell>
          <cell r="G59">
            <v>5209157</v>
          </cell>
          <cell r="H59">
            <v>8072265</v>
          </cell>
          <cell r="Q59">
            <v>0</v>
          </cell>
          <cell r="X59">
            <v>0</v>
          </cell>
          <cell r="Y59">
            <v>25606</v>
          </cell>
          <cell r="Z59">
            <v>8072265</v>
          </cell>
          <cell r="AA59">
            <v>332875554.98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1531732</v>
          </cell>
          <cell r="E60">
            <v>356977640.75</v>
          </cell>
          <cell r="F60">
            <v>2630099</v>
          </cell>
          <cell r="G60">
            <v>279207648.62</v>
          </cell>
          <cell r="H60">
            <v>636185289.37</v>
          </cell>
          <cell r="Q60">
            <v>0</v>
          </cell>
          <cell r="X60">
            <v>0</v>
          </cell>
          <cell r="Y60">
            <v>4161831</v>
          </cell>
          <cell r="Z60">
            <v>636185289.37</v>
          </cell>
          <cell r="AA60">
            <v>2595458294.7799997</v>
          </cell>
        </row>
        <row r="61">
          <cell r="B61" t="str">
            <v>TNGR</v>
          </cell>
          <cell r="C61" t="str">
            <v>Тэнгэр капитал ХХК</v>
          </cell>
          <cell r="D61">
            <v>6065</v>
          </cell>
          <cell r="E61">
            <v>1153600</v>
          </cell>
          <cell r="F61">
            <v>31583</v>
          </cell>
          <cell r="G61">
            <v>53171495.22</v>
          </cell>
          <cell r="H61">
            <v>54325095.22</v>
          </cell>
          <cell r="Q61">
            <v>0</v>
          </cell>
          <cell r="X61">
            <v>0</v>
          </cell>
          <cell r="Y61">
            <v>37648</v>
          </cell>
          <cell r="Z61">
            <v>54325095.22</v>
          </cell>
          <cell r="AA61">
            <v>246994919.32000002</v>
          </cell>
        </row>
        <row r="62">
          <cell r="B62" t="str">
            <v>TTOL</v>
          </cell>
          <cell r="C62" t="str">
            <v>Тэсо Инвестмент</v>
          </cell>
          <cell r="D62">
            <v>264737</v>
          </cell>
          <cell r="E62">
            <v>28482752.31</v>
          </cell>
          <cell r="F62">
            <v>112948</v>
          </cell>
          <cell r="G62">
            <v>21588504.41</v>
          </cell>
          <cell r="H62">
            <v>50071256.72</v>
          </cell>
          <cell r="Q62">
            <v>0</v>
          </cell>
          <cell r="X62">
            <v>0</v>
          </cell>
          <cell r="Y62">
            <v>377685</v>
          </cell>
          <cell r="Z62">
            <v>50071256.72</v>
          </cell>
          <cell r="AA62">
            <v>158627260.71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179</v>
          </cell>
          <cell r="E63">
            <v>135082</v>
          </cell>
          <cell r="F63">
            <v>3733</v>
          </cell>
          <cell r="G63">
            <v>1688404</v>
          </cell>
          <cell r="H63">
            <v>1823486</v>
          </cell>
          <cell r="Q63">
            <v>0</v>
          </cell>
          <cell r="X63">
            <v>0</v>
          </cell>
          <cell r="Y63">
            <v>3912</v>
          </cell>
          <cell r="Z63">
            <v>1823486</v>
          </cell>
          <cell r="AA63">
            <v>52612873.64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Q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Q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96788</v>
          </cell>
          <cell r="E66">
            <v>21526361</v>
          </cell>
          <cell r="F66">
            <v>115323</v>
          </cell>
          <cell r="G66">
            <v>26637337</v>
          </cell>
          <cell r="H66">
            <v>48163698</v>
          </cell>
          <cell r="Q66">
            <v>0</v>
          </cell>
          <cell r="X66">
            <v>0</v>
          </cell>
          <cell r="Y66">
            <v>212111</v>
          </cell>
          <cell r="Z66">
            <v>48163698</v>
          </cell>
          <cell r="AA66">
            <v>211086852.63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Q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17494</v>
          </cell>
          <cell r="E10">
            <v>820689.8</v>
          </cell>
          <cell r="F10">
            <v>2176</v>
          </cell>
          <cell r="G10">
            <v>2287403</v>
          </cell>
          <cell r="H10">
            <v>3108092.8</v>
          </cell>
          <cell r="Q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15</v>
          </cell>
          <cell r="E11">
            <v>9330</v>
          </cell>
          <cell r="F11">
            <v>190</v>
          </cell>
          <cell r="G11">
            <v>876550</v>
          </cell>
          <cell r="H11">
            <v>885880</v>
          </cell>
          <cell r="Q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756100</v>
          </cell>
          <cell r="E12">
            <v>200273404.86</v>
          </cell>
          <cell r="F12">
            <v>154537</v>
          </cell>
          <cell r="G12">
            <v>127086661.35</v>
          </cell>
          <cell r="H12">
            <v>327360066.21000004</v>
          </cell>
          <cell r="Q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Q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290614</v>
          </cell>
          <cell r="E14">
            <v>60320378.64</v>
          </cell>
          <cell r="F14">
            <v>1053594</v>
          </cell>
          <cell r="G14">
            <v>46840079.22</v>
          </cell>
          <cell r="H14">
            <v>107160457.86</v>
          </cell>
          <cell r="Q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Q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1225879</v>
          </cell>
          <cell r="E16">
            <v>446374014.84</v>
          </cell>
          <cell r="F16">
            <v>1662885</v>
          </cell>
          <cell r="G16">
            <v>496124479.64</v>
          </cell>
          <cell r="H16">
            <v>942498494.48</v>
          </cell>
          <cell r="Q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Q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326855</v>
          </cell>
          <cell r="E18">
            <v>51296804.12</v>
          </cell>
          <cell r="F18">
            <v>0</v>
          </cell>
          <cell r="G18">
            <v>0</v>
          </cell>
          <cell r="H18">
            <v>51296804.12</v>
          </cell>
          <cell r="Q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146230</v>
          </cell>
          <cell r="E19">
            <v>93101285.51</v>
          </cell>
          <cell r="F19">
            <v>979307</v>
          </cell>
          <cell r="G19">
            <v>77545194.81</v>
          </cell>
          <cell r="H19">
            <v>170646480.32</v>
          </cell>
          <cell r="Q19">
            <v>0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40810</v>
          </cell>
          <cell r="G20">
            <v>5919539.8</v>
          </cell>
          <cell r="H20">
            <v>5919539.8</v>
          </cell>
          <cell r="Q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8500</v>
          </cell>
          <cell r="E21">
            <v>1729250</v>
          </cell>
          <cell r="F21">
            <v>18174</v>
          </cell>
          <cell r="G21">
            <v>10164023</v>
          </cell>
          <cell r="H21">
            <v>11893273</v>
          </cell>
          <cell r="Q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2094413</v>
          </cell>
          <cell r="E22">
            <v>224813166.98</v>
          </cell>
          <cell r="F22">
            <v>3028526</v>
          </cell>
          <cell r="G22">
            <v>278575611.31</v>
          </cell>
          <cell r="H22">
            <v>503388778.28999996</v>
          </cell>
          <cell r="Q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8878281</v>
          </cell>
          <cell r="E23">
            <v>435012397.28999996</v>
          </cell>
          <cell r="F23">
            <v>1752329</v>
          </cell>
          <cell r="G23">
            <v>91352031.80000001</v>
          </cell>
          <cell r="H23">
            <v>526364429.09</v>
          </cell>
          <cell r="Q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Q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Q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71523</v>
          </cell>
          <cell r="E26">
            <v>756097525</v>
          </cell>
          <cell r="F26">
            <v>66792</v>
          </cell>
          <cell r="G26">
            <v>747091230</v>
          </cell>
          <cell r="H26">
            <v>1503188755</v>
          </cell>
          <cell r="Q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Q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19335</v>
          </cell>
          <cell r="E28">
            <v>14698537</v>
          </cell>
          <cell r="F28">
            <v>276937</v>
          </cell>
          <cell r="G28">
            <v>27005203.93</v>
          </cell>
          <cell r="H28">
            <v>41703740.93</v>
          </cell>
          <cell r="Q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67664</v>
          </cell>
          <cell r="E29">
            <v>19325363</v>
          </cell>
          <cell r="F29">
            <v>39413</v>
          </cell>
          <cell r="G29">
            <v>57327689</v>
          </cell>
          <cell r="H29">
            <v>76653052</v>
          </cell>
          <cell r="Q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Q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Q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Q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650</v>
          </cell>
          <cell r="E33">
            <v>496410.5</v>
          </cell>
          <cell r="F33">
            <v>7869</v>
          </cell>
          <cell r="G33">
            <v>620841.4</v>
          </cell>
          <cell r="H33">
            <v>1117251.9</v>
          </cell>
          <cell r="Q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11352300</v>
          </cell>
          <cell r="E34">
            <v>6227522923.79</v>
          </cell>
          <cell r="F34">
            <v>11040510</v>
          </cell>
          <cell r="G34">
            <v>6179941444.99</v>
          </cell>
          <cell r="H34">
            <v>12407464368.779999</v>
          </cell>
          <cell r="Q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8063</v>
          </cell>
          <cell r="E35">
            <v>5042881.42</v>
          </cell>
          <cell r="F35">
            <v>394557</v>
          </cell>
          <cell r="G35">
            <v>95527729.75</v>
          </cell>
          <cell r="H35">
            <v>100570611.17</v>
          </cell>
          <cell r="Q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844</v>
          </cell>
          <cell r="E36">
            <v>339477.2</v>
          </cell>
          <cell r="F36">
            <v>370531</v>
          </cell>
          <cell r="G36">
            <v>21109768.23</v>
          </cell>
          <cell r="H36">
            <v>21449245.43</v>
          </cell>
          <cell r="Q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1692138</v>
          </cell>
          <cell r="E37">
            <v>310412577.31</v>
          </cell>
          <cell r="F37">
            <v>1111966</v>
          </cell>
          <cell r="G37">
            <v>180942775.37</v>
          </cell>
          <cell r="H37">
            <v>491355352.68</v>
          </cell>
          <cell r="M37">
            <v>1000</v>
          </cell>
          <cell r="N37">
            <v>100000000</v>
          </cell>
          <cell r="Q37">
            <v>100000000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148523</v>
          </cell>
          <cell r="G38">
            <v>37927844.6</v>
          </cell>
          <cell r="H38">
            <v>37927844.6</v>
          </cell>
          <cell r="Q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Q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40697</v>
          </cell>
          <cell r="E40">
            <v>28489223.85</v>
          </cell>
          <cell r="F40">
            <v>11923</v>
          </cell>
          <cell r="G40">
            <v>2074912</v>
          </cell>
          <cell r="H40">
            <v>30564135.85</v>
          </cell>
          <cell r="Q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Q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19102</v>
          </cell>
          <cell r="E42">
            <v>89234322.1</v>
          </cell>
          <cell r="F42">
            <v>1175</v>
          </cell>
          <cell r="G42">
            <v>5454240</v>
          </cell>
          <cell r="H42">
            <v>94688562.1</v>
          </cell>
          <cell r="Q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585</v>
          </cell>
          <cell r="E43">
            <v>143450</v>
          </cell>
          <cell r="F43">
            <v>67684</v>
          </cell>
          <cell r="G43">
            <v>5422477</v>
          </cell>
          <cell r="H43">
            <v>5565927</v>
          </cell>
          <cell r="Q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4080</v>
          </cell>
          <cell r="E44">
            <v>879480</v>
          </cell>
          <cell r="F44">
            <v>0</v>
          </cell>
          <cell r="G44">
            <v>0</v>
          </cell>
          <cell r="H44">
            <v>879480</v>
          </cell>
          <cell r="Q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1200</v>
          </cell>
          <cell r="E45">
            <v>2040000</v>
          </cell>
          <cell r="F45">
            <v>20798</v>
          </cell>
          <cell r="G45">
            <v>862257.21</v>
          </cell>
          <cell r="H45">
            <v>2902257.21</v>
          </cell>
          <cell r="Q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472269</v>
          </cell>
          <cell r="E46">
            <v>182464006.29</v>
          </cell>
          <cell r="F46">
            <v>470843</v>
          </cell>
          <cell r="G46">
            <v>420855352.92</v>
          </cell>
          <cell r="H46">
            <v>603319359.21</v>
          </cell>
          <cell r="Q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8950</v>
          </cell>
          <cell r="E47">
            <v>375005</v>
          </cell>
          <cell r="F47">
            <v>1312</v>
          </cell>
          <cell r="G47">
            <v>3184790</v>
          </cell>
          <cell r="H47">
            <v>3559795</v>
          </cell>
          <cell r="Q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48462</v>
          </cell>
          <cell r="E48">
            <v>4429588.2</v>
          </cell>
          <cell r="F48">
            <v>30464</v>
          </cell>
          <cell r="G48">
            <v>3192165.1</v>
          </cell>
          <cell r="H48">
            <v>7621753.300000001</v>
          </cell>
          <cell r="Q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135132</v>
          </cell>
          <cell r="E49">
            <v>11366076.38</v>
          </cell>
          <cell r="F49">
            <v>122132</v>
          </cell>
          <cell r="G49">
            <v>16738610.91</v>
          </cell>
          <cell r="H49">
            <v>28104687.29</v>
          </cell>
          <cell r="Q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Q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423115</v>
          </cell>
          <cell r="E51">
            <v>108899078.41</v>
          </cell>
          <cell r="F51">
            <v>1672258</v>
          </cell>
          <cell r="G51">
            <v>128577052.15</v>
          </cell>
          <cell r="H51">
            <v>237476130.56</v>
          </cell>
          <cell r="O51">
            <v>1000</v>
          </cell>
          <cell r="P51">
            <v>100000000</v>
          </cell>
          <cell r="Q51">
            <v>100000000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210</v>
          </cell>
          <cell r="E52">
            <v>242139.9</v>
          </cell>
          <cell r="F52">
            <v>71</v>
          </cell>
          <cell r="G52">
            <v>203912</v>
          </cell>
          <cell r="H52">
            <v>446051.9</v>
          </cell>
          <cell r="Q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Q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72951</v>
          </cell>
          <cell r="E54">
            <v>4765897</v>
          </cell>
          <cell r="F54">
            <v>218709</v>
          </cell>
          <cell r="G54">
            <v>114086441</v>
          </cell>
          <cell r="H54">
            <v>118852338</v>
          </cell>
          <cell r="Q54">
            <v>0</v>
          </cell>
        </row>
        <row r="55">
          <cell r="B55" t="str">
            <v>SECP</v>
          </cell>
          <cell r="C55" t="str">
            <v>СИКАП</v>
          </cell>
          <cell r="D55">
            <v>5583</v>
          </cell>
          <cell r="E55">
            <v>7870450</v>
          </cell>
          <cell r="F55">
            <v>10266</v>
          </cell>
          <cell r="G55">
            <v>814924</v>
          </cell>
          <cell r="H55">
            <v>8685374</v>
          </cell>
          <cell r="Q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Q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454674</v>
          </cell>
          <cell r="E57">
            <v>129997688.12</v>
          </cell>
          <cell r="F57">
            <v>2850731</v>
          </cell>
          <cell r="G57">
            <v>236224214.11</v>
          </cell>
          <cell r="H57">
            <v>366221902.23</v>
          </cell>
          <cell r="Q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4524</v>
          </cell>
          <cell r="E58">
            <v>9481500</v>
          </cell>
          <cell r="F58">
            <v>6661</v>
          </cell>
          <cell r="G58">
            <v>30042870.72</v>
          </cell>
          <cell r="H58">
            <v>39524370.72</v>
          </cell>
          <cell r="Q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3006</v>
          </cell>
          <cell r="E59">
            <v>2863108</v>
          </cell>
          <cell r="F59">
            <v>22600</v>
          </cell>
          <cell r="G59">
            <v>5209157</v>
          </cell>
          <cell r="H59">
            <v>8072265</v>
          </cell>
          <cell r="Q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1531732</v>
          </cell>
          <cell r="E60">
            <v>356977640.75</v>
          </cell>
          <cell r="F60">
            <v>2630099</v>
          </cell>
          <cell r="G60">
            <v>279207648.62</v>
          </cell>
          <cell r="H60">
            <v>636185289.37</v>
          </cell>
          <cell r="Q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6065</v>
          </cell>
          <cell r="E61">
            <v>1153600</v>
          </cell>
          <cell r="F61">
            <v>31583</v>
          </cell>
          <cell r="G61">
            <v>53171495.22</v>
          </cell>
          <cell r="H61">
            <v>54325095.22</v>
          </cell>
          <cell r="Q61">
            <v>0</v>
          </cell>
        </row>
        <row r="62">
          <cell r="B62" t="str">
            <v>TTOL</v>
          </cell>
          <cell r="C62" t="str">
            <v>Тэсо Инвестмент</v>
          </cell>
          <cell r="D62">
            <v>264737</v>
          </cell>
          <cell r="E62">
            <v>28482752.31</v>
          </cell>
          <cell r="F62">
            <v>112948</v>
          </cell>
          <cell r="G62">
            <v>21588504.41</v>
          </cell>
          <cell r="H62">
            <v>50071256.72</v>
          </cell>
          <cell r="Q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179</v>
          </cell>
          <cell r="E63">
            <v>135082</v>
          </cell>
          <cell r="F63">
            <v>3733</v>
          </cell>
          <cell r="G63">
            <v>1688404</v>
          </cell>
          <cell r="H63">
            <v>1823486</v>
          </cell>
          <cell r="Q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Q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Q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96788</v>
          </cell>
          <cell r="E66">
            <v>21526361</v>
          </cell>
          <cell r="F66">
            <v>115323</v>
          </cell>
          <cell r="G66">
            <v>26637337</v>
          </cell>
          <cell r="H66">
            <v>48163698</v>
          </cell>
          <cell r="Q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Q79"/>
  <sheetViews>
    <sheetView tabSelected="1" view="pageBreakPreview" zoomScale="70" zoomScaleSheetLayoutView="70" workbookViewId="0" topLeftCell="A1">
      <pane xSplit="3" ySplit="15" topLeftCell="D61" activePane="bottomRight" state="frozen"/>
      <selection pane="topRight" activeCell="D1" sqref="D1"/>
      <selection pane="bottomLeft" activeCell="A16" sqref="A16"/>
      <selection pane="bottomRight" activeCell="G14" sqref="G14:I14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3.140625" style="1" customWidth="1"/>
    <col min="5" max="5" width="14.57421875" style="1" customWidth="1"/>
    <col min="6" max="6" width="13.7109375" style="1" customWidth="1"/>
    <col min="7" max="7" width="21.7109375" style="2" bestFit="1" customWidth="1"/>
    <col min="8" max="8" width="21.7109375" style="3" customWidth="1"/>
    <col min="9" max="9" width="18.00390625" style="3" customWidth="1"/>
    <col min="10" max="10" width="21.7109375" style="1" customWidth="1"/>
    <col min="11" max="11" width="14.57421875" style="1" customWidth="1"/>
    <col min="12" max="12" width="17.57421875" style="1" customWidth="1"/>
    <col min="13" max="13" width="22.421875" style="1" bestFit="1" customWidth="1"/>
    <col min="14" max="14" width="25.421875" style="1" customWidth="1"/>
    <col min="15" max="15" width="16.7109375" style="1" customWidth="1"/>
    <col min="16" max="16" width="24.421875" style="24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6" ht="13.9" customHeight="1"/>
    <row r="7" spans="10:12" ht="15.75">
      <c r="J7" s="5"/>
      <c r="K7" s="5"/>
      <c r="L7" s="5"/>
    </row>
    <row r="8" spans="8:13" ht="15.75">
      <c r="H8" s="6"/>
      <c r="I8" s="6"/>
      <c r="J8" s="7"/>
      <c r="K8" s="7"/>
      <c r="L8" s="7"/>
      <c r="M8" s="7"/>
    </row>
    <row r="9" spans="2:15" ht="15" customHeight="1">
      <c r="B9" s="8"/>
      <c r="C9" s="9"/>
      <c r="D9" s="40" t="s">
        <v>0</v>
      </c>
      <c r="E9" s="40"/>
      <c r="F9" s="40"/>
      <c r="G9" s="40"/>
      <c r="H9" s="40"/>
      <c r="I9" s="40"/>
      <c r="J9" s="40"/>
      <c r="K9" s="40"/>
      <c r="L9" s="40"/>
      <c r="M9" s="9"/>
      <c r="N9" s="9"/>
      <c r="O9" s="9"/>
    </row>
    <row r="10" ht="15.75"/>
    <row r="11" spans="12:15" ht="15" customHeight="1" thickBot="1">
      <c r="L11" s="41" t="s">
        <v>136</v>
      </c>
      <c r="M11" s="41"/>
      <c r="N11" s="41"/>
      <c r="O11" s="41"/>
    </row>
    <row r="12" spans="1:15" ht="14.45" customHeight="1">
      <c r="A12" s="42" t="s">
        <v>1</v>
      </c>
      <c r="B12" s="44" t="s">
        <v>2</v>
      </c>
      <c r="C12" s="44" t="s">
        <v>3</v>
      </c>
      <c r="D12" s="44" t="s">
        <v>4</v>
      </c>
      <c r="E12" s="44"/>
      <c r="F12" s="44"/>
      <c r="G12" s="46" t="s">
        <v>135</v>
      </c>
      <c r="H12" s="46"/>
      <c r="I12" s="46"/>
      <c r="J12" s="46"/>
      <c r="K12" s="46"/>
      <c r="L12" s="46"/>
      <c r="M12" s="46"/>
      <c r="N12" s="48" t="s">
        <v>131</v>
      </c>
      <c r="O12" s="49"/>
    </row>
    <row r="13" spans="1:17" s="8" customFormat="1" ht="15.75" customHeight="1">
      <c r="A13" s="43"/>
      <c r="B13" s="45"/>
      <c r="C13" s="45"/>
      <c r="D13" s="45"/>
      <c r="E13" s="45"/>
      <c r="F13" s="45"/>
      <c r="G13" s="47"/>
      <c r="H13" s="47"/>
      <c r="I13" s="47"/>
      <c r="J13" s="47"/>
      <c r="K13" s="47"/>
      <c r="L13" s="47"/>
      <c r="M13" s="47"/>
      <c r="N13" s="50"/>
      <c r="O13" s="51"/>
      <c r="P13" s="31"/>
      <c r="Q13" s="10"/>
    </row>
    <row r="14" spans="1:17" s="8" customFormat="1" ht="33.75" customHeight="1">
      <c r="A14" s="43"/>
      <c r="B14" s="45"/>
      <c r="C14" s="45"/>
      <c r="D14" s="45"/>
      <c r="E14" s="45"/>
      <c r="F14" s="45"/>
      <c r="G14" s="56" t="s">
        <v>5</v>
      </c>
      <c r="H14" s="57"/>
      <c r="I14" s="58"/>
      <c r="J14" s="56" t="s">
        <v>133</v>
      </c>
      <c r="K14" s="57"/>
      <c r="L14" s="58"/>
      <c r="M14" s="54" t="s">
        <v>6</v>
      </c>
      <c r="N14" s="33" t="s">
        <v>7</v>
      </c>
      <c r="O14" s="35" t="s">
        <v>8</v>
      </c>
      <c r="P14" s="31"/>
      <c r="Q14" s="10"/>
    </row>
    <row r="15" spans="1:17" s="8" customFormat="1" ht="55.9" customHeight="1">
      <c r="A15" s="43"/>
      <c r="B15" s="45"/>
      <c r="C15" s="45"/>
      <c r="D15" s="16" t="s">
        <v>9</v>
      </c>
      <c r="E15" s="16" t="s">
        <v>10</v>
      </c>
      <c r="F15" s="16" t="s">
        <v>11</v>
      </c>
      <c r="G15" s="28" t="s">
        <v>134</v>
      </c>
      <c r="H15" s="11" t="s">
        <v>130</v>
      </c>
      <c r="I15" s="28" t="s">
        <v>132</v>
      </c>
      <c r="J15" s="28" t="s">
        <v>134</v>
      </c>
      <c r="K15" s="28" t="s">
        <v>130</v>
      </c>
      <c r="L15" s="28" t="s">
        <v>132</v>
      </c>
      <c r="M15" s="55"/>
      <c r="N15" s="34"/>
      <c r="O15" s="36"/>
      <c r="P15" s="31"/>
      <c r="Q15" s="10"/>
    </row>
    <row r="16" spans="1:16" ht="15">
      <c r="A16" s="12">
        <v>1</v>
      </c>
      <c r="B16" s="13" t="s">
        <v>21</v>
      </c>
      <c r="C16" s="14" t="s">
        <v>22</v>
      </c>
      <c r="D16" s="15" t="s">
        <v>14</v>
      </c>
      <c r="E16" s="16" t="s">
        <v>14</v>
      </c>
      <c r="F16" s="16" t="s">
        <v>14</v>
      </c>
      <c r="G16" s="17">
        <f>VLOOKUP(B16,'[4]Brokers'!$B$9:$H$66,7,0)</f>
        <v>526364429.09</v>
      </c>
      <c r="H16" s="17">
        <f>VLOOKUP(B16,'[2]Brokers'!$B$9:$X$66,23,0)</f>
        <v>0</v>
      </c>
      <c r="I16" s="17">
        <f>VLOOKUP(B16,'[2]Brokers'!$B$9:$Q$66,16,0)</f>
        <v>0</v>
      </c>
      <c r="J16" s="17">
        <f>VLOOKUP(B16,'[2]Brokers'!$B$9:$S$66,18,0)</f>
        <v>0</v>
      </c>
      <c r="K16" s="17">
        <f>VLOOKUP(B16,'[4]Brokers'!$B$9:$S$66,18,0)</f>
        <v>0</v>
      </c>
      <c r="L16" s="17">
        <f>VLOOKUP(B16,'[1]Brokers'!$B$9:$T$66,19,0)</f>
        <v>0</v>
      </c>
      <c r="M16" s="18">
        <f>L16+I16+J16+H16+G16</f>
        <v>526364429.09</v>
      </c>
      <c r="N16" s="17">
        <f>VLOOKUP(B16,'[3]Sheet4'!$B$9:$AA$66,26,0)</f>
        <v>34657847202.189995</v>
      </c>
      <c r="O16" s="29">
        <f>N16/$N$74</f>
        <v>0.3298815712998286</v>
      </c>
      <c r="P16" s="32"/>
    </row>
    <row r="17" spans="1:16" ht="15">
      <c r="A17" s="12">
        <v>2</v>
      </c>
      <c r="B17" s="13" t="s">
        <v>15</v>
      </c>
      <c r="C17" s="14" t="s">
        <v>16</v>
      </c>
      <c r="D17" s="15" t="s">
        <v>14</v>
      </c>
      <c r="E17" s="16"/>
      <c r="F17" s="16" t="s">
        <v>14</v>
      </c>
      <c r="G17" s="17">
        <f>VLOOKUP(B17,'[4]Brokers'!$B$9:$H$66,7,0)</f>
        <v>237476130.56</v>
      </c>
      <c r="H17" s="17">
        <f>VLOOKUP(B17,'[2]Brokers'!$B$9:$X$66,23,0)</f>
        <v>145620400</v>
      </c>
      <c r="I17" s="17">
        <f>VLOOKUP(B17,'[2]Brokers'!$B$9:$Q$66,16,0)</f>
        <v>100000000</v>
      </c>
      <c r="J17" s="17">
        <f>VLOOKUP(B17,'[2]Brokers'!$B$9:$S$66,18,0)</f>
        <v>0</v>
      </c>
      <c r="K17" s="17">
        <v>0</v>
      </c>
      <c r="L17" s="17">
        <f>VLOOKUP(B17,'[1]Brokers'!$B$9:$T$66,19,0)</f>
        <v>0</v>
      </c>
      <c r="M17" s="18">
        <f aca="true" t="shared" si="0" ref="M17:M48">L17+I17+J17+H17+G17</f>
        <v>483096530.56</v>
      </c>
      <c r="N17" s="17">
        <f>VLOOKUP(B17,'[3]Sheet4'!$B$9:$AA$66,26,0)</f>
        <v>24029011397.700005</v>
      </c>
      <c r="O17" s="29">
        <f>N17/$N$74</f>
        <v>0.22871380297833055</v>
      </c>
      <c r="P17" s="32"/>
    </row>
    <row r="18" spans="1:16" ht="15">
      <c r="A18" s="12">
        <v>3</v>
      </c>
      <c r="B18" s="13" t="s">
        <v>31</v>
      </c>
      <c r="C18" s="14" t="s">
        <v>32</v>
      </c>
      <c r="D18" s="15" t="s">
        <v>14</v>
      </c>
      <c r="E18" s="16" t="s">
        <v>14</v>
      </c>
      <c r="F18" s="16"/>
      <c r="G18" s="17">
        <f>VLOOKUP(B18,'[4]Brokers'!$B$9:$H$66,7,0)</f>
        <v>12407464368.779999</v>
      </c>
      <c r="H18" s="17">
        <f>VLOOKUP(B18,'[2]Brokers'!$B$9:$X$66,23,0)</f>
        <v>0</v>
      </c>
      <c r="I18" s="17">
        <f>VLOOKUP(B18,'[2]Brokers'!$B$9:$Q$66,16,0)</f>
        <v>0</v>
      </c>
      <c r="J18" s="17">
        <f>VLOOKUP(B18,'[2]Brokers'!$B$9:$S$66,18,0)</f>
        <v>0</v>
      </c>
      <c r="K18" s="17">
        <v>0</v>
      </c>
      <c r="L18" s="17">
        <f>VLOOKUP(B18,'[1]Brokers'!$B$9:$T$66,19,0)</f>
        <v>0</v>
      </c>
      <c r="M18" s="18">
        <f>L18+I18+J18+H18+G18</f>
        <v>12407464368.779999</v>
      </c>
      <c r="N18" s="17">
        <f>VLOOKUP(B18,'[3]Sheet4'!$B$9:$AA$66,26,0)</f>
        <v>13391602375.289999</v>
      </c>
      <c r="O18" s="29">
        <f>N18/$N$74</f>
        <v>0.12746443274480232</v>
      </c>
      <c r="P18" s="32"/>
    </row>
    <row r="19" spans="1:16" ht="15">
      <c r="A19" s="12">
        <v>4</v>
      </c>
      <c r="B19" s="13" t="s">
        <v>45</v>
      </c>
      <c r="C19" s="14" t="s">
        <v>46</v>
      </c>
      <c r="D19" s="15" t="s">
        <v>14</v>
      </c>
      <c r="E19" s="16"/>
      <c r="F19" s="16"/>
      <c r="G19" s="17">
        <f>VLOOKUP(B19,'[4]Brokers'!$B$9:$H$66,7,0)</f>
        <v>1503188755</v>
      </c>
      <c r="H19" s="17">
        <f>VLOOKUP(B19,'[2]Brokers'!$B$9:$X$66,23,0)</f>
        <v>0</v>
      </c>
      <c r="I19" s="17">
        <f>VLOOKUP(B19,'[2]Brokers'!$B$9:$Q$66,16,0)</f>
        <v>0</v>
      </c>
      <c r="J19" s="17">
        <f>VLOOKUP(B19,'[2]Brokers'!$B$9:$S$66,18,0)</f>
        <v>0</v>
      </c>
      <c r="K19" s="17">
        <v>0</v>
      </c>
      <c r="L19" s="17">
        <f>VLOOKUP(B19,'[1]Brokers'!$B$9:$T$66,19,0)</f>
        <v>0</v>
      </c>
      <c r="M19" s="18">
        <f t="shared" si="0"/>
        <v>1503188755</v>
      </c>
      <c r="N19" s="17">
        <f>VLOOKUP(B19,'[3]Sheet4'!$B$9:$AA$66,26,0)</f>
        <v>7601382550.85</v>
      </c>
      <c r="O19" s="29">
        <f>N19/$N$74</f>
        <v>0.07235175356670875</v>
      </c>
      <c r="P19" s="32"/>
    </row>
    <row r="20" spans="1:16" ht="15">
      <c r="A20" s="12">
        <v>5</v>
      </c>
      <c r="B20" s="13" t="s">
        <v>12</v>
      </c>
      <c r="C20" s="14" t="s">
        <v>13</v>
      </c>
      <c r="D20" s="15" t="s">
        <v>14</v>
      </c>
      <c r="E20" s="16" t="s">
        <v>14</v>
      </c>
      <c r="F20" s="16" t="s">
        <v>14</v>
      </c>
      <c r="G20" s="17">
        <f>VLOOKUP(B20,'[4]Brokers'!$B$9:$H$66,7,0)</f>
        <v>942498494.48</v>
      </c>
      <c r="H20" s="17">
        <f>VLOOKUP(B20,'[2]Brokers'!$B$9:$X$66,23,0)</f>
        <v>0</v>
      </c>
      <c r="I20" s="17">
        <f>VLOOKUP(B20,'[2]Brokers'!$B$9:$Q$66,16,0)</f>
        <v>0</v>
      </c>
      <c r="J20" s="17">
        <f>VLOOKUP(B20,'[2]Brokers'!$B$9:$S$66,18,0)</f>
        <v>0</v>
      </c>
      <c r="K20" s="17">
        <v>0</v>
      </c>
      <c r="L20" s="17">
        <f>VLOOKUP(B20,'[1]Brokers'!$B$9:$T$66,19,0)</f>
        <v>0</v>
      </c>
      <c r="M20" s="18">
        <f t="shared" si="0"/>
        <v>942498494.48</v>
      </c>
      <c r="N20" s="17">
        <f>VLOOKUP(B20,'[3]Sheet4'!$B$9:$AA$66,26,0)</f>
        <v>5147542238.110001</v>
      </c>
      <c r="O20" s="29">
        <f>N20/$N$74</f>
        <v>0.04899552219540813</v>
      </c>
      <c r="P20" s="32"/>
    </row>
    <row r="21" spans="1:16" ht="15">
      <c r="A21" s="12">
        <v>6</v>
      </c>
      <c r="B21" s="13" t="s">
        <v>19</v>
      </c>
      <c r="C21" s="14" t="s">
        <v>20</v>
      </c>
      <c r="D21" s="15" t="s">
        <v>14</v>
      </c>
      <c r="E21" s="16" t="s">
        <v>14</v>
      </c>
      <c r="F21" s="16" t="s">
        <v>14</v>
      </c>
      <c r="G21" s="17">
        <f>VLOOKUP(B21,'[4]Brokers'!$B$9:$H$66,7,0)</f>
        <v>491355352.68</v>
      </c>
      <c r="H21" s="17">
        <f>VLOOKUP(B21,'[2]Brokers'!$B$9:$X$66,23,0)</f>
        <v>495500000</v>
      </c>
      <c r="I21" s="17">
        <f>VLOOKUP(B21,'[2]Brokers'!$B$9:$Q$66,16,0)</f>
        <v>100000000</v>
      </c>
      <c r="J21" s="17">
        <f>VLOOKUP(B21,'[2]Brokers'!$B$9:$S$66,18,0)</f>
        <v>0</v>
      </c>
      <c r="K21" s="17">
        <v>0</v>
      </c>
      <c r="L21" s="17">
        <f>VLOOKUP(B21,'[1]Brokers'!$B$9:$T$66,19,0)</f>
        <v>0</v>
      </c>
      <c r="M21" s="18">
        <f t="shared" si="0"/>
        <v>1086855352.68</v>
      </c>
      <c r="N21" s="17">
        <f>VLOOKUP(B21,'[3]Sheet4'!$B$9:$AA$66,26,0)</f>
        <v>4177763380.6500006</v>
      </c>
      <c r="O21" s="29">
        <f>N21/$N$74</f>
        <v>0.039764938095769004</v>
      </c>
      <c r="P21" s="32"/>
    </row>
    <row r="22" spans="1:17" s="8" customFormat="1" ht="15">
      <c r="A22" s="12">
        <v>7</v>
      </c>
      <c r="B22" s="13" t="s">
        <v>25</v>
      </c>
      <c r="C22" s="14" t="s">
        <v>26</v>
      </c>
      <c r="D22" s="15" t="s">
        <v>14</v>
      </c>
      <c r="E22" s="16" t="s">
        <v>14</v>
      </c>
      <c r="F22" s="16"/>
      <c r="G22" s="17">
        <f>VLOOKUP(B22,'[4]Brokers'!$B$9:$H$66,7,0)</f>
        <v>636185289.37</v>
      </c>
      <c r="H22" s="17">
        <f>VLOOKUP(B22,'[2]Brokers'!$B$9:$X$66,23,0)</f>
        <v>0</v>
      </c>
      <c r="I22" s="17">
        <f>VLOOKUP(B22,'[2]Brokers'!$B$9:$Q$66,16,0)</f>
        <v>0</v>
      </c>
      <c r="J22" s="17">
        <f>VLOOKUP(B22,'[2]Brokers'!$B$9:$S$66,18,0)</f>
        <v>0</v>
      </c>
      <c r="K22" s="17">
        <v>0</v>
      </c>
      <c r="L22" s="17">
        <f>VLOOKUP(B22,'[1]Brokers'!$B$9:$T$66,19,0)</f>
        <v>0</v>
      </c>
      <c r="M22" s="18">
        <f t="shared" si="0"/>
        <v>636185289.37</v>
      </c>
      <c r="N22" s="17">
        <f>VLOOKUP(B22,'[3]Sheet4'!$B$9:$AA$66,26,0)</f>
        <v>2595458294.7799997</v>
      </c>
      <c r="O22" s="29">
        <f>N22/$N$74</f>
        <v>0.024704184755915765</v>
      </c>
      <c r="P22" s="32"/>
      <c r="Q22" s="10"/>
    </row>
    <row r="23" spans="1:16" ht="15">
      <c r="A23" s="12">
        <v>8</v>
      </c>
      <c r="B23" s="13" t="s">
        <v>27</v>
      </c>
      <c r="C23" s="14" t="s">
        <v>28</v>
      </c>
      <c r="D23" s="15" t="s">
        <v>14</v>
      </c>
      <c r="E23" s="16" t="s">
        <v>14</v>
      </c>
      <c r="F23" s="16" t="s">
        <v>14</v>
      </c>
      <c r="G23" s="17">
        <f>VLOOKUP(B23,'[4]Brokers'!$B$9:$H$66,7,0)</f>
        <v>366221902.23</v>
      </c>
      <c r="H23" s="17">
        <f>VLOOKUP(B23,'[2]Brokers'!$B$9:$X$66,23,0)</f>
        <v>48825000</v>
      </c>
      <c r="I23" s="17">
        <f>VLOOKUP(B23,'[2]Brokers'!$B$9:$Q$66,16,0)</f>
        <v>0</v>
      </c>
      <c r="J23" s="17">
        <f>VLOOKUP(B23,'[2]Brokers'!$B$9:$S$66,18,0)</f>
        <v>0</v>
      </c>
      <c r="K23" s="17">
        <v>0</v>
      </c>
      <c r="L23" s="17">
        <f>VLOOKUP(B23,'[1]Brokers'!$B$9:$T$66,19,0)</f>
        <v>0</v>
      </c>
      <c r="M23" s="18">
        <f t="shared" si="0"/>
        <v>415046902.23</v>
      </c>
      <c r="N23" s="17">
        <f>VLOOKUP(B23,'[3]Sheet4'!$B$9:$AA$66,26,0)</f>
        <v>2220941309.41</v>
      </c>
      <c r="O23" s="29">
        <f>N23/$N$74</f>
        <v>0.0211394436774646</v>
      </c>
      <c r="P23" s="32"/>
    </row>
    <row r="24" spans="1:17" ht="15">
      <c r="A24" s="12">
        <v>9</v>
      </c>
      <c r="B24" s="13" t="s">
        <v>29</v>
      </c>
      <c r="C24" s="14" t="s">
        <v>30</v>
      </c>
      <c r="D24" s="15" t="s">
        <v>14</v>
      </c>
      <c r="E24" s="16" t="s">
        <v>14</v>
      </c>
      <c r="F24" s="16" t="s">
        <v>14</v>
      </c>
      <c r="G24" s="17">
        <f>VLOOKUP(B24,'[4]Brokers'!$B$9:$H$66,7,0)</f>
        <v>603319359.21</v>
      </c>
      <c r="H24" s="17">
        <f>VLOOKUP(B24,'[2]Brokers'!$B$9:$X$66,23,0)</f>
        <v>495500000</v>
      </c>
      <c r="I24" s="17">
        <f>VLOOKUP(B24,'[2]Brokers'!$B$9:$Q$66,16,0)</f>
        <v>0</v>
      </c>
      <c r="J24" s="17">
        <f>VLOOKUP(B24,'[2]Brokers'!$B$9:$S$66,18,0)</f>
        <v>0</v>
      </c>
      <c r="K24" s="17">
        <v>0</v>
      </c>
      <c r="L24" s="17">
        <f>VLOOKUP(B24,'[1]Brokers'!$B$9:$T$66,19,0)</f>
        <v>0</v>
      </c>
      <c r="M24" s="18">
        <f>L24+I24+J24+H24+G24</f>
        <v>1098819359.21</v>
      </c>
      <c r="N24" s="17">
        <f>VLOOKUP(B24,'[3]Sheet4'!$B$9:$AA$66,26,0)</f>
        <v>2154175785.1800003</v>
      </c>
      <c r="O24" s="29">
        <f>N24/$N$74</f>
        <v>0.020503953656599794</v>
      </c>
      <c r="P24" s="32"/>
      <c r="Q24" s="1"/>
    </row>
    <row r="25" spans="1:16" ht="15">
      <c r="A25" s="12">
        <v>10</v>
      </c>
      <c r="B25" s="13" t="s">
        <v>41</v>
      </c>
      <c r="C25" s="14" t="s">
        <v>42</v>
      </c>
      <c r="D25" s="15" t="s">
        <v>14</v>
      </c>
      <c r="E25" s="15" t="s">
        <v>14</v>
      </c>
      <c r="F25" s="16" t="s">
        <v>14</v>
      </c>
      <c r="G25" s="17">
        <f>VLOOKUP(B25,'[4]Brokers'!$B$9:$H$66,7,0)</f>
        <v>503388778.28999996</v>
      </c>
      <c r="H25" s="17">
        <f>VLOOKUP(B25,'[2]Brokers'!$B$9:$X$66,23,0)</f>
        <v>0</v>
      </c>
      <c r="I25" s="17">
        <f>VLOOKUP(B25,'[2]Brokers'!$B$9:$Q$66,16,0)</f>
        <v>0</v>
      </c>
      <c r="J25" s="17">
        <f>VLOOKUP(B25,'[2]Brokers'!$B$9:$S$66,18,0)</f>
        <v>0</v>
      </c>
      <c r="K25" s="17">
        <v>0</v>
      </c>
      <c r="L25" s="17">
        <f>VLOOKUP(B25,'[1]Brokers'!$B$9:$T$66,19,0)</f>
        <v>0</v>
      </c>
      <c r="M25" s="18">
        <f t="shared" si="0"/>
        <v>503388778.28999996</v>
      </c>
      <c r="N25" s="17">
        <f>VLOOKUP(B25,'[3]Sheet4'!$B$9:$AA$66,26,0)</f>
        <v>2083393184.03</v>
      </c>
      <c r="O25" s="29">
        <f>N25/$N$74</f>
        <v>0.019830228149304702</v>
      </c>
      <c r="P25" s="32"/>
    </row>
    <row r="26" spans="1:16" ht="15">
      <c r="A26" s="12">
        <v>11</v>
      </c>
      <c r="B26" s="13" t="s">
        <v>23</v>
      </c>
      <c r="C26" s="14" t="s">
        <v>24</v>
      </c>
      <c r="D26" s="15" t="s">
        <v>14</v>
      </c>
      <c r="E26" s="16" t="s">
        <v>14</v>
      </c>
      <c r="F26" s="16"/>
      <c r="G26" s="17">
        <f>VLOOKUP(B26,'[4]Brokers'!$B$9:$H$66,7,0)</f>
        <v>327360066.21000004</v>
      </c>
      <c r="H26" s="17">
        <f>VLOOKUP(B26,'[2]Brokers'!$B$9:$X$66,23,0)</f>
        <v>0</v>
      </c>
      <c r="I26" s="17">
        <f>VLOOKUP(B26,'[2]Brokers'!$B$9:$Q$66,16,0)</f>
        <v>0</v>
      </c>
      <c r="J26" s="17">
        <f>VLOOKUP(B26,'[2]Brokers'!$B$9:$S$66,18,0)</f>
        <v>0</v>
      </c>
      <c r="K26" s="17">
        <v>0</v>
      </c>
      <c r="L26" s="17">
        <f>VLOOKUP(B26,'[1]Brokers'!$B$9:$T$66,19,0)</f>
        <v>0</v>
      </c>
      <c r="M26" s="18">
        <f t="shared" si="0"/>
        <v>327360066.21000004</v>
      </c>
      <c r="N26" s="17">
        <f>VLOOKUP(B26,'[3]Sheet4'!$B$9:$AA$66,26,0)</f>
        <v>1731390952.8200002</v>
      </c>
      <c r="O26" s="29">
        <f>N26/$N$74</f>
        <v>0.01647978781597486</v>
      </c>
      <c r="P26" s="32"/>
    </row>
    <row r="27" spans="1:16" ht="15">
      <c r="A27" s="12">
        <v>12</v>
      </c>
      <c r="B27" s="13" t="s">
        <v>51</v>
      </c>
      <c r="C27" s="14" t="s">
        <v>52</v>
      </c>
      <c r="D27" s="15" t="s">
        <v>14</v>
      </c>
      <c r="E27" s="16" t="s">
        <v>14</v>
      </c>
      <c r="F27" s="16"/>
      <c r="G27" s="17">
        <f>VLOOKUP(B27,'[4]Brokers'!$B$9:$H$66,7,0)</f>
        <v>170646480.32</v>
      </c>
      <c r="H27" s="17">
        <f>VLOOKUP(B27,'[2]Brokers'!$B$9:$X$66,23,0)</f>
        <v>0</v>
      </c>
      <c r="I27" s="17">
        <f>VLOOKUP(B27,'[2]Brokers'!$B$9:$Q$66,16,0)</f>
        <v>0</v>
      </c>
      <c r="J27" s="17">
        <f>VLOOKUP(B27,'[2]Brokers'!$B$9:$S$66,18,0)</f>
        <v>0</v>
      </c>
      <c r="K27" s="17">
        <v>0</v>
      </c>
      <c r="L27" s="17">
        <f>VLOOKUP(B27,'[1]Brokers'!$B$9:$T$66,19,0)</f>
        <v>0</v>
      </c>
      <c r="M27" s="18">
        <f t="shared" si="0"/>
        <v>170646480.32</v>
      </c>
      <c r="N27" s="17">
        <f>VLOOKUP(B27,'[3]Sheet4'!$B$9:$AA$66,26,0)</f>
        <v>982321406.9099998</v>
      </c>
      <c r="O27" s="29">
        <f>N27/$N$74</f>
        <v>0.00934996704620628</v>
      </c>
      <c r="P27" s="32"/>
    </row>
    <row r="28" spans="1:16" ht="15">
      <c r="A28" s="12">
        <v>13</v>
      </c>
      <c r="B28" s="13" t="s">
        <v>109</v>
      </c>
      <c r="C28" s="14" t="s">
        <v>110</v>
      </c>
      <c r="D28" s="15" t="s">
        <v>14</v>
      </c>
      <c r="E28" s="16"/>
      <c r="F28" s="16"/>
      <c r="G28" s="17">
        <f>VLOOKUP(B28,'[2]Brokers'!$B$9:$H$66,7,0)</f>
        <v>107160457.86</v>
      </c>
      <c r="H28" s="17">
        <f>VLOOKUP(B28,'[2]Brokers'!$B$9:$X$66,23,0)</f>
        <v>0</v>
      </c>
      <c r="I28" s="17">
        <f>VLOOKUP(B28,'[2]Brokers'!$B$9:$Q$66,16,0)</f>
        <v>0</v>
      </c>
      <c r="J28" s="17">
        <f>VLOOKUP(B28,'[2]Brokers'!$B$9:$S$66,18,0)</f>
        <v>0</v>
      </c>
      <c r="K28" s="17">
        <v>0</v>
      </c>
      <c r="L28" s="17">
        <f>VLOOKUP(B28,'[1]Brokers'!$B$9:$T$66,19,0)</f>
        <v>0</v>
      </c>
      <c r="M28" s="18">
        <f t="shared" si="0"/>
        <v>107160457.86</v>
      </c>
      <c r="N28" s="17">
        <f>VLOOKUP(B28,'[3]Sheet4'!$B$9:$AA$66,26,0)</f>
        <v>596761846.99</v>
      </c>
      <c r="O28" s="29">
        <f>N28/$N$74</f>
        <v>0.005680120136383129</v>
      </c>
      <c r="P28" s="32"/>
    </row>
    <row r="29" spans="1:16" ht="15">
      <c r="A29" s="12">
        <v>14</v>
      </c>
      <c r="B29" s="13" t="s">
        <v>83</v>
      </c>
      <c r="C29" s="14" t="s">
        <v>84</v>
      </c>
      <c r="D29" s="15" t="s">
        <v>14</v>
      </c>
      <c r="E29" s="16"/>
      <c r="F29" s="16"/>
      <c r="G29" s="17">
        <f>VLOOKUP(B29,'[2]Brokers'!$B$9:$H$66,7,0)</f>
        <v>37927844.6</v>
      </c>
      <c r="H29" s="17">
        <f>VLOOKUP(B29,'[2]Brokers'!$B$9:$X$66,23,0)</f>
        <v>0</v>
      </c>
      <c r="I29" s="17">
        <f>VLOOKUP(B29,'[2]Brokers'!$B$9:$Q$66,16,0)</f>
        <v>0</v>
      </c>
      <c r="J29" s="17">
        <f>VLOOKUP(B29,'[2]Brokers'!$B$9:$S$66,18,0)</f>
        <v>0</v>
      </c>
      <c r="K29" s="17">
        <v>0</v>
      </c>
      <c r="L29" s="17">
        <f>VLOOKUP(B29,'[1]Brokers'!$B$9:$T$66,19,0)</f>
        <v>0</v>
      </c>
      <c r="M29" s="18">
        <f t="shared" si="0"/>
        <v>37927844.6</v>
      </c>
      <c r="N29" s="17">
        <f>VLOOKUP(B29,'[3]Sheet4'!$B$9:$AA$66,26,0)</f>
        <v>372153999.89</v>
      </c>
      <c r="O29" s="29">
        <f>N29/$N$74</f>
        <v>0.003542249624825858</v>
      </c>
      <c r="P29" s="32"/>
    </row>
    <row r="30" spans="1:16" ht="15">
      <c r="A30" s="12">
        <v>15</v>
      </c>
      <c r="B30" s="13" t="s">
        <v>43</v>
      </c>
      <c r="C30" s="14" t="s">
        <v>44</v>
      </c>
      <c r="D30" s="15" t="s">
        <v>14</v>
      </c>
      <c r="E30" s="16" t="s">
        <v>14</v>
      </c>
      <c r="F30" s="16"/>
      <c r="G30" s="17">
        <f>VLOOKUP(B30,'[2]Brokers'!$B$9:$H$66,7,0)</f>
        <v>94688562.1</v>
      </c>
      <c r="H30" s="17">
        <f>VLOOKUP(B30,'[2]Brokers'!$B$9:$X$66,23,0)</f>
        <v>0</v>
      </c>
      <c r="I30" s="17">
        <f>VLOOKUP(B30,'[2]Brokers'!$B$9:$Q$66,16,0)</f>
        <v>0</v>
      </c>
      <c r="J30" s="17">
        <f>VLOOKUP(B30,'[2]Brokers'!$B$9:$S$66,18,0)</f>
        <v>0</v>
      </c>
      <c r="K30" s="17">
        <v>0</v>
      </c>
      <c r="L30" s="17">
        <f>VLOOKUP(B30,'[1]Brokers'!$B$9:$T$66,19,0)</f>
        <v>0</v>
      </c>
      <c r="M30" s="18">
        <f>L30+I30+J30+H30+G30</f>
        <v>94688562.1</v>
      </c>
      <c r="N30" s="17">
        <f>VLOOKUP(B30,'[3]Sheet4'!$B$9:$AA$66,26,0)</f>
        <v>370017470.22</v>
      </c>
      <c r="O30" s="29">
        <f>N30/$N$74</f>
        <v>0.0035219136310592355</v>
      </c>
      <c r="P30" s="32"/>
    </row>
    <row r="31" spans="1:16" ht="15">
      <c r="A31" s="12">
        <v>16</v>
      </c>
      <c r="B31" s="13" t="s">
        <v>59</v>
      </c>
      <c r="C31" s="14" t="s">
        <v>60</v>
      </c>
      <c r="D31" s="15" t="s">
        <v>14</v>
      </c>
      <c r="E31" s="16"/>
      <c r="F31" s="16"/>
      <c r="G31" s="17">
        <f>VLOOKUP(B31,'[2]Brokers'!$B$9:$H$66,7,0)</f>
        <v>8072265</v>
      </c>
      <c r="H31" s="17">
        <f>VLOOKUP(B31,'[2]Brokers'!$B$9:$X$66,23,0)</f>
        <v>0</v>
      </c>
      <c r="I31" s="17">
        <f>VLOOKUP(B31,'[2]Brokers'!$B$9:$Q$66,16,0)</f>
        <v>0</v>
      </c>
      <c r="J31" s="17">
        <f>VLOOKUP(B31,'[2]Brokers'!$B$9:$S$66,18,0)</f>
        <v>0</v>
      </c>
      <c r="K31" s="17">
        <v>0</v>
      </c>
      <c r="L31" s="17">
        <f>VLOOKUP(B31,'[1]Brokers'!$B$9:$T$66,19,0)</f>
        <v>0</v>
      </c>
      <c r="M31" s="18">
        <f t="shared" si="0"/>
        <v>8072265</v>
      </c>
      <c r="N31" s="17">
        <f>VLOOKUP(B31,'[3]Sheet4'!$B$9:$AA$66,26,0)</f>
        <v>332875554.98</v>
      </c>
      <c r="O31" s="29">
        <f>N31/$N$74</f>
        <v>0.003168388113765073</v>
      </c>
      <c r="P31" s="32"/>
    </row>
    <row r="32" spans="1:16" ht="15">
      <c r="A32" s="12">
        <v>17</v>
      </c>
      <c r="B32" s="13" t="s">
        <v>61</v>
      </c>
      <c r="C32" s="14" t="s">
        <v>62</v>
      </c>
      <c r="D32" s="15" t="s">
        <v>14</v>
      </c>
      <c r="E32" s="16" t="s">
        <v>14</v>
      </c>
      <c r="F32" s="16" t="s">
        <v>14</v>
      </c>
      <c r="G32" s="17">
        <f>VLOOKUP(B32,'[2]Brokers'!$B$9:$H$66,7,0)</f>
        <v>76653052</v>
      </c>
      <c r="H32" s="17">
        <f>VLOOKUP(B32,'[2]Brokers'!$B$9:$X$66,23,0)</f>
        <v>0</v>
      </c>
      <c r="I32" s="17">
        <f>VLOOKUP(B32,'[2]Brokers'!$B$9:$Q$66,16,0)</f>
        <v>0</v>
      </c>
      <c r="J32" s="17">
        <f>VLOOKUP(B32,'[2]Brokers'!$B$9:$S$66,18,0)</f>
        <v>0</v>
      </c>
      <c r="K32" s="17">
        <v>0</v>
      </c>
      <c r="L32" s="17">
        <f>VLOOKUP(B32,'[1]Brokers'!$B$9:$T$66,19,0)</f>
        <v>0</v>
      </c>
      <c r="M32" s="18">
        <f>L32+I32+J32+H32+G32</f>
        <v>76653052</v>
      </c>
      <c r="N32" s="17">
        <f>VLOOKUP(B32,'[3]Sheet4'!$B$9:$AA$66,26,0)</f>
        <v>248889269.58999997</v>
      </c>
      <c r="O32" s="29">
        <f>N32/$N$74</f>
        <v>0.0023689868228984447</v>
      </c>
      <c r="P32" s="32"/>
    </row>
    <row r="33" spans="1:16" ht="15">
      <c r="A33" s="12">
        <v>18</v>
      </c>
      <c r="B33" s="13" t="s">
        <v>17</v>
      </c>
      <c r="C33" s="14" t="s">
        <v>18</v>
      </c>
      <c r="D33" s="15" t="s">
        <v>14</v>
      </c>
      <c r="E33" s="16" t="s">
        <v>14</v>
      </c>
      <c r="F33" s="16" t="s">
        <v>14</v>
      </c>
      <c r="G33" s="17">
        <f>VLOOKUP(B33,'[2]Brokers'!$B$9:$H$66,7,0)</f>
        <v>54325095.22</v>
      </c>
      <c r="H33" s="17">
        <f>VLOOKUP(B33,'[2]Brokers'!$B$9:$X$66,23,0)</f>
        <v>0</v>
      </c>
      <c r="I33" s="17">
        <f>VLOOKUP(B33,'[2]Brokers'!$B$9:$Q$66,16,0)</f>
        <v>0</v>
      </c>
      <c r="J33" s="17">
        <f>VLOOKUP(B33,'[2]Brokers'!$B$9:$S$66,18,0)</f>
        <v>0</v>
      </c>
      <c r="K33" s="17">
        <v>0</v>
      </c>
      <c r="L33" s="17">
        <f>VLOOKUP(B33,'[1]Brokers'!$B$9:$T$66,19,0)</f>
        <v>0</v>
      </c>
      <c r="M33" s="18">
        <f>L33+I33+J33+H33+G33</f>
        <v>54325095.22</v>
      </c>
      <c r="N33" s="17">
        <f>VLOOKUP(B33,'[3]Sheet4'!$B$9:$AA$66,26,0)</f>
        <v>246994919.32000002</v>
      </c>
      <c r="O33" s="29">
        <f>N33/$N$74</f>
        <v>0.0023509559498319735</v>
      </c>
      <c r="P33" s="32"/>
    </row>
    <row r="34" spans="1:16" ht="15">
      <c r="A34" s="12">
        <v>19</v>
      </c>
      <c r="B34" s="13" t="s">
        <v>35</v>
      </c>
      <c r="C34" s="14" t="s">
        <v>36</v>
      </c>
      <c r="D34" s="15" t="s">
        <v>14</v>
      </c>
      <c r="E34" s="16" t="s">
        <v>14</v>
      </c>
      <c r="F34" s="16"/>
      <c r="G34" s="17">
        <f>VLOOKUP(B34,'[2]Brokers'!$B$9:$H$66,7,0)</f>
        <v>28104687.29</v>
      </c>
      <c r="H34" s="17">
        <f>VLOOKUP(B34,'[2]Brokers'!$B$9:$X$66,23,0)</f>
        <v>0</v>
      </c>
      <c r="I34" s="17">
        <f>VLOOKUP(B34,'[2]Brokers'!$B$9:$Q$66,16,0)</f>
        <v>0</v>
      </c>
      <c r="J34" s="17">
        <f>VLOOKUP(B34,'[2]Brokers'!$B$9:$S$66,18,0)</f>
        <v>0</v>
      </c>
      <c r="K34" s="17">
        <v>0</v>
      </c>
      <c r="L34" s="17">
        <f>VLOOKUP(B34,'[1]Brokers'!$B$9:$T$66,19,0)</f>
        <v>0</v>
      </c>
      <c r="M34" s="18">
        <f t="shared" si="0"/>
        <v>28104687.29</v>
      </c>
      <c r="N34" s="17">
        <f>VLOOKUP(B34,'[3]Sheet4'!$B$9:$AA$66,26,0)</f>
        <v>246390074.33</v>
      </c>
      <c r="O34" s="29">
        <f>N34/$N$74</f>
        <v>0.002345198892432245</v>
      </c>
      <c r="P34" s="32"/>
    </row>
    <row r="35" spans="1:16" ht="15">
      <c r="A35" s="12">
        <v>20</v>
      </c>
      <c r="B35" s="13" t="s">
        <v>77</v>
      </c>
      <c r="C35" s="14" t="s">
        <v>78</v>
      </c>
      <c r="D35" s="15" t="s">
        <v>14</v>
      </c>
      <c r="E35" s="16"/>
      <c r="F35" s="16"/>
      <c r="G35" s="17">
        <f>VLOOKUP(B35,'[2]Brokers'!$B$9:$H$66,7,0)</f>
        <v>100570611.17</v>
      </c>
      <c r="H35" s="17">
        <f>VLOOKUP(B35,'[2]Brokers'!$B$9:$X$66,23,0)</f>
        <v>0</v>
      </c>
      <c r="I35" s="17">
        <f>VLOOKUP(B35,'[2]Brokers'!$B$9:$Q$66,16,0)</f>
        <v>0</v>
      </c>
      <c r="J35" s="17">
        <f>VLOOKUP(B35,'[2]Brokers'!$B$9:$S$66,18,0)</f>
        <v>0</v>
      </c>
      <c r="K35" s="17">
        <v>0</v>
      </c>
      <c r="L35" s="17">
        <f>VLOOKUP(B35,'[1]Brokers'!$B$9:$T$66,19,0)</f>
        <v>0</v>
      </c>
      <c r="M35" s="18">
        <f>L35+I35+J35+H35+G35</f>
        <v>100570611.17</v>
      </c>
      <c r="N35" s="17">
        <f>VLOOKUP(B35,'[3]Sheet4'!$B$9:$AA$66,26,0)</f>
        <v>237124250.46000004</v>
      </c>
      <c r="O35" s="29">
        <f>N35/$N$74</f>
        <v>0.002257004593467539</v>
      </c>
      <c r="P35" s="32"/>
    </row>
    <row r="36" spans="1:16" ht="15">
      <c r="A36" s="12">
        <v>21</v>
      </c>
      <c r="B36" s="13" t="s">
        <v>67</v>
      </c>
      <c r="C36" s="14" t="s">
        <v>68</v>
      </c>
      <c r="D36" s="15" t="s">
        <v>14</v>
      </c>
      <c r="E36" s="16"/>
      <c r="F36" s="16"/>
      <c r="G36" s="17">
        <f>VLOOKUP(B36,'[2]Brokers'!$B$9:$H$66,7,0)</f>
        <v>118852338</v>
      </c>
      <c r="H36" s="17">
        <f>VLOOKUP(B36,'[2]Brokers'!$B$9:$X$66,23,0)</f>
        <v>0</v>
      </c>
      <c r="I36" s="17">
        <f>VLOOKUP(B36,'[2]Brokers'!$B$9:$Q$66,16,0)</f>
        <v>0</v>
      </c>
      <c r="J36" s="17">
        <f>VLOOKUP(B36,'[2]Brokers'!$B$9:$S$66,18,0)</f>
        <v>0</v>
      </c>
      <c r="K36" s="17">
        <v>0</v>
      </c>
      <c r="L36" s="17">
        <f>VLOOKUP(B36,'[1]Brokers'!$B$9:$T$66,19,0)</f>
        <v>0</v>
      </c>
      <c r="M36" s="18">
        <f t="shared" si="0"/>
        <v>118852338</v>
      </c>
      <c r="N36" s="17">
        <f>VLOOKUP(B36,'[3]Sheet4'!$B$9:$AA$66,26,0)</f>
        <v>230149640</v>
      </c>
      <c r="O36" s="29">
        <f>N36/$N$74</f>
        <v>0.0021906186046227486</v>
      </c>
      <c r="P36" s="32"/>
    </row>
    <row r="37" spans="1:16" ht="15">
      <c r="A37" s="12">
        <v>22</v>
      </c>
      <c r="B37" s="13" t="s">
        <v>47</v>
      </c>
      <c r="C37" s="14" t="s">
        <v>48</v>
      </c>
      <c r="D37" s="15" t="s">
        <v>14</v>
      </c>
      <c r="E37" s="16"/>
      <c r="F37" s="16"/>
      <c r="G37" s="17">
        <f>VLOOKUP(B37,'[2]Brokers'!$B$9:$H$66,7,0)</f>
        <v>48163698</v>
      </c>
      <c r="H37" s="17">
        <f>VLOOKUP(B37,'[2]Brokers'!$B$9:$X$66,23,0)</f>
        <v>0</v>
      </c>
      <c r="I37" s="17">
        <f>VLOOKUP(B37,'[2]Brokers'!$B$9:$Q$66,16,0)</f>
        <v>0</v>
      </c>
      <c r="J37" s="17">
        <f>VLOOKUP(B37,'[2]Brokers'!$B$9:$S$66,18,0)</f>
        <v>0</v>
      </c>
      <c r="K37" s="17">
        <v>0</v>
      </c>
      <c r="L37" s="17">
        <f>VLOOKUP(B37,'[1]Brokers'!$B$9:$T$66,19,0)</f>
        <v>0</v>
      </c>
      <c r="M37" s="18">
        <f>L37+I37+J37+H37+G37</f>
        <v>48163698</v>
      </c>
      <c r="N37" s="17">
        <f>VLOOKUP(B37,'[3]Sheet4'!$B$9:$AA$66,26,0)</f>
        <v>211086852.63</v>
      </c>
      <c r="O37" s="29">
        <f>N37/$N$74</f>
        <v>0.0020091744943096083</v>
      </c>
      <c r="P37" s="32"/>
    </row>
    <row r="38" spans="1:16" ht="15">
      <c r="A38" s="12">
        <v>23</v>
      </c>
      <c r="B38" s="13" t="s">
        <v>55</v>
      </c>
      <c r="C38" s="14" t="s">
        <v>56</v>
      </c>
      <c r="D38" s="15" t="s">
        <v>14</v>
      </c>
      <c r="E38" s="16"/>
      <c r="F38" s="16"/>
      <c r="G38" s="17">
        <f>VLOOKUP(B38,'[2]Brokers'!$B$9:$H$66,7,0)</f>
        <v>39524370.72</v>
      </c>
      <c r="H38" s="17">
        <f>VLOOKUP(B38,'[2]Brokers'!$B$9:$X$66,23,0)</f>
        <v>0</v>
      </c>
      <c r="I38" s="17">
        <f>VLOOKUP(B38,'[2]Brokers'!$B$9:$Q$66,16,0)</f>
        <v>0</v>
      </c>
      <c r="J38" s="17">
        <f>VLOOKUP(B38,'[2]Brokers'!$B$9:$S$66,18,0)</f>
        <v>0</v>
      </c>
      <c r="K38" s="17">
        <v>0</v>
      </c>
      <c r="L38" s="17">
        <f>VLOOKUP(B38,'[1]Brokers'!$B$9:$T$66,19,0)</f>
        <v>0</v>
      </c>
      <c r="M38" s="18">
        <f>L38+I38+J38+H38+G38</f>
        <v>39524370.72</v>
      </c>
      <c r="N38" s="17">
        <f>VLOOKUP(B38,'[3]Sheet4'!$B$9:$AA$66,26,0)</f>
        <v>198536181.04</v>
      </c>
      <c r="O38" s="29">
        <f>N38/$N$74</f>
        <v>0.001889714239296547</v>
      </c>
      <c r="P38" s="32"/>
    </row>
    <row r="39" spans="1:16" ht="15">
      <c r="A39" s="12">
        <v>24</v>
      </c>
      <c r="B39" s="13" t="s">
        <v>79</v>
      </c>
      <c r="C39" s="14" t="s">
        <v>80</v>
      </c>
      <c r="D39" s="15" t="s">
        <v>14</v>
      </c>
      <c r="E39" s="16"/>
      <c r="F39" s="16"/>
      <c r="G39" s="17">
        <f>VLOOKUP(B39,'[2]Brokers'!$B$9:$H$66,7,0)</f>
        <v>50071256.72</v>
      </c>
      <c r="H39" s="17">
        <f>VLOOKUP(B39,'[2]Brokers'!$B$9:$X$66,23,0)</f>
        <v>0</v>
      </c>
      <c r="I39" s="17">
        <f>VLOOKUP(B39,'[2]Brokers'!$B$9:$Q$66,16,0)</f>
        <v>0</v>
      </c>
      <c r="J39" s="17">
        <f>VLOOKUP(B39,'[2]Brokers'!$B$9:$S$66,18,0)</f>
        <v>0</v>
      </c>
      <c r="K39" s="17">
        <v>0</v>
      </c>
      <c r="L39" s="17">
        <f>VLOOKUP(B39,'[1]Brokers'!$B$9:$T$66,19,0)</f>
        <v>0</v>
      </c>
      <c r="M39" s="18">
        <f t="shared" si="0"/>
        <v>50071256.72</v>
      </c>
      <c r="N39" s="17">
        <f>VLOOKUP(B39,'[3]Sheet4'!$B$9:$AA$66,26,0)</f>
        <v>158627260.71</v>
      </c>
      <c r="O39" s="29">
        <f>N39/$N$74</f>
        <v>0.001509851714352754</v>
      </c>
      <c r="P39" s="32"/>
    </row>
    <row r="40" spans="1:16" ht="15">
      <c r="A40" s="12">
        <v>25</v>
      </c>
      <c r="B40" s="13" t="s">
        <v>95</v>
      </c>
      <c r="C40" s="14" t="s">
        <v>96</v>
      </c>
      <c r="D40" s="15" t="s">
        <v>14</v>
      </c>
      <c r="E40" s="16" t="s">
        <v>14</v>
      </c>
      <c r="F40" s="16" t="s">
        <v>14</v>
      </c>
      <c r="G40" s="17">
        <f>VLOOKUP(B40,'[2]Brokers'!$B$9:$H$66,7,0)</f>
        <v>21449245.43</v>
      </c>
      <c r="H40" s="17">
        <f>VLOOKUP(B40,'[2]Brokers'!$B$9:$X$66,23,0)</f>
        <v>0</v>
      </c>
      <c r="I40" s="17">
        <f>VLOOKUP(B40,'[2]Brokers'!$B$9:$Q$66,16,0)</f>
        <v>0</v>
      </c>
      <c r="J40" s="17">
        <f>VLOOKUP(B40,'[2]Brokers'!$B$9:$S$66,18,0)</f>
        <v>0</v>
      </c>
      <c r="K40" s="17">
        <v>0</v>
      </c>
      <c r="L40" s="17">
        <f>VLOOKUP(B40,'[1]Brokers'!$B$9:$T$66,19,0)</f>
        <v>0</v>
      </c>
      <c r="M40" s="18">
        <f>L40+I40+J40+H40+G40</f>
        <v>21449245.43</v>
      </c>
      <c r="N40" s="17">
        <f>VLOOKUP(B40,'[3]Sheet4'!$B$9:$AA$66,26,0)</f>
        <v>143273950.73</v>
      </c>
      <c r="O40" s="29">
        <f>N40/$N$74</f>
        <v>0.0013637152855287586</v>
      </c>
      <c r="P40" s="32"/>
    </row>
    <row r="41" spans="1:16" ht="15">
      <c r="A41" s="12">
        <v>26</v>
      </c>
      <c r="B41" s="13" t="s">
        <v>69</v>
      </c>
      <c r="C41" s="14" t="s">
        <v>70</v>
      </c>
      <c r="D41" s="15" t="s">
        <v>14</v>
      </c>
      <c r="E41" s="16"/>
      <c r="F41" s="16"/>
      <c r="G41" s="17">
        <f>VLOOKUP(B41,'[2]Brokers'!$B$9:$H$66,7,0)</f>
        <v>41703740.93</v>
      </c>
      <c r="H41" s="17">
        <f>VLOOKUP(B41,'[2]Brokers'!$B$9:$X$66,23,0)</f>
        <v>0</v>
      </c>
      <c r="I41" s="17">
        <f>VLOOKUP(B41,'[2]Brokers'!$B$9:$Q$66,16,0)</f>
        <v>0</v>
      </c>
      <c r="J41" s="17">
        <f>VLOOKUP(B41,'[2]Brokers'!$B$9:$S$66,18,0)</f>
        <v>0</v>
      </c>
      <c r="K41" s="17">
        <v>0</v>
      </c>
      <c r="L41" s="17">
        <f>VLOOKUP(B41,'[1]Brokers'!$B$9:$T$66,19,0)</f>
        <v>0</v>
      </c>
      <c r="M41" s="18">
        <f t="shared" si="0"/>
        <v>41703740.93</v>
      </c>
      <c r="N41" s="17">
        <f>VLOOKUP(B41,'[3]Sheet4'!$B$9:$AA$66,26,0)</f>
        <v>123349742.72</v>
      </c>
      <c r="O41" s="29">
        <f>N41/$N$74</f>
        <v>0.001174071970209736</v>
      </c>
      <c r="P41" s="32"/>
    </row>
    <row r="42" spans="1:16" ht="15">
      <c r="A42" s="12">
        <v>27</v>
      </c>
      <c r="B42" s="13" t="s">
        <v>73</v>
      </c>
      <c r="C42" s="14" t="s">
        <v>74</v>
      </c>
      <c r="D42" s="15" t="s">
        <v>14</v>
      </c>
      <c r="E42" s="16"/>
      <c r="F42" s="16"/>
      <c r="G42" s="17">
        <f>VLOOKUP(B42,'[2]Brokers'!$B$9:$H$66,7,0)</f>
        <v>5565927</v>
      </c>
      <c r="H42" s="17">
        <f>VLOOKUP(B42,'[2]Brokers'!$B$9:$X$66,23,0)</f>
        <v>0</v>
      </c>
      <c r="I42" s="17">
        <f>VLOOKUP(B42,'[2]Brokers'!$B$9:$Q$66,16,0)</f>
        <v>0</v>
      </c>
      <c r="J42" s="17">
        <f>VLOOKUP(B42,'[2]Brokers'!$B$9:$S$66,18,0)</f>
        <v>0</v>
      </c>
      <c r="K42" s="17">
        <v>0</v>
      </c>
      <c r="L42" s="17">
        <f>VLOOKUP(B42,'[1]Brokers'!$B$9:$T$66,19,0)</f>
        <v>0</v>
      </c>
      <c r="M42" s="18">
        <f>L42+I42+J42+H42+G42</f>
        <v>5565927</v>
      </c>
      <c r="N42" s="17">
        <f>VLOOKUP(B42,'[3]Sheet4'!$B$9:$AA$66,26,0)</f>
        <v>92202546.06</v>
      </c>
      <c r="O42" s="29">
        <f>N42/$N$74</f>
        <v>0.0008776055995248218</v>
      </c>
      <c r="P42" s="32"/>
    </row>
    <row r="43" spans="1:16" ht="15">
      <c r="A43" s="12">
        <v>28</v>
      </c>
      <c r="B43" s="13" t="s">
        <v>123</v>
      </c>
      <c r="C43" s="14" t="s">
        <v>124</v>
      </c>
      <c r="D43" s="15" t="s">
        <v>14</v>
      </c>
      <c r="E43" s="16"/>
      <c r="F43" s="16"/>
      <c r="G43" s="17">
        <f>VLOOKUP(B43,'[2]Brokers'!$B$9:$H$66,7,0)</f>
        <v>30564135.85</v>
      </c>
      <c r="H43" s="17">
        <f>VLOOKUP(B43,'[2]Brokers'!$B$9:$X$66,23,0)</f>
        <v>0</v>
      </c>
      <c r="I43" s="17">
        <f>VLOOKUP(B43,'[2]Brokers'!$B$9:$Q$66,16,0)</f>
        <v>0</v>
      </c>
      <c r="J43" s="17">
        <f>VLOOKUP(B43,'[2]Brokers'!$B$9:$S$66,18,0)</f>
        <v>0</v>
      </c>
      <c r="K43" s="17">
        <v>0</v>
      </c>
      <c r="L43" s="17">
        <f>VLOOKUP(B43,'[1]Brokers'!$B$9:$T$66,19,0)</f>
        <v>0</v>
      </c>
      <c r="M43" s="18">
        <f>L43+I43+J43+H43+G43</f>
        <v>30564135.85</v>
      </c>
      <c r="N43" s="17">
        <f>VLOOKUP(B43,'[3]Sheet4'!$B$9:$AA$66,26,0)</f>
        <v>70248713.00999999</v>
      </c>
      <c r="O43" s="29">
        <f>N43/$N$74</f>
        <v>0.0006686438339443421</v>
      </c>
      <c r="P43" s="32"/>
    </row>
    <row r="44" spans="1:16" ht="15">
      <c r="A44" s="12">
        <v>29</v>
      </c>
      <c r="B44" s="13" t="s">
        <v>65</v>
      </c>
      <c r="C44" s="14" t="s">
        <v>66</v>
      </c>
      <c r="D44" s="15" t="s">
        <v>14</v>
      </c>
      <c r="E44" s="16"/>
      <c r="F44" s="16"/>
      <c r="G44" s="17">
        <f>VLOOKUP(B44,'[2]Brokers'!$B$9:$H$66,7,0)</f>
        <v>3108092.8</v>
      </c>
      <c r="H44" s="17">
        <f>VLOOKUP(B44,'[2]Brokers'!$B$9:$X$66,23,0)</f>
        <v>0</v>
      </c>
      <c r="I44" s="17">
        <f>VLOOKUP(B44,'[2]Brokers'!$B$9:$Q$66,16,0)</f>
        <v>0</v>
      </c>
      <c r="J44" s="17">
        <f>VLOOKUP(B44,'[2]Brokers'!$B$9:$S$66,18,0)</f>
        <v>0</v>
      </c>
      <c r="K44" s="17">
        <v>0</v>
      </c>
      <c r="L44" s="17">
        <f>VLOOKUP(B44,'[1]Brokers'!$B$9:$T$66,19,0)</f>
        <v>0</v>
      </c>
      <c r="M44" s="18">
        <f t="shared" si="0"/>
        <v>3108092.8</v>
      </c>
      <c r="N44" s="17">
        <f>VLOOKUP(B44,'[3]Sheet4'!$B$9:$AA$66,26,0)</f>
        <v>62641923.419999994</v>
      </c>
      <c r="O44" s="29">
        <f>N44/$N$74</f>
        <v>0.0005962406149025715</v>
      </c>
      <c r="P44" s="32"/>
    </row>
    <row r="45" spans="1:16" ht="15">
      <c r="A45" s="12">
        <v>30</v>
      </c>
      <c r="B45" s="13" t="s">
        <v>89</v>
      </c>
      <c r="C45" s="14" t="s">
        <v>90</v>
      </c>
      <c r="D45" s="15" t="s">
        <v>14</v>
      </c>
      <c r="E45" s="16"/>
      <c r="F45" s="16"/>
      <c r="G45" s="17">
        <f>VLOOKUP(B45,'[2]Brokers'!$B$9:$H$66,7,0)</f>
        <v>5919539.8</v>
      </c>
      <c r="H45" s="17">
        <f>VLOOKUP(B45,'[2]Brokers'!$B$9:$X$66,23,0)</f>
        <v>0</v>
      </c>
      <c r="I45" s="17">
        <f>VLOOKUP(B45,'[2]Brokers'!$B$9:$Q$66,16,0)</f>
        <v>0</v>
      </c>
      <c r="J45" s="17">
        <f>VLOOKUP(B45,'[2]Brokers'!$B$9:$S$66,18,0)</f>
        <v>0</v>
      </c>
      <c r="K45" s="17">
        <v>0</v>
      </c>
      <c r="L45" s="17">
        <f>VLOOKUP(B45,'[1]Brokers'!$B$9:$T$66,19,0)</f>
        <v>0</v>
      </c>
      <c r="M45" s="18">
        <f>L45+I45+J45+H45+G45</f>
        <v>5919539.8</v>
      </c>
      <c r="N45" s="17">
        <f>VLOOKUP(B45,'[3]Sheet4'!$B$9:$AA$66,26,0)</f>
        <v>56129487.8</v>
      </c>
      <c r="O45" s="29">
        <f>N45/$N$74</f>
        <v>0.0005342537152898679</v>
      </c>
      <c r="P45" s="32"/>
    </row>
    <row r="46" spans="1:16" ht="15">
      <c r="A46" s="12">
        <v>31</v>
      </c>
      <c r="B46" s="13" t="s">
        <v>53</v>
      </c>
      <c r="C46" s="14" t="s">
        <v>54</v>
      </c>
      <c r="D46" s="15" t="s">
        <v>14</v>
      </c>
      <c r="E46" s="16"/>
      <c r="F46" s="16"/>
      <c r="G46" s="17">
        <f>VLOOKUP(B46,'[2]Brokers'!$B$9:$H$66,7,0)</f>
        <v>1823486</v>
      </c>
      <c r="H46" s="17">
        <f>VLOOKUP(B46,'[2]Brokers'!$B$9:$X$66,23,0)</f>
        <v>0</v>
      </c>
      <c r="I46" s="17">
        <f>VLOOKUP(B46,'[2]Brokers'!$B$9:$Q$66,16,0)</f>
        <v>0</v>
      </c>
      <c r="J46" s="17">
        <f>VLOOKUP(B46,'[2]Brokers'!$B$9:$S$66,18,0)</f>
        <v>0</v>
      </c>
      <c r="K46" s="17">
        <v>0</v>
      </c>
      <c r="L46" s="17">
        <f>VLOOKUP(B46,'[1]Brokers'!$B$9:$T$66,19,0)</f>
        <v>0</v>
      </c>
      <c r="M46" s="18">
        <f t="shared" si="0"/>
        <v>1823486</v>
      </c>
      <c r="N46" s="17">
        <f>VLOOKUP(B46,'[3]Sheet4'!$B$9:$AA$66,26,0)</f>
        <v>52612873.64</v>
      </c>
      <c r="O46" s="29">
        <f>N46/$N$74</f>
        <v>0.0005007817515528149</v>
      </c>
      <c r="P46" s="32"/>
    </row>
    <row r="47" spans="1:16" ht="15">
      <c r="A47" s="12">
        <v>32</v>
      </c>
      <c r="B47" s="13" t="s">
        <v>63</v>
      </c>
      <c r="C47" s="14" t="s">
        <v>64</v>
      </c>
      <c r="D47" s="15" t="s">
        <v>14</v>
      </c>
      <c r="E47" s="16"/>
      <c r="F47" s="16"/>
      <c r="G47" s="17">
        <f>VLOOKUP(B47,'[2]Brokers'!$B$9:$H$66,7,0)</f>
        <v>51296804.12</v>
      </c>
      <c r="H47" s="17">
        <f>VLOOKUP(B47,'[2]Brokers'!$B$9:$X$66,23,0)</f>
        <v>0</v>
      </c>
      <c r="I47" s="17">
        <f>VLOOKUP(B47,'[2]Brokers'!$B$9:$Q$66,16,0)</f>
        <v>0</v>
      </c>
      <c r="J47" s="17">
        <f>VLOOKUP(B47,'[2]Brokers'!$B$9:$S$66,18,0)</f>
        <v>0</v>
      </c>
      <c r="K47" s="17">
        <v>0</v>
      </c>
      <c r="L47" s="17">
        <f>VLOOKUP(B47,'[1]Brokers'!$B$9:$T$66,19,0)</f>
        <v>0</v>
      </c>
      <c r="M47" s="18">
        <f>L47+I47+J47+H47+G47</f>
        <v>51296804.12</v>
      </c>
      <c r="N47" s="17">
        <f>VLOOKUP(B47,'[3]Sheet4'!$B$9:$AA$66,26,0)</f>
        <v>51296804.12</v>
      </c>
      <c r="O47" s="29">
        <f>N47/$N$74</f>
        <v>0.00048825509117876896</v>
      </c>
      <c r="P47" s="32"/>
    </row>
    <row r="48" spans="1:16" ht="15">
      <c r="A48" s="12">
        <v>33</v>
      </c>
      <c r="B48" s="13" t="s">
        <v>81</v>
      </c>
      <c r="C48" s="14" t="s">
        <v>82</v>
      </c>
      <c r="D48" s="15" t="s">
        <v>14</v>
      </c>
      <c r="E48" s="16"/>
      <c r="F48" s="16"/>
      <c r="G48" s="17">
        <f>VLOOKUP(B48,'[2]Brokers'!$B$9:$H$66,7,0)</f>
        <v>7621753.300000001</v>
      </c>
      <c r="H48" s="17">
        <f>VLOOKUP(B48,'[2]Brokers'!$B$9:$X$66,23,0)</f>
        <v>0</v>
      </c>
      <c r="I48" s="17">
        <f>VLOOKUP(B48,'[2]Brokers'!$B$9:$Q$66,16,0)</f>
        <v>0</v>
      </c>
      <c r="J48" s="17">
        <f>VLOOKUP(B48,'[2]Brokers'!$B$9:$S$66,18,0)</f>
        <v>0</v>
      </c>
      <c r="K48" s="17">
        <v>0</v>
      </c>
      <c r="L48" s="17">
        <f>VLOOKUP(B48,'[1]Brokers'!$B$9:$T$66,19,0)</f>
        <v>0</v>
      </c>
      <c r="M48" s="18">
        <f t="shared" si="0"/>
        <v>7621753.300000001</v>
      </c>
      <c r="N48" s="17">
        <f>VLOOKUP(B48,'[3]Sheet4'!$B$9:$AA$66,26,0)</f>
        <v>45472184.04000001</v>
      </c>
      <c r="O48" s="29">
        <f>N48/$N$74</f>
        <v>0.0004328149822474353</v>
      </c>
      <c r="P48" s="32"/>
    </row>
    <row r="49" spans="1:16" ht="15">
      <c r="A49" s="12">
        <v>34</v>
      </c>
      <c r="B49" s="13" t="s">
        <v>49</v>
      </c>
      <c r="C49" s="14" t="s">
        <v>50</v>
      </c>
      <c r="D49" s="15" t="s">
        <v>14</v>
      </c>
      <c r="E49" s="16"/>
      <c r="F49" s="16"/>
      <c r="G49" s="17">
        <f>VLOOKUP(B49,'[2]Brokers'!$B$9:$H$66,7,0)</f>
        <v>11893273</v>
      </c>
      <c r="H49" s="17">
        <f>VLOOKUP(B49,'[2]Brokers'!$B$9:$X$66,23,0)</f>
        <v>0</v>
      </c>
      <c r="I49" s="17">
        <f>VLOOKUP(B49,'[2]Brokers'!$B$9:$Q$66,16,0)</f>
        <v>0</v>
      </c>
      <c r="J49" s="17">
        <f>VLOOKUP(B49,'[2]Brokers'!$B$9:$S$66,18,0)</f>
        <v>0</v>
      </c>
      <c r="K49" s="17">
        <v>0</v>
      </c>
      <c r="L49" s="17">
        <f>VLOOKUP(B49,'[1]Brokers'!$B$9:$T$66,19,0)</f>
        <v>0</v>
      </c>
      <c r="M49" s="18">
        <f aca="true" t="shared" si="1" ref="M49:M73">L49+I49+J49+H49+G49</f>
        <v>11893273</v>
      </c>
      <c r="N49" s="17">
        <f>VLOOKUP(B49,'[3]Sheet4'!$B$9:$AA$66,26,0)</f>
        <v>45260555.5</v>
      </c>
      <c r="O49" s="29">
        <f>N49/$N$74</f>
        <v>0.0004308006518448626</v>
      </c>
      <c r="P49" s="32"/>
    </row>
    <row r="50" spans="1:16" ht="15">
      <c r="A50" s="12">
        <v>35</v>
      </c>
      <c r="B50" s="13" t="s">
        <v>57</v>
      </c>
      <c r="C50" s="14" t="s">
        <v>58</v>
      </c>
      <c r="D50" s="15" t="s">
        <v>14</v>
      </c>
      <c r="E50" s="16" t="s">
        <v>14</v>
      </c>
      <c r="F50" s="16"/>
      <c r="G50" s="17">
        <f>VLOOKUP(B50,'[2]Brokers'!$B$9:$H$66,7,0)</f>
        <v>8685374</v>
      </c>
      <c r="H50" s="17">
        <f>VLOOKUP(B50,'[2]Brokers'!$B$9:$X$66,23,0)</f>
        <v>0</v>
      </c>
      <c r="I50" s="17">
        <f>VLOOKUP(B50,'[2]Brokers'!$B$9:$Q$66,16,0)</f>
        <v>0</v>
      </c>
      <c r="J50" s="17">
        <f>VLOOKUP(B50,'[2]Brokers'!$B$9:$S$66,18,0)</f>
        <v>0</v>
      </c>
      <c r="K50" s="17">
        <v>0</v>
      </c>
      <c r="L50" s="17">
        <f>VLOOKUP(B50,'[1]Brokers'!$B$9:$T$66,19,0)</f>
        <v>0</v>
      </c>
      <c r="M50" s="18">
        <f t="shared" si="1"/>
        <v>8685374</v>
      </c>
      <c r="N50" s="17">
        <f>VLOOKUP(B50,'[3]Sheet4'!$B$9:$AA$66,26,0)</f>
        <v>28053903.02</v>
      </c>
      <c r="O50" s="29">
        <f>N50/$N$74</f>
        <v>0.0002670236715899026</v>
      </c>
      <c r="P50" s="32"/>
    </row>
    <row r="51" spans="1:17" s="20" customFormat="1" ht="15">
      <c r="A51" s="12">
        <v>36</v>
      </c>
      <c r="B51" s="13" t="s">
        <v>33</v>
      </c>
      <c r="C51" s="14" t="s">
        <v>34</v>
      </c>
      <c r="D51" s="15" t="s">
        <v>14</v>
      </c>
      <c r="E51" s="16" t="s">
        <v>14</v>
      </c>
      <c r="F51" s="16"/>
      <c r="G51" s="17">
        <f>VLOOKUP(B51,'[2]Brokers'!$B$9:$H$66,7,0)</f>
        <v>879480</v>
      </c>
      <c r="H51" s="17">
        <f>VLOOKUP(B51,'[2]Brokers'!$B$9:$X$66,23,0)</f>
        <v>0</v>
      </c>
      <c r="I51" s="17">
        <f>VLOOKUP(B51,'[2]Brokers'!$B$9:$Q$66,16,0)</f>
        <v>0</v>
      </c>
      <c r="J51" s="17">
        <f>VLOOKUP(B51,'[2]Brokers'!$B$9:$S$66,18,0)</f>
        <v>0</v>
      </c>
      <c r="K51" s="17">
        <v>0</v>
      </c>
      <c r="L51" s="17">
        <f>VLOOKUP(B51,'[1]Brokers'!$B$9:$T$66,19,0)</f>
        <v>0</v>
      </c>
      <c r="M51" s="18">
        <f t="shared" si="1"/>
        <v>879480</v>
      </c>
      <c r="N51" s="17">
        <f>VLOOKUP(B51,'[3]Sheet4'!$B$9:$AA$66,26,0)</f>
        <v>18744249</v>
      </c>
      <c r="O51" s="29">
        <f>N51/$N$74</f>
        <v>0.00017841218691057415</v>
      </c>
      <c r="P51" s="32"/>
      <c r="Q51" s="19"/>
    </row>
    <row r="52" spans="1:16" ht="15">
      <c r="A52" s="12">
        <v>37</v>
      </c>
      <c r="B52" s="13" t="s">
        <v>85</v>
      </c>
      <c r="C52" s="14" t="s">
        <v>86</v>
      </c>
      <c r="D52" s="15" t="s">
        <v>14</v>
      </c>
      <c r="E52" s="16" t="s">
        <v>14</v>
      </c>
      <c r="F52" s="16"/>
      <c r="G52" s="17">
        <f>VLOOKUP(B52,'[2]Brokers'!$B$9:$H$66,7,0)</f>
        <v>2902257.21</v>
      </c>
      <c r="H52" s="17">
        <f>VLOOKUP(B52,'[2]Brokers'!$B$9:$X$66,23,0)</f>
        <v>0</v>
      </c>
      <c r="I52" s="17">
        <f>VLOOKUP(B52,'[2]Brokers'!$B$9:$Q$66,16,0)</f>
        <v>0</v>
      </c>
      <c r="J52" s="17">
        <f>VLOOKUP(B52,'[2]Brokers'!$B$9:$S$66,18,0)</f>
        <v>0</v>
      </c>
      <c r="K52" s="17">
        <v>0</v>
      </c>
      <c r="L52" s="17">
        <f>VLOOKUP(B52,'[1]Brokers'!$B$9:$T$66,19,0)</f>
        <v>0</v>
      </c>
      <c r="M52" s="18">
        <f t="shared" si="1"/>
        <v>2902257.21</v>
      </c>
      <c r="N52" s="17">
        <f>VLOOKUP(B52,'[3]Sheet4'!$B$9:$AA$66,26,0)</f>
        <v>17178491.47</v>
      </c>
      <c r="O52" s="29">
        <f>N52/$N$74</f>
        <v>0.00016350893711384988</v>
      </c>
      <c r="P52" s="32"/>
    </row>
    <row r="53" spans="1:16" ht="15">
      <c r="A53" s="12">
        <v>38</v>
      </c>
      <c r="B53" s="13" t="s">
        <v>39</v>
      </c>
      <c r="C53" s="14" t="s">
        <v>40</v>
      </c>
      <c r="D53" s="15" t="s">
        <v>14</v>
      </c>
      <c r="E53" s="16"/>
      <c r="F53" s="16"/>
      <c r="G53" s="17">
        <f>VLOOKUP(B53,'[2]Brokers'!$B$9:$H$66,7,0)</f>
        <v>885880</v>
      </c>
      <c r="H53" s="17">
        <f>VLOOKUP(B53,'[2]Brokers'!$B$9:$X$66,23,0)</f>
        <v>0</v>
      </c>
      <c r="I53" s="17">
        <f>VLOOKUP(B53,'[2]Brokers'!$B$9:$Q$66,16,0)</f>
        <v>0</v>
      </c>
      <c r="J53" s="17">
        <f>VLOOKUP(B53,'[2]Brokers'!$B$9:$S$66,18,0)</f>
        <v>0</v>
      </c>
      <c r="K53" s="17">
        <v>0</v>
      </c>
      <c r="L53" s="17">
        <f>VLOOKUP(B53,'[1]Brokers'!$B$9:$T$66,19,0)</f>
        <v>0</v>
      </c>
      <c r="M53" s="18">
        <f t="shared" si="1"/>
        <v>885880</v>
      </c>
      <c r="N53" s="17">
        <f>VLOOKUP(B53,'[3]Sheet4'!$B$9:$AA$66,26,0)</f>
        <v>9247538.4</v>
      </c>
      <c r="O53" s="29">
        <f>N53/$N$74</f>
        <v>8.802025354462117E-05</v>
      </c>
      <c r="P53" s="32"/>
    </row>
    <row r="54" spans="1:16" ht="15">
      <c r="A54" s="12">
        <v>39</v>
      </c>
      <c r="B54" s="13" t="s">
        <v>75</v>
      </c>
      <c r="C54" s="14" t="s">
        <v>76</v>
      </c>
      <c r="D54" s="15" t="s">
        <v>14</v>
      </c>
      <c r="E54" s="16"/>
      <c r="F54" s="16"/>
      <c r="G54" s="17">
        <f>VLOOKUP(B54,'[2]Brokers'!$B$9:$H$66,7,0)</f>
        <v>3559795</v>
      </c>
      <c r="H54" s="17">
        <f>VLOOKUP(B54,'[2]Brokers'!$B$9:$X$66,23,0)</f>
        <v>0</v>
      </c>
      <c r="I54" s="17">
        <f>VLOOKUP(B54,'[2]Brokers'!$B$9:$Q$66,16,0)</f>
        <v>0</v>
      </c>
      <c r="J54" s="17">
        <f>VLOOKUP(B54,'[2]Brokers'!$B$9:$S$66,18,0)</f>
        <v>0</v>
      </c>
      <c r="K54" s="17">
        <v>0</v>
      </c>
      <c r="L54" s="17">
        <f>VLOOKUP(B54,'[1]Brokers'!$B$9:$T$66,19,0)</f>
        <v>0</v>
      </c>
      <c r="M54" s="18">
        <f>L54+I54+J54+H54+G54</f>
        <v>3559795</v>
      </c>
      <c r="N54" s="17">
        <f>VLOOKUP(B54,'[3]Sheet4'!$B$9:$AA$66,26,0)</f>
        <v>8479205</v>
      </c>
      <c r="O54" s="29">
        <f>N54/$N$74</f>
        <v>8.070707486403295E-05</v>
      </c>
      <c r="P54" s="32"/>
    </row>
    <row r="55" spans="1:16" ht="15">
      <c r="A55" s="12">
        <v>40</v>
      </c>
      <c r="B55" s="13" t="s">
        <v>37</v>
      </c>
      <c r="C55" s="14" t="s">
        <v>38</v>
      </c>
      <c r="D55" s="15" t="s">
        <v>14</v>
      </c>
      <c r="E55" s="16" t="s">
        <v>14</v>
      </c>
      <c r="F55" s="16" t="s">
        <v>14</v>
      </c>
      <c r="G55" s="17">
        <f>VLOOKUP(B55,'[2]Brokers'!$B$9:$H$66,7,0)</f>
        <v>446051.9</v>
      </c>
      <c r="H55" s="17">
        <f>VLOOKUP(B55,'[2]Brokers'!$B$9:$X$66,23,0)</f>
        <v>0</v>
      </c>
      <c r="I55" s="17">
        <f>VLOOKUP(B55,'[2]Brokers'!$B$9:$Q$66,16,0)</f>
        <v>0</v>
      </c>
      <c r="J55" s="17">
        <f>VLOOKUP(B55,'[2]Brokers'!$B$9:$S$66,18,0)</f>
        <v>0</v>
      </c>
      <c r="K55" s="17">
        <v>0</v>
      </c>
      <c r="L55" s="17">
        <f>VLOOKUP(B55,'[1]Brokers'!$B$9:$T$66,19,0)</f>
        <v>0</v>
      </c>
      <c r="M55" s="18">
        <f t="shared" si="1"/>
        <v>446051.9</v>
      </c>
      <c r="N55" s="17">
        <f>VLOOKUP(B55,'[3]Sheet4'!$B$9:$AA$66,26,0)</f>
        <v>7487951.5</v>
      </c>
      <c r="O55" s="29">
        <f>N55/$N$74</f>
        <v>7.127209004720936E-05</v>
      </c>
      <c r="P55" s="32"/>
    </row>
    <row r="56" spans="1:16" ht="15">
      <c r="A56" s="12">
        <v>41</v>
      </c>
      <c r="B56" s="13" t="s">
        <v>91</v>
      </c>
      <c r="C56" s="14" t="s">
        <v>92</v>
      </c>
      <c r="D56" s="15" t="s">
        <v>14</v>
      </c>
      <c r="E56" s="16"/>
      <c r="F56" s="16"/>
      <c r="G56" s="17">
        <f>VLOOKUP(B56,'[2]Brokers'!$B$9:$H$66,7,0)</f>
        <v>1117251.9</v>
      </c>
      <c r="H56" s="17">
        <f>VLOOKUP(B56,'[2]Brokers'!$B$9:$X$66,23,0)</f>
        <v>0</v>
      </c>
      <c r="I56" s="17">
        <f>VLOOKUP(B56,'[2]Brokers'!$B$9:$Q$66,16,0)</f>
        <v>0</v>
      </c>
      <c r="J56" s="17">
        <f>VLOOKUP(B56,'[2]Brokers'!$B$9:$S$66,18,0)</f>
        <v>0</v>
      </c>
      <c r="K56" s="17">
        <v>0</v>
      </c>
      <c r="L56" s="17">
        <f>VLOOKUP(B56,'[1]Brokers'!$B$9:$T$66,19,0)</f>
        <v>0</v>
      </c>
      <c r="M56" s="18">
        <f t="shared" si="1"/>
        <v>1117251.9</v>
      </c>
      <c r="N56" s="17">
        <f>VLOOKUP(B56,'[3]Sheet4'!$B$9:$AA$66,26,0)</f>
        <v>7365807.029999999</v>
      </c>
      <c r="O56" s="29">
        <f>N56/$N$74</f>
        <v>7.010949014727562E-05</v>
      </c>
      <c r="P56" s="32"/>
    </row>
    <row r="57" spans="1:16" ht="15">
      <c r="A57" s="12">
        <v>42</v>
      </c>
      <c r="B57" s="13" t="s">
        <v>71</v>
      </c>
      <c r="C57" s="14" t="s">
        <v>72</v>
      </c>
      <c r="D57" s="15" t="s">
        <v>14</v>
      </c>
      <c r="E57" s="16" t="s">
        <v>14</v>
      </c>
      <c r="F57" s="16"/>
      <c r="G57" s="17">
        <f>VLOOKUP(B57,'[2]Brokers'!$B$9:$H$66,7,0)</f>
        <v>0</v>
      </c>
      <c r="H57" s="17">
        <f>VLOOKUP(B57,'[2]Brokers'!$B$9:$X$66,23,0)</f>
        <v>0</v>
      </c>
      <c r="I57" s="17">
        <f>VLOOKUP(B57,'[2]Brokers'!$B$9:$Q$66,16,0)</f>
        <v>0</v>
      </c>
      <c r="J57" s="17">
        <f>VLOOKUP(B57,'[2]Brokers'!$B$9:$S$66,18,0)</f>
        <v>0</v>
      </c>
      <c r="K57" s="17">
        <v>0</v>
      </c>
      <c r="L57" s="17">
        <f>VLOOKUP(B57,'[1]Brokers'!$B$9:$T$66,19,0)</f>
        <v>0</v>
      </c>
      <c r="M57" s="18">
        <f t="shared" si="1"/>
        <v>0</v>
      </c>
      <c r="N57" s="17">
        <f>VLOOKUP(B57,'[3]Sheet4'!$B$9:$AA$66,26,0)</f>
        <v>0</v>
      </c>
      <c r="O57" s="29">
        <f>N57/$N$74</f>
        <v>0</v>
      </c>
      <c r="P57" s="32"/>
    </row>
    <row r="58" spans="1:16" ht="15">
      <c r="A58" s="12">
        <v>43</v>
      </c>
      <c r="B58" s="13" t="s">
        <v>87</v>
      </c>
      <c r="C58" s="14" t="s">
        <v>88</v>
      </c>
      <c r="D58" s="15" t="s">
        <v>14</v>
      </c>
      <c r="E58" s="16"/>
      <c r="F58" s="16"/>
      <c r="G58" s="17">
        <f>VLOOKUP(B58,'[2]Brokers'!$B$9:$H$66,7,0)</f>
        <v>0</v>
      </c>
      <c r="H58" s="17">
        <f>VLOOKUP(B58,'[2]Brokers'!$B$9:$X$66,23,0)</f>
        <v>0</v>
      </c>
      <c r="I58" s="17">
        <f>VLOOKUP(B58,'[2]Brokers'!$B$9:$Q$66,16,0)</f>
        <v>0</v>
      </c>
      <c r="J58" s="17">
        <f>VLOOKUP(B58,'[2]Brokers'!$B$9:$S$66,18,0)</f>
        <v>0</v>
      </c>
      <c r="K58" s="17">
        <v>0</v>
      </c>
      <c r="L58" s="17">
        <f>VLOOKUP(B58,'[1]Brokers'!$B$9:$T$66,19,0)</f>
        <v>0</v>
      </c>
      <c r="M58" s="18">
        <f t="shared" si="1"/>
        <v>0</v>
      </c>
      <c r="N58" s="17">
        <f>VLOOKUP(B58,'[3]Sheet4'!$B$9:$AA$66,26,0)</f>
        <v>0</v>
      </c>
      <c r="O58" s="29">
        <f>N58/$N$74</f>
        <v>0</v>
      </c>
      <c r="P58" s="32"/>
    </row>
    <row r="59" spans="1:16" ht="15">
      <c r="A59" s="12">
        <v>44</v>
      </c>
      <c r="B59" s="13" t="s">
        <v>97</v>
      </c>
      <c r="C59" s="14" t="s">
        <v>98</v>
      </c>
      <c r="D59" s="15" t="s">
        <v>14</v>
      </c>
      <c r="E59" s="16"/>
      <c r="F59" s="16"/>
      <c r="G59" s="17">
        <f>VLOOKUP(B59,'[2]Brokers'!$B$9:$H$66,7,0)</f>
        <v>0</v>
      </c>
      <c r="H59" s="17">
        <f>VLOOKUP(B59,'[2]Brokers'!$B$9:$X$66,23,0)</f>
        <v>0</v>
      </c>
      <c r="I59" s="17">
        <f>VLOOKUP(B59,'[2]Brokers'!$B$9:$Q$66,16,0)</f>
        <v>0</v>
      </c>
      <c r="J59" s="17">
        <f>VLOOKUP(B59,'[2]Brokers'!$B$9:$S$66,18,0)</f>
        <v>0</v>
      </c>
      <c r="K59" s="17">
        <v>0</v>
      </c>
      <c r="L59" s="17">
        <f>VLOOKUP(B59,'[1]Brokers'!$B$9:$T$66,19,0)</f>
        <v>0</v>
      </c>
      <c r="M59" s="18">
        <f t="shared" si="1"/>
        <v>0</v>
      </c>
      <c r="N59" s="17">
        <f>VLOOKUP(B59,'[3]Sheet4'!$B$9:$AA$66,26,0)</f>
        <v>0</v>
      </c>
      <c r="O59" s="29">
        <f>N59/$N$74</f>
        <v>0</v>
      </c>
      <c r="P59" s="32"/>
    </row>
    <row r="60" spans="1:16" ht="15">
      <c r="A60" s="12">
        <v>45</v>
      </c>
      <c r="B60" s="13" t="s">
        <v>93</v>
      </c>
      <c r="C60" s="14" t="s">
        <v>94</v>
      </c>
      <c r="D60" s="15" t="s">
        <v>14</v>
      </c>
      <c r="E60" s="16" t="s">
        <v>14</v>
      </c>
      <c r="F60" s="16" t="s">
        <v>14</v>
      </c>
      <c r="G60" s="17">
        <f>VLOOKUP(B60,'[2]Brokers'!$B$9:$H$66,7,0)</f>
        <v>0</v>
      </c>
      <c r="H60" s="17">
        <f>VLOOKUP(B60,'[2]Brokers'!$B$9:$X$66,23,0)</f>
        <v>0</v>
      </c>
      <c r="I60" s="17">
        <f>VLOOKUP(B60,'[2]Brokers'!$B$9:$Q$66,16,0)</f>
        <v>0</v>
      </c>
      <c r="J60" s="17">
        <f>VLOOKUP(B60,'[2]Brokers'!$B$9:$S$66,18,0)</f>
        <v>0</v>
      </c>
      <c r="K60" s="17">
        <v>0</v>
      </c>
      <c r="L60" s="17">
        <f>VLOOKUP(B60,'[1]Brokers'!$B$9:$T$66,19,0)</f>
        <v>0</v>
      </c>
      <c r="M60" s="18">
        <f t="shared" si="1"/>
        <v>0</v>
      </c>
      <c r="N60" s="17">
        <f>VLOOKUP(B60,'[3]Sheet4'!$B$9:$AA$66,26,0)</f>
        <v>0</v>
      </c>
      <c r="O60" s="29">
        <f>N60/$N$74</f>
        <v>0</v>
      </c>
      <c r="P60" s="32"/>
    </row>
    <row r="61" spans="1:16" ht="15">
      <c r="A61" s="12">
        <v>46</v>
      </c>
      <c r="B61" s="13" t="s">
        <v>99</v>
      </c>
      <c r="C61" s="14" t="s">
        <v>100</v>
      </c>
      <c r="D61" s="15" t="s">
        <v>14</v>
      </c>
      <c r="E61" s="16" t="s">
        <v>14</v>
      </c>
      <c r="F61" s="16" t="s">
        <v>14</v>
      </c>
      <c r="G61" s="17">
        <f>VLOOKUP(B61,'[2]Brokers'!$B$9:$H$66,7,0)</f>
        <v>0</v>
      </c>
      <c r="H61" s="17">
        <f>VLOOKUP(B61,'[2]Brokers'!$B$9:$X$66,23,0)</f>
        <v>0</v>
      </c>
      <c r="I61" s="17">
        <f>VLOOKUP(B61,'[2]Brokers'!$B$9:$Q$66,16,0)</f>
        <v>0</v>
      </c>
      <c r="J61" s="17">
        <f>VLOOKUP(B61,'[2]Brokers'!$B$9:$S$66,18,0)</f>
        <v>0</v>
      </c>
      <c r="K61" s="17">
        <v>0</v>
      </c>
      <c r="L61" s="17">
        <f>VLOOKUP(B61,'[1]Brokers'!$B$9:$T$66,19,0)</f>
        <v>0</v>
      </c>
      <c r="M61" s="18">
        <f t="shared" si="1"/>
        <v>0</v>
      </c>
      <c r="N61" s="17">
        <f>VLOOKUP(B61,'[3]Sheet4'!$B$9:$AA$66,26,0)</f>
        <v>0</v>
      </c>
      <c r="O61" s="29">
        <f>N61/$N$74</f>
        <v>0</v>
      </c>
      <c r="P61" s="32"/>
    </row>
    <row r="62" spans="1:16" ht="15">
      <c r="A62" s="12">
        <v>47</v>
      </c>
      <c r="B62" s="13" t="s">
        <v>103</v>
      </c>
      <c r="C62" s="14" t="s">
        <v>104</v>
      </c>
      <c r="D62" s="15" t="s">
        <v>14</v>
      </c>
      <c r="E62" s="16"/>
      <c r="F62" s="16"/>
      <c r="G62" s="17">
        <f>VLOOKUP(B62,'[2]Brokers'!$B$9:$H$66,7,0)</f>
        <v>0</v>
      </c>
      <c r="H62" s="17">
        <f>VLOOKUP(B62,'[2]Brokers'!$B$9:$X$66,23,0)</f>
        <v>0</v>
      </c>
      <c r="I62" s="17">
        <f>VLOOKUP(B62,'[2]Brokers'!$B$9:$Q$66,16,0)</f>
        <v>0</v>
      </c>
      <c r="J62" s="17">
        <f>VLOOKUP(B62,'[2]Brokers'!$B$9:$S$66,18,0)</f>
        <v>0</v>
      </c>
      <c r="K62" s="17">
        <v>0</v>
      </c>
      <c r="L62" s="17">
        <f>VLOOKUP(B62,'[1]Brokers'!$B$9:$T$66,19,0)</f>
        <v>0</v>
      </c>
      <c r="M62" s="18">
        <f t="shared" si="1"/>
        <v>0</v>
      </c>
      <c r="N62" s="17">
        <f>VLOOKUP(B62,'[3]Sheet4'!$B$9:$AA$66,26,0)</f>
        <v>0</v>
      </c>
      <c r="O62" s="29">
        <f>N62/$N$74</f>
        <v>0</v>
      </c>
      <c r="P62" s="32"/>
    </row>
    <row r="63" spans="1:16" ht="15">
      <c r="A63" s="12">
        <v>48</v>
      </c>
      <c r="B63" s="13" t="s">
        <v>107</v>
      </c>
      <c r="C63" s="14" t="s">
        <v>108</v>
      </c>
      <c r="D63" s="15" t="s">
        <v>14</v>
      </c>
      <c r="E63" s="15" t="s">
        <v>14</v>
      </c>
      <c r="F63" s="16"/>
      <c r="G63" s="17">
        <f>VLOOKUP(B63,'[2]Brokers'!$B$9:$H$66,7,0)</f>
        <v>0</v>
      </c>
      <c r="H63" s="17">
        <f>VLOOKUP(B63,'[2]Brokers'!$B$9:$X$66,23,0)</f>
        <v>0</v>
      </c>
      <c r="I63" s="17">
        <f>VLOOKUP(B63,'[2]Brokers'!$B$9:$Q$66,16,0)</f>
        <v>0</v>
      </c>
      <c r="J63" s="17">
        <f>VLOOKUP(B63,'[2]Brokers'!$B$9:$S$66,18,0)</f>
        <v>0</v>
      </c>
      <c r="K63" s="17">
        <v>0</v>
      </c>
      <c r="L63" s="17">
        <f>VLOOKUP(B63,'[1]Brokers'!$B$9:$T$66,19,0)</f>
        <v>0</v>
      </c>
      <c r="M63" s="18">
        <f t="shared" si="1"/>
        <v>0</v>
      </c>
      <c r="N63" s="17">
        <f>VLOOKUP(B63,'[3]Sheet4'!$B$9:$AA$66,26,0)</f>
        <v>0</v>
      </c>
      <c r="O63" s="29">
        <f>N63/$N$74</f>
        <v>0</v>
      </c>
      <c r="P63" s="32"/>
    </row>
    <row r="64" spans="1:16" ht="15">
      <c r="A64" s="12">
        <v>49</v>
      </c>
      <c r="B64" s="13" t="s">
        <v>113</v>
      </c>
      <c r="C64" s="14" t="s">
        <v>114</v>
      </c>
      <c r="D64" s="15" t="s">
        <v>14</v>
      </c>
      <c r="E64" s="16"/>
      <c r="F64" s="16"/>
      <c r="G64" s="17">
        <f>VLOOKUP(B64,'[2]Brokers'!$B$9:$H$66,7,0)</f>
        <v>0</v>
      </c>
      <c r="H64" s="17">
        <f>VLOOKUP(B64,'[2]Brokers'!$B$9:$X$66,23,0)</f>
        <v>0</v>
      </c>
      <c r="I64" s="17">
        <f>VLOOKUP(B64,'[2]Brokers'!$B$9:$Q$66,16,0)</f>
        <v>0</v>
      </c>
      <c r="J64" s="17">
        <f>VLOOKUP(B64,'[2]Brokers'!$B$9:$S$66,18,0)</f>
        <v>0</v>
      </c>
      <c r="K64" s="17">
        <v>0</v>
      </c>
      <c r="L64" s="17">
        <f>VLOOKUP(B64,'[1]Brokers'!$B$9:$T$66,19,0)</f>
        <v>0</v>
      </c>
      <c r="M64" s="18">
        <f t="shared" si="1"/>
        <v>0</v>
      </c>
      <c r="N64" s="17">
        <f>VLOOKUP(B64,'[3]Sheet4'!$B$9:$AA$66,26,0)</f>
        <v>0</v>
      </c>
      <c r="O64" s="29">
        <f>N64/$N$74</f>
        <v>0</v>
      </c>
      <c r="P64" s="32"/>
    </row>
    <row r="65" spans="1:17" ht="15">
      <c r="A65" s="12">
        <v>50</v>
      </c>
      <c r="B65" s="13" t="s">
        <v>119</v>
      </c>
      <c r="C65" s="14" t="s">
        <v>120</v>
      </c>
      <c r="D65" s="15"/>
      <c r="E65" s="16"/>
      <c r="F65" s="16"/>
      <c r="G65" s="17">
        <f>VLOOKUP(B65,'[2]Brokers'!$B$9:$H$66,7,0)</f>
        <v>0</v>
      </c>
      <c r="H65" s="17">
        <f>VLOOKUP(B65,'[2]Brokers'!$B$9:$X$66,23,0)</f>
        <v>0</v>
      </c>
      <c r="I65" s="17">
        <f>VLOOKUP(B65,'[2]Brokers'!$B$9:$Q$66,16,0)</f>
        <v>0</v>
      </c>
      <c r="J65" s="17">
        <f>VLOOKUP(B65,'[2]Brokers'!$B$9:$S$66,18,0)</f>
        <v>0</v>
      </c>
      <c r="K65" s="17">
        <v>0</v>
      </c>
      <c r="L65" s="17">
        <f>VLOOKUP(B65,'[1]Brokers'!$B$9:$T$66,19,0)</f>
        <v>0</v>
      </c>
      <c r="M65" s="18">
        <f t="shared" si="1"/>
        <v>0</v>
      </c>
      <c r="N65" s="17">
        <f>VLOOKUP(B65,'[3]Sheet4'!$B$9:$AA$66,26,0)</f>
        <v>0</v>
      </c>
      <c r="O65" s="29">
        <f>N65/$N$74</f>
        <v>0</v>
      </c>
      <c r="P65" s="32"/>
      <c r="Q65" s="21"/>
    </row>
    <row r="66" spans="1:16" ht="15">
      <c r="A66" s="12">
        <v>51</v>
      </c>
      <c r="B66" s="13" t="s">
        <v>121</v>
      </c>
      <c r="C66" s="14" t="s">
        <v>122</v>
      </c>
      <c r="D66" s="15"/>
      <c r="E66" s="16"/>
      <c r="F66" s="16"/>
      <c r="G66" s="17">
        <f>VLOOKUP(B66,'[2]Brokers'!$B$9:$H$66,7,0)</f>
        <v>0</v>
      </c>
      <c r="H66" s="17">
        <f>VLOOKUP(B66,'[2]Brokers'!$B$9:$X$66,23,0)</f>
        <v>0</v>
      </c>
      <c r="I66" s="17">
        <f>VLOOKUP(B66,'[2]Brokers'!$B$9:$Q$66,16,0)</f>
        <v>0</v>
      </c>
      <c r="J66" s="17">
        <f>VLOOKUP(B66,'[2]Brokers'!$B$9:$S$66,18,0)</f>
        <v>0</v>
      </c>
      <c r="K66" s="17">
        <v>0</v>
      </c>
      <c r="L66" s="17">
        <f>VLOOKUP(B66,'[1]Brokers'!$B$9:$T$66,19,0)</f>
        <v>0</v>
      </c>
      <c r="M66" s="18">
        <f t="shared" si="1"/>
        <v>0</v>
      </c>
      <c r="N66" s="17">
        <f>VLOOKUP(B66,'[3]Sheet4'!$B$9:$AA$66,26,0)</f>
        <v>0</v>
      </c>
      <c r="O66" s="29">
        <f>N66/$N$74</f>
        <v>0</v>
      </c>
      <c r="P66" s="32"/>
    </row>
    <row r="67" spans="1:16" ht="15">
      <c r="A67" s="12">
        <v>52</v>
      </c>
      <c r="B67" s="13" t="s">
        <v>115</v>
      </c>
      <c r="C67" s="14" t="s">
        <v>116</v>
      </c>
      <c r="D67" s="15"/>
      <c r="E67" s="16"/>
      <c r="F67" s="16"/>
      <c r="G67" s="17">
        <f>VLOOKUP(B67,'[2]Brokers'!$B$9:$H$66,7,0)</f>
        <v>0</v>
      </c>
      <c r="H67" s="17">
        <f>VLOOKUP(B67,'[2]Brokers'!$B$9:$X$66,23,0)</f>
        <v>0</v>
      </c>
      <c r="I67" s="17">
        <f>VLOOKUP(B67,'[2]Brokers'!$B$9:$Q$66,16,0)</f>
        <v>0</v>
      </c>
      <c r="J67" s="17">
        <f>VLOOKUP(B67,'[2]Brokers'!$B$9:$S$66,18,0)</f>
        <v>0</v>
      </c>
      <c r="K67" s="17">
        <v>0</v>
      </c>
      <c r="L67" s="17">
        <f>VLOOKUP(B67,'[1]Brokers'!$B$9:$T$66,19,0)</f>
        <v>0</v>
      </c>
      <c r="M67" s="18">
        <f t="shared" si="1"/>
        <v>0</v>
      </c>
      <c r="N67" s="17">
        <f>VLOOKUP(B67,'[3]Sheet4'!$B$9:$AA$66,26,0)</f>
        <v>0</v>
      </c>
      <c r="O67" s="29">
        <f>N67/$N$74</f>
        <v>0</v>
      </c>
      <c r="P67" s="32"/>
    </row>
    <row r="68" spans="1:16" ht="15">
      <c r="A68" s="12">
        <v>53</v>
      </c>
      <c r="B68" s="13" t="s">
        <v>117</v>
      </c>
      <c r="C68" s="14" t="s">
        <v>118</v>
      </c>
      <c r="D68" s="15"/>
      <c r="E68" s="16"/>
      <c r="F68" s="16"/>
      <c r="G68" s="17">
        <f>VLOOKUP(B68,'[2]Brokers'!$B$9:$H$66,7,0)</f>
        <v>0</v>
      </c>
      <c r="H68" s="17">
        <f>VLOOKUP(B68,'[2]Brokers'!$B$9:$X$66,23,0)</f>
        <v>0</v>
      </c>
      <c r="I68" s="17">
        <f>VLOOKUP(B68,'[2]Brokers'!$B$9:$Q$66,16,0)</f>
        <v>0</v>
      </c>
      <c r="J68" s="17">
        <f>VLOOKUP(B68,'[2]Brokers'!$B$9:$S$66,18,0)</f>
        <v>0</v>
      </c>
      <c r="K68" s="17">
        <v>0</v>
      </c>
      <c r="L68" s="17">
        <f>VLOOKUP(B68,'[1]Brokers'!$B$9:$T$66,19,0)</f>
        <v>0</v>
      </c>
      <c r="M68" s="18">
        <f t="shared" si="1"/>
        <v>0</v>
      </c>
      <c r="N68" s="17">
        <f>VLOOKUP(B68,'[3]Sheet4'!$B$9:$AA$66,26,0)</f>
        <v>0</v>
      </c>
      <c r="O68" s="29">
        <f>N68/$N$74</f>
        <v>0</v>
      </c>
      <c r="P68" s="32"/>
    </row>
    <row r="69" spans="1:16" ht="15">
      <c r="A69" s="12">
        <v>54</v>
      </c>
      <c r="B69" s="13" t="s">
        <v>111</v>
      </c>
      <c r="C69" s="14" t="s">
        <v>112</v>
      </c>
      <c r="D69" s="15"/>
      <c r="E69" s="16"/>
      <c r="F69" s="16"/>
      <c r="G69" s="17">
        <f>VLOOKUP(B69,'[2]Brokers'!$B$9:$H$66,7,0)</f>
        <v>0</v>
      </c>
      <c r="H69" s="17">
        <f>VLOOKUP(B69,'[2]Brokers'!$B$9:$X$66,23,0)</f>
        <v>0</v>
      </c>
      <c r="I69" s="17">
        <f>VLOOKUP(B69,'[2]Brokers'!$B$9:$Q$66,16,0)</f>
        <v>0</v>
      </c>
      <c r="J69" s="17">
        <f>VLOOKUP(B69,'[2]Brokers'!$B$9:$S$66,18,0)</f>
        <v>0</v>
      </c>
      <c r="K69" s="17">
        <v>0</v>
      </c>
      <c r="L69" s="17">
        <f>VLOOKUP(B69,'[1]Brokers'!$B$9:$T$66,19,0)</f>
        <v>0</v>
      </c>
      <c r="M69" s="18">
        <f t="shared" si="1"/>
        <v>0</v>
      </c>
      <c r="N69" s="17">
        <f>VLOOKUP(B69,'[3]Sheet4'!$B$9:$AA$66,26,0)</f>
        <v>0</v>
      </c>
      <c r="O69" s="29">
        <f>N69/$N$74</f>
        <v>0</v>
      </c>
      <c r="P69" s="32"/>
    </row>
    <row r="70" spans="1:16" ht="15">
      <c r="A70" s="12">
        <v>55</v>
      </c>
      <c r="B70" s="13" t="s">
        <v>101</v>
      </c>
      <c r="C70" s="14" t="s">
        <v>102</v>
      </c>
      <c r="D70" s="15"/>
      <c r="E70" s="16"/>
      <c r="F70" s="16"/>
      <c r="G70" s="17">
        <f>VLOOKUP(B70,'[2]Brokers'!$B$9:$H$66,7,0)</f>
        <v>0</v>
      </c>
      <c r="H70" s="17">
        <f>VLOOKUP(B70,'[2]Brokers'!$B$9:$X$66,23,0)</f>
        <v>0</v>
      </c>
      <c r="I70" s="17">
        <f>VLOOKUP(B70,'[2]Brokers'!$B$9:$Q$66,16,0)</f>
        <v>0</v>
      </c>
      <c r="J70" s="17">
        <f>VLOOKUP(B70,'[2]Brokers'!$B$9:$S$66,18,0)</f>
        <v>0</v>
      </c>
      <c r="K70" s="17">
        <v>0</v>
      </c>
      <c r="L70" s="17">
        <f>VLOOKUP(B70,'[1]Brokers'!$B$9:$T$66,19,0)</f>
        <v>0</v>
      </c>
      <c r="M70" s="18">
        <f t="shared" si="1"/>
        <v>0</v>
      </c>
      <c r="N70" s="17">
        <f>VLOOKUP(B70,'[3]Sheet4'!$B$9:$AA$66,26,0)</f>
        <v>0</v>
      </c>
      <c r="O70" s="29">
        <f>N70/$N$74</f>
        <v>0</v>
      </c>
      <c r="P70" s="32"/>
    </row>
    <row r="71" spans="1:16" ht="15">
      <c r="A71" s="12">
        <v>56</v>
      </c>
      <c r="B71" s="13" t="s">
        <v>105</v>
      </c>
      <c r="C71" s="14" t="s">
        <v>106</v>
      </c>
      <c r="D71" s="15"/>
      <c r="E71" s="16"/>
      <c r="F71" s="16"/>
      <c r="G71" s="17">
        <f>VLOOKUP(B71,'[2]Brokers'!$B$9:$H$66,7,0)</f>
        <v>0</v>
      </c>
      <c r="H71" s="17">
        <f>VLOOKUP(B71,'[2]Brokers'!$B$9:$X$66,23,0)</f>
        <v>0</v>
      </c>
      <c r="I71" s="17">
        <f>VLOOKUP(B71,'[2]Brokers'!$B$9:$Q$66,16,0)</f>
        <v>0</v>
      </c>
      <c r="J71" s="17">
        <f>VLOOKUP(B71,'[2]Brokers'!$B$9:$S$66,18,0)</f>
        <v>0</v>
      </c>
      <c r="K71" s="17">
        <v>0</v>
      </c>
      <c r="L71" s="17">
        <f>VLOOKUP(B71,'[1]Brokers'!$B$9:$T$66,19,0)</f>
        <v>0</v>
      </c>
      <c r="M71" s="18">
        <f t="shared" si="1"/>
        <v>0</v>
      </c>
      <c r="N71" s="17">
        <f>VLOOKUP(B71,'[3]Sheet4'!$B$9:$AA$66,26,0)</f>
        <v>0</v>
      </c>
      <c r="O71" s="29">
        <f>N71/$N$74</f>
        <v>0</v>
      </c>
      <c r="P71" s="32"/>
    </row>
    <row r="72" spans="1:17" ht="15">
      <c r="A72" s="12">
        <v>57</v>
      </c>
      <c r="B72" s="13" t="s">
        <v>125</v>
      </c>
      <c r="C72" s="14" t="s">
        <v>126</v>
      </c>
      <c r="D72" s="15"/>
      <c r="E72" s="16"/>
      <c r="F72" s="16"/>
      <c r="G72" s="17">
        <f>VLOOKUP(B72,'[2]Brokers'!$B$9:$H$66,7,0)</f>
        <v>0</v>
      </c>
      <c r="H72" s="17">
        <f>VLOOKUP(B72,'[2]Brokers'!$B$9:$X$66,23,0)</f>
        <v>0</v>
      </c>
      <c r="I72" s="17">
        <f>VLOOKUP(B72,'[2]Brokers'!$B$9:$Q$66,16,0)</f>
        <v>0</v>
      </c>
      <c r="J72" s="17">
        <f>VLOOKUP(B72,'[2]Brokers'!$B$9:$S$66,18,0)</f>
        <v>0</v>
      </c>
      <c r="K72" s="17">
        <v>0</v>
      </c>
      <c r="L72" s="17">
        <f>VLOOKUP(B72,'[1]Brokers'!$B$9:$T$66,19,0)</f>
        <v>0</v>
      </c>
      <c r="M72" s="18">
        <f t="shared" si="1"/>
        <v>0</v>
      </c>
      <c r="N72" s="17">
        <f>VLOOKUP(B72,'[3]Sheet4'!$B$9:$AA$66,26,0)</f>
        <v>0</v>
      </c>
      <c r="O72" s="29">
        <f>N72/$N$74</f>
        <v>0</v>
      </c>
      <c r="P72" s="32"/>
      <c r="Q72" s="21"/>
    </row>
    <row r="73" spans="1:17" ht="15">
      <c r="A73" s="12">
        <v>58</v>
      </c>
      <c r="B73" s="13" t="s">
        <v>127</v>
      </c>
      <c r="C73" s="14" t="s">
        <v>128</v>
      </c>
      <c r="D73" s="15"/>
      <c r="E73" s="16"/>
      <c r="F73" s="16"/>
      <c r="G73" s="17">
        <f>VLOOKUP(B73,'[2]Brokers'!$B$9:$H$66,7,0)</f>
        <v>0</v>
      </c>
      <c r="H73" s="17">
        <f>VLOOKUP(B73,'[2]Brokers'!$B$9:$X$66,23,0)</f>
        <v>0</v>
      </c>
      <c r="I73" s="17">
        <f>VLOOKUP(B73,'[2]Brokers'!$B$9:$Q$66,16,0)</f>
        <v>0</v>
      </c>
      <c r="J73" s="17">
        <f>VLOOKUP(B73,'[2]Brokers'!$B$9:$S$66,18,0)</f>
        <v>0</v>
      </c>
      <c r="K73" s="17">
        <v>0</v>
      </c>
      <c r="L73" s="17">
        <f>VLOOKUP(B73,'[1]Brokers'!$B$9:$T$66,19,0)</f>
        <v>0</v>
      </c>
      <c r="M73" s="18">
        <f t="shared" si="1"/>
        <v>0</v>
      </c>
      <c r="N73" s="17">
        <f>VLOOKUP(B73,'[3]Sheet4'!$B$9:$AA$66,26,0)</f>
        <v>0</v>
      </c>
      <c r="O73" s="29">
        <f>N73/$N$74</f>
        <v>0</v>
      </c>
      <c r="P73" s="32"/>
      <c r="Q73" s="21"/>
    </row>
    <row r="74" spans="1:17" ht="16.5" thickBot="1">
      <c r="A74" s="37" t="s">
        <v>6</v>
      </c>
      <c r="B74" s="38"/>
      <c r="C74" s="39"/>
      <c r="D74" s="22">
        <f>COUNTA(D16:D73)</f>
        <v>49</v>
      </c>
      <c r="E74" s="22">
        <f>COUNTA(E16:E73)</f>
        <v>23</v>
      </c>
      <c r="F74" s="22">
        <f>COUNTA(F16:F73)</f>
        <v>13</v>
      </c>
      <c r="G74" s="23">
        <f>SUM(G16:G73)</f>
        <v>19679005733.139996</v>
      </c>
      <c r="H74" s="23">
        <f>SUM(H16:H73)</f>
        <v>1185445400</v>
      </c>
      <c r="I74" s="23">
        <f>SUM(I16:I73)</f>
        <v>200000000</v>
      </c>
      <c r="J74" s="23">
        <f>SUM(J16:J73)</f>
        <v>0</v>
      </c>
      <c r="K74" s="23">
        <f aca="true" t="shared" si="2" ref="K74">SUM(K16:K73)</f>
        <v>0</v>
      </c>
      <c r="L74" s="23">
        <f>SUM(L16:L73)</f>
        <v>0</v>
      </c>
      <c r="M74" s="23">
        <f>SUM(M16:M73)</f>
        <v>21064451133.139996</v>
      </c>
      <c r="N74" s="23">
        <f>SUM(N16:N73)</f>
        <v>105061483324.54001</v>
      </c>
      <c r="O74" s="30">
        <f>SUM(O16:O73)</f>
        <v>0.9999999999999999</v>
      </c>
      <c r="Q74" s="21"/>
    </row>
    <row r="75" spans="12:17" ht="15">
      <c r="L75" s="25"/>
      <c r="M75" s="26"/>
      <c r="O75" s="25"/>
      <c r="Q75" s="21"/>
    </row>
    <row r="76" spans="2:17" ht="27.6" customHeight="1">
      <c r="B76" s="52" t="s">
        <v>129</v>
      </c>
      <c r="C76" s="52"/>
      <c r="D76" s="52"/>
      <c r="E76" s="52"/>
      <c r="F76" s="52"/>
      <c r="H76" s="27"/>
      <c r="I76" s="27"/>
      <c r="L76" s="25"/>
      <c r="M76" s="25"/>
      <c r="N76" s="25"/>
      <c r="Q76" s="21"/>
    </row>
    <row r="77" spans="3:17" ht="27.6" customHeight="1">
      <c r="C77" s="53"/>
      <c r="D77" s="53"/>
      <c r="E77" s="53"/>
      <c r="F77" s="53"/>
      <c r="M77" s="25"/>
      <c r="N77" s="25"/>
      <c r="Q77" s="21"/>
    </row>
    <row r="78" ht="15">
      <c r="Q78" s="21"/>
    </row>
    <row r="79" ht="15">
      <c r="Q79" s="21"/>
    </row>
  </sheetData>
  <mergeCells count="16">
    <mergeCell ref="B76:F76"/>
    <mergeCell ref="C77:F77"/>
    <mergeCell ref="M14:M15"/>
    <mergeCell ref="G14:I14"/>
    <mergeCell ref="J14:L14"/>
    <mergeCell ref="N14:N15"/>
    <mergeCell ref="O14:O15"/>
    <mergeCell ref="A74:C74"/>
    <mergeCell ref="D9:L9"/>
    <mergeCell ref="L11:O11"/>
    <mergeCell ref="A12:A15"/>
    <mergeCell ref="B12:B15"/>
    <mergeCell ref="C12:C15"/>
    <mergeCell ref="D12:F14"/>
    <mergeCell ref="G12:M13"/>
    <mergeCell ref="N12:O13"/>
  </mergeCells>
  <printOptions/>
  <pageMargins left="0.7" right="0.7" top="0.75" bottom="0.75" header="0.3" footer="0.3"/>
  <pageSetup fitToHeight="2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Шинэболд</cp:lastModifiedBy>
  <cp:lastPrinted>2018-04-13T06:52:40Z</cp:lastPrinted>
  <dcterms:created xsi:type="dcterms:W3CDTF">2017-06-09T07:51:20Z</dcterms:created>
  <dcterms:modified xsi:type="dcterms:W3CDTF">2018-05-11T00:58:48Z</dcterms:modified>
  <cp:category/>
  <cp:version/>
  <cp:contentType/>
  <cp:contentStatus/>
</cp:coreProperties>
</file>