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Sheet1!$B$16:$O$69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G18" i="1" l="1"/>
  <c r="G20" i="1"/>
  <c r="G21" i="1"/>
  <c r="G19" i="1"/>
  <c r="G24" i="1"/>
  <c r="G17" i="1"/>
  <c r="G25" i="1"/>
  <c r="G23" i="1"/>
  <c r="G26" i="1"/>
  <c r="G27" i="1"/>
  <c r="G29" i="1"/>
  <c r="G28" i="1"/>
  <c r="G31" i="1"/>
  <c r="G33" i="1"/>
  <c r="G30" i="1"/>
  <c r="G35" i="1"/>
  <c r="G32" i="1"/>
  <c r="G34" i="1"/>
  <c r="G37" i="1"/>
  <c r="G36" i="1"/>
  <c r="G39" i="1"/>
  <c r="G22" i="1"/>
  <c r="G40" i="1"/>
  <c r="G41" i="1"/>
  <c r="G42" i="1"/>
  <c r="G46" i="1"/>
  <c r="G38" i="1"/>
  <c r="G45" i="1"/>
  <c r="G44" i="1"/>
  <c r="G47" i="1"/>
  <c r="G49" i="1"/>
  <c r="G50" i="1"/>
  <c r="G52" i="1"/>
  <c r="G51" i="1"/>
  <c r="G54" i="1"/>
  <c r="G53" i="1"/>
  <c r="G55" i="1"/>
  <c r="G56" i="1"/>
  <c r="G48" i="1"/>
  <c r="G57" i="1"/>
  <c r="G58" i="1"/>
  <c r="G59" i="1"/>
  <c r="G60" i="1"/>
  <c r="G61" i="1"/>
  <c r="G62" i="1"/>
  <c r="G43" i="1"/>
  <c r="G64" i="1"/>
  <c r="G65" i="1"/>
  <c r="G66" i="1"/>
  <c r="G63" i="1"/>
  <c r="G67" i="1"/>
  <c r="G68" i="1"/>
  <c r="G69" i="1"/>
  <c r="G16" i="1"/>
  <c r="M43" i="1" l="1"/>
  <c r="N43" i="1" s="1"/>
  <c r="A68" i="1"/>
  <c r="A69" i="1" s="1"/>
  <c r="H17" i="1" l="1"/>
  <c r="H24" i="1"/>
  <c r="H18" i="1"/>
  <c r="H16" i="1"/>
  <c r="H21" i="1"/>
  <c r="H23" i="1"/>
  <c r="H27" i="1"/>
  <c r="H51" i="1"/>
  <c r="H19" i="1"/>
  <c r="H28" i="1"/>
  <c r="H30" i="1"/>
  <c r="H29" i="1"/>
  <c r="H40" i="1"/>
  <c r="H35" i="1"/>
  <c r="H39" i="1"/>
  <c r="H32" i="1"/>
  <c r="H38" i="1"/>
  <c r="H47" i="1"/>
  <c r="H36" i="1"/>
  <c r="H22" i="1"/>
  <c r="H45" i="1"/>
  <c r="H49" i="1"/>
  <c r="H37" i="1"/>
  <c r="H41" i="1"/>
  <c r="H33" i="1"/>
  <c r="H44" i="1"/>
  <c r="H52" i="1"/>
  <c r="H55" i="1"/>
  <c r="H61" i="1"/>
  <c r="H34" i="1"/>
  <c r="H57" i="1"/>
  <c r="H56" i="1"/>
  <c r="H64" i="1"/>
  <c r="H60" i="1"/>
  <c r="H53" i="1"/>
  <c r="H54" i="1"/>
  <c r="H48" i="1"/>
  <c r="H65" i="1"/>
  <c r="H50" i="1"/>
  <c r="H26" i="1"/>
  <c r="H20" i="1"/>
  <c r="H66" i="1"/>
  <c r="H58" i="1"/>
  <c r="H59" i="1"/>
  <c r="H42" i="1"/>
  <c r="H63" i="1"/>
  <c r="H67" i="1"/>
  <c r="H68" i="1"/>
  <c r="H31" i="1"/>
  <c r="H46" i="1"/>
  <c r="H69" i="1"/>
  <c r="M69" i="1" s="1"/>
  <c r="N69" i="1" s="1"/>
  <c r="H25" i="1"/>
  <c r="J25" i="1" l="1"/>
  <c r="J24" i="1"/>
  <c r="J18" i="1"/>
  <c r="J23" i="1"/>
  <c r="J16" i="1"/>
  <c r="J21" i="1"/>
  <c r="J27" i="1"/>
  <c r="J51" i="1"/>
  <c r="J19" i="1"/>
  <c r="J28" i="1"/>
  <c r="J30" i="1"/>
  <c r="J29" i="1"/>
  <c r="J40" i="1"/>
  <c r="J39" i="1"/>
  <c r="J35" i="1"/>
  <c r="J38" i="1"/>
  <c r="J47" i="1"/>
  <c r="J36" i="1"/>
  <c r="J22" i="1"/>
  <c r="J32" i="1"/>
  <c r="J37" i="1"/>
  <c r="J49" i="1"/>
  <c r="J41" i="1"/>
  <c r="J45" i="1"/>
  <c r="J33" i="1"/>
  <c r="J44" i="1"/>
  <c r="J52" i="1"/>
  <c r="J61" i="1"/>
  <c r="J55" i="1"/>
  <c r="J57" i="1"/>
  <c r="J56" i="1"/>
  <c r="J60" i="1"/>
  <c r="J54" i="1"/>
  <c r="J65" i="1"/>
  <c r="J34" i="1"/>
  <c r="J53" i="1"/>
  <c r="J48" i="1"/>
  <c r="J26" i="1"/>
  <c r="J66" i="1"/>
  <c r="J20" i="1"/>
  <c r="J58" i="1"/>
  <c r="J42" i="1"/>
  <c r="J63" i="1"/>
  <c r="J17" i="1"/>
  <c r="I67" i="1"/>
  <c r="I59" i="1"/>
  <c r="I68" i="1"/>
  <c r="I31" i="1"/>
  <c r="I46" i="1"/>
  <c r="I64" i="1"/>
  <c r="I50" i="1"/>
  <c r="M50" i="1" s="1"/>
  <c r="N50" i="1" s="1"/>
  <c r="I25" i="1"/>
  <c r="I24" i="1"/>
  <c r="I18" i="1"/>
  <c r="I23" i="1"/>
  <c r="I16" i="1"/>
  <c r="I21" i="1"/>
  <c r="I27" i="1"/>
  <c r="I51" i="1"/>
  <c r="I19" i="1"/>
  <c r="I28" i="1"/>
  <c r="I30" i="1"/>
  <c r="I29" i="1"/>
  <c r="I40" i="1"/>
  <c r="I39" i="1"/>
  <c r="I35" i="1"/>
  <c r="I38" i="1"/>
  <c r="I47" i="1"/>
  <c r="I36" i="1"/>
  <c r="I22" i="1"/>
  <c r="I32" i="1"/>
  <c r="I37" i="1"/>
  <c r="I49" i="1"/>
  <c r="I41" i="1"/>
  <c r="I45" i="1"/>
  <c r="I33" i="1"/>
  <c r="I44" i="1"/>
  <c r="I52" i="1"/>
  <c r="I61" i="1"/>
  <c r="I55" i="1"/>
  <c r="I57" i="1"/>
  <c r="I56" i="1"/>
  <c r="I60" i="1"/>
  <c r="I54" i="1"/>
  <c r="I65" i="1"/>
  <c r="I34" i="1"/>
  <c r="I53" i="1"/>
  <c r="I48" i="1"/>
  <c r="I26" i="1"/>
  <c r="I66" i="1"/>
  <c r="I20" i="1"/>
  <c r="I58" i="1"/>
  <c r="I42" i="1"/>
  <c r="I63" i="1"/>
  <c r="I17" i="1"/>
  <c r="M58" i="1" l="1"/>
  <c r="N58" i="1" s="1"/>
  <c r="M48" i="1"/>
  <c r="N48" i="1" s="1"/>
  <c r="M54" i="1"/>
  <c r="N54" i="1" s="1"/>
  <c r="M55" i="1"/>
  <c r="N55" i="1" s="1"/>
  <c r="M33" i="1"/>
  <c r="N33" i="1" s="1"/>
  <c r="M37" i="1"/>
  <c r="N37" i="1" s="1"/>
  <c r="M47" i="1"/>
  <c r="N47" i="1" s="1"/>
  <c r="M40" i="1"/>
  <c r="N40" i="1" s="1"/>
  <c r="M19" i="1"/>
  <c r="N19" i="1" s="1"/>
  <c r="M16" i="1"/>
  <c r="N16" i="1" s="1"/>
  <c r="M17" i="1"/>
  <c r="N17" i="1" s="1"/>
  <c r="M20" i="1"/>
  <c r="N20" i="1" s="1"/>
  <c r="M53" i="1"/>
  <c r="N53" i="1" s="1"/>
  <c r="M60" i="1"/>
  <c r="N60" i="1" s="1"/>
  <c r="M61" i="1"/>
  <c r="N61" i="1" s="1"/>
  <c r="M45" i="1"/>
  <c r="N45" i="1" s="1"/>
  <c r="M32" i="1"/>
  <c r="N32" i="1" s="1"/>
  <c r="M38" i="1"/>
  <c r="N38" i="1" s="1"/>
  <c r="M29" i="1"/>
  <c r="N29" i="1" s="1"/>
  <c r="M51" i="1"/>
  <c r="N51" i="1" s="1"/>
  <c r="M23" i="1"/>
  <c r="N23" i="1" s="1"/>
  <c r="M63" i="1"/>
  <c r="N63" i="1" s="1"/>
  <c r="M66" i="1"/>
  <c r="N66" i="1" s="1"/>
  <c r="M34" i="1"/>
  <c r="N34" i="1" s="1"/>
  <c r="M56" i="1"/>
  <c r="N56" i="1" s="1"/>
  <c r="M52" i="1"/>
  <c r="N52" i="1" s="1"/>
  <c r="M41" i="1"/>
  <c r="N41" i="1" s="1"/>
  <c r="M22" i="1"/>
  <c r="N22" i="1" s="1"/>
  <c r="M35" i="1"/>
  <c r="N35" i="1" s="1"/>
  <c r="M30" i="1"/>
  <c r="N30" i="1" s="1"/>
  <c r="M27" i="1"/>
  <c r="N27" i="1" s="1"/>
  <c r="M18" i="1"/>
  <c r="N18" i="1" s="1"/>
  <c r="M42" i="1"/>
  <c r="N42" i="1" s="1"/>
  <c r="M26" i="1"/>
  <c r="N26" i="1" s="1"/>
  <c r="M65" i="1"/>
  <c r="N65" i="1" s="1"/>
  <c r="M57" i="1"/>
  <c r="N57" i="1" s="1"/>
  <c r="M44" i="1"/>
  <c r="N44" i="1" s="1"/>
  <c r="M49" i="1"/>
  <c r="N49" i="1" s="1"/>
  <c r="M36" i="1"/>
  <c r="N36" i="1" s="1"/>
  <c r="M39" i="1"/>
  <c r="N39" i="1" s="1"/>
  <c r="M28" i="1"/>
  <c r="N28" i="1" s="1"/>
  <c r="M21" i="1"/>
  <c r="N21" i="1" s="1"/>
  <c r="M24" i="1"/>
  <c r="N24" i="1" s="1"/>
  <c r="J67" i="1"/>
  <c r="M67" i="1" s="1"/>
  <c r="N67" i="1" s="1"/>
  <c r="J59" i="1"/>
  <c r="M59" i="1" s="1"/>
  <c r="N59" i="1" s="1"/>
  <c r="J68" i="1"/>
  <c r="M68" i="1" s="1"/>
  <c r="N68" i="1" s="1"/>
  <c r="J31" i="1"/>
  <c r="M31" i="1" s="1"/>
  <c r="N31" i="1" s="1"/>
  <c r="J46" i="1"/>
  <c r="M46" i="1" s="1"/>
  <c r="N46" i="1" s="1"/>
  <c r="J64" i="1"/>
  <c r="M64" i="1" s="1"/>
  <c r="N64" i="1" s="1"/>
  <c r="M62" i="1"/>
  <c r="N62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7" i="1"/>
  <c r="D70" i="1" l="1"/>
  <c r="E70" i="1"/>
  <c r="F70" i="1"/>
  <c r="K70" i="1" l="1"/>
  <c r="L70" i="1"/>
  <c r="M25" i="1" l="1"/>
  <c r="N25" i="1" s="1"/>
  <c r="J70" i="1" l="1"/>
  <c r="H70" i="1"/>
  <c r="G70" i="1" l="1"/>
  <c r="I70" i="1" l="1"/>
  <c r="M70" i="1" l="1"/>
  <c r="N70" i="1" l="1"/>
  <c r="O57" i="1" l="1"/>
  <c r="O43" i="1"/>
  <c r="O41" i="1"/>
  <c r="O39" i="1"/>
  <c r="O52" i="1"/>
  <c r="O37" i="1"/>
  <c r="O40" i="1"/>
  <c r="O60" i="1"/>
  <c r="O61" i="1"/>
  <c r="O54" i="1"/>
  <c r="O65" i="1"/>
  <c r="O23" i="1"/>
  <c r="O47" i="1"/>
  <c r="O24" i="1"/>
  <c r="O55" i="1"/>
  <c r="O50" i="1"/>
  <c r="O16" i="1"/>
  <c r="O45" i="1"/>
  <c r="O28" i="1"/>
  <c r="O42" i="1"/>
  <c r="O59" i="1"/>
  <c r="O27" i="1"/>
  <c r="O56" i="1"/>
  <c r="O33" i="1"/>
  <c r="O62" i="1"/>
  <c r="O46" i="1"/>
  <c r="O26" i="1"/>
  <c r="O67" i="1"/>
  <c r="O31" i="1"/>
  <c r="O36" i="1"/>
  <c r="O64" i="1"/>
  <c r="O32" i="1"/>
  <c r="O69" i="1"/>
  <c r="O22" i="1"/>
  <c r="O34" i="1"/>
  <c r="O20" i="1"/>
  <c r="O49" i="1"/>
  <c r="O29" i="1"/>
  <c r="O44" i="1"/>
  <c r="O66" i="1"/>
  <c r="O58" i="1"/>
  <c r="O25" i="1"/>
  <c r="O63" i="1"/>
  <c r="O48" i="1"/>
  <c r="O30" i="1"/>
  <c r="O17" i="1"/>
  <c r="O35" i="1"/>
  <c r="O53" i="1"/>
  <c r="O38" i="1"/>
  <c r="O18" i="1"/>
  <c r="O51" i="1"/>
  <c r="O68" i="1"/>
  <c r="O19" i="1"/>
  <c r="O21" i="1"/>
  <c r="O70" i="1" l="1"/>
</calcChain>
</file>

<file path=xl/sharedStrings.xml><?xml version="1.0" encoding="utf-8"?>
<sst xmlns="http://schemas.openxmlformats.org/spreadsheetml/2006/main" count="218" uniqueCount="129">
  <si>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</si>
  <si>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</si>
  <si>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</si>
  <si>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</si>
  <si>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</si>
  <si>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</si>
  <si>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</si>
  <si>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</si>
  <si>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</si>
  <si>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</si>
  <si>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</si>
  <si>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</si>
  <si>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</si>
  <si>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</si>
  <si>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</si>
  <si>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</si>
  <si>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</si>
  <si>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</si>
  <si>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</si>
  <si>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</si>
  <si>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</si>
  <si>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</si>
  <si>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</si>
  <si>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</si>
  <si>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</si>
  <si>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</si>
  <si>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</si>
  <si>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</si>
  <si>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</si>
  <si>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</si>
  <si>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</si>
  <si>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</si>
  <si>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</si>
  <si>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</si>
  <si>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</si>
  <si>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</si>
  <si>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</si>
  <si>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</si>
  <si>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</si>
  <si>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</si>
  <si>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</si>
  <si>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</si>
  <si>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</si>
  <si>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</si>
  <si>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</si>
  <si>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</si>
  <si>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</si>
  <si>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</si>
  <si>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</si>
  <si>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</si>
  <si>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</si>
  <si>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</si>
  <si>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</si>
  <si>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</si>
  <si>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</si>
  <si>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</si>
  <si>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</si>
  <si>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</si>
  <si>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</si>
  <si>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</si>
  <si>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</si>
  <si>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</si>
  <si>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</si>
  <si>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</si>
  <si>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</si>
  <si>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</si>
  <si>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</si>
  <si>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</si>
  <si>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</si>
  <si>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</si>
  <si>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</si>
  <si>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</si>
  <si>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</si>
  <si>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</si>
  <si>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</si>
  <si>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</si>
  <si>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</si>
  <si>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</si>
  <si>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</si>
  <si>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</si>
  <si>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</si>
  <si>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</si>
  <si>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</si>
  <si>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</si>
  <si>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</si>
  <si>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</si>
  <si>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</si>
  <si>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</si>
  <si>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</si>
  <si>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</si>
  <si>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</si>
  <si>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</si>
  <si>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</si>
  <si>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</si>
  <si>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</si>
  <si>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</si>
  <si>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</si>
  <si>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</si>
  <si>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</si>
  <si>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</si>
  <si>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</si>
  <si>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</si>
  <si>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</si>
  <si>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</si>
  <si>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</si>
  <si>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</si>
  <si>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</si>
  <si>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</si>
  <si>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</si>
  <si>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</si>
  <si>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</si>
  <si>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</si>
  <si>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</si>
  <si>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</si>
  <si>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</si>
  <si>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</si>
  <si>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</si>
  <si>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</si>
  <si>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</si>
  <si>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</si>
  <si>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</si>
  <si>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</si>
  <si>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</si>
  <si>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</si>
  <si>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</si>
  <si>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</si>
  <si>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</si>
  <si>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5-р сарын арилжааны дүн</t>
  </si>
  <si>
    <t xml:space="preserve">2020 оны 5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</si>
</sst>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4%20Ariljaanii%20tail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201</v>
          </cell>
          <cell r="G11">
            <v>166700</v>
          </cell>
          <cell r="H11">
            <v>166700</v>
          </cell>
          <cell r="I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113784</v>
          </cell>
          <cell r="E12">
            <v>18569117.640000001</v>
          </cell>
          <cell r="F12">
            <v>32919</v>
          </cell>
          <cell r="G12">
            <v>13326242.9</v>
          </cell>
          <cell r="H12">
            <v>31895360.539999999</v>
          </cell>
          <cell r="I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1515</v>
          </cell>
          <cell r="E13">
            <v>4355985</v>
          </cell>
          <cell r="F13">
            <v>1515</v>
          </cell>
          <cell r="G13">
            <v>4355985</v>
          </cell>
          <cell r="H13">
            <v>8711970</v>
          </cell>
          <cell r="I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1429896</v>
          </cell>
          <cell r="E15">
            <v>178047161.53</v>
          </cell>
          <cell r="F15">
            <v>568345</v>
          </cell>
          <cell r="G15">
            <v>106568122.51000001</v>
          </cell>
          <cell r="H15">
            <v>284615284.04000002</v>
          </cell>
          <cell r="I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463</v>
          </cell>
          <cell r="E16">
            <v>95030</v>
          </cell>
          <cell r="F16">
            <v>0</v>
          </cell>
          <cell r="G16">
            <v>0</v>
          </cell>
          <cell r="H16">
            <v>95030</v>
          </cell>
          <cell r="I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0</v>
          </cell>
          <cell r="E17">
            <v>0</v>
          </cell>
          <cell r="F17">
            <v>1063</v>
          </cell>
          <cell r="G17">
            <v>293080</v>
          </cell>
          <cell r="H17">
            <v>293080</v>
          </cell>
          <cell r="I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20000</v>
          </cell>
          <cell r="E19">
            <v>859160</v>
          </cell>
          <cell r="F19">
            <v>32</v>
          </cell>
          <cell r="G19">
            <v>4000</v>
          </cell>
          <cell r="H19">
            <v>863160</v>
          </cell>
          <cell r="I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1870973</v>
          </cell>
          <cell r="E20">
            <v>62262286.560000002</v>
          </cell>
          <cell r="F20">
            <v>488418</v>
          </cell>
          <cell r="G20">
            <v>22319885.07</v>
          </cell>
          <cell r="H20">
            <v>84582171.629999995</v>
          </cell>
          <cell r="I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5569900</v>
          </cell>
          <cell r="E21">
            <v>168046516.16</v>
          </cell>
          <cell r="F21">
            <v>4671807</v>
          </cell>
          <cell r="G21">
            <v>160380586.03</v>
          </cell>
          <cell r="H21">
            <v>328427102.19</v>
          </cell>
          <cell r="I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327898</v>
          </cell>
          <cell r="E23">
            <v>24232396.039999999</v>
          </cell>
          <cell r="F23">
            <v>28888</v>
          </cell>
          <cell r="G23">
            <v>4800804</v>
          </cell>
          <cell r="H23">
            <v>29033200.039999999</v>
          </cell>
          <cell r="I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1324</v>
          </cell>
          <cell r="E25">
            <v>16100996</v>
          </cell>
          <cell r="F25">
            <v>0</v>
          </cell>
          <cell r="G25">
            <v>0</v>
          </cell>
          <cell r="H25">
            <v>16100996</v>
          </cell>
          <cell r="I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2521</v>
          </cell>
          <cell r="E26">
            <v>431546</v>
          </cell>
          <cell r="F26">
            <v>31</v>
          </cell>
          <cell r="G26">
            <v>86800</v>
          </cell>
          <cell r="H26">
            <v>518346</v>
          </cell>
          <cell r="I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3642</v>
          </cell>
          <cell r="E27">
            <v>429118</v>
          </cell>
          <cell r="F27">
            <v>161</v>
          </cell>
          <cell r="G27">
            <v>482180</v>
          </cell>
          <cell r="H27">
            <v>911298</v>
          </cell>
          <cell r="I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121200</v>
          </cell>
          <cell r="E28">
            <v>100668200</v>
          </cell>
          <cell r="F28">
            <v>117605</v>
          </cell>
          <cell r="G28">
            <v>99917200</v>
          </cell>
          <cell r="H28">
            <v>200585400</v>
          </cell>
          <cell r="I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186459</v>
          </cell>
          <cell r="E31">
            <v>42132617.289999999</v>
          </cell>
          <cell r="F31">
            <v>1623784</v>
          </cell>
          <cell r="G31">
            <v>71108367.099999994</v>
          </cell>
          <cell r="H31">
            <v>113240984.38999999</v>
          </cell>
          <cell r="I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12500</v>
          </cell>
          <cell r="E32">
            <v>528580</v>
          </cell>
          <cell r="F32">
            <v>1581</v>
          </cell>
          <cell r="G32">
            <v>5776377</v>
          </cell>
          <cell r="H32">
            <v>6304957</v>
          </cell>
          <cell r="I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1223377</v>
          </cell>
          <cell r="E33">
            <v>56438928.969999999</v>
          </cell>
          <cell r="F33">
            <v>41818</v>
          </cell>
          <cell r="G33">
            <v>6272789.04</v>
          </cell>
          <cell r="H33">
            <v>62711718.009999998</v>
          </cell>
          <cell r="I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14475633</v>
          </cell>
          <cell r="E34">
            <v>1193250692.1700001</v>
          </cell>
          <cell r="F34">
            <v>15921099</v>
          </cell>
          <cell r="G34">
            <v>1281107602.54</v>
          </cell>
          <cell r="H34">
            <v>2474358294.71</v>
          </cell>
          <cell r="I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2512</v>
          </cell>
          <cell r="E36">
            <v>1242450</v>
          </cell>
          <cell r="F36">
            <v>0</v>
          </cell>
          <cell r="G36">
            <v>0</v>
          </cell>
          <cell r="H36">
            <v>1242450</v>
          </cell>
          <cell r="I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171</v>
          </cell>
          <cell r="E37">
            <v>431680</v>
          </cell>
          <cell r="F37">
            <v>74</v>
          </cell>
          <cell r="G37">
            <v>187745</v>
          </cell>
          <cell r="H37">
            <v>619425</v>
          </cell>
          <cell r="I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2330</v>
          </cell>
          <cell r="E38">
            <v>12758455</v>
          </cell>
          <cell r="F38">
            <v>0</v>
          </cell>
          <cell r="G38">
            <v>0</v>
          </cell>
          <cell r="H38">
            <v>12758455</v>
          </cell>
          <cell r="I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1047</v>
          </cell>
          <cell r="G39">
            <v>1314300</v>
          </cell>
          <cell r="H39">
            <v>1314300</v>
          </cell>
          <cell r="I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11</v>
          </cell>
          <cell r="E40">
            <v>11230</v>
          </cell>
          <cell r="F40">
            <v>304</v>
          </cell>
          <cell r="G40">
            <v>41920</v>
          </cell>
          <cell r="H40">
            <v>53150</v>
          </cell>
          <cell r="I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275</v>
          </cell>
          <cell r="E41">
            <v>13250</v>
          </cell>
          <cell r="F41">
            <v>0</v>
          </cell>
          <cell r="G41">
            <v>0</v>
          </cell>
          <cell r="H41">
            <v>13250</v>
          </cell>
          <cell r="I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6084723</v>
          </cell>
          <cell r="E42">
            <v>1312836435.6199999</v>
          </cell>
          <cell r="F42">
            <v>6299158</v>
          </cell>
          <cell r="G42">
            <v>1345549491.1900001</v>
          </cell>
          <cell r="H42">
            <v>2658385926.8099999</v>
          </cell>
          <cell r="I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846781</v>
          </cell>
          <cell r="E46">
            <v>619129093.61000001</v>
          </cell>
          <cell r="F46">
            <v>769241</v>
          </cell>
          <cell r="G46">
            <v>620911180.97000003</v>
          </cell>
          <cell r="H46">
            <v>1240040274.5799999</v>
          </cell>
          <cell r="I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6496</v>
          </cell>
          <cell r="E47">
            <v>1963601.5</v>
          </cell>
          <cell r="F47">
            <v>94856</v>
          </cell>
          <cell r="G47">
            <v>25625965.710000001</v>
          </cell>
          <cell r="H47">
            <v>27589567.210000001</v>
          </cell>
          <cell r="I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1868461</v>
          </cell>
          <cell r="G49">
            <v>57289858.700000003</v>
          </cell>
          <cell r="H49">
            <v>57289858.700000003</v>
          </cell>
          <cell r="I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23342</v>
          </cell>
          <cell r="E50">
            <v>12230067.800000001</v>
          </cell>
          <cell r="F50">
            <v>7570</v>
          </cell>
          <cell r="G50">
            <v>1544300</v>
          </cell>
          <cell r="H50">
            <v>13774367.800000001</v>
          </cell>
          <cell r="I50">
            <v>0</v>
          </cell>
        </row>
        <row r="51">
          <cell r="B51" t="str">
            <v>SECP</v>
          </cell>
          <cell r="C51" t="str">
            <v>СИКАП</v>
          </cell>
          <cell r="D51">
            <v>359413</v>
          </cell>
          <cell r="E51">
            <v>24427655.75</v>
          </cell>
          <cell r="F51">
            <v>0</v>
          </cell>
          <cell r="G51">
            <v>0</v>
          </cell>
          <cell r="H51">
            <v>24427655.75</v>
          </cell>
          <cell r="I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1620</v>
          </cell>
          <cell r="E52">
            <v>469800</v>
          </cell>
          <cell r="F52">
            <v>2120</v>
          </cell>
          <cell r="G52">
            <v>597800</v>
          </cell>
          <cell r="H52">
            <v>1067600</v>
          </cell>
          <cell r="I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14910605</v>
          </cell>
          <cell r="E54">
            <v>557723643.21000004</v>
          </cell>
          <cell r="F54">
            <v>15281173</v>
          </cell>
          <cell r="G54">
            <v>594607529.01999998</v>
          </cell>
          <cell r="H54">
            <v>1152331172.23</v>
          </cell>
          <cell r="I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368</v>
          </cell>
          <cell r="E55">
            <v>5336000</v>
          </cell>
          <cell r="F55">
            <v>9800</v>
          </cell>
          <cell r="G55">
            <v>1861172</v>
          </cell>
          <cell r="H55">
            <v>7197172</v>
          </cell>
          <cell r="I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24</v>
          </cell>
          <cell r="E56">
            <v>232000</v>
          </cell>
          <cell r="F56">
            <v>1151</v>
          </cell>
          <cell r="G56">
            <v>10360230</v>
          </cell>
          <cell r="H56">
            <v>10592230</v>
          </cell>
          <cell r="I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495596</v>
          </cell>
          <cell r="E57">
            <v>40411799.770000003</v>
          </cell>
          <cell r="F57">
            <v>301284</v>
          </cell>
          <cell r="G57">
            <v>30129069.079999998</v>
          </cell>
          <cell r="H57">
            <v>70540868.849999994</v>
          </cell>
          <cell r="I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15993</v>
          </cell>
          <cell r="E58">
            <v>2254078.73</v>
          </cell>
          <cell r="F58">
            <v>14161</v>
          </cell>
          <cell r="G58">
            <v>769756.04</v>
          </cell>
          <cell r="H58">
            <v>3023834.77</v>
          </cell>
          <cell r="I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164719</v>
          </cell>
          <cell r="E59">
            <v>21232622.859999999</v>
          </cell>
          <cell r="F59">
            <v>218531</v>
          </cell>
          <cell r="G59">
            <v>19056221.809999999</v>
          </cell>
          <cell r="H59">
            <v>40288844.670000002</v>
          </cell>
          <cell r="I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3</v>
          </cell>
          <cell r="G60">
            <v>21000</v>
          </cell>
          <cell r="H60">
            <v>21000</v>
          </cell>
          <cell r="I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99126</v>
          </cell>
          <cell r="E62">
            <v>10768857.5</v>
          </cell>
          <cell r="F62">
            <v>6989</v>
          </cell>
          <cell r="G62">
            <v>3086792</v>
          </cell>
          <cell r="H62">
            <v>13855649.5</v>
          </cell>
          <cell r="I62">
            <v>0</v>
          </cell>
        </row>
        <row r="63">
          <cell r="B63" t="str">
            <v>нийт</v>
          </cell>
          <cell r="C63">
            <v>0</v>
          </cell>
          <cell r="D63">
            <v>48375190</v>
          </cell>
          <cell r="E63">
            <v>4489921052.71</v>
          </cell>
          <cell r="F63">
            <v>48375190</v>
          </cell>
          <cell r="G63">
            <v>4489921052.710001</v>
          </cell>
          <cell r="H63">
            <v>0</v>
          </cell>
          <cell r="I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88612236.950000003</v>
          </cell>
          <cell r="F12">
            <v>211311</v>
          </cell>
          <cell r="G12">
            <v>23531284.469999999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86797949.040000007</v>
          </cell>
          <cell r="F21">
            <v>186480</v>
          </cell>
          <cell r="G21">
            <v>43464177.670000002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277801446.30000001</v>
          </cell>
          <cell r="F22">
            <v>6052013</v>
          </cell>
          <cell r="G22">
            <v>290597140.89999998</v>
          </cell>
          <cell r="H22">
            <v>568398587.20000005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8749174.8000000007</v>
          </cell>
          <cell r="F24">
            <v>10415</v>
          </cell>
          <cell r="G24">
            <v>1178717.5</v>
          </cell>
          <cell r="H24">
            <v>9927892.3000000007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15284695.029999999</v>
          </cell>
          <cell r="F26">
            <v>3392</v>
          </cell>
          <cell r="G26">
            <v>15243960</v>
          </cell>
          <cell r="H26">
            <v>30528655.030000001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5042909.4400000004</v>
          </cell>
          <cell r="F28">
            <v>23522</v>
          </cell>
          <cell r="G28">
            <v>2611942</v>
          </cell>
          <cell r="H28">
            <v>7654851.4400000004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6699349.4199999999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31857060.800000001</v>
          </cell>
          <cell r="H34">
            <v>43482126.210000001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69029773.709999993</v>
          </cell>
          <cell r="F37">
            <v>777154</v>
          </cell>
          <cell r="G37">
            <v>141793892.36000001</v>
          </cell>
          <cell r="H37">
            <v>210823666.06999999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8954013.6999999993</v>
          </cell>
          <cell r="H43">
            <v>8994993.6999999993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3188071935.4200001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20662912.690000001</v>
          </cell>
          <cell r="F47">
            <v>0</v>
          </cell>
          <cell r="G47">
            <v>0</v>
          </cell>
          <cell r="H47">
            <v>20662912.690000001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9979272.8000000007</v>
          </cell>
          <cell r="H48">
            <v>11867997.800000001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8086113.5999999996</v>
          </cell>
          <cell r="F49">
            <v>30549</v>
          </cell>
          <cell r="G49">
            <v>6751301.5199999996</v>
          </cell>
          <cell r="H49">
            <v>14837415.119999999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27604292.579999998</v>
          </cell>
          <cell r="F50">
            <v>148482</v>
          </cell>
          <cell r="G50">
            <v>18844676.399999999</v>
          </cell>
          <cell r="H50">
            <v>46448968.979999997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31452481.199999999</v>
          </cell>
          <cell r="F54">
            <v>345</v>
          </cell>
          <cell r="G54">
            <v>72967.5</v>
          </cell>
          <cell r="H54">
            <v>31525448.699999999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74681978.230000004</v>
          </cell>
          <cell r="F57">
            <v>787282</v>
          </cell>
          <cell r="G57">
            <v>66810121.189999998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8609365.3399999999</v>
          </cell>
          <cell r="H58">
            <v>8837555.3399999999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27951950.370000001</v>
          </cell>
          <cell r="F59">
            <v>45468</v>
          </cell>
          <cell r="G59">
            <v>38821489.420000002</v>
          </cell>
          <cell r="H59">
            <v>66773439.790000007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82132490.829999998</v>
          </cell>
          <cell r="F60">
            <v>587287</v>
          </cell>
          <cell r="G60">
            <v>89241772.010000005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15964347.789999999</v>
          </cell>
          <cell r="H62">
            <v>36732142.609999999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1266679.1000000001</v>
          </cell>
          <cell r="F63">
            <v>21250</v>
          </cell>
          <cell r="G63">
            <v>10727606.859999999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8267127.9299999997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4230925310.5700002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683565679.75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683565679.75</v>
          </cell>
          <cell r="N16">
            <v>9685542967.1900005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680082316.96000004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680082316.96000004</v>
          </cell>
          <cell r="N17">
            <v>2698706240.4400001</v>
          </cell>
        </row>
        <row r="18">
          <cell r="B18" t="str">
            <v>ECM</v>
          </cell>
          <cell r="C18" t="str">
            <v>"ЕВРАЗИА КАПИТАЛ ХОЛДИНГ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1390679400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1390679400</v>
          </cell>
          <cell r="N18">
            <v>2020920865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36336932.240000002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36336932.240000002</v>
          </cell>
          <cell r="N19">
            <v>1718444857.9100001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520403256.56999999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520403256.56999999</v>
          </cell>
          <cell r="N20">
            <v>1113758517.6900001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7637586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7637586</v>
          </cell>
          <cell r="N21">
            <v>924741246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175140013.25999999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175140013.25999999</v>
          </cell>
          <cell r="N22">
            <v>922490937.81999993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110059727.99000001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110059727.99000001</v>
          </cell>
          <cell r="N23">
            <v>694279851.81999993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43766251.049999997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43766251.049999997</v>
          </cell>
          <cell r="N24">
            <v>659417417.37</v>
          </cell>
        </row>
        <row r="25">
          <cell r="B25" t="str">
            <v>ARGB</v>
          </cell>
          <cell r="C25" t="str">
            <v>"АРГАЙ БЭСТ ҮЦК" ХХК</v>
          </cell>
          <cell r="D25" t="str">
            <v>●</v>
          </cell>
          <cell r="E25">
            <v>0</v>
          </cell>
          <cell r="F25">
            <v>0</v>
          </cell>
          <cell r="G25">
            <v>488154138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488154138</v>
          </cell>
          <cell r="N25">
            <v>490600405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66402231.210000008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66402231.210000008</v>
          </cell>
          <cell r="N26">
            <v>315964004.97000003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E27">
            <v>0</v>
          </cell>
          <cell r="F27" t="str">
            <v>●</v>
          </cell>
          <cell r="G27">
            <v>41821229.789999999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41821229.789999999</v>
          </cell>
          <cell r="N27">
            <v>262615788.63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>
            <v>0</v>
          </cell>
          <cell r="F28">
            <v>0</v>
          </cell>
          <cell r="G28">
            <v>47702046.489999995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47702046.489999995</v>
          </cell>
          <cell r="N28">
            <v>259876033.69999999</v>
          </cell>
        </row>
        <row r="29">
          <cell r="B29" t="str">
            <v>SGC</v>
          </cell>
          <cell r="C29" t="str">
            <v>"ЭС ЖИ КАПИТАЛ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13019825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13019825</v>
          </cell>
          <cell r="N29">
            <v>177635958.42000002</v>
          </cell>
        </row>
        <row r="30">
          <cell r="B30" t="str">
            <v>BLMB</v>
          </cell>
          <cell r="C30" t="str">
            <v xml:space="preserve">"БЛҮМСБЮРИ СЕКЮРИТИЕС ҮЦК" ХХК </v>
          </cell>
          <cell r="D30" t="str">
            <v>●</v>
          </cell>
          <cell r="E30">
            <v>0</v>
          </cell>
          <cell r="F30">
            <v>0</v>
          </cell>
          <cell r="G30">
            <v>2713752.27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2713752.27</v>
          </cell>
          <cell r="N30">
            <v>140240888.47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>
            <v>0</v>
          </cell>
          <cell r="G31">
            <v>23928860.350000001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23928860.350000001</v>
          </cell>
          <cell r="N31">
            <v>138312885.60999998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41884248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41884248</v>
          </cell>
          <cell r="N32">
            <v>129343746.80000001</v>
          </cell>
        </row>
        <row r="33">
          <cell r="B33" t="str">
            <v>CTRL</v>
          </cell>
          <cell r="C33" t="str">
            <v>ЦЕНТРАЛ СЕКЬЮРИТИЙЗ ҮЦК</v>
          </cell>
          <cell r="D33" t="str">
            <v>●</v>
          </cell>
          <cell r="E33">
            <v>0</v>
          </cell>
          <cell r="F33">
            <v>0</v>
          </cell>
          <cell r="G33">
            <v>50775748.280000001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50775748.280000001</v>
          </cell>
          <cell r="N33">
            <v>122246739.3</v>
          </cell>
        </row>
        <row r="34">
          <cell r="B34" t="str">
            <v>SECP</v>
          </cell>
          <cell r="C34" t="str">
            <v>"СИКАП 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41531113.32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41531113.32</v>
          </cell>
          <cell r="N34">
            <v>115739841.17000002</v>
          </cell>
        </row>
        <row r="35">
          <cell r="B35" t="str">
            <v>DRBR</v>
          </cell>
          <cell r="C35" t="str">
            <v>"ДАРХАН БРОКЕР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3031665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3031665</v>
          </cell>
          <cell r="N35">
            <v>115224339.63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8111469.0499999998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8111469.0499999998</v>
          </cell>
          <cell r="N36">
            <v>114772218.8</v>
          </cell>
        </row>
        <row r="37">
          <cell r="B37" t="str">
            <v>MSDQ</v>
          </cell>
          <cell r="C37" t="str">
            <v>"МАСДАК ҮНЭТ ЦААСНЫ КОМПАНИ" ХХК</v>
          </cell>
          <cell r="D37" t="str">
            <v>●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111565455.56</v>
          </cell>
        </row>
        <row r="38">
          <cell r="B38" t="str">
            <v>MSEC</v>
          </cell>
          <cell r="C38" t="str">
            <v>"МОНСЕК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12663387.059999999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12663387.059999999</v>
          </cell>
          <cell r="N38">
            <v>111213915.74000001</v>
          </cell>
        </row>
        <row r="39">
          <cell r="B39" t="str">
            <v>LFTI</v>
          </cell>
          <cell r="C39" t="str">
            <v>"ЛАЙФТАЙМ ИНВЕСТМЕНТ ҮЦК" ХХК</v>
          </cell>
          <cell r="D39" t="str">
            <v>●</v>
          </cell>
          <cell r="E39" t="str">
            <v>●</v>
          </cell>
          <cell r="F39">
            <v>0</v>
          </cell>
          <cell r="G39">
            <v>16831615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16831615</v>
          </cell>
          <cell r="N39">
            <v>84580422.230000004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1709434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1709434</v>
          </cell>
          <cell r="N40">
            <v>68640341.599999994</v>
          </cell>
        </row>
        <row r="41">
          <cell r="B41" t="str">
            <v>GATR</v>
          </cell>
          <cell r="C41" t="str">
            <v>"ГАЦУУРТ ТРЕЙД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13115620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13115620</v>
          </cell>
          <cell r="N41">
            <v>58400071</v>
          </cell>
        </row>
        <row r="42">
          <cell r="B42" t="str">
            <v>MONG</v>
          </cell>
          <cell r="C42" t="str">
            <v>"МОНГОЛ СЕКЮРИТИЕС ҮЦК" ХК</v>
          </cell>
          <cell r="D42" t="str">
            <v>●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52295725.439999998</v>
          </cell>
        </row>
        <row r="43">
          <cell r="B43" t="str">
            <v>GDSC</v>
          </cell>
          <cell r="C43" t="str">
            <v>"ГҮҮДСЕК ҮЦК" ХХК</v>
          </cell>
          <cell r="D43" t="str">
            <v>●</v>
          </cell>
          <cell r="E43" t="str">
            <v>●</v>
          </cell>
          <cell r="F43" t="str">
            <v>●</v>
          </cell>
          <cell r="G43">
            <v>20995493.469999999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20995493.469999999</v>
          </cell>
          <cell r="N43">
            <v>50591640.5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2258293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2258293</v>
          </cell>
          <cell r="N44">
            <v>46168675.480000004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2483200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2483200</v>
          </cell>
          <cell r="N45">
            <v>45493429.890000001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340200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340200</v>
          </cell>
          <cell r="N46">
            <v>35887482.299999997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24251091</v>
          </cell>
        </row>
        <row r="48">
          <cell r="B48" t="str">
            <v>DOMI</v>
          </cell>
          <cell r="C48" t="str">
            <v>"ДОМИКС СЕК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7054123.7000000002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7054123.7000000002</v>
          </cell>
          <cell r="N48">
            <v>23510923.559999999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3312180.2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3312180.2</v>
          </cell>
          <cell r="N49">
            <v>20257151.359999999</v>
          </cell>
        </row>
        <row r="50">
          <cell r="B50" t="str">
            <v>TNGR</v>
          </cell>
          <cell r="C50" t="str">
            <v>"ТЭНГЭР КАПИТАЛ  ҮЦК" ХХК</v>
          </cell>
          <cell r="D50" t="str">
            <v>●</v>
          </cell>
          <cell r="E50">
            <v>0</v>
          </cell>
          <cell r="F50" t="str">
            <v>●</v>
          </cell>
          <cell r="G50">
            <v>1635095.64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1635095.64</v>
          </cell>
          <cell r="N50">
            <v>19363795.580000002</v>
          </cell>
        </row>
        <row r="51">
          <cell r="B51" t="str">
            <v>NSEC</v>
          </cell>
          <cell r="C51" t="str">
            <v>"НЭЙШНЛ СЕКЮРИТИС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17005027.789999999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16454985</v>
          </cell>
        </row>
        <row r="53">
          <cell r="B53" t="str">
            <v>UNDR</v>
          </cell>
          <cell r="C53" t="str">
            <v>"ӨНДӨРХААН ИНВЕСТ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3000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3000</v>
          </cell>
          <cell r="N53">
            <v>15758376.959999999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553940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553940</v>
          </cell>
          <cell r="N54">
            <v>13608627.899999999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1421796.05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1421796.05</v>
          </cell>
          <cell r="N55">
            <v>13517665.050000001</v>
          </cell>
        </row>
        <row r="56">
          <cell r="B56" t="str">
            <v>MICC</v>
          </cell>
          <cell r="C56" t="str">
            <v>"ЭМ АЙ СИ СИ  ҮЦК" ХХК</v>
          </cell>
          <cell r="D56" t="str">
            <v>●</v>
          </cell>
          <cell r="E56" t="str">
            <v>●</v>
          </cell>
          <cell r="F56">
            <v>0</v>
          </cell>
          <cell r="G56">
            <v>43728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43728</v>
          </cell>
          <cell r="N56">
            <v>8899223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5011965.2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656970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656970</v>
          </cell>
          <cell r="N58">
            <v>4476693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1633434.5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333375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333375</v>
          </cell>
          <cell r="N60">
            <v>985279.52</v>
          </cell>
        </row>
        <row r="61">
          <cell r="B61" t="str">
            <v>MOHU</v>
          </cell>
          <cell r="C61" t="str">
            <v>"MОНГОЛ ХУВЬЦАА" ХХК</v>
          </cell>
          <cell r="D61" t="str">
            <v>●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169187.9</v>
          </cell>
        </row>
        <row r="62">
          <cell r="B62" t="str">
            <v>RISM</v>
          </cell>
          <cell r="C62" t="str">
            <v>"РАЙНОС ИНВЕСТМЕНТ ҮЦК" ХХК</v>
          </cell>
          <cell r="D62" t="str">
            <v>●</v>
          </cell>
          <cell r="E62">
            <v>0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51426.5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ALTN</v>
          </cell>
          <cell r="C64" t="str">
            <v>"АЛТАН ХОРОМСОГ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BLAC</v>
          </cell>
          <cell r="C66" t="str">
            <v>"БЛЭКСТОУН ИНТЕРНЭЙШНЛ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Normal="70" zoomScaleSheetLayoutView="70" workbookViewId="0">
      <pane xSplit="3" ySplit="15" topLeftCell="F16" activePane="bottomRight" state="frozen"/>
      <selection pane="topRight" activeCell="D1" sqref="D1"/>
      <selection pane="bottomLeft" activeCell="A16" sqref="A16"/>
      <selection pane="bottomRight" activeCell="N16" sqref="N16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2" t="s">
        <v>128</v>
      </c>
      <c r="M11" s="42"/>
      <c r="N11" s="42"/>
      <c r="O11" s="42"/>
      <c r="P11" s="20"/>
    </row>
    <row r="12" spans="1:17" ht="14.45" customHeight="1" x14ac:dyDescent="0.25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127</v>
      </c>
      <c r="H12" s="47"/>
      <c r="I12" s="47"/>
      <c r="J12" s="47"/>
      <c r="K12" s="47"/>
      <c r="L12" s="47"/>
      <c r="M12" s="47"/>
      <c r="N12" s="49" t="s">
        <v>123</v>
      </c>
      <c r="O12" s="50"/>
      <c r="P12" s="20"/>
    </row>
    <row r="13" spans="1:17" s="8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6"/>
      <c r="O13" s="37"/>
      <c r="P13" s="24"/>
      <c r="Q13" s="10"/>
    </row>
    <row r="14" spans="1:17" s="8" customFormat="1" ht="33.75" customHeight="1" x14ac:dyDescent="0.25">
      <c r="A14" s="44"/>
      <c r="B14" s="46"/>
      <c r="C14" s="46"/>
      <c r="D14" s="46"/>
      <c r="E14" s="46"/>
      <c r="F14" s="46"/>
      <c r="G14" s="48" t="s">
        <v>5</v>
      </c>
      <c r="H14" s="48"/>
      <c r="I14" s="48"/>
      <c r="J14" s="48" t="s">
        <v>110</v>
      </c>
      <c r="K14" s="48"/>
      <c r="L14" s="48"/>
      <c r="M14" s="48" t="s">
        <v>6</v>
      </c>
      <c r="N14" s="36" t="s">
        <v>7</v>
      </c>
      <c r="O14" s="37" t="s">
        <v>8</v>
      </c>
      <c r="P14" s="24"/>
      <c r="Q14" s="10"/>
    </row>
    <row r="15" spans="1:17" s="8" customFormat="1" ht="47.25" x14ac:dyDescent="0.25">
      <c r="A15" s="44"/>
      <c r="B15" s="46"/>
      <c r="C15" s="46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48"/>
      <c r="N15" s="36"/>
      <c r="O15" s="38"/>
      <c r="P15" s="24"/>
      <c r="Q15" s="10"/>
    </row>
    <row r="16" spans="1:17" x14ac:dyDescent="0.25">
      <c r="A16" s="31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VLOOKUP(B16,[1]Brokers!$B$9:$I$69,7,0)</f>
        <v>2658385926.8099999</v>
      </c>
      <c r="H16" s="16">
        <f>VLOOKUP(B16,[2]Brokers!$B$9:$W$69,20,0)</f>
        <v>0</v>
      </c>
      <c r="I16" s="16">
        <f>VLOOKUP(B16,[3]Brokers!$B$9:$R$69,17,0)</f>
        <v>0</v>
      </c>
      <c r="J16" s="16">
        <f>VLOOKUP(B16,[3]Brokers!$B$9:$M$69,12,0)</f>
        <v>0</v>
      </c>
      <c r="K16" s="16">
        <v>0</v>
      </c>
      <c r="L16" s="16">
        <v>0</v>
      </c>
      <c r="M16" s="27">
        <f t="shared" ref="M16:M47" si="0">L16+I16+J16+H16+G16</f>
        <v>2658385926.8099999</v>
      </c>
      <c r="N16" s="30">
        <f>VLOOKUP(B16,[4]Sheet1!$B$16:$N$69,13,0)+M16</f>
        <v>12343928894</v>
      </c>
      <c r="O16" s="32">
        <f t="shared" ref="O16:O47" si="1">N16/$N$70</f>
        <v>0.37806236236052376</v>
      </c>
      <c r="P16" s="25"/>
    </row>
    <row r="17" spans="1:17" x14ac:dyDescent="0.25">
      <c r="A17" s="31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VLOOKUP(B17,[1]Brokers!$B$9:$I$69,7,0)</f>
        <v>2474358294.71</v>
      </c>
      <c r="H17" s="16">
        <f>VLOOKUP(B17,[2]Brokers!$B$9:$W$69,20,0)</f>
        <v>0</v>
      </c>
      <c r="I17" s="16">
        <f>VLOOKUP(B17,[3]Brokers!$B$9:$R$69,17,0)</f>
        <v>0</v>
      </c>
      <c r="J17" s="16">
        <f>VLOOKUP(B17,[3]Brokers!$B$9:$M$69,12,0)</f>
        <v>0</v>
      </c>
      <c r="K17" s="16">
        <v>0</v>
      </c>
      <c r="L17" s="16">
        <v>0</v>
      </c>
      <c r="M17" s="27">
        <f t="shared" si="0"/>
        <v>2474358294.71</v>
      </c>
      <c r="N17" s="30">
        <f>VLOOKUP(B17,[4]Sheet1!$B$16:$N$69,13,0)+M17</f>
        <v>3396849232.5299997</v>
      </c>
      <c r="O17" s="32">
        <f t="shared" si="1"/>
        <v>0.10403663667060198</v>
      </c>
      <c r="P17" s="25"/>
    </row>
    <row r="18" spans="1:17" x14ac:dyDescent="0.25">
      <c r="A18" s="31">
        <f t="shared" ref="A18:A69" si="2">+A17+1</f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VLOOKUP(B18,[1]Brokers!$B$9:$I$69,7,0)</f>
        <v>284615284.04000002</v>
      </c>
      <c r="H18" s="16">
        <f>VLOOKUP(B18,[2]Brokers!$B$9:$W$69,20,0)</f>
        <v>0</v>
      </c>
      <c r="I18" s="16">
        <f>VLOOKUP(B18,[3]Brokers!$B$9:$R$69,17,0)</f>
        <v>0</v>
      </c>
      <c r="J18" s="16">
        <f>VLOOKUP(B18,[3]Brokers!$B$9:$M$69,12,0)</f>
        <v>0</v>
      </c>
      <c r="K18" s="16">
        <v>0</v>
      </c>
      <c r="L18" s="16">
        <v>0</v>
      </c>
      <c r="M18" s="27">
        <f t="shared" si="0"/>
        <v>284615284.04000002</v>
      </c>
      <c r="N18" s="30">
        <f>VLOOKUP(B18,[4]Sheet1!$B$16:$N$69,13,0)+M18</f>
        <v>2983321524.48</v>
      </c>
      <c r="O18" s="32">
        <f t="shared" si="1"/>
        <v>9.1371361007607232E-2</v>
      </c>
      <c r="P18" s="25"/>
    </row>
    <row r="19" spans="1:17" x14ac:dyDescent="0.25">
      <c r="A19" s="31">
        <f t="shared" si="2"/>
        <v>4</v>
      </c>
      <c r="B19" s="12" t="s">
        <v>27</v>
      </c>
      <c r="C19" s="13" t="s">
        <v>28</v>
      </c>
      <c r="D19" s="14" t="s">
        <v>14</v>
      </c>
      <c r="E19" s="15" t="s">
        <v>14</v>
      </c>
      <c r="F19" s="15" t="s">
        <v>14</v>
      </c>
      <c r="G19" s="16">
        <f>VLOOKUP(B19,[1]Brokers!$B$9:$I$69,7,0)</f>
        <v>1152331172.23</v>
      </c>
      <c r="H19" s="16">
        <f>VLOOKUP(B19,[2]Brokers!$B$9:$W$69,20,0)</f>
        <v>0</v>
      </c>
      <c r="I19" s="16">
        <f>VLOOKUP(B19,[3]Brokers!$B$9:$R$69,17,0)</f>
        <v>0</v>
      </c>
      <c r="J19" s="16">
        <f>VLOOKUP(B19,[3]Brokers!$B$9:$M$69,12,0)</f>
        <v>0</v>
      </c>
      <c r="K19" s="16">
        <v>0</v>
      </c>
      <c r="L19" s="16">
        <v>0</v>
      </c>
      <c r="M19" s="27">
        <f t="shared" si="0"/>
        <v>1152331172.23</v>
      </c>
      <c r="N19" s="30">
        <f>VLOOKUP(B19,[4]Sheet1!$B$16:$N$69,13,0)+M19</f>
        <v>2266089689.9200001</v>
      </c>
      <c r="O19" s="32">
        <f t="shared" si="1"/>
        <v>6.9404419682651319E-2</v>
      </c>
      <c r="P19" s="25"/>
    </row>
    <row r="20" spans="1:17" x14ac:dyDescent="0.25">
      <c r="A20" s="31">
        <f t="shared" si="2"/>
        <v>5</v>
      </c>
      <c r="B20" s="12" t="s">
        <v>61</v>
      </c>
      <c r="C20" s="13" t="s">
        <v>62</v>
      </c>
      <c r="D20" s="14" t="s">
        <v>14</v>
      </c>
      <c r="E20" s="15" t="s">
        <v>14</v>
      </c>
      <c r="F20" s="15" t="s">
        <v>14</v>
      </c>
      <c r="G20" s="16">
        <f>VLOOKUP(B20,[1]Brokers!$B$9:$I$69,7,0)</f>
        <v>200585400</v>
      </c>
      <c r="H20" s="16">
        <f>VLOOKUP(B20,[2]Brokers!$B$9:$W$69,20,0)</f>
        <v>0</v>
      </c>
      <c r="I20" s="16">
        <f>VLOOKUP(B20,[3]Brokers!$B$9:$R$69,17,0)</f>
        <v>0</v>
      </c>
      <c r="J20" s="16">
        <f>VLOOKUP(B20,[3]Brokers!$B$9:$M$69,12,0)</f>
        <v>0</v>
      </c>
      <c r="K20" s="16">
        <v>0</v>
      </c>
      <c r="L20" s="16">
        <v>0</v>
      </c>
      <c r="M20" s="27">
        <f t="shared" si="0"/>
        <v>200585400</v>
      </c>
      <c r="N20" s="30">
        <f>VLOOKUP(B20,[4]Sheet1!$B$16:$N$69,13,0)+M20</f>
        <v>2221506265</v>
      </c>
      <c r="O20" s="32">
        <f t="shared" si="1"/>
        <v>6.8038945602873435E-2</v>
      </c>
      <c r="P20" s="25"/>
    </row>
    <row r="21" spans="1:17" x14ac:dyDescent="0.25">
      <c r="A21" s="31">
        <f t="shared" si="2"/>
        <v>6</v>
      </c>
      <c r="B21" s="12" t="s">
        <v>23</v>
      </c>
      <c r="C21" s="13" t="s">
        <v>24</v>
      </c>
      <c r="D21" s="14" t="s">
        <v>14</v>
      </c>
      <c r="E21" s="15" t="s">
        <v>14</v>
      </c>
      <c r="F21" s="15"/>
      <c r="G21" s="16">
        <f>VLOOKUP(B21,[1]Brokers!$B$9:$I$69,7,0)</f>
        <v>31895360.539999999</v>
      </c>
      <c r="H21" s="16">
        <f>VLOOKUP(B21,[2]Brokers!$B$9:$W$69,20,0)</f>
        <v>0</v>
      </c>
      <c r="I21" s="16">
        <f>VLOOKUP(B21,[3]Brokers!$B$9:$R$69,17,0)</f>
        <v>0</v>
      </c>
      <c r="J21" s="16">
        <f>VLOOKUP(B21,[3]Brokers!$B$9:$M$69,12,0)</f>
        <v>0</v>
      </c>
      <c r="K21" s="16">
        <v>0</v>
      </c>
      <c r="L21" s="16">
        <v>0</v>
      </c>
      <c r="M21" s="27">
        <f t="shared" si="0"/>
        <v>31895360.539999999</v>
      </c>
      <c r="N21" s="30">
        <f>VLOOKUP(B21,[4]Sheet1!$B$16:$N$69,13,0)+M21</f>
        <v>1750340218.45</v>
      </c>
      <c r="O21" s="32">
        <f t="shared" si="1"/>
        <v>5.3608357890289886E-2</v>
      </c>
      <c r="P21" s="25"/>
    </row>
    <row r="22" spans="1:17" x14ac:dyDescent="0.25">
      <c r="A22" s="31">
        <f t="shared" si="2"/>
        <v>7</v>
      </c>
      <c r="B22" s="12" t="s">
        <v>35</v>
      </c>
      <c r="C22" s="13" t="s">
        <v>36</v>
      </c>
      <c r="D22" s="14" t="s">
        <v>14</v>
      </c>
      <c r="E22" s="15"/>
      <c r="F22" s="15"/>
      <c r="G22" s="16">
        <f>VLOOKUP(B22,[1]Brokers!$B$9:$I$69,7,0)</f>
        <v>1240040274.5799999</v>
      </c>
      <c r="H22" s="16">
        <f>VLOOKUP(B22,[2]Brokers!$B$9:$W$69,20,0)</f>
        <v>0</v>
      </c>
      <c r="I22" s="16">
        <f>VLOOKUP(B22,[3]Brokers!$B$9:$R$69,17,0)</f>
        <v>0</v>
      </c>
      <c r="J22" s="16">
        <f>VLOOKUP(B22,[3]Brokers!$B$9:$M$69,12,0)</f>
        <v>0</v>
      </c>
      <c r="K22" s="16">
        <v>0</v>
      </c>
      <c r="L22" s="16">
        <v>0</v>
      </c>
      <c r="M22" s="27">
        <f t="shared" si="0"/>
        <v>1240040274.5799999</v>
      </c>
      <c r="N22" s="30">
        <f>VLOOKUP(B22,[4]Sheet1!$B$16:$N$69,13,0)+M22</f>
        <v>1351254190.3199999</v>
      </c>
      <c r="O22" s="32">
        <f t="shared" si="1"/>
        <v>4.1385393234908238E-2</v>
      </c>
      <c r="P22" s="25"/>
    </row>
    <row r="23" spans="1:17" x14ac:dyDescent="0.25">
      <c r="A23" s="31">
        <f t="shared" si="2"/>
        <v>8</v>
      </c>
      <c r="B23" s="12" t="s">
        <v>21</v>
      </c>
      <c r="C23" s="13" t="s">
        <v>22</v>
      </c>
      <c r="D23" s="14" t="s">
        <v>14</v>
      </c>
      <c r="E23" s="15" t="s">
        <v>14</v>
      </c>
      <c r="F23" s="15" t="s">
        <v>14</v>
      </c>
      <c r="G23" s="16">
        <f>VLOOKUP(B23,[1]Brokers!$B$9:$I$69,7,0)</f>
        <v>328427102.19</v>
      </c>
      <c r="H23" s="16">
        <f>VLOOKUP(B23,[2]Brokers!$B$9:$W$69,20,0)</f>
        <v>0</v>
      </c>
      <c r="I23" s="16">
        <f>VLOOKUP(B23,[3]Brokers!$B$9:$R$69,17,0)</f>
        <v>0</v>
      </c>
      <c r="J23" s="16">
        <f>VLOOKUP(B23,[3]Brokers!$B$9:$M$69,12,0)</f>
        <v>0</v>
      </c>
      <c r="K23" s="16">
        <v>0</v>
      </c>
      <c r="L23" s="16">
        <v>0</v>
      </c>
      <c r="M23" s="27">
        <f t="shared" si="0"/>
        <v>328427102.19</v>
      </c>
      <c r="N23" s="30">
        <f>VLOOKUP(B23,[4]Sheet1!$B$16:$N$69,13,0)+M23</f>
        <v>987844519.55999994</v>
      </c>
      <c r="O23" s="32">
        <f t="shared" si="1"/>
        <v>3.0255102400280419E-2</v>
      </c>
      <c r="P23" s="25"/>
    </row>
    <row r="24" spans="1:17" x14ac:dyDescent="0.25">
      <c r="A24" s="31">
        <f t="shared" si="2"/>
        <v>9</v>
      </c>
      <c r="B24" s="12" t="s">
        <v>116</v>
      </c>
      <c r="C24" s="13" t="s">
        <v>118</v>
      </c>
      <c r="D24" s="14" t="s">
        <v>14</v>
      </c>
      <c r="E24" s="14" t="s">
        <v>14</v>
      </c>
      <c r="F24" s="14"/>
      <c r="G24" s="16">
        <f>VLOOKUP(B24,[1]Brokers!$B$9:$I$69,7,0)</f>
        <v>619425</v>
      </c>
      <c r="H24" s="16">
        <f>VLOOKUP(B24,[2]Brokers!$B$9:$W$69,20,0)</f>
        <v>0</v>
      </c>
      <c r="I24" s="16">
        <f>VLOOKUP(B24,[3]Brokers!$B$9:$R$69,17,0)</f>
        <v>0</v>
      </c>
      <c r="J24" s="16">
        <f>VLOOKUP(B24,[3]Brokers!$B$9:$M$69,12,0)</f>
        <v>0</v>
      </c>
      <c r="K24" s="16">
        <v>0</v>
      </c>
      <c r="L24" s="16">
        <v>0</v>
      </c>
      <c r="M24" s="27">
        <f t="shared" si="0"/>
        <v>619425</v>
      </c>
      <c r="N24" s="30">
        <f>VLOOKUP(B24,[4]Sheet1!$B$16:$N$69,13,0)+M24</f>
        <v>925360671</v>
      </c>
      <c r="O24" s="32">
        <f t="shared" si="1"/>
        <v>2.8341385009421734E-2</v>
      </c>
      <c r="P24" s="25"/>
    </row>
    <row r="25" spans="1:17" s="26" customFormat="1" x14ac:dyDescent="0.25">
      <c r="A25" s="31">
        <f t="shared" si="2"/>
        <v>10</v>
      </c>
      <c r="B25" s="12" t="s">
        <v>25</v>
      </c>
      <c r="C25" s="13" t="s">
        <v>26</v>
      </c>
      <c r="D25" s="14" t="s">
        <v>14</v>
      </c>
      <c r="E25" s="15" t="s">
        <v>14</v>
      </c>
      <c r="F25" s="15"/>
      <c r="G25" s="16">
        <f>VLOOKUP(B25,[1]Brokers!$B$9:$I$69,7,0)</f>
        <v>70540868.849999994</v>
      </c>
      <c r="H25" s="16">
        <f>VLOOKUP(B25,[2]Brokers!$B$9:$W$69,20,0)</f>
        <v>0</v>
      </c>
      <c r="I25" s="16">
        <f>VLOOKUP(B25,[3]Brokers!$B$9:$R$69,17,0)</f>
        <v>0</v>
      </c>
      <c r="J25" s="16">
        <f>VLOOKUP(B25,[3]Brokers!$B$9:$M$69,12,0)</f>
        <v>0</v>
      </c>
      <c r="K25" s="16">
        <v>0</v>
      </c>
      <c r="L25" s="16">
        <v>0</v>
      </c>
      <c r="M25" s="27">
        <f t="shared" si="0"/>
        <v>70540868.849999994</v>
      </c>
      <c r="N25" s="30">
        <f>VLOOKUP(B25,[4]Sheet1!$B$16:$N$69,13,0)+M25</f>
        <v>764820720.66999996</v>
      </c>
      <c r="O25" s="32">
        <f t="shared" si="1"/>
        <v>2.3424464845979893E-2</v>
      </c>
      <c r="P25" s="25"/>
      <c r="Q25" s="10"/>
    </row>
    <row r="26" spans="1:17" x14ac:dyDescent="0.25">
      <c r="A26" s="31">
        <f t="shared" si="2"/>
        <v>11</v>
      </c>
      <c r="B26" s="12" t="s">
        <v>86</v>
      </c>
      <c r="C26" s="13" t="s">
        <v>87</v>
      </c>
      <c r="D26" s="14" t="s">
        <v>14</v>
      </c>
      <c r="E26" s="15"/>
      <c r="F26" s="15"/>
      <c r="G26" s="16">
        <f>VLOOKUP(B26,[1]Brokers!$B$9:$I$69,7,0)</f>
        <v>8711970</v>
      </c>
      <c r="H26" s="16">
        <f>VLOOKUP(B26,[2]Brokers!$B$9:$W$69,20,0)</f>
        <v>0</v>
      </c>
      <c r="I26" s="16">
        <f>VLOOKUP(B26,[3]Brokers!$B$9:$R$69,17,0)</f>
        <v>0</v>
      </c>
      <c r="J26" s="16">
        <f>VLOOKUP(B26,[3]Brokers!$B$9:$M$69,12,0)</f>
        <v>0</v>
      </c>
      <c r="K26" s="16">
        <v>0</v>
      </c>
      <c r="L26" s="16">
        <v>0</v>
      </c>
      <c r="M26" s="27">
        <f t="shared" si="0"/>
        <v>8711970</v>
      </c>
      <c r="N26" s="30">
        <f>VLOOKUP(B26,[4]Sheet1!$B$16:$N$69,13,0)+M26</f>
        <v>499312375</v>
      </c>
      <c r="O26" s="32">
        <f t="shared" si="1"/>
        <v>1.5292636377717595E-2</v>
      </c>
      <c r="P26" s="25"/>
    </row>
    <row r="27" spans="1:17" x14ac:dyDescent="0.25">
      <c r="A27" s="31">
        <f t="shared" si="2"/>
        <v>12</v>
      </c>
      <c r="B27" s="12" t="s">
        <v>41</v>
      </c>
      <c r="C27" s="13" t="s">
        <v>42</v>
      </c>
      <c r="D27" s="14" t="s">
        <v>14</v>
      </c>
      <c r="E27" s="14" t="s">
        <v>14</v>
      </c>
      <c r="F27" s="15"/>
      <c r="G27" s="16">
        <f>VLOOKUP(B27,[1]Brokers!$B$9:$I$69,7,0)</f>
        <v>84582171.629999995</v>
      </c>
      <c r="H27" s="16">
        <f>VLOOKUP(B27,[2]Brokers!$B$9:$W$69,20,0)</f>
        <v>0</v>
      </c>
      <c r="I27" s="16">
        <f>VLOOKUP(B27,[3]Brokers!$B$9:$R$69,17,0)</f>
        <v>0</v>
      </c>
      <c r="J27" s="16">
        <f>VLOOKUP(B27,[3]Brokers!$B$9:$M$69,12,0)</f>
        <v>0</v>
      </c>
      <c r="K27" s="16">
        <v>0</v>
      </c>
      <c r="L27" s="16">
        <v>0</v>
      </c>
      <c r="M27" s="27">
        <f t="shared" si="0"/>
        <v>84582171.629999995</v>
      </c>
      <c r="N27" s="30">
        <f>VLOOKUP(B27,[4]Sheet1!$B$16:$N$69,13,0)+M27</f>
        <v>400546176.60000002</v>
      </c>
      <c r="O27" s="32">
        <f t="shared" si="1"/>
        <v>1.2267685196524233E-2</v>
      </c>
      <c r="P27" s="25"/>
    </row>
    <row r="28" spans="1:17" x14ac:dyDescent="0.25">
      <c r="A28" s="31">
        <f t="shared" si="2"/>
        <v>13</v>
      </c>
      <c r="B28" s="12" t="s">
        <v>79</v>
      </c>
      <c r="C28" s="13" t="s">
        <v>114</v>
      </c>
      <c r="D28" s="14" t="s">
        <v>14</v>
      </c>
      <c r="E28" s="15"/>
      <c r="F28" s="15" t="s">
        <v>14</v>
      </c>
      <c r="G28" s="16">
        <f>VLOOKUP(B28,[1]Brokers!$B$9:$I$69,7,0)</f>
        <v>40288844.670000002</v>
      </c>
      <c r="H28" s="16">
        <f>VLOOKUP(B28,[2]Brokers!$B$9:$W$69,20,0)</f>
        <v>0</v>
      </c>
      <c r="I28" s="16">
        <f>VLOOKUP(B28,[3]Brokers!$B$9:$R$69,17,0)</f>
        <v>0</v>
      </c>
      <c r="J28" s="16">
        <f>VLOOKUP(B28,[3]Brokers!$B$9:$M$69,12,0)</f>
        <v>0</v>
      </c>
      <c r="K28" s="16">
        <v>0</v>
      </c>
      <c r="L28" s="16">
        <v>0</v>
      </c>
      <c r="M28" s="27">
        <f t="shared" si="0"/>
        <v>40288844.670000002</v>
      </c>
      <c r="N28" s="30">
        <f>VLOOKUP(B28,[4]Sheet1!$B$16:$N$69,13,0)+M28</f>
        <v>300164878.37</v>
      </c>
      <c r="O28" s="32">
        <f t="shared" si="1"/>
        <v>9.1932677179776285E-3</v>
      </c>
      <c r="P28" s="25"/>
    </row>
    <row r="29" spans="1:17" x14ac:dyDescent="0.25">
      <c r="A29" s="31">
        <f t="shared" si="2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VLOOKUP(B29,[1]Brokers!$B$9:$I$69,7,0)</f>
        <v>27589567.210000001</v>
      </c>
      <c r="H29" s="16">
        <f>VLOOKUP(B29,[2]Brokers!$B$9:$W$69,20,0)</f>
        <v>0</v>
      </c>
      <c r="I29" s="16">
        <f>VLOOKUP(B29,[3]Brokers!$B$9:$R$69,17,0)</f>
        <v>0</v>
      </c>
      <c r="J29" s="16">
        <f>VLOOKUP(B29,[3]Brokers!$B$9:$M$69,12,0)</f>
        <v>0</v>
      </c>
      <c r="K29" s="16">
        <v>0</v>
      </c>
      <c r="L29" s="16">
        <v>0</v>
      </c>
      <c r="M29" s="27">
        <f t="shared" si="0"/>
        <v>27589567.210000001</v>
      </c>
      <c r="N29" s="30">
        <f>VLOOKUP(B29,[4]Sheet1!$B$16:$N$69,13,0)+M29</f>
        <v>290205355.83999997</v>
      </c>
      <c r="O29" s="32">
        <f t="shared" si="1"/>
        <v>8.8882335065844555E-3</v>
      </c>
      <c r="P29" s="25"/>
    </row>
    <row r="30" spans="1:17" x14ac:dyDescent="0.25">
      <c r="A30" s="31">
        <f t="shared" si="2"/>
        <v>15</v>
      </c>
      <c r="B30" s="12" t="s">
        <v>31</v>
      </c>
      <c r="C30" s="13" t="s">
        <v>32</v>
      </c>
      <c r="D30" s="14" t="s">
        <v>14</v>
      </c>
      <c r="E30" s="15" t="s">
        <v>14</v>
      </c>
      <c r="F30" s="15"/>
      <c r="G30" s="16">
        <f>VLOOKUP(B30,[1]Brokers!$B$9:$I$69,7,0)</f>
        <v>113240984.38999999</v>
      </c>
      <c r="H30" s="16">
        <f>VLOOKUP(B30,[2]Brokers!$B$9:$W$69,20,0)</f>
        <v>0</v>
      </c>
      <c r="I30" s="16">
        <f>VLOOKUP(B30,[3]Brokers!$B$9:$R$69,17,0)</f>
        <v>0</v>
      </c>
      <c r="J30" s="16">
        <f>VLOOKUP(B30,[3]Brokers!$B$9:$M$69,12,0)</f>
        <v>0</v>
      </c>
      <c r="K30" s="16">
        <v>0</v>
      </c>
      <c r="L30" s="16">
        <v>0</v>
      </c>
      <c r="M30" s="27">
        <f t="shared" si="0"/>
        <v>113240984.38999999</v>
      </c>
      <c r="N30" s="30">
        <f>VLOOKUP(B30,[4]Sheet1!$B$16:$N$69,13,0)+M30</f>
        <v>251553869.99999997</v>
      </c>
      <c r="O30" s="32">
        <f t="shared" si="1"/>
        <v>7.7044392567230937E-3</v>
      </c>
      <c r="P30" s="25"/>
    </row>
    <row r="31" spans="1:17" x14ac:dyDescent="0.25">
      <c r="A31" s="31">
        <f t="shared" si="2"/>
        <v>16</v>
      </c>
      <c r="B31" s="12" t="s">
        <v>98</v>
      </c>
      <c r="C31" s="13" t="s">
        <v>99</v>
      </c>
      <c r="D31" s="14" t="s">
        <v>14</v>
      </c>
      <c r="E31" s="15" t="s">
        <v>14</v>
      </c>
      <c r="F31" s="15" t="s">
        <v>14</v>
      </c>
      <c r="G31" s="16">
        <f>VLOOKUP(B31,[1]Brokers!$B$9:$I$69,7,0)</f>
        <v>1067600</v>
      </c>
      <c r="H31" s="16">
        <f>VLOOKUP(B31,[2]Brokers!$B$9:$W$69,20,0)</f>
        <v>0</v>
      </c>
      <c r="I31" s="16">
        <f>VLOOKUP(B31,[3]Brokers!$B$9:$R$69,17,0)</f>
        <v>0</v>
      </c>
      <c r="J31" s="16">
        <f>VLOOKUP(B31,[5]Brokers!$B$9:$M$69,12,0)</f>
        <v>0</v>
      </c>
      <c r="K31" s="16">
        <v>0</v>
      </c>
      <c r="L31" s="16">
        <v>0</v>
      </c>
      <c r="M31" s="27">
        <f t="shared" si="0"/>
        <v>1067600</v>
      </c>
      <c r="N31" s="30">
        <f>VLOOKUP(B31,[4]Sheet1!$B$16:$N$69,13,0)+M31</f>
        <v>178703558.42000002</v>
      </c>
      <c r="O31" s="32">
        <f t="shared" si="1"/>
        <v>5.4732241281247509E-3</v>
      </c>
      <c r="P31" s="25"/>
    </row>
    <row r="32" spans="1:17" x14ac:dyDescent="0.25">
      <c r="A32" s="31">
        <f t="shared" si="2"/>
        <v>17</v>
      </c>
      <c r="B32" s="12" t="s">
        <v>115</v>
      </c>
      <c r="C32" s="13" t="s">
        <v>117</v>
      </c>
      <c r="D32" s="14" t="s">
        <v>14</v>
      </c>
      <c r="E32" s="15"/>
      <c r="F32" s="15"/>
      <c r="G32" s="16">
        <f>VLOOKUP(B32,[1]Brokers!$B$9:$I$69,7,0)</f>
        <v>29033200.039999999</v>
      </c>
      <c r="H32" s="16">
        <f>VLOOKUP(B32,[2]Brokers!$B$9:$W$69,20,0)</f>
        <v>0</v>
      </c>
      <c r="I32" s="16">
        <f>VLOOKUP(B32,[3]Brokers!$B$9:$R$69,17,0)</f>
        <v>0</v>
      </c>
      <c r="J32" s="16">
        <f>VLOOKUP(B32,[3]Brokers!$B$9:$M$69,12,0)</f>
        <v>0</v>
      </c>
      <c r="K32" s="16">
        <v>0</v>
      </c>
      <c r="L32" s="16">
        <v>0</v>
      </c>
      <c r="M32" s="27">
        <f t="shared" si="0"/>
        <v>29033200.039999999</v>
      </c>
      <c r="N32" s="30">
        <f>VLOOKUP(B32,[4]Sheet1!$B$16:$N$69,13,0)+M32</f>
        <v>151279939.34</v>
      </c>
      <c r="O32" s="32">
        <f t="shared" si="1"/>
        <v>4.6333101669466838E-3</v>
      </c>
      <c r="P32" s="25"/>
    </row>
    <row r="33" spans="1:17" x14ac:dyDescent="0.25">
      <c r="A33" s="31">
        <f t="shared" si="2"/>
        <v>18</v>
      </c>
      <c r="B33" s="12" t="s">
        <v>51</v>
      </c>
      <c r="C33" s="13" t="s">
        <v>52</v>
      </c>
      <c r="D33" s="14" t="s">
        <v>14</v>
      </c>
      <c r="E33" s="15"/>
      <c r="F33" s="15"/>
      <c r="G33" s="16">
        <f>VLOOKUP(B33,[1]Brokers!$B$9:$I$69,7,0)</f>
        <v>293080</v>
      </c>
      <c r="H33" s="16">
        <f>VLOOKUP(B33,[2]Brokers!$B$9:$W$69,20,0)</f>
        <v>0</v>
      </c>
      <c r="I33" s="16">
        <f>VLOOKUP(B33,[3]Brokers!$B$9:$R$69,17,0)</f>
        <v>0</v>
      </c>
      <c r="J33" s="16">
        <f>VLOOKUP(B33,[3]Brokers!$B$9:$M$69,12,0)</f>
        <v>0</v>
      </c>
      <c r="K33" s="16">
        <v>0</v>
      </c>
      <c r="L33" s="16">
        <v>0</v>
      </c>
      <c r="M33" s="27">
        <f t="shared" si="0"/>
        <v>293080</v>
      </c>
      <c r="N33" s="30">
        <f>VLOOKUP(B33,[4]Sheet1!$B$16:$N$69,13,0)+M33</f>
        <v>140533968.47</v>
      </c>
      <c r="O33" s="32">
        <f t="shared" si="1"/>
        <v>4.3041890931089771E-3</v>
      </c>
      <c r="P33" s="25"/>
    </row>
    <row r="34" spans="1:17" x14ac:dyDescent="0.25">
      <c r="A34" s="31">
        <f t="shared" si="2"/>
        <v>19</v>
      </c>
      <c r="B34" s="12" t="s">
        <v>57</v>
      </c>
      <c r="C34" s="13" t="s">
        <v>58</v>
      </c>
      <c r="D34" s="14" t="s">
        <v>14</v>
      </c>
      <c r="E34" s="15" t="s">
        <v>14</v>
      </c>
      <c r="F34" s="15" t="s">
        <v>14</v>
      </c>
      <c r="G34" s="16">
        <f>VLOOKUP(B34,[1]Brokers!$B$9:$I$69,7,0)</f>
        <v>24427655.75</v>
      </c>
      <c r="H34" s="16">
        <f>VLOOKUP(B34,[2]Brokers!$B$9:$W$69,20,0)</f>
        <v>0</v>
      </c>
      <c r="I34" s="16">
        <f>VLOOKUP(B34,[3]Brokers!$B$9:$R$69,17,0)</f>
        <v>0</v>
      </c>
      <c r="J34" s="16">
        <f>VLOOKUP(B34,[3]Brokers!$B$9:$M$69,12,0)</f>
        <v>0</v>
      </c>
      <c r="K34" s="16">
        <v>0</v>
      </c>
      <c r="L34" s="16">
        <v>0</v>
      </c>
      <c r="M34" s="27">
        <f t="shared" si="0"/>
        <v>24427655.75</v>
      </c>
      <c r="N34" s="30">
        <f>VLOOKUP(B34,[4]Sheet1!$B$16:$N$69,13,0)+M34</f>
        <v>140167496.92000002</v>
      </c>
      <c r="O34" s="32">
        <f t="shared" si="1"/>
        <v>4.2929650248953099E-3</v>
      </c>
      <c r="P34" s="25"/>
    </row>
    <row r="35" spans="1:17" x14ac:dyDescent="0.25">
      <c r="A35" s="31">
        <f t="shared" si="2"/>
        <v>20</v>
      </c>
      <c r="B35" s="12" t="s">
        <v>59</v>
      </c>
      <c r="C35" s="13" t="s">
        <v>60</v>
      </c>
      <c r="D35" s="14" t="s">
        <v>14</v>
      </c>
      <c r="E35" s="15"/>
      <c r="F35" s="15"/>
      <c r="G35" s="16">
        <f>VLOOKUP(B35,[1]Brokers!$B$9:$I$69,7,0)</f>
        <v>10592230</v>
      </c>
      <c r="H35" s="16">
        <f>VLOOKUP(B35,[2]Brokers!$B$9:$W$69,20,0)</f>
        <v>0</v>
      </c>
      <c r="I35" s="16">
        <f>VLOOKUP(B35,[3]Brokers!$B$9:$R$69,17,0)</f>
        <v>0</v>
      </c>
      <c r="J35" s="16">
        <f>VLOOKUP(B35,[3]Brokers!$B$9:$M$69,12,0)</f>
        <v>0</v>
      </c>
      <c r="K35" s="16">
        <v>0</v>
      </c>
      <c r="L35" s="16">
        <v>0</v>
      </c>
      <c r="M35" s="27">
        <f t="shared" si="0"/>
        <v>10592230</v>
      </c>
      <c r="N35" s="30">
        <f>VLOOKUP(B35,[4]Sheet1!$B$16:$N$69,13,0)+M35</f>
        <v>139935976.80000001</v>
      </c>
      <c r="O35" s="32">
        <f t="shared" si="1"/>
        <v>4.2858741671746581E-3</v>
      </c>
      <c r="P35" s="25"/>
    </row>
    <row r="36" spans="1:17" x14ac:dyDescent="0.25">
      <c r="A36" s="31">
        <f t="shared" si="2"/>
        <v>21</v>
      </c>
      <c r="B36" s="12" t="s">
        <v>47</v>
      </c>
      <c r="C36" s="13" t="s">
        <v>48</v>
      </c>
      <c r="D36" s="14" t="s">
        <v>14</v>
      </c>
      <c r="E36" s="15"/>
      <c r="F36" s="15"/>
      <c r="G36" s="16">
        <f>VLOOKUP(B36,[1]Brokers!$B$9:$I$69,7,0)</f>
        <v>13855649.5</v>
      </c>
      <c r="H36" s="16">
        <f>VLOOKUP(B36,[2]Brokers!$B$9:$W$69,20,0)</f>
        <v>0</v>
      </c>
      <c r="I36" s="16">
        <f>VLOOKUP(B36,[3]Brokers!$B$9:$R$69,17,0)</f>
        <v>0</v>
      </c>
      <c r="J36" s="16">
        <f>VLOOKUP(B36,[3]Brokers!$B$9:$M$69,12,0)</f>
        <v>0</v>
      </c>
      <c r="K36" s="16">
        <v>0</v>
      </c>
      <c r="L36" s="16">
        <v>0</v>
      </c>
      <c r="M36" s="27">
        <f t="shared" si="0"/>
        <v>13855649.5</v>
      </c>
      <c r="N36" s="30">
        <f>VLOOKUP(B36,[4]Sheet1!$B$16:$N$69,13,0)+M36</f>
        <v>128627868.3</v>
      </c>
      <c r="O36" s="32">
        <f t="shared" si="1"/>
        <v>3.9395362831791377E-3</v>
      </c>
      <c r="P36" s="25"/>
    </row>
    <row r="37" spans="1:17" x14ac:dyDescent="0.25">
      <c r="A37" s="31">
        <f t="shared" si="2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VLOOKUP(B37,[1]Brokers!$B$9:$I$69,7,0)</f>
        <v>911298</v>
      </c>
      <c r="H37" s="16">
        <f>VLOOKUP(B37,[2]Brokers!$B$9:$W$69,20,0)</f>
        <v>0</v>
      </c>
      <c r="I37" s="16">
        <f>VLOOKUP(B37,[3]Brokers!$B$9:$R$69,17,0)</f>
        <v>0</v>
      </c>
      <c r="J37" s="16">
        <f>VLOOKUP(B37,[3]Brokers!$B$9:$M$69,12,0)</f>
        <v>0</v>
      </c>
      <c r="K37" s="16">
        <v>0</v>
      </c>
      <c r="L37" s="16">
        <v>0</v>
      </c>
      <c r="M37" s="27">
        <f t="shared" si="0"/>
        <v>911298</v>
      </c>
      <c r="N37" s="30">
        <f>VLOOKUP(B37,[4]Sheet1!$B$16:$N$69,13,0)+M37</f>
        <v>116135637.63</v>
      </c>
      <c r="O37" s="32">
        <f t="shared" si="1"/>
        <v>3.5569318240309313E-3</v>
      </c>
      <c r="P37" s="25"/>
    </row>
    <row r="38" spans="1:17" x14ac:dyDescent="0.25">
      <c r="A38" s="31">
        <f t="shared" si="2"/>
        <v>23</v>
      </c>
      <c r="B38" s="12" t="s">
        <v>94</v>
      </c>
      <c r="C38" s="13" t="s">
        <v>95</v>
      </c>
      <c r="D38" s="14" t="s">
        <v>14</v>
      </c>
      <c r="E38" s="15" t="s">
        <v>14</v>
      </c>
      <c r="F38" s="15" t="s">
        <v>14</v>
      </c>
      <c r="G38" s="16">
        <f>VLOOKUP(B38,[1]Brokers!$B$9:$I$69,7,0)</f>
        <v>62711718.009999998</v>
      </c>
      <c r="H38" s="16">
        <f>VLOOKUP(B38,[2]Brokers!$B$9:$W$69,20,0)</f>
        <v>0</v>
      </c>
      <c r="I38" s="16">
        <f>VLOOKUP(B38,[3]Brokers!$B$9:$R$69,17,0)</f>
        <v>0</v>
      </c>
      <c r="J38" s="16">
        <f>VLOOKUP(B38,[3]Brokers!$B$9:$M$69,12,0)</f>
        <v>0</v>
      </c>
      <c r="K38" s="16">
        <v>0</v>
      </c>
      <c r="L38" s="16">
        <v>0</v>
      </c>
      <c r="M38" s="27">
        <f t="shared" si="0"/>
        <v>62711718.009999998</v>
      </c>
      <c r="N38" s="30">
        <f>VLOOKUP(B38,[4]Sheet1!$B$16:$N$69,13,0)+M38</f>
        <v>113303358.50999999</v>
      </c>
      <c r="O38" s="32">
        <f t="shared" si="1"/>
        <v>3.4701864981167437E-3</v>
      </c>
      <c r="P38" s="25"/>
    </row>
    <row r="39" spans="1:17" x14ac:dyDescent="0.25">
      <c r="A39" s="31">
        <f t="shared" si="2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VLOOKUP(B39,[1]Brokers!$B$9:$I$69,7,0)</f>
        <v>0</v>
      </c>
      <c r="H39" s="16">
        <f>VLOOKUP(B39,[2]Brokers!$B$9:$W$69,20,0)</f>
        <v>0</v>
      </c>
      <c r="I39" s="16">
        <f>VLOOKUP(B39,[3]Brokers!$B$9:$R$69,17,0)</f>
        <v>0</v>
      </c>
      <c r="J39" s="16">
        <f>VLOOKUP(B39,[3]Brokers!$B$9:$M$69,12,0)</f>
        <v>0</v>
      </c>
      <c r="K39" s="16">
        <v>0</v>
      </c>
      <c r="L39" s="16">
        <v>0</v>
      </c>
      <c r="M39" s="27">
        <f t="shared" si="0"/>
        <v>0</v>
      </c>
      <c r="N39" s="30">
        <f>VLOOKUP(B39,[4]Sheet1!$B$16:$N$69,13,0)+M39</f>
        <v>111565455.56</v>
      </c>
      <c r="O39" s="32">
        <f t="shared" si="1"/>
        <v>3.4169590613360862E-3</v>
      </c>
      <c r="P39" s="25"/>
      <c r="Q39" s="1"/>
    </row>
    <row r="40" spans="1:17" x14ac:dyDescent="0.25">
      <c r="A40" s="31">
        <f t="shared" si="2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VLOOKUP(B40,[1]Brokers!$B$9:$I$69,7,0)</f>
        <v>12758455</v>
      </c>
      <c r="H40" s="16">
        <f>VLOOKUP(B40,[2]Brokers!$B$9:$W$69,20,0)</f>
        <v>0</v>
      </c>
      <c r="I40" s="16">
        <f>VLOOKUP(B40,[3]Brokers!$B$9:$R$69,17,0)</f>
        <v>0</v>
      </c>
      <c r="J40" s="16">
        <f>VLOOKUP(B40,[3]Brokers!$B$9:$M$69,12,0)</f>
        <v>0</v>
      </c>
      <c r="K40" s="16">
        <v>0</v>
      </c>
      <c r="L40" s="16">
        <v>0</v>
      </c>
      <c r="M40" s="27">
        <f t="shared" si="0"/>
        <v>12758455</v>
      </c>
      <c r="N40" s="30">
        <f>VLOOKUP(B40,[4]Sheet1!$B$16:$N$69,13,0)+M40</f>
        <v>97338877.230000004</v>
      </c>
      <c r="O40" s="32">
        <f t="shared" si="1"/>
        <v>2.9812360546715572E-3</v>
      </c>
      <c r="P40" s="25"/>
    </row>
    <row r="41" spans="1:17" x14ac:dyDescent="0.25">
      <c r="A41" s="31">
        <f t="shared" si="2"/>
        <v>26</v>
      </c>
      <c r="B41" s="12" t="s">
        <v>45</v>
      </c>
      <c r="C41" s="13" t="s">
        <v>46</v>
      </c>
      <c r="D41" s="14" t="s">
        <v>14</v>
      </c>
      <c r="E41" s="15"/>
      <c r="F41" s="15"/>
      <c r="G41" s="16">
        <f>VLOOKUP(B41,[1]Brokers!$B$9:$I$69,7,0)</f>
        <v>16100996</v>
      </c>
      <c r="H41" s="16">
        <f>VLOOKUP(B41,[2]Brokers!$B$9:$W$69,20,0)</f>
        <v>0</v>
      </c>
      <c r="I41" s="16">
        <f>VLOOKUP(B41,[3]Brokers!$B$9:$R$69,17,0)</f>
        <v>0</v>
      </c>
      <c r="J41" s="16">
        <f>VLOOKUP(B41,[3]Brokers!$B$9:$M$69,12,0)</f>
        <v>0</v>
      </c>
      <c r="K41" s="16">
        <v>0</v>
      </c>
      <c r="L41" s="16">
        <v>0</v>
      </c>
      <c r="M41" s="27">
        <f t="shared" si="0"/>
        <v>16100996</v>
      </c>
      <c r="N41" s="30">
        <f>VLOOKUP(B41,[4]Sheet1!$B$16:$N$69,13,0)+M41</f>
        <v>84741337.599999994</v>
      </c>
      <c r="O41" s="32">
        <f t="shared" si="1"/>
        <v>2.5954062566108196E-3</v>
      </c>
      <c r="P41" s="25"/>
    </row>
    <row r="42" spans="1:17" x14ac:dyDescent="0.25">
      <c r="A42" s="31">
        <f t="shared" si="2"/>
        <v>27</v>
      </c>
      <c r="B42" s="12" t="s">
        <v>90</v>
      </c>
      <c r="C42" s="13" t="s">
        <v>91</v>
      </c>
      <c r="D42" s="14" t="s">
        <v>14</v>
      </c>
      <c r="E42" s="15"/>
      <c r="F42" s="15"/>
      <c r="G42" s="16">
        <f>VLOOKUP(B42,[1]Brokers!$B$9:$I$69,7,0)</f>
        <v>0</v>
      </c>
      <c r="H42" s="16">
        <f>VLOOKUP(B42,[2]Brokers!$B$9:$W$69,20,0)</f>
        <v>0</v>
      </c>
      <c r="I42" s="16">
        <f>VLOOKUP(B42,[3]Brokers!$B$9:$R$69,17,0)</f>
        <v>0</v>
      </c>
      <c r="J42" s="16">
        <f>VLOOKUP(B42,[3]Brokers!$B$9:$M$69,12,0)</f>
        <v>0</v>
      </c>
      <c r="K42" s="16">
        <v>0</v>
      </c>
      <c r="L42" s="16">
        <v>0</v>
      </c>
      <c r="M42" s="27">
        <f t="shared" si="0"/>
        <v>0</v>
      </c>
      <c r="N42" s="30">
        <f>VLOOKUP(B42,[4]Sheet1!$B$16:$N$69,13,0)+M42</f>
        <v>58400071</v>
      </c>
      <c r="O42" s="32">
        <f t="shared" si="1"/>
        <v>1.7886419302864073E-3</v>
      </c>
      <c r="P42" s="25"/>
    </row>
    <row r="43" spans="1:17" x14ac:dyDescent="0.25">
      <c r="A43" s="31">
        <f t="shared" si="2"/>
        <v>28</v>
      </c>
      <c r="B43" s="12" t="s">
        <v>125</v>
      </c>
      <c r="C43" s="13" t="s">
        <v>126</v>
      </c>
      <c r="D43" s="14" t="s">
        <v>14</v>
      </c>
      <c r="E43" s="15"/>
      <c r="F43" s="14" t="s">
        <v>14</v>
      </c>
      <c r="G43" s="16">
        <f>VLOOKUP(B43,[1]Brokers!$B$9:$I$69,7,0)</f>
        <v>57289858.700000003</v>
      </c>
      <c r="H43" s="16">
        <v>0</v>
      </c>
      <c r="I43" s="27">
        <v>0</v>
      </c>
      <c r="J43" s="27">
        <v>0</v>
      </c>
      <c r="K43" s="27">
        <v>0</v>
      </c>
      <c r="L43" s="27">
        <v>0</v>
      </c>
      <c r="M43" s="27">
        <f t="shared" si="0"/>
        <v>57289858.700000003</v>
      </c>
      <c r="N43" s="30">
        <f>VLOOKUP(B43,[4]Sheet1!$B$16:$N$69,13,0)+M43</f>
        <v>57341285.200000003</v>
      </c>
      <c r="O43" s="32">
        <f t="shared" si="1"/>
        <v>1.7562140814046509E-3</v>
      </c>
      <c r="P43" s="25"/>
    </row>
    <row r="44" spans="1:17" x14ac:dyDescent="0.25">
      <c r="A44" s="31">
        <f t="shared" si="2"/>
        <v>29</v>
      </c>
      <c r="B44" s="12" t="s">
        <v>55</v>
      </c>
      <c r="C44" s="13" t="s">
        <v>56</v>
      </c>
      <c r="D44" s="14" t="s">
        <v>14</v>
      </c>
      <c r="E44" s="15"/>
      <c r="F44" s="15"/>
      <c r="G44" s="16">
        <f>VLOOKUP(B44,[1]Brokers!$B$9:$I$69,7,0)</f>
        <v>7197172</v>
      </c>
      <c r="H44" s="16">
        <f>VLOOKUP(B44,[2]Brokers!$B$9:$W$69,20,0)</f>
        <v>0</v>
      </c>
      <c r="I44" s="16">
        <f>VLOOKUP(B44,[3]Brokers!$B$9:$R$69,17,0)</f>
        <v>0</v>
      </c>
      <c r="J44" s="16">
        <f>VLOOKUP(B44,[3]Brokers!$B$9:$M$69,12,0)</f>
        <v>0</v>
      </c>
      <c r="K44" s="16">
        <v>0</v>
      </c>
      <c r="L44" s="16">
        <v>0</v>
      </c>
      <c r="M44" s="27">
        <f t="shared" si="0"/>
        <v>7197172</v>
      </c>
      <c r="N44" s="30">
        <f>VLOOKUP(B44,[4]Sheet1!$B$16:$N$69,13,0)+M44</f>
        <v>52690601.890000001</v>
      </c>
      <c r="O44" s="32">
        <f t="shared" si="1"/>
        <v>1.6137757755890778E-3</v>
      </c>
      <c r="P44" s="25"/>
    </row>
    <row r="45" spans="1:17" x14ac:dyDescent="0.25">
      <c r="A45" s="31">
        <f t="shared" si="2"/>
        <v>30</v>
      </c>
      <c r="B45" s="12" t="s">
        <v>77</v>
      </c>
      <c r="C45" s="13" t="s">
        <v>78</v>
      </c>
      <c r="D45" s="14" t="s">
        <v>14</v>
      </c>
      <c r="E45" s="15"/>
      <c r="F45" s="15"/>
      <c r="G45" s="16">
        <f>VLOOKUP(B45,[1]Brokers!$B$9:$I$69,7,0)</f>
        <v>6304957</v>
      </c>
      <c r="H45" s="16">
        <f>VLOOKUP(B45,[2]Brokers!$B$9:$W$69,20,0)</f>
        <v>0</v>
      </c>
      <c r="I45" s="16">
        <f>VLOOKUP(B45,[3]Brokers!$B$9:$R$69,17,0)</f>
        <v>0</v>
      </c>
      <c r="J45" s="16">
        <f>VLOOKUP(B45,[3]Brokers!$B$9:$M$69,12,0)</f>
        <v>0</v>
      </c>
      <c r="K45" s="16">
        <v>0</v>
      </c>
      <c r="L45" s="16">
        <v>0</v>
      </c>
      <c r="M45" s="27">
        <f t="shared" si="0"/>
        <v>6304957</v>
      </c>
      <c r="N45" s="30">
        <f>VLOOKUP(B45,[4]Sheet1!$B$16:$N$69,13,0)+M45</f>
        <v>52473632.480000004</v>
      </c>
      <c r="O45" s="32">
        <f t="shared" si="1"/>
        <v>1.6071305681831572E-3</v>
      </c>
      <c r="P45" s="25"/>
    </row>
    <row r="46" spans="1:17" x14ac:dyDescent="0.25">
      <c r="A46" s="31">
        <f t="shared" si="2"/>
        <v>31</v>
      </c>
      <c r="B46" s="12" t="s">
        <v>75</v>
      </c>
      <c r="C46" s="13" t="s">
        <v>76</v>
      </c>
      <c r="D46" s="14" t="s">
        <v>14</v>
      </c>
      <c r="E46" s="15"/>
      <c r="F46" s="15"/>
      <c r="G46" s="16">
        <f>VLOOKUP(B46,[1]Brokers!$B$9:$I$69,7,0)</f>
        <v>0</v>
      </c>
      <c r="H46" s="16">
        <f>VLOOKUP(B46,[2]Brokers!$B$9:$W$69,20,0)</f>
        <v>0</v>
      </c>
      <c r="I46" s="16">
        <f>VLOOKUP(B46,[3]Brokers!$B$9:$R$69,17,0)</f>
        <v>0</v>
      </c>
      <c r="J46" s="16">
        <f>VLOOKUP(B46,[5]Brokers!$B$9:$M$69,12,0)</f>
        <v>0</v>
      </c>
      <c r="K46" s="16">
        <v>0</v>
      </c>
      <c r="L46" s="16">
        <v>0</v>
      </c>
      <c r="M46" s="27">
        <f t="shared" si="0"/>
        <v>0</v>
      </c>
      <c r="N46" s="30">
        <f>VLOOKUP(B46,[4]Sheet1!$B$16:$N$69,13,0)+M46</f>
        <v>52295725.439999998</v>
      </c>
      <c r="O46" s="32">
        <f t="shared" si="1"/>
        <v>1.6016817393377752E-3</v>
      </c>
      <c r="P46" s="25"/>
    </row>
    <row r="47" spans="1:17" x14ac:dyDescent="0.25">
      <c r="A47" s="31">
        <f t="shared" si="2"/>
        <v>32</v>
      </c>
      <c r="B47" s="12" t="s">
        <v>102</v>
      </c>
      <c r="C47" s="13" t="s">
        <v>103</v>
      </c>
      <c r="D47" s="14" t="s">
        <v>14</v>
      </c>
      <c r="E47" s="15"/>
      <c r="F47" s="15"/>
      <c r="G47" s="16">
        <f>VLOOKUP(B47,[1]Brokers!$B$9:$I$69,7,0)</f>
        <v>0</v>
      </c>
      <c r="H47" s="16">
        <f>VLOOKUP(B47,[2]Brokers!$B$9:$W$69,20,0)</f>
        <v>0</v>
      </c>
      <c r="I47" s="16">
        <f>VLOOKUP(B47,[3]Brokers!$B$9:$R$69,17,0)</f>
        <v>0</v>
      </c>
      <c r="J47" s="16">
        <f>VLOOKUP(B47,[3]Brokers!$B$9:$M$69,12,0)</f>
        <v>0</v>
      </c>
      <c r="K47" s="16">
        <v>0</v>
      </c>
      <c r="L47" s="16">
        <v>0</v>
      </c>
      <c r="M47" s="27">
        <f t="shared" si="0"/>
        <v>0</v>
      </c>
      <c r="N47" s="30">
        <f>VLOOKUP(B47,[4]Sheet1!$B$16:$N$69,13,0)+M47</f>
        <v>35887482.299999997</v>
      </c>
      <c r="O47" s="32">
        <f t="shared" si="1"/>
        <v>1.0991400269734478E-3</v>
      </c>
      <c r="P47" s="25"/>
    </row>
    <row r="48" spans="1:17" x14ac:dyDescent="0.25">
      <c r="A48" s="31">
        <f t="shared" si="2"/>
        <v>33</v>
      </c>
      <c r="B48" s="12" t="s">
        <v>67</v>
      </c>
      <c r="C48" s="13" t="s">
        <v>68</v>
      </c>
      <c r="D48" s="14" t="s">
        <v>14</v>
      </c>
      <c r="E48" s="15"/>
      <c r="F48" s="15"/>
      <c r="G48" s="16">
        <f>VLOOKUP(B48,[1]Brokers!$B$9:$I$69,7,0)</f>
        <v>13774367.800000001</v>
      </c>
      <c r="H48" s="16">
        <f>VLOOKUP(B48,[2]Brokers!$B$9:$W$69,20,0)</f>
        <v>0</v>
      </c>
      <c r="I48" s="16">
        <f>VLOOKUP(B48,[3]Brokers!$B$9:$R$69,17,0)</f>
        <v>0</v>
      </c>
      <c r="J48" s="16">
        <f>VLOOKUP(B48,[3]Brokers!$B$9:$M$69,12,0)</f>
        <v>0</v>
      </c>
      <c r="K48" s="16">
        <v>0</v>
      </c>
      <c r="L48" s="16">
        <v>0</v>
      </c>
      <c r="M48" s="27">
        <f t="shared" ref="M48:M79" si="3">L48+I48+J48+H48+G48</f>
        <v>13774367.800000001</v>
      </c>
      <c r="N48" s="30">
        <f>VLOOKUP(B48,[4]Sheet1!$B$16:$N$69,13,0)+M48</f>
        <v>27292032.850000001</v>
      </c>
      <c r="O48" s="32">
        <f t="shared" ref="O48:O79" si="4">N48/$N$70</f>
        <v>8.3588381798823557E-4</v>
      </c>
      <c r="P48" s="25"/>
    </row>
    <row r="49" spans="1:17" x14ac:dyDescent="0.25">
      <c r="A49" s="31">
        <f t="shared" si="2"/>
        <v>34</v>
      </c>
      <c r="B49" s="12" t="s">
        <v>33</v>
      </c>
      <c r="C49" s="13" t="s">
        <v>34</v>
      </c>
      <c r="D49" s="14" t="s">
        <v>14</v>
      </c>
      <c r="E49" s="15"/>
      <c r="F49" s="15"/>
      <c r="G49" s="16">
        <f>VLOOKUP(B49,[1]Brokers!$B$9:$I$69,7,0)</f>
        <v>53150</v>
      </c>
      <c r="H49" s="16">
        <f>VLOOKUP(B49,[2]Brokers!$B$9:$W$69,20,0)</f>
        <v>0</v>
      </c>
      <c r="I49" s="16">
        <f>VLOOKUP(B49,[3]Brokers!$B$9:$R$69,17,0)</f>
        <v>0</v>
      </c>
      <c r="J49" s="16">
        <f>VLOOKUP(B49,[3]Brokers!$B$9:$M$69,12,0)</f>
        <v>0</v>
      </c>
      <c r="K49" s="16">
        <v>0</v>
      </c>
      <c r="L49" s="16">
        <v>0</v>
      </c>
      <c r="M49" s="27">
        <f t="shared" si="3"/>
        <v>53150</v>
      </c>
      <c r="N49" s="30">
        <f>VLOOKUP(B49,[4]Sheet1!$B$16:$N$69,13,0)+M49</f>
        <v>24304241</v>
      </c>
      <c r="O49" s="32">
        <f t="shared" si="4"/>
        <v>7.4437554256374168E-4</v>
      </c>
      <c r="P49" s="25"/>
    </row>
    <row r="50" spans="1:17" x14ac:dyDescent="0.25">
      <c r="A50" s="31">
        <f t="shared" si="2"/>
        <v>35</v>
      </c>
      <c r="B50" s="12" t="s">
        <v>120</v>
      </c>
      <c r="C50" s="13" t="s">
        <v>121</v>
      </c>
      <c r="D50" s="14" t="s">
        <v>14</v>
      </c>
      <c r="E50" s="15"/>
      <c r="F50" s="15"/>
      <c r="G50" s="16">
        <f>VLOOKUP(B50,[1]Brokers!$B$9:$I$69,7,0)</f>
        <v>518346</v>
      </c>
      <c r="H50" s="16">
        <f>VLOOKUP(B50,[2]Brokers!$B$9:$W$69,20,0)</f>
        <v>0</v>
      </c>
      <c r="I50" s="16">
        <f>VLOOKUP(B50,[3]Brokers!$B$9:$R$69,17,0)</f>
        <v>0</v>
      </c>
      <c r="J50" s="16"/>
      <c r="K50" s="16"/>
      <c r="L50" s="16"/>
      <c r="M50" s="27">
        <f t="shared" si="3"/>
        <v>518346</v>
      </c>
      <c r="N50" s="30">
        <f>VLOOKUP(B50,[4]Sheet1!$B$16:$N$69,13,0)+M50</f>
        <v>24029269.559999999</v>
      </c>
      <c r="O50" s="32">
        <f t="shared" si="4"/>
        <v>7.3595388418570254E-4</v>
      </c>
      <c r="P50" s="25"/>
    </row>
    <row r="51" spans="1:17" x14ac:dyDescent="0.25">
      <c r="A51" s="31">
        <f t="shared" si="2"/>
        <v>36</v>
      </c>
      <c r="B51" s="12" t="s">
        <v>17</v>
      </c>
      <c r="C51" s="13" t="s">
        <v>18</v>
      </c>
      <c r="D51" s="14" t="s">
        <v>14</v>
      </c>
      <c r="E51" s="15"/>
      <c r="F51" s="15" t="s">
        <v>14</v>
      </c>
      <c r="G51" s="16">
        <f>VLOOKUP(B51,[1]Brokers!$B$9:$I$69,7,0)</f>
        <v>3023834.77</v>
      </c>
      <c r="H51" s="16">
        <f>VLOOKUP(B51,[2]Brokers!$B$9:$W$69,20,0)</f>
        <v>0</v>
      </c>
      <c r="I51" s="16">
        <f>VLOOKUP(B51,[3]Brokers!$B$9:$R$69,17,0)</f>
        <v>0</v>
      </c>
      <c r="J51" s="16">
        <f>VLOOKUP(B51,[3]Brokers!$B$9:$M$69,12,0)</f>
        <v>0</v>
      </c>
      <c r="K51" s="16">
        <v>0</v>
      </c>
      <c r="L51" s="16">
        <v>0</v>
      </c>
      <c r="M51" s="27">
        <f t="shared" si="3"/>
        <v>3023834.77</v>
      </c>
      <c r="N51" s="30">
        <f>VLOOKUP(B51,[4]Sheet1!$B$16:$N$69,13,0)+M51</f>
        <v>22387630.350000001</v>
      </c>
      <c r="O51" s="32">
        <f t="shared" si="4"/>
        <v>6.8567475480916032E-4</v>
      </c>
      <c r="P51" s="25"/>
    </row>
    <row r="52" spans="1:17" x14ac:dyDescent="0.25">
      <c r="A52" s="31">
        <f t="shared" si="2"/>
        <v>37</v>
      </c>
      <c r="B52" s="12" t="s">
        <v>105</v>
      </c>
      <c r="C52" s="13" t="s">
        <v>106</v>
      </c>
      <c r="D52" s="14" t="s">
        <v>14</v>
      </c>
      <c r="E52" s="15"/>
      <c r="F52" s="15"/>
      <c r="G52" s="16">
        <f>VLOOKUP(B52,[1]Brokers!$B$9:$I$69,7,0)</f>
        <v>1242450</v>
      </c>
      <c r="H52" s="16">
        <f>VLOOKUP(B52,[2]Brokers!$B$9:$W$69,20,0)</f>
        <v>0</v>
      </c>
      <c r="I52" s="16">
        <f>VLOOKUP(B52,[3]Brokers!$B$9:$R$69,17,0)</f>
        <v>0</v>
      </c>
      <c r="J52" s="16">
        <f>VLOOKUP(B52,[3]Brokers!$B$9:$M$69,12,0)</f>
        <v>0</v>
      </c>
      <c r="K52" s="16">
        <v>0</v>
      </c>
      <c r="L52" s="16">
        <v>0</v>
      </c>
      <c r="M52" s="27">
        <f t="shared" si="3"/>
        <v>1242450</v>
      </c>
      <c r="N52" s="30">
        <f>VLOOKUP(B52,[4]Sheet1!$B$16:$N$69,13,0)+M52</f>
        <v>21499601.359999999</v>
      </c>
      <c r="O52" s="32">
        <f t="shared" si="4"/>
        <v>6.5847674186797934E-4</v>
      </c>
      <c r="P52" s="25"/>
    </row>
    <row r="53" spans="1:17" x14ac:dyDescent="0.25">
      <c r="A53" s="31">
        <f t="shared" si="2"/>
        <v>38</v>
      </c>
      <c r="B53" s="12" t="s">
        <v>49</v>
      </c>
      <c r="C53" s="13" t="s">
        <v>50</v>
      </c>
      <c r="D53" s="14" t="s">
        <v>14</v>
      </c>
      <c r="E53" s="15"/>
      <c r="F53" s="15"/>
      <c r="G53" s="16">
        <f>VLOOKUP(B53,[1]Brokers!$B$9:$I$69,7,0)</f>
        <v>863160</v>
      </c>
      <c r="H53" s="16">
        <f>VLOOKUP(B53,[2]Brokers!$B$9:$W$69,20,0)</f>
        <v>0</v>
      </c>
      <c r="I53" s="16">
        <f>VLOOKUP(B53,[3]Brokers!$B$9:$R$69,17,0)</f>
        <v>0</v>
      </c>
      <c r="J53" s="16">
        <f>VLOOKUP(B53,[3]Brokers!$B$9:$M$69,12,0)</f>
        <v>0</v>
      </c>
      <c r="K53" s="16">
        <v>0</v>
      </c>
      <c r="L53" s="16">
        <v>0</v>
      </c>
      <c r="M53" s="27">
        <f t="shared" si="3"/>
        <v>863160</v>
      </c>
      <c r="N53" s="30">
        <f>VLOOKUP(B53,[4]Sheet1!$B$16:$N$69,13,0)+M53</f>
        <v>17318145</v>
      </c>
      <c r="O53" s="32">
        <f t="shared" si="4"/>
        <v>5.3040963429273728E-4</v>
      </c>
      <c r="P53" s="25"/>
    </row>
    <row r="54" spans="1:17" x14ac:dyDescent="0.25">
      <c r="A54" s="31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VLOOKUP(B54,[1]Brokers!$B$9:$I$69,7,0)</f>
        <v>0</v>
      </c>
      <c r="H54" s="16">
        <f>VLOOKUP(B54,[2]Brokers!$B$9:$W$69,20,0)</f>
        <v>0</v>
      </c>
      <c r="I54" s="16">
        <f>VLOOKUP(B54,[3]Brokers!$B$9:$R$69,17,0)</f>
        <v>0</v>
      </c>
      <c r="J54" s="16">
        <f>VLOOKUP(B54,[3]Brokers!$B$9:$M$69,12,0)</f>
        <v>0</v>
      </c>
      <c r="K54" s="16">
        <v>0</v>
      </c>
      <c r="L54" s="16">
        <v>0</v>
      </c>
      <c r="M54" s="27">
        <f t="shared" si="3"/>
        <v>0</v>
      </c>
      <c r="N54" s="30">
        <f>VLOOKUP(B54,[4]Sheet1!$B$16:$N$69,13,0)+M54</f>
        <v>17005027.789999999</v>
      </c>
      <c r="O54" s="32">
        <f t="shared" si="4"/>
        <v>5.2081967042265397E-4</v>
      </c>
      <c r="P54" s="25"/>
    </row>
    <row r="55" spans="1:17" x14ac:dyDescent="0.25">
      <c r="A55" s="31">
        <f t="shared" si="2"/>
        <v>40</v>
      </c>
      <c r="B55" s="12" t="s">
        <v>53</v>
      </c>
      <c r="C55" s="13" t="s">
        <v>54</v>
      </c>
      <c r="D55" s="14" t="s">
        <v>14</v>
      </c>
      <c r="E55" s="15"/>
      <c r="F55" s="15"/>
      <c r="G55" s="16">
        <f>VLOOKUP(B55,[1]Brokers!$B$9:$I$69,7,0)</f>
        <v>21000</v>
      </c>
      <c r="H55" s="16">
        <f>VLOOKUP(B55,[2]Brokers!$B$9:$W$69,20,0)</f>
        <v>0</v>
      </c>
      <c r="I55" s="16">
        <f>VLOOKUP(B55,[3]Brokers!$B$9:$R$69,17,0)</f>
        <v>0</v>
      </c>
      <c r="J55" s="16">
        <f>VLOOKUP(B55,[3]Brokers!$B$9:$M$69,12,0)</f>
        <v>0</v>
      </c>
      <c r="K55" s="16">
        <v>0</v>
      </c>
      <c r="L55" s="16">
        <v>0</v>
      </c>
      <c r="M55" s="27">
        <f t="shared" si="3"/>
        <v>21000</v>
      </c>
      <c r="N55" s="30">
        <f>VLOOKUP(B55,[4]Sheet1!$B$16:$N$69,13,0)+M55</f>
        <v>15779376.959999999</v>
      </c>
      <c r="O55" s="32">
        <f t="shared" si="4"/>
        <v>4.832811806761546E-4</v>
      </c>
      <c r="P55" s="25"/>
    </row>
    <row r="56" spans="1:17" s="18" customFormat="1" x14ac:dyDescent="0.25">
      <c r="A56" s="31">
        <f t="shared" si="2"/>
        <v>41</v>
      </c>
      <c r="B56" s="12" t="s">
        <v>73</v>
      </c>
      <c r="C56" s="13" t="s">
        <v>74</v>
      </c>
      <c r="D56" s="14" t="s">
        <v>14</v>
      </c>
      <c r="E56" s="15"/>
      <c r="F56" s="15"/>
      <c r="G56" s="16">
        <f>VLOOKUP(B56,[1]Brokers!$B$9:$I$69,7,0)</f>
        <v>1314300</v>
      </c>
      <c r="H56" s="16">
        <f>VLOOKUP(B56,[2]Brokers!$B$9:$W$69,20,0)</f>
        <v>0</v>
      </c>
      <c r="I56" s="16">
        <f>VLOOKUP(B56,[3]Brokers!$B$9:$R$69,17,0)</f>
        <v>0</v>
      </c>
      <c r="J56" s="16">
        <f>VLOOKUP(B56,[3]Brokers!$B$9:$M$69,12,0)</f>
        <v>0</v>
      </c>
      <c r="K56" s="16">
        <v>0</v>
      </c>
      <c r="L56" s="16">
        <v>0</v>
      </c>
      <c r="M56" s="27">
        <f t="shared" si="3"/>
        <v>1314300</v>
      </c>
      <c r="N56" s="30">
        <f>VLOOKUP(B56,[4]Sheet1!$B$16:$N$69,13,0)+M56</f>
        <v>14922927.899999999</v>
      </c>
      <c r="O56" s="32">
        <f t="shared" si="4"/>
        <v>4.5705037866445192E-4</v>
      </c>
      <c r="P56" s="25"/>
      <c r="Q56" s="17"/>
    </row>
    <row r="57" spans="1:17" x14ac:dyDescent="0.25">
      <c r="A57" s="31">
        <f t="shared" si="2"/>
        <v>42</v>
      </c>
      <c r="B57" s="12" t="s">
        <v>84</v>
      </c>
      <c r="C57" s="13" t="s">
        <v>85</v>
      </c>
      <c r="D57" s="14" t="s">
        <v>14</v>
      </c>
      <c r="E57" s="15" t="s">
        <v>14</v>
      </c>
      <c r="F57" s="15"/>
      <c r="G57" s="16">
        <f>VLOOKUP(B57,[1]Brokers!$B$9:$I$69,7,0)</f>
        <v>13250</v>
      </c>
      <c r="H57" s="16">
        <f>VLOOKUP(B57,[2]Brokers!$B$9:$W$69,20,0)</f>
        <v>0</v>
      </c>
      <c r="I57" s="16">
        <f>VLOOKUP(B57,[3]Brokers!$B$9:$R$69,17,0)</f>
        <v>0</v>
      </c>
      <c r="J57" s="16">
        <f>VLOOKUP(B57,[3]Brokers!$B$9:$M$69,12,0)</f>
        <v>0</v>
      </c>
      <c r="K57" s="16">
        <v>0</v>
      </c>
      <c r="L57" s="16">
        <v>0</v>
      </c>
      <c r="M57" s="27">
        <f t="shared" si="3"/>
        <v>13250</v>
      </c>
      <c r="N57" s="30">
        <f>VLOOKUP(B57,[4]Sheet1!$B$16:$N$69,13,0)+M57</f>
        <v>8912473</v>
      </c>
      <c r="O57" s="32">
        <f t="shared" si="4"/>
        <v>2.7296581386597094E-4</v>
      </c>
      <c r="P57" s="25"/>
    </row>
    <row r="58" spans="1:17" x14ac:dyDescent="0.25">
      <c r="A58" s="31">
        <f t="shared" si="2"/>
        <v>43</v>
      </c>
      <c r="B58" s="12" t="s">
        <v>113</v>
      </c>
      <c r="C58" s="13" t="s">
        <v>112</v>
      </c>
      <c r="D58" s="14" t="s">
        <v>14</v>
      </c>
      <c r="E58" s="15"/>
      <c r="F58" s="15"/>
      <c r="G58" s="16">
        <f>VLOOKUP(B58,[1]Brokers!$B$9:$I$69,7,0)</f>
        <v>0</v>
      </c>
      <c r="H58" s="16">
        <f>VLOOKUP(B58,[2]Brokers!$B$9:$W$69,20,0)</f>
        <v>0</v>
      </c>
      <c r="I58" s="16">
        <f>VLOOKUP(B58,[3]Brokers!$B$9:$R$69,17,0)</f>
        <v>0</v>
      </c>
      <c r="J58" s="16">
        <f>VLOOKUP(B58,[3]Brokers!$B$9:$M$69,12,0)</f>
        <v>0</v>
      </c>
      <c r="K58" s="16"/>
      <c r="L58" s="16">
        <v>0</v>
      </c>
      <c r="M58" s="27">
        <f t="shared" si="3"/>
        <v>0</v>
      </c>
      <c r="N58" s="30">
        <f>VLOOKUP(B58,[4]Sheet1!$B$16:$N$69,13,0)+M58</f>
        <v>5011965.2</v>
      </c>
      <c r="O58" s="32">
        <f t="shared" si="4"/>
        <v>1.5350342827248102E-4</v>
      </c>
      <c r="P58" s="25"/>
    </row>
    <row r="59" spans="1:17" x14ac:dyDescent="0.25">
      <c r="A59" s="31">
        <f t="shared" si="2"/>
        <v>44</v>
      </c>
      <c r="B59" s="12" t="s">
        <v>39</v>
      </c>
      <c r="C59" s="13" t="s">
        <v>40</v>
      </c>
      <c r="D59" s="14" t="s">
        <v>14</v>
      </c>
      <c r="E59" s="15"/>
      <c r="F59" s="15"/>
      <c r="G59" s="16">
        <f>VLOOKUP(B59,[1]Brokers!$B$9:$I$69,7,0)</f>
        <v>166700</v>
      </c>
      <c r="H59" s="16">
        <f>VLOOKUP(B59,[2]Brokers!$B$9:$W$69,20,0)</f>
        <v>0</v>
      </c>
      <c r="I59" s="16">
        <f>VLOOKUP(B59,[3]Brokers!$B$9:$R$69,17,0)</f>
        <v>0</v>
      </c>
      <c r="J59" s="16">
        <f>VLOOKUP(B59,[5]Brokers!$B$9:$M$69,12,0)</f>
        <v>0</v>
      </c>
      <c r="K59" s="16">
        <v>0</v>
      </c>
      <c r="L59" s="16">
        <v>0</v>
      </c>
      <c r="M59" s="27">
        <f t="shared" si="3"/>
        <v>166700</v>
      </c>
      <c r="N59" s="30">
        <f>VLOOKUP(B59,[4]Sheet1!$B$16:$N$69,13,0)+M59</f>
        <v>4643393</v>
      </c>
      <c r="O59" s="32">
        <f t="shared" si="4"/>
        <v>1.4221502262554427E-4</v>
      </c>
      <c r="P59" s="25"/>
    </row>
    <row r="60" spans="1:17" x14ac:dyDescent="0.25">
      <c r="A60" s="31">
        <f t="shared" si="2"/>
        <v>45</v>
      </c>
      <c r="B60" s="12" t="s">
        <v>96</v>
      </c>
      <c r="C60" s="13" t="s">
        <v>97</v>
      </c>
      <c r="D60" s="14" t="s">
        <v>14</v>
      </c>
      <c r="E60" s="15"/>
      <c r="F60" s="15"/>
      <c r="G60" s="16">
        <f>VLOOKUP(B60,[1]Brokers!$B$9:$I$69,7,0)</f>
        <v>0</v>
      </c>
      <c r="H60" s="16">
        <f>VLOOKUP(B60,[2]Brokers!$B$9:$W$69,20,0)</f>
        <v>0</v>
      </c>
      <c r="I60" s="16">
        <f>VLOOKUP(B60,[3]Brokers!$B$9:$R$69,17,0)</f>
        <v>0</v>
      </c>
      <c r="J60" s="16">
        <f>VLOOKUP(B60,[3]Brokers!$B$9:$M$69,12,0)</f>
        <v>0</v>
      </c>
      <c r="K60" s="16">
        <v>0</v>
      </c>
      <c r="L60" s="16">
        <v>0</v>
      </c>
      <c r="M60" s="27">
        <f t="shared" si="3"/>
        <v>0</v>
      </c>
      <c r="N60" s="30">
        <f>VLOOKUP(B60,[4]Sheet1!$B$16:$N$69,13,0)+M60</f>
        <v>1633434.5</v>
      </c>
      <c r="O60" s="32">
        <f t="shared" si="4"/>
        <v>5.0027840498283169E-5</v>
      </c>
      <c r="P60" s="25"/>
    </row>
    <row r="61" spans="1:17" x14ac:dyDescent="0.25">
      <c r="A61" s="31">
        <f t="shared" si="2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VLOOKUP(B61,[1]Brokers!$B$9:$I$69,7,0)</f>
        <v>0</v>
      </c>
      <c r="H61" s="16">
        <f>VLOOKUP(B61,[2]Brokers!$B$9:$W$69,20,0)</f>
        <v>0</v>
      </c>
      <c r="I61" s="16">
        <f>VLOOKUP(B61,[3]Brokers!$B$9:$R$69,17,0)</f>
        <v>0</v>
      </c>
      <c r="J61" s="16">
        <f>VLOOKUP(B61,[3]Brokers!$B$9:$M$69,12,0)</f>
        <v>0</v>
      </c>
      <c r="K61" s="16">
        <v>0</v>
      </c>
      <c r="L61" s="16">
        <v>0</v>
      </c>
      <c r="M61" s="27">
        <f t="shared" si="3"/>
        <v>0</v>
      </c>
      <c r="N61" s="30">
        <f>VLOOKUP(B61,[4]Sheet1!$B$16:$N$69,13,0)+M61</f>
        <v>985279.52</v>
      </c>
      <c r="O61" s="32">
        <f t="shared" si="4"/>
        <v>3.0176543150512004E-5</v>
      </c>
      <c r="P61" s="25"/>
    </row>
    <row r="62" spans="1:17" x14ac:dyDescent="0.25">
      <c r="A62" s="31">
        <f t="shared" si="2"/>
        <v>47</v>
      </c>
      <c r="B62" s="12" t="s">
        <v>124</v>
      </c>
      <c r="C62" s="13" t="s">
        <v>122</v>
      </c>
      <c r="D62" s="14" t="s">
        <v>14</v>
      </c>
      <c r="E62" s="15"/>
      <c r="F62" s="15"/>
      <c r="G62" s="16">
        <f>VLOOKUP(B62,[1]Brokers!$B$9:$I$69,7,0)</f>
        <v>0</v>
      </c>
      <c r="H62" s="16">
        <v>0</v>
      </c>
      <c r="I62" s="27">
        <v>0</v>
      </c>
      <c r="J62" s="27">
        <v>0</v>
      </c>
      <c r="K62" s="16">
        <v>0</v>
      </c>
      <c r="L62" s="16">
        <v>0</v>
      </c>
      <c r="M62" s="27">
        <f t="shared" si="3"/>
        <v>0</v>
      </c>
      <c r="N62" s="30">
        <f>VLOOKUP(B62,[4]Sheet1!$B$16:$N$69,13,0)+M62</f>
        <v>169187.9</v>
      </c>
      <c r="O62" s="32">
        <f t="shared" si="4"/>
        <v>5.1817843173016622E-6</v>
      </c>
      <c r="P62" s="25"/>
    </row>
    <row r="63" spans="1:17" x14ac:dyDescent="0.25">
      <c r="A63" s="31">
        <f t="shared" si="2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VLOOKUP(B63,[1]Brokers!$B$9:$I$69,7,0)</f>
        <v>95030</v>
      </c>
      <c r="H63" s="16">
        <f>VLOOKUP(B63,[2]Brokers!$B$9:$W$69,20,0)</f>
        <v>0</v>
      </c>
      <c r="I63" s="16">
        <f>VLOOKUP(B63,[3]Brokers!$B$9:$R$69,17,0)</f>
        <v>0</v>
      </c>
      <c r="J63" s="16">
        <f>VLOOKUP(B63,[3]Brokers!$B$9:$M$69,12,0)</f>
        <v>0</v>
      </c>
      <c r="K63" s="16">
        <v>0</v>
      </c>
      <c r="L63" s="16">
        <v>0</v>
      </c>
      <c r="M63" s="27">
        <f t="shared" si="3"/>
        <v>95030</v>
      </c>
      <c r="N63" s="30">
        <f>VLOOKUP(B63,[4]Sheet1!$B$16:$N$69,13,0)+M63</f>
        <v>95030</v>
      </c>
      <c r="O63" s="32">
        <f t="shared" si="4"/>
        <v>2.9105211641800449E-6</v>
      </c>
      <c r="P63" s="25"/>
    </row>
    <row r="64" spans="1:17" x14ac:dyDescent="0.25">
      <c r="A64" s="31">
        <f t="shared" si="2"/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VLOOKUP(B64,[1]Brokers!$B$9:$I$69,7,0)</f>
        <v>0</v>
      </c>
      <c r="H64" s="16">
        <f>VLOOKUP(B64,[2]Brokers!$B$9:$W$69,20,0)</f>
        <v>0</v>
      </c>
      <c r="I64" s="16">
        <f>VLOOKUP(B64,[3]Brokers!$B$9:$R$69,17,0)</f>
        <v>0</v>
      </c>
      <c r="J64" s="16">
        <f>VLOOKUP(B64,[5]Brokers!$B$9:$M$69,12,0)</f>
        <v>0</v>
      </c>
      <c r="K64" s="16">
        <v>0</v>
      </c>
      <c r="L64" s="16">
        <v>0</v>
      </c>
      <c r="M64" s="27">
        <f t="shared" si="3"/>
        <v>0</v>
      </c>
      <c r="N64" s="30">
        <f>VLOOKUP(B64,[4]Sheet1!$B$16:$N$69,13,0)+M64</f>
        <v>0</v>
      </c>
      <c r="O64" s="32">
        <f t="shared" si="4"/>
        <v>0</v>
      </c>
      <c r="P64" s="25"/>
    </row>
    <row r="65" spans="1:17" x14ac:dyDescent="0.25">
      <c r="A65" s="31">
        <f t="shared" si="2"/>
        <v>50</v>
      </c>
      <c r="B65" s="12" t="s">
        <v>65</v>
      </c>
      <c r="C65" s="13" t="s">
        <v>66</v>
      </c>
      <c r="D65" s="14" t="s">
        <v>14</v>
      </c>
      <c r="E65" s="15"/>
      <c r="F65" s="15"/>
      <c r="G65" s="16">
        <f>VLOOKUP(B65,[1]Brokers!$B$9:$I$69,7,0)</f>
        <v>0</v>
      </c>
      <c r="H65" s="16">
        <f>VLOOKUP(B65,[2]Brokers!$B$9:$W$69,20,0)</f>
        <v>0</v>
      </c>
      <c r="I65" s="16">
        <f>VLOOKUP(B65,[3]Brokers!$B$9:$R$69,17,0)</f>
        <v>0</v>
      </c>
      <c r="J65" s="16">
        <f>VLOOKUP(B65,[3]Brokers!$B$9:$M$69,12,0)</f>
        <v>0</v>
      </c>
      <c r="K65" s="16">
        <v>0</v>
      </c>
      <c r="L65" s="16">
        <v>0</v>
      </c>
      <c r="M65" s="27">
        <f t="shared" si="3"/>
        <v>0</v>
      </c>
      <c r="N65" s="30">
        <f>VLOOKUP(B65,[4]Sheet1!$B$16:$N$69,13,0)+M65</f>
        <v>0</v>
      </c>
      <c r="O65" s="32">
        <f t="shared" si="4"/>
        <v>0</v>
      </c>
      <c r="P65" s="25"/>
    </row>
    <row r="66" spans="1:17" x14ac:dyDescent="0.25">
      <c r="A66" s="31">
        <f t="shared" si="2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VLOOKUP(B66,[1]Brokers!$B$9:$I$69,7,0)</f>
        <v>0</v>
      </c>
      <c r="H66" s="16">
        <f>VLOOKUP(B66,[2]Brokers!$B$9:$W$69,20,0)</f>
        <v>0</v>
      </c>
      <c r="I66" s="16">
        <f>VLOOKUP(B66,[3]Brokers!$B$9:$R$69,17,0)</f>
        <v>0</v>
      </c>
      <c r="J66" s="16">
        <f>VLOOKUP(B66,[3]Brokers!$B$9:$M$69,12,0)</f>
        <v>0</v>
      </c>
      <c r="K66" s="16">
        <v>0</v>
      </c>
      <c r="L66" s="16">
        <v>0</v>
      </c>
      <c r="M66" s="27">
        <f t="shared" si="3"/>
        <v>0</v>
      </c>
      <c r="N66" s="30">
        <f>VLOOKUP(B66,[4]Sheet1!$B$16:$N$69,13,0)+M66</f>
        <v>0</v>
      </c>
      <c r="O66" s="32">
        <f t="shared" si="4"/>
        <v>0</v>
      </c>
      <c r="P66" s="25"/>
    </row>
    <row r="67" spans="1:17" x14ac:dyDescent="0.2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VLOOKUP(B67,[1]Brokers!$B$9:$I$69,7,0)</f>
        <v>0</v>
      </c>
      <c r="H67" s="16">
        <f>VLOOKUP(B67,[2]Brokers!$B$9:$W$69,20,0)</f>
        <v>0</v>
      </c>
      <c r="I67" s="16">
        <f>VLOOKUP(B67,[3]Brokers!$B$9:$R$69,17,0)</f>
        <v>0</v>
      </c>
      <c r="J67" s="16">
        <f>VLOOKUP(B67,[5]Brokers!$B$9:$M$69,12,0)</f>
        <v>0</v>
      </c>
      <c r="K67" s="16">
        <v>0</v>
      </c>
      <c r="L67" s="16">
        <v>0</v>
      </c>
      <c r="M67" s="27">
        <f t="shared" si="3"/>
        <v>0</v>
      </c>
      <c r="N67" s="30">
        <f>VLOOKUP(B67,[4]Sheet1!$B$16:$N$69,13,0)+M67</f>
        <v>0</v>
      </c>
      <c r="O67" s="32">
        <f t="shared" si="4"/>
        <v>0</v>
      </c>
      <c r="P67" s="25"/>
    </row>
    <row r="68" spans="1:17" x14ac:dyDescent="0.2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VLOOKUP(B68,[1]Brokers!$B$9:$I$69,7,0)</f>
        <v>0</v>
      </c>
      <c r="H68" s="16">
        <f>VLOOKUP(B68,[2]Brokers!$B$9:$W$69,20,0)</f>
        <v>0</v>
      </c>
      <c r="I68" s="16">
        <f>VLOOKUP(B68,[3]Brokers!$B$9:$R$69,17,0)</f>
        <v>0</v>
      </c>
      <c r="J68" s="16">
        <f>VLOOKUP(B68,[5]Brokers!$B$9:$M$69,12,0)</f>
        <v>0</v>
      </c>
      <c r="K68" s="16">
        <v>0</v>
      </c>
      <c r="L68" s="16">
        <v>0</v>
      </c>
      <c r="M68" s="27">
        <f t="shared" si="3"/>
        <v>0</v>
      </c>
      <c r="N68" s="30">
        <f>VLOOKUP(B68,[4]Sheet1!$B$16:$N$69,13,0)+M68</f>
        <v>0</v>
      </c>
      <c r="O68" s="32">
        <f t="shared" si="4"/>
        <v>0</v>
      </c>
      <c r="P68" s="25"/>
    </row>
    <row r="69" spans="1:17" x14ac:dyDescent="0.2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VLOOKUP(B69,[1]Brokers!$B$9:$I$69,7,0)</f>
        <v>0</v>
      </c>
      <c r="H69" s="16">
        <f>VLOOKUP(B69,[2]Brokers!$B$9:$W$69,20,0)</f>
        <v>0</v>
      </c>
      <c r="I69" s="27">
        <v>0</v>
      </c>
      <c r="J69" s="27">
        <v>0</v>
      </c>
      <c r="K69" s="27">
        <v>0</v>
      </c>
      <c r="L69" s="27">
        <v>0</v>
      </c>
      <c r="M69" s="27">
        <f t="shared" si="3"/>
        <v>0</v>
      </c>
      <c r="N69" s="30">
        <f>VLOOKUP(B69,[4]Sheet1!$B$16:$N$69,13,0)+M69</f>
        <v>0</v>
      </c>
      <c r="O69" s="32">
        <f t="shared" si="4"/>
        <v>0</v>
      </c>
      <c r="P69" s="25"/>
    </row>
    <row r="70" spans="1:17" ht="16.5" thickBot="1" x14ac:dyDescent="0.3">
      <c r="A70" s="39" t="s">
        <v>6</v>
      </c>
      <c r="B70" s="40"/>
      <c r="C70" s="40"/>
      <c r="D70" s="33">
        <f>COUNTA(D16:D69)</f>
        <v>54</v>
      </c>
      <c r="E70" s="33">
        <f>COUNTA(E16:E69)</f>
        <v>18</v>
      </c>
      <c r="F70" s="33">
        <f>COUNTA(F16:F69)</f>
        <v>14</v>
      </c>
      <c r="G70" s="34">
        <f t="shared" ref="G70:O70" si="5">SUM(G16:G69)</f>
        <v>8979842105.420002</v>
      </c>
      <c r="H70" s="34">
        <f t="shared" si="5"/>
        <v>0</v>
      </c>
      <c r="I70" s="34">
        <f t="shared" si="5"/>
        <v>0</v>
      </c>
      <c r="J70" s="34">
        <f t="shared" si="5"/>
        <v>0</v>
      </c>
      <c r="K70" s="34">
        <f t="shared" si="5"/>
        <v>0</v>
      </c>
      <c r="L70" s="34">
        <f t="shared" si="5"/>
        <v>0</v>
      </c>
      <c r="M70" s="34">
        <f t="shared" si="5"/>
        <v>8979842105.420002</v>
      </c>
      <c r="N70" s="34">
        <f t="shared" si="5"/>
        <v>32650509870.719994</v>
      </c>
      <c r="O70" s="35">
        <f t="shared" si="5"/>
        <v>1</v>
      </c>
      <c r="P70" s="20"/>
      <c r="Q70" s="19"/>
    </row>
    <row r="71" spans="1:17" x14ac:dyDescent="0.25">
      <c r="L71" s="21"/>
      <c r="M71" s="22"/>
      <c r="O71" s="21"/>
      <c r="P71" s="20"/>
      <c r="Q71" s="19"/>
    </row>
    <row r="72" spans="1:17" ht="27.6" customHeight="1" x14ac:dyDescent="0.25">
      <c r="B72" s="51" t="s">
        <v>107</v>
      </c>
      <c r="C72" s="51"/>
      <c r="D72" s="51"/>
      <c r="E72" s="51"/>
      <c r="F72" s="51"/>
      <c r="H72" s="23"/>
      <c r="I72" s="23"/>
      <c r="L72" s="21"/>
      <c r="M72" s="21"/>
      <c r="P72" s="20"/>
      <c r="Q72" s="19"/>
    </row>
    <row r="73" spans="1:17" ht="27.6" customHeight="1" x14ac:dyDescent="0.25">
      <c r="C73" s="52"/>
      <c r="D73" s="52"/>
      <c r="E73" s="52"/>
      <c r="F73" s="52"/>
      <c r="M73" s="21"/>
      <c r="N73" s="21"/>
      <c r="P73" s="20"/>
      <c r="Q73" s="19"/>
    </row>
    <row r="74" spans="1:17" x14ac:dyDescent="0.25">
      <c r="P74" s="20"/>
      <c r="Q74" s="19"/>
    </row>
    <row r="75" spans="1:17" x14ac:dyDescent="0.25">
      <c r="P75" s="20"/>
      <c r="Q75" s="19"/>
    </row>
  </sheetData>
  <sortState ref="B16:O69">
    <sortCondition descending="1" ref="O69"/>
  </sortState>
  <mergeCells count="16">
    <mergeCell ref="B72:F72"/>
    <mergeCell ref="C73:F73"/>
    <mergeCell ref="M14:M15"/>
    <mergeCell ref="G14:I14"/>
    <mergeCell ref="J14:L14"/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2020-08-27T07:27:14Z</cp:lastPrinted>
  <dcterms:created xsi:type="dcterms:W3CDTF">2017-06-09T07:51:20Z</dcterms:created>
  <dcterms:modified xsi:type="dcterms:W3CDTF">2020-08-27T07:35:39Z</dcterms:modified>
</cp:coreProperties>
</file>