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120" windowWidth="20490" windowHeight="76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Sheet1!$A$1:$O$69</definedName>
  </definedNames>
  <calcPr calcId="152511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16" i="1"/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16" i="1"/>
  <c r="J19" i="1" l="1"/>
  <c r="J20" i="1"/>
  <c r="J21" i="1"/>
  <c r="J23" i="1"/>
  <c r="J22" i="1"/>
  <c r="J24" i="1"/>
  <c r="J25" i="1"/>
  <c r="J27" i="1"/>
  <c r="J26" i="1"/>
  <c r="J1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3" i="1"/>
  <c r="J41" i="1"/>
  <c r="J42" i="1"/>
  <c r="J44" i="1"/>
  <c r="J45" i="1"/>
  <c r="J47" i="1"/>
  <c r="J48" i="1"/>
  <c r="J46" i="1"/>
  <c r="J50" i="1"/>
  <c r="J51" i="1"/>
  <c r="J49" i="1"/>
  <c r="J52" i="1"/>
  <c r="J53" i="1"/>
  <c r="J55" i="1"/>
  <c r="J54" i="1"/>
  <c r="J57" i="1"/>
  <c r="J56" i="1"/>
  <c r="J59" i="1"/>
  <c r="J58" i="1"/>
  <c r="J60" i="1"/>
  <c r="J61" i="1"/>
  <c r="J62" i="1"/>
  <c r="J63" i="1"/>
  <c r="J18" i="1"/>
  <c r="J64" i="1"/>
  <c r="J65" i="1"/>
  <c r="J66" i="1"/>
  <c r="J16" i="1"/>
  <c r="G19" i="1"/>
  <c r="G20" i="1"/>
  <c r="G21" i="1"/>
  <c r="G23" i="1"/>
  <c r="G22" i="1"/>
  <c r="G24" i="1"/>
  <c r="G25" i="1"/>
  <c r="G27" i="1"/>
  <c r="G26" i="1"/>
  <c r="G1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3" i="1"/>
  <c r="G41" i="1"/>
  <c r="G42" i="1"/>
  <c r="G44" i="1"/>
  <c r="G45" i="1"/>
  <c r="G47" i="1"/>
  <c r="G48" i="1"/>
  <c r="G46" i="1"/>
  <c r="G50" i="1"/>
  <c r="G51" i="1"/>
  <c r="G49" i="1"/>
  <c r="G52" i="1"/>
  <c r="G53" i="1"/>
  <c r="G55" i="1"/>
  <c r="G54" i="1"/>
  <c r="G57" i="1"/>
  <c r="G56" i="1"/>
  <c r="G59" i="1"/>
  <c r="G58" i="1"/>
  <c r="G60" i="1"/>
  <c r="G61" i="1"/>
  <c r="G62" i="1"/>
  <c r="G63" i="1"/>
  <c r="G18" i="1"/>
  <c r="G64" i="1"/>
  <c r="G65" i="1"/>
  <c r="G66" i="1"/>
  <c r="G16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17" i="1"/>
  <c r="D67" i="1" l="1"/>
  <c r="E67" i="1"/>
  <c r="F67" i="1"/>
  <c r="J61" i="2" l="1"/>
  <c r="I61" i="2"/>
  <c r="H61" i="2"/>
  <c r="G61" i="2"/>
  <c r="J60" i="2"/>
  <c r="I60" i="2"/>
  <c r="H60" i="2"/>
  <c r="G60" i="2"/>
  <c r="J59" i="2"/>
  <c r="I59" i="2"/>
  <c r="H59" i="2"/>
  <c r="G59" i="2"/>
  <c r="J58" i="2"/>
  <c r="I58" i="2"/>
  <c r="H58" i="2"/>
  <c r="G58" i="2"/>
  <c r="J57" i="2"/>
  <c r="I57" i="2"/>
  <c r="H57" i="2"/>
  <c r="G57" i="2"/>
  <c r="J56" i="2"/>
  <c r="I56" i="2"/>
  <c r="H56" i="2"/>
  <c r="G56" i="2"/>
  <c r="J55" i="2"/>
  <c r="I55" i="2"/>
  <c r="H55" i="2"/>
  <c r="G55" i="2"/>
  <c r="J54" i="2"/>
  <c r="I54" i="2"/>
  <c r="H54" i="2"/>
  <c r="G54" i="2"/>
  <c r="J53" i="2"/>
  <c r="I53" i="2"/>
  <c r="H53" i="2"/>
  <c r="G53" i="2"/>
  <c r="J52" i="2"/>
  <c r="I52" i="2"/>
  <c r="H52" i="2"/>
  <c r="G52" i="2"/>
  <c r="J51" i="2"/>
  <c r="I51" i="2"/>
  <c r="H51" i="2"/>
  <c r="G51" i="2"/>
  <c r="J50" i="2"/>
  <c r="I50" i="2"/>
  <c r="H50" i="2"/>
  <c r="G50" i="2"/>
  <c r="J49" i="2"/>
  <c r="I49" i="2"/>
  <c r="H49" i="2"/>
  <c r="G49" i="2"/>
  <c r="J48" i="2"/>
  <c r="I48" i="2"/>
  <c r="H48" i="2"/>
  <c r="G48" i="2"/>
  <c r="J47" i="2"/>
  <c r="I47" i="2"/>
  <c r="H47" i="2"/>
  <c r="G47" i="2"/>
  <c r="J46" i="2"/>
  <c r="I46" i="2"/>
  <c r="H46" i="2"/>
  <c r="G46" i="2"/>
  <c r="J45" i="2"/>
  <c r="I45" i="2"/>
  <c r="H45" i="2"/>
  <c r="G45" i="2"/>
  <c r="J44" i="2"/>
  <c r="I44" i="2"/>
  <c r="H44" i="2"/>
  <c r="G44" i="2"/>
  <c r="J43" i="2"/>
  <c r="I43" i="2"/>
  <c r="H43" i="2"/>
  <c r="G43" i="2"/>
  <c r="J42" i="2"/>
  <c r="I42" i="2"/>
  <c r="H42" i="2"/>
  <c r="G42" i="2"/>
  <c r="J41" i="2"/>
  <c r="I41" i="2"/>
  <c r="H41" i="2"/>
  <c r="G41" i="2"/>
  <c r="J40" i="2"/>
  <c r="I40" i="2"/>
  <c r="H40" i="2"/>
  <c r="G40" i="2"/>
  <c r="J39" i="2"/>
  <c r="I39" i="2"/>
  <c r="H39" i="2"/>
  <c r="G39" i="2"/>
  <c r="J38" i="2"/>
  <c r="I38" i="2"/>
  <c r="H38" i="2"/>
  <c r="G38" i="2"/>
  <c r="J37" i="2"/>
  <c r="I37" i="2"/>
  <c r="H37" i="2"/>
  <c r="G37" i="2"/>
  <c r="J36" i="2"/>
  <c r="I36" i="2"/>
  <c r="H36" i="2"/>
  <c r="G36" i="2"/>
  <c r="J30" i="2"/>
  <c r="I30" i="2"/>
  <c r="H30" i="2"/>
  <c r="G30" i="2"/>
  <c r="J33" i="2"/>
  <c r="I33" i="2"/>
  <c r="H33" i="2"/>
  <c r="G33" i="2"/>
  <c r="J31" i="2"/>
  <c r="I31" i="2"/>
  <c r="H31" i="2"/>
  <c r="G31" i="2"/>
  <c r="J27" i="2"/>
  <c r="I27" i="2"/>
  <c r="H27" i="2"/>
  <c r="G27" i="2"/>
  <c r="J35" i="2"/>
  <c r="I35" i="2"/>
  <c r="H35" i="2"/>
  <c r="G35" i="2"/>
  <c r="J32" i="2"/>
  <c r="I32" i="2"/>
  <c r="H32" i="2"/>
  <c r="G32" i="2"/>
  <c r="J34" i="2"/>
  <c r="I34" i="2"/>
  <c r="H34" i="2"/>
  <c r="G34" i="2"/>
  <c r="J28" i="2"/>
  <c r="I28" i="2"/>
  <c r="H28" i="2"/>
  <c r="G28" i="2"/>
  <c r="J25" i="2"/>
  <c r="I25" i="2"/>
  <c r="H25" i="2"/>
  <c r="G25" i="2"/>
  <c r="J29" i="2"/>
  <c r="I29" i="2"/>
  <c r="H29" i="2"/>
  <c r="G29" i="2"/>
  <c r="J26" i="2"/>
  <c r="I26" i="2"/>
  <c r="H26" i="2"/>
  <c r="G26" i="2"/>
  <c r="J24" i="2"/>
  <c r="I24" i="2"/>
  <c r="H24" i="2"/>
  <c r="G24" i="2"/>
  <c r="J22" i="2"/>
  <c r="I22" i="2"/>
  <c r="H22" i="2"/>
  <c r="G22" i="2"/>
  <c r="J19" i="2"/>
  <c r="I19" i="2"/>
  <c r="H19" i="2"/>
  <c r="G19" i="2"/>
  <c r="J23" i="2"/>
  <c r="I23" i="2"/>
  <c r="H23" i="2"/>
  <c r="G23" i="2"/>
  <c r="J21" i="2"/>
  <c r="I21" i="2"/>
  <c r="H21" i="2"/>
  <c r="G21" i="2"/>
  <c r="J16" i="2"/>
  <c r="I16" i="2"/>
  <c r="H16" i="2"/>
  <c r="G16" i="2"/>
  <c r="J18" i="2"/>
  <c r="I18" i="2"/>
  <c r="H18" i="2"/>
  <c r="G18" i="2"/>
  <c r="J20" i="2"/>
  <c r="I20" i="2"/>
  <c r="H20" i="2"/>
  <c r="G20" i="2"/>
  <c r="J17" i="2"/>
  <c r="I17" i="2"/>
  <c r="H17" i="2"/>
  <c r="G17" i="2"/>
  <c r="J15" i="2"/>
  <c r="I15" i="2"/>
  <c r="H15" i="2"/>
  <c r="G15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K67" i="1"/>
  <c r="L67" i="1"/>
  <c r="M21" i="2" l="1"/>
  <c r="N21" i="2" s="1"/>
  <c r="O21" i="2" s="1"/>
  <c r="M22" i="2"/>
  <c r="N22" i="2" s="1"/>
  <c r="O22" i="2" s="1"/>
  <c r="M24" i="2"/>
  <c r="N24" i="2" s="1"/>
  <c r="O24" i="2" s="1"/>
  <c r="M25" i="2"/>
  <c r="N25" i="2" s="1"/>
  <c r="O25" i="2" s="1"/>
  <c r="M28" i="2"/>
  <c r="N28" i="2" s="1"/>
  <c r="O28" i="2" s="1"/>
  <c r="M35" i="2"/>
  <c r="N35" i="2" s="1"/>
  <c r="O35" i="2" s="1"/>
  <c r="M27" i="2"/>
  <c r="N27" i="2" s="1"/>
  <c r="O27" i="2" s="1"/>
  <c r="M30" i="2"/>
  <c r="N30" i="2" s="1"/>
  <c r="O30" i="2" s="1"/>
  <c r="M36" i="2"/>
  <c r="N36" i="2" s="1"/>
  <c r="O36" i="2" s="1"/>
  <c r="M39" i="2"/>
  <c r="N39" i="2" s="1"/>
  <c r="O39" i="2" s="1"/>
  <c r="M40" i="2"/>
  <c r="N40" i="2" s="1"/>
  <c r="O40" i="2" s="1"/>
  <c r="M43" i="2"/>
  <c r="N43" i="2" s="1"/>
  <c r="O43" i="2" s="1"/>
  <c r="M44" i="2"/>
  <c r="N44" i="2" s="1"/>
  <c r="O44" i="2" s="1"/>
  <c r="M47" i="2"/>
  <c r="N47" i="2" s="1"/>
  <c r="O47" i="2" s="1"/>
  <c r="M48" i="2"/>
  <c r="N48" i="2" s="1"/>
  <c r="O48" i="2" s="1"/>
  <c r="M51" i="2"/>
  <c r="N51" i="2" s="1"/>
  <c r="O51" i="2" s="1"/>
  <c r="M52" i="2"/>
  <c r="N52" i="2" s="1"/>
  <c r="O52" i="2" s="1"/>
  <c r="M55" i="2"/>
  <c r="N55" i="2" s="1"/>
  <c r="O55" i="2" s="1"/>
  <c r="M56" i="2"/>
  <c r="N56" i="2" s="1"/>
  <c r="O56" i="2" s="1"/>
  <c r="M59" i="2"/>
  <c r="N59" i="2" s="1"/>
  <c r="O59" i="2" s="1"/>
  <c r="M60" i="2"/>
  <c r="N60" i="2" s="1"/>
  <c r="O60" i="2" s="1"/>
  <c r="M19" i="1"/>
  <c r="N19" i="1" s="1"/>
  <c r="M24" i="1"/>
  <c r="N24" i="1" s="1"/>
  <c r="M21" i="1"/>
  <c r="N21" i="1" s="1"/>
  <c r="M26" i="1"/>
  <c r="N26" i="1" s="1"/>
  <c r="M23" i="1"/>
  <c r="N23" i="1" s="1"/>
  <c r="M25" i="1"/>
  <c r="N25" i="1" s="1"/>
  <c r="M43" i="1"/>
  <c r="N43" i="1" s="1"/>
  <c r="M41" i="1"/>
  <c r="N41" i="1" s="1"/>
  <c r="M35" i="1"/>
  <c r="N35" i="1" s="1"/>
  <c r="M44" i="1"/>
  <c r="N44" i="1" s="1"/>
  <c r="M48" i="1"/>
  <c r="N48" i="1" s="1"/>
  <c r="M45" i="1"/>
  <c r="N45" i="1" s="1"/>
  <c r="M42" i="1"/>
  <c r="N42" i="1" s="1"/>
  <c r="M30" i="1"/>
  <c r="N30" i="1" s="1"/>
  <c r="M52" i="1"/>
  <c r="N52" i="1" s="1"/>
  <c r="M55" i="1"/>
  <c r="N55" i="1" s="1"/>
  <c r="M59" i="1"/>
  <c r="N59" i="1" s="1"/>
  <c r="M60" i="1"/>
  <c r="N60" i="1" s="1"/>
  <c r="M57" i="1"/>
  <c r="N57" i="1" s="1"/>
  <c r="M54" i="1"/>
  <c r="N54" i="1" s="1"/>
  <c r="M46" i="1"/>
  <c r="N46" i="1" s="1"/>
  <c r="M64" i="1"/>
  <c r="N64" i="1" s="1"/>
  <c r="M65" i="1"/>
  <c r="N65" i="1" s="1"/>
  <c r="M18" i="1"/>
  <c r="N18" i="1" s="1"/>
  <c r="M62" i="1"/>
  <c r="N62" i="1" s="1"/>
  <c r="M29" i="1"/>
  <c r="N29" i="1" s="1"/>
  <c r="M32" i="1"/>
  <c r="N32" i="1" s="1"/>
  <c r="M34" i="1"/>
  <c r="N34" i="1" s="1"/>
  <c r="M37" i="1"/>
  <c r="N37" i="1" s="1"/>
  <c r="M51" i="1"/>
  <c r="N51" i="1" s="1"/>
  <c r="M39" i="1"/>
  <c r="N39" i="1" s="1"/>
  <c r="M50" i="1"/>
  <c r="N50" i="1" s="1"/>
  <c r="M56" i="1"/>
  <c r="N56" i="1" s="1"/>
  <c r="M40" i="1"/>
  <c r="N40" i="1" s="1"/>
  <c r="M63" i="1"/>
  <c r="N63" i="1" s="1"/>
  <c r="M66" i="1"/>
  <c r="N66" i="1" s="1"/>
  <c r="M16" i="1"/>
  <c r="N16" i="1" s="1"/>
  <c r="M13" i="2"/>
  <c r="N13" i="2" s="1"/>
  <c r="O13" i="2" s="1"/>
  <c r="M6" i="2"/>
  <c r="N6" i="2" s="1"/>
  <c r="O6" i="2" s="1"/>
  <c r="M10" i="2"/>
  <c r="N10" i="2" s="1"/>
  <c r="O10" i="2" s="1"/>
  <c r="M17" i="1"/>
  <c r="N17" i="1" s="1"/>
  <c r="M28" i="1"/>
  <c r="N28" i="1" s="1"/>
  <c r="M31" i="1"/>
  <c r="N31" i="1" s="1"/>
  <c r="M38" i="1"/>
  <c r="N38" i="1" s="1"/>
  <c r="M36" i="1"/>
  <c r="N36" i="1" s="1"/>
  <c r="M53" i="1"/>
  <c r="N53" i="1" s="1"/>
  <c r="M49" i="1"/>
  <c r="N49" i="1" s="1"/>
  <c r="M27" i="1"/>
  <c r="N27" i="1" s="1"/>
  <c r="M47" i="1"/>
  <c r="N47" i="1" s="1"/>
  <c r="M61" i="1"/>
  <c r="N61" i="1" s="1"/>
  <c r="M58" i="1"/>
  <c r="N58" i="1" s="1"/>
  <c r="M22" i="1"/>
  <c r="N22" i="1" s="1"/>
  <c r="M33" i="1"/>
  <c r="N33" i="1" s="1"/>
  <c r="M20" i="1"/>
  <c r="N20" i="1" s="1"/>
  <c r="M7" i="2"/>
  <c r="N7" i="2" s="1"/>
  <c r="O7" i="2" s="1"/>
  <c r="M8" i="2"/>
  <c r="N8" i="2" s="1"/>
  <c r="O8" i="2" s="1"/>
  <c r="M11" i="2"/>
  <c r="N11" i="2" s="1"/>
  <c r="O11" i="2" s="1"/>
  <c r="M18" i="2"/>
  <c r="N18" i="2" s="1"/>
  <c r="O18" i="2" s="1"/>
  <c r="M19" i="2"/>
  <c r="N19" i="2" s="1"/>
  <c r="O19" i="2" s="1"/>
  <c r="M29" i="2"/>
  <c r="N29" i="2" s="1"/>
  <c r="O29" i="2" s="1"/>
  <c r="M32" i="2"/>
  <c r="N32" i="2" s="1"/>
  <c r="O32" i="2" s="1"/>
  <c r="M33" i="2"/>
  <c r="N33" i="2" s="1"/>
  <c r="O33" i="2" s="1"/>
  <c r="M38" i="2"/>
  <c r="N38" i="2" s="1"/>
  <c r="O38" i="2" s="1"/>
  <c r="M42" i="2"/>
  <c r="N42" i="2" s="1"/>
  <c r="O42" i="2" s="1"/>
  <c r="M46" i="2"/>
  <c r="N46" i="2" s="1"/>
  <c r="O46" i="2" s="1"/>
  <c r="M50" i="2"/>
  <c r="N50" i="2" s="1"/>
  <c r="O50" i="2" s="1"/>
  <c r="M54" i="2"/>
  <c r="N54" i="2" s="1"/>
  <c r="O54" i="2" s="1"/>
  <c r="M58" i="2"/>
  <c r="N58" i="2" s="1"/>
  <c r="O58" i="2" s="1"/>
  <c r="M5" i="2"/>
  <c r="N5" i="2" s="1"/>
  <c r="O5" i="2" s="1"/>
  <c r="M9" i="2"/>
  <c r="N9" i="2" s="1"/>
  <c r="O9" i="2" s="1"/>
  <c r="M12" i="2"/>
  <c r="N12" i="2" s="1"/>
  <c r="O12" i="2" s="1"/>
  <c r="M17" i="2"/>
  <c r="N17" i="2" s="1"/>
  <c r="O17" i="2" s="1"/>
  <c r="M4" i="2"/>
  <c r="N4" i="2" s="1"/>
  <c r="O4" i="2" s="1"/>
  <c r="M14" i="2"/>
  <c r="N14" i="2" s="1"/>
  <c r="O14" i="2" s="1"/>
  <c r="M20" i="2"/>
  <c r="N20" i="2" s="1"/>
  <c r="O20" i="2" s="1"/>
  <c r="M23" i="2"/>
  <c r="N23" i="2" s="1"/>
  <c r="O23" i="2" s="1"/>
  <c r="M26" i="2"/>
  <c r="N26" i="2" s="1"/>
  <c r="O26" i="2" s="1"/>
  <c r="M34" i="2"/>
  <c r="N34" i="2" s="1"/>
  <c r="O34" i="2" s="1"/>
  <c r="M31" i="2"/>
  <c r="N31" i="2" s="1"/>
  <c r="O31" i="2" s="1"/>
  <c r="M37" i="2"/>
  <c r="N37" i="2" s="1"/>
  <c r="O37" i="2" s="1"/>
  <c r="M41" i="2"/>
  <c r="N41" i="2" s="1"/>
  <c r="O41" i="2" s="1"/>
  <c r="M45" i="2"/>
  <c r="N45" i="2" s="1"/>
  <c r="O45" i="2" s="1"/>
  <c r="M49" i="2"/>
  <c r="N49" i="2" s="1"/>
  <c r="O49" i="2" s="1"/>
  <c r="M53" i="2"/>
  <c r="N53" i="2" s="1"/>
  <c r="O53" i="2" s="1"/>
  <c r="M57" i="2"/>
  <c r="N57" i="2" s="1"/>
  <c r="O57" i="2" s="1"/>
  <c r="M61" i="2"/>
  <c r="N61" i="2" s="1"/>
  <c r="O61" i="2" s="1"/>
  <c r="M16" i="2"/>
  <c r="N16" i="2" s="1"/>
  <c r="O16" i="2" s="1"/>
  <c r="M15" i="2"/>
  <c r="N15" i="2" s="1"/>
  <c r="O15" i="2" s="1"/>
  <c r="M3" i="2"/>
  <c r="N3" i="2" s="1"/>
  <c r="O3" i="2" s="1"/>
  <c r="J67" i="1" l="1"/>
  <c r="H67" i="1"/>
  <c r="G67" i="1" l="1"/>
  <c r="I67" i="1" l="1"/>
  <c r="N67" i="1" l="1"/>
  <c r="M67" i="1"/>
  <c r="O25" i="1" l="1"/>
  <c r="O41" i="1"/>
  <c r="O29" i="1"/>
  <c r="O21" i="1"/>
  <c r="O24" i="1"/>
  <c r="O39" i="1"/>
  <c r="O63" i="1"/>
  <c r="O38" i="1"/>
  <c r="O35" i="1"/>
  <c r="O42" i="1"/>
  <c r="O59" i="1"/>
  <c r="O46" i="1"/>
  <c r="O62" i="1"/>
  <c r="O28" i="1"/>
  <c r="O49" i="1"/>
  <c r="O58" i="1"/>
  <c r="O32" i="1"/>
  <c r="O23" i="1"/>
  <c r="O50" i="1"/>
  <c r="O66" i="1"/>
  <c r="O44" i="1"/>
  <c r="O30" i="1"/>
  <c r="O60" i="1"/>
  <c r="O64" i="1"/>
  <c r="O27" i="1"/>
  <c r="O34" i="1"/>
  <c r="O43" i="1"/>
  <c r="O37" i="1"/>
  <c r="O56" i="1"/>
  <c r="O26" i="1"/>
  <c r="O48" i="1"/>
  <c r="O52" i="1"/>
  <c r="O57" i="1"/>
  <c r="O65" i="1"/>
  <c r="O36" i="1"/>
  <c r="O47" i="1"/>
  <c r="O19" i="1"/>
  <c r="O16" i="1"/>
  <c r="O17" i="1"/>
  <c r="O51" i="1"/>
  <c r="O40" i="1"/>
  <c r="O31" i="1"/>
  <c r="O45" i="1"/>
  <c r="O55" i="1"/>
  <c r="O54" i="1"/>
  <c r="O18" i="1"/>
  <c r="O53" i="1"/>
  <c r="O61" i="1"/>
  <c r="O33" i="1"/>
  <c r="O22" i="1"/>
  <c r="O20" i="1"/>
  <c r="O67" i="1" l="1"/>
</calcChain>
</file>

<file path=xl/sharedStrings.xml><?xml version="1.0" encoding="utf-8"?>
<sst xmlns="http://schemas.openxmlformats.org/spreadsheetml/2006/main" count="421" uniqueCount="141">
  <si>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</si>
  <si>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</si>
  <si>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</si>
  <si>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</si>
  <si>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</si>
  <si>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</si>
  <si>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</si>
  <si>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</si>
  <si>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</si>
  <si>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</si>
  <si>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</si>
  <si>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</si>
  <si>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</si>
  <si>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</si>
  <si>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</si>
  <si>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</si>
  <si>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</si>
  <si>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</si>
  <si>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</si>
  <si>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</si>
  <si>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</si>
  <si>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</si>
  <si>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</si>
  <si>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</si>
  <si>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</si>
  <si>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</si>
  <si>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</si>
  <si>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</si>
  <si>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</si>
  <si>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</si>
  <si>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</si>
  <si>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</si>
  <si>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</si>
  <si>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</si>
  <si>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</si>
  <si>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</si>
  <si>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</si>
  <si>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</si>
  <si>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</si>
  <si>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</si>
  <si>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</si>
  <si>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</si>
  <si>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</si>
  <si>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</si>
  <si>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</si>
  <si>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</si>
  <si>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</si>
  <si>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</si>
  <si>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</si>
  <si>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</si>
  <si>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</si>
  <si>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</si>
  <si>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</si>
  <si>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</si>
  <si>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</si>
  <si>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</si>
  <si>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</si>
  <si>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</si>
  <si>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</si>
  <si>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</si>
  <si>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</si>
  <si>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</si>
  <si>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</si>
  <si>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</si>
  <si>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</si>
  <si>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</si>
  <si>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</si>
  <si>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</si>
  <si>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</si>
  <si>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</si>
  <si>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</si>
  <si>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</si>
  <si>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</si>
  <si>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</si>
  <si>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</si>
  <si>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</si>
  <si>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</si>
  <si>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</si>
  <si>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</si>
  <si>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</si>
  <si>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</si>
  <si>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</si>
  <si>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</si>
  <si>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</si>
  <si>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</si>
  <si>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</si>
  <si>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</si>
  <si>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</si>
  <si>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</si>
  <si>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</si>
  <si>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</si>
  <si>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</si>
  <si>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</si>
  <si>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</si>
  <si>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</si>
  <si>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</si>
  <si>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</si>
  <si>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</si>
  <si>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</si>
  <si>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</si>
  <si>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</si>
  <si>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</si>
  <si>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</si>
  <si>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</si>
  <si>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</si>
  <si>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</si>
  <si>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</si>
  <si>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</si>
  <si>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</si>
  <si>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</si>
  <si>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</si>
  <si>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</si>
  <si>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</si>
  <si>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</si>
  <si>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</si>
  <si>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</si>
  <si>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</si>
  <si>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</si>
  <si>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</si>
  <si>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</si>
  <si>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</si>
  <si>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</si>
  <si>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</si>
  <si>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</si>
  <si>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</si>
  <si>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</si>
  <si>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</si>
  <si>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</si>
  <si>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</si>
  <si>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</si>
  <si>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</si>
  <si>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</si>
  <si>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</si>
  <si>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</si>
  <si>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</si>
  <si>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</si>
  <si>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</si>
  <si>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"ИНВЕСКОР КАПИТАЛ ҮЦК" ХХК</t>
  </si>
  <si>
    <t>"ДИ СИ ЭФ ҮЦК" ХХК</t>
  </si>
  <si>
    <t xml:space="preserve">2019 оны 6 дугаар сарын 30-ны байдлаар </t>
  </si>
  <si>
    <t>6-р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</si>
</sst>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165" fontId="2" fillId="4" borderId="4" xfId="2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04429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5%20Ariljaanii%20tail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8</v>
          </cell>
          <cell r="E11">
            <v>4617.1000000000004</v>
          </cell>
          <cell r="F11">
            <v>33</v>
          </cell>
          <cell r="G11">
            <v>105600</v>
          </cell>
          <cell r="H11">
            <v>110217.1</v>
          </cell>
          <cell r="I11">
            <v>0</v>
          </cell>
          <cell r="J11">
            <v>0</v>
          </cell>
          <cell r="M11">
            <v>0</v>
          </cell>
          <cell r="X11">
            <v>41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36402</v>
          </cell>
          <cell r="E12">
            <v>7231536.7000000002</v>
          </cell>
          <cell r="F12">
            <v>226444</v>
          </cell>
          <cell r="G12">
            <v>131703442.13</v>
          </cell>
          <cell r="H12">
            <v>138934978.82999998</v>
          </cell>
          <cell r="I12">
            <v>2616</v>
          </cell>
          <cell r="J12">
            <v>4185600</v>
          </cell>
          <cell r="M12">
            <v>4185600</v>
          </cell>
          <cell r="X12">
            <v>265462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M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1855</v>
          </cell>
          <cell r="E14">
            <v>1480640</v>
          </cell>
          <cell r="F14">
            <v>239260</v>
          </cell>
          <cell r="G14">
            <v>56721996.82</v>
          </cell>
          <cell r="H14">
            <v>58202636.82</v>
          </cell>
          <cell r="I14">
            <v>0</v>
          </cell>
          <cell r="J14">
            <v>0</v>
          </cell>
          <cell r="M14">
            <v>0</v>
          </cell>
          <cell r="X14">
            <v>241115</v>
          </cell>
        </row>
        <row r="15">
          <cell r="B15" t="str">
            <v>BDSC</v>
          </cell>
          <cell r="C15" t="str">
            <v>БиДиСек ХК</v>
          </cell>
          <cell r="D15">
            <v>1765087</v>
          </cell>
          <cell r="E15">
            <v>283720294.39999998</v>
          </cell>
          <cell r="F15">
            <v>1063298</v>
          </cell>
          <cell r="G15">
            <v>265237614.97</v>
          </cell>
          <cell r="H15">
            <v>548957909.37</v>
          </cell>
          <cell r="I15">
            <v>83952</v>
          </cell>
          <cell r="J15">
            <v>134323200</v>
          </cell>
          <cell r="M15">
            <v>134323200</v>
          </cell>
          <cell r="X15">
            <v>2912337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277125</v>
          </cell>
          <cell r="E18">
            <v>17450272.66</v>
          </cell>
          <cell r="F18">
            <v>0</v>
          </cell>
          <cell r="G18">
            <v>0</v>
          </cell>
          <cell r="H18">
            <v>17450272.66</v>
          </cell>
          <cell r="I18">
            <v>0</v>
          </cell>
          <cell r="J18">
            <v>0</v>
          </cell>
          <cell r="M18">
            <v>0</v>
          </cell>
          <cell r="X18">
            <v>277125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233</v>
          </cell>
          <cell r="G19">
            <v>1602120</v>
          </cell>
          <cell r="H19">
            <v>1602120</v>
          </cell>
          <cell r="I19">
            <v>0</v>
          </cell>
          <cell r="J19">
            <v>0</v>
          </cell>
          <cell r="M19">
            <v>0</v>
          </cell>
          <cell r="X19">
            <v>233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4029</v>
          </cell>
          <cell r="G20">
            <v>745365</v>
          </cell>
          <cell r="H20">
            <v>745365</v>
          </cell>
          <cell r="I20">
            <v>0</v>
          </cell>
          <cell r="J20">
            <v>0</v>
          </cell>
          <cell r="M20">
            <v>0</v>
          </cell>
          <cell r="X20">
            <v>4029</v>
          </cell>
        </row>
        <row r="21">
          <cell r="B21" t="str">
            <v>BUMB</v>
          </cell>
          <cell r="C21" t="str">
            <v>Бумбат-Алтай ХХК</v>
          </cell>
          <cell r="D21">
            <v>826882</v>
          </cell>
          <cell r="E21">
            <v>155534949.31</v>
          </cell>
          <cell r="F21">
            <v>3041888</v>
          </cell>
          <cell r="G21">
            <v>411707623.47000003</v>
          </cell>
          <cell r="H21">
            <v>567242572.77999997</v>
          </cell>
          <cell r="I21">
            <v>5315</v>
          </cell>
          <cell r="J21">
            <v>8504000</v>
          </cell>
          <cell r="M21">
            <v>8504000</v>
          </cell>
          <cell r="X21">
            <v>3874085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7281941</v>
          </cell>
          <cell r="E22">
            <v>432606689.63999999</v>
          </cell>
          <cell r="F22">
            <v>6974462</v>
          </cell>
          <cell r="G22">
            <v>443203676</v>
          </cell>
          <cell r="H22">
            <v>875810365.63999999</v>
          </cell>
          <cell r="I22">
            <v>14910</v>
          </cell>
          <cell r="J22">
            <v>23856000</v>
          </cell>
          <cell r="M22">
            <v>23856000</v>
          </cell>
          <cell r="X22">
            <v>14271313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53816</v>
          </cell>
          <cell r="E24">
            <v>3230445</v>
          </cell>
          <cell r="F24">
            <v>12114</v>
          </cell>
          <cell r="G24">
            <v>18213181.309999999</v>
          </cell>
          <cell r="H24">
            <v>21443626.309999999</v>
          </cell>
          <cell r="I24">
            <v>0</v>
          </cell>
          <cell r="J24">
            <v>0</v>
          </cell>
          <cell r="M24">
            <v>0</v>
          </cell>
          <cell r="X24">
            <v>65930</v>
          </cell>
        </row>
        <row r="25">
          <cell r="B25" t="str">
            <v>DCF</v>
          </cell>
          <cell r="C25" t="str">
            <v>Ди Си Эф ХХК</v>
          </cell>
          <cell r="D25">
            <v>2606</v>
          </cell>
          <cell r="E25">
            <v>484173.55</v>
          </cell>
          <cell r="F25">
            <v>0</v>
          </cell>
          <cell r="G25">
            <v>0</v>
          </cell>
          <cell r="H25">
            <v>484173.55</v>
          </cell>
          <cell r="I25">
            <v>0</v>
          </cell>
          <cell r="J25">
            <v>0</v>
          </cell>
          <cell r="M25">
            <v>0</v>
          </cell>
          <cell r="X25">
            <v>2606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62990</v>
          </cell>
          <cell r="E26">
            <v>8382050</v>
          </cell>
          <cell r="F26">
            <v>6980</v>
          </cell>
          <cell r="G26">
            <v>1990182</v>
          </cell>
          <cell r="H26">
            <v>10372232</v>
          </cell>
          <cell r="I26">
            <v>224</v>
          </cell>
          <cell r="J26">
            <v>358400</v>
          </cell>
          <cell r="M26">
            <v>358400</v>
          </cell>
          <cell r="X26">
            <v>70194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2587</v>
          </cell>
          <cell r="E28">
            <v>635031.80000000005</v>
          </cell>
          <cell r="F28">
            <v>397970</v>
          </cell>
          <cell r="G28">
            <v>37396948.579999998</v>
          </cell>
          <cell r="H28">
            <v>38031980.379999995</v>
          </cell>
          <cell r="I28">
            <v>0</v>
          </cell>
          <cell r="J28">
            <v>0</v>
          </cell>
          <cell r="M28">
            <v>0</v>
          </cell>
          <cell r="X28">
            <v>400557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6800</v>
          </cell>
          <cell r="G29">
            <v>3855000</v>
          </cell>
          <cell r="H29">
            <v>3855000</v>
          </cell>
          <cell r="I29">
            <v>0</v>
          </cell>
          <cell r="J29">
            <v>0</v>
          </cell>
          <cell r="M29">
            <v>0</v>
          </cell>
          <cell r="X29">
            <v>6800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926</v>
          </cell>
          <cell r="E33">
            <v>6238250</v>
          </cell>
          <cell r="F33">
            <v>0</v>
          </cell>
          <cell r="G33">
            <v>0</v>
          </cell>
          <cell r="H33">
            <v>6238250</v>
          </cell>
          <cell r="I33">
            <v>0</v>
          </cell>
          <cell r="J33">
            <v>0</v>
          </cell>
          <cell r="M33">
            <v>0</v>
          </cell>
          <cell r="X33">
            <v>926</v>
          </cell>
        </row>
        <row r="34">
          <cell r="B34" t="str">
            <v>GAUL</v>
          </cell>
          <cell r="C34" t="str">
            <v>Гаүли ХХК</v>
          </cell>
          <cell r="D34">
            <v>890227</v>
          </cell>
          <cell r="E34">
            <v>274255750.10000002</v>
          </cell>
          <cell r="F34">
            <v>2767096</v>
          </cell>
          <cell r="G34">
            <v>421708798.25999999</v>
          </cell>
          <cell r="H34">
            <v>695964548.36000001</v>
          </cell>
          <cell r="I34">
            <v>37943</v>
          </cell>
          <cell r="J34">
            <v>60708800</v>
          </cell>
          <cell r="M34">
            <v>60708800</v>
          </cell>
          <cell r="X34">
            <v>3695266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</v>
          </cell>
          <cell r="E35">
            <v>6860</v>
          </cell>
          <cell r="F35">
            <v>709096</v>
          </cell>
          <cell r="G35">
            <v>72581474</v>
          </cell>
          <cell r="H35">
            <v>72588334</v>
          </cell>
          <cell r="I35">
            <v>0</v>
          </cell>
          <cell r="J35">
            <v>0</v>
          </cell>
          <cell r="M35">
            <v>0</v>
          </cell>
          <cell r="X35">
            <v>709097</v>
          </cell>
        </row>
        <row r="36">
          <cell r="B36" t="str">
            <v>GDSC</v>
          </cell>
          <cell r="C36" t="str">
            <v>Гүүдсек ХХК</v>
          </cell>
          <cell r="D36">
            <v>58410</v>
          </cell>
          <cell r="E36">
            <v>4448209.5</v>
          </cell>
          <cell r="F36">
            <v>503674</v>
          </cell>
          <cell r="G36">
            <v>55849727.990000002</v>
          </cell>
          <cell r="H36">
            <v>60297937.490000002</v>
          </cell>
          <cell r="I36">
            <v>1865</v>
          </cell>
          <cell r="J36">
            <v>2984000</v>
          </cell>
          <cell r="M36">
            <v>2984000</v>
          </cell>
          <cell r="X36">
            <v>563949</v>
          </cell>
        </row>
        <row r="37">
          <cell r="B37" t="str">
            <v>GLMT</v>
          </cell>
          <cell r="C37" t="str">
            <v>Голомт Капитал ХХК</v>
          </cell>
          <cell r="D37">
            <v>4381356</v>
          </cell>
          <cell r="E37">
            <v>430931779.44999999</v>
          </cell>
          <cell r="F37">
            <v>1732005</v>
          </cell>
          <cell r="G37">
            <v>379087320.94999999</v>
          </cell>
          <cell r="H37">
            <v>810019100.39999998</v>
          </cell>
          <cell r="I37">
            <v>68473</v>
          </cell>
          <cell r="J37">
            <v>109556800</v>
          </cell>
          <cell r="M37">
            <v>109556800</v>
          </cell>
          <cell r="X37">
            <v>6181834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48637</v>
          </cell>
          <cell r="G38">
            <v>3911743</v>
          </cell>
          <cell r="H38">
            <v>3911743</v>
          </cell>
          <cell r="I38">
            <v>0</v>
          </cell>
          <cell r="J38">
            <v>0</v>
          </cell>
          <cell r="M38">
            <v>0</v>
          </cell>
          <cell r="X38">
            <v>48637</v>
          </cell>
        </row>
        <row r="39">
          <cell r="B39" t="str">
            <v>HUN</v>
          </cell>
          <cell r="C39" t="str">
            <v>Хүннү Эмпайр ХХК</v>
          </cell>
          <cell r="D39">
            <v>5945</v>
          </cell>
          <cell r="E39">
            <v>2695352.5</v>
          </cell>
          <cell r="F39">
            <v>198621</v>
          </cell>
          <cell r="G39">
            <v>37757055.060000002</v>
          </cell>
          <cell r="H39">
            <v>40452407.560000002</v>
          </cell>
          <cell r="I39">
            <v>0</v>
          </cell>
          <cell r="J39">
            <v>0</v>
          </cell>
          <cell r="M39">
            <v>0</v>
          </cell>
          <cell r="X39">
            <v>204566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135641</v>
          </cell>
          <cell r="E40">
            <v>239151202</v>
          </cell>
          <cell r="F40">
            <v>6394</v>
          </cell>
          <cell r="G40">
            <v>11408460</v>
          </cell>
          <cell r="H40">
            <v>250559662</v>
          </cell>
          <cell r="I40">
            <v>9822543</v>
          </cell>
          <cell r="J40">
            <v>17087865300</v>
          </cell>
          <cell r="M40">
            <v>17087865300</v>
          </cell>
          <cell r="X40">
            <v>9964578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10961</v>
          </cell>
          <cell r="E42">
            <v>62086190</v>
          </cell>
          <cell r="F42">
            <v>48452</v>
          </cell>
          <cell r="G42">
            <v>14787460</v>
          </cell>
          <cell r="H42">
            <v>76873650</v>
          </cell>
          <cell r="I42">
            <v>0</v>
          </cell>
          <cell r="J42">
            <v>0</v>
          </cell>
          <cell r="M42">
            <v>0</v>
          </cell>
          <cell r="X42">
            <v>59413</v>
          </cell>
        </row>
        <row r="43">
          <cell r="B43" t="str">
            <v>MERG</v>
          </cell>
          <cell r="C43" t="str">
            <v>Мэргэн санаа ХХК</v>
          </cell>
          <cell r="D43">
            <v>1400</v>
          </cell>
          <cell r="E43">
            <v>263200</v>
          </cell>
          <cell r="F43">
            <v>8301</v>
          </cell>
          <cell r="G43">
            <v>2955728</v>
          </cell>
          <cell r="H43">
            <v>3218928</v>
          </cell>
          <cell r="I43">
            <v>10</v>
          </cell>
          <cell r="J43">
            <v>16000</v>
          </cell>
          <cell r="M43">
            <v>16000</v>
          </cell>
          <cell r="X43">
            <v>9711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M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42268</v>
          </cell>
          <cell r="G45">
            <v>12250716</v>
          </cell>
          <cell r="H45">
            <v>12250716</v>
          </cell>
          <cell r="I45">
            <v>0</v>
          </cell>
          <cell r="J45">
            <v>0</v>
          </cell>
          <cell r="M45">
            <v>0</v>
          </cell>
          <cell r="X45">
            <v>42268</v>
          </cell>
        </row>
        <row r="46">
          <cell r="B46" t="str">
            <v>MNET</v>
          </cell>
          <cell r="C46" t="str">
            <v>Ард секюритиз ХХК</v>
          </cell>
          <cell r="D46">
            <v>5919205</v>
          </cell>
          <cell r="E46">
            <v>900738847.21000004</v>
          </cell>
          <cell r="F46">
            <v>1544977</v>
          </cell>
          <cell r="G46">
            <v>253805604.48000002</v>
          </cell>
          <cell r="H46">
            <v>1154544451.6900001</v>
          </cell>
          <cell r="I46">
            <v>16051</v>
          </cell>
          <cell r="J46">
            <v>25681600</v>
          </cell>
          <cell r="M46">
            <v>25681600</v>
          </cell>
          <cell r="X46">
            <v>7480233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23806</v>
          </cell>
          <cell r="E48">
            <v>4920697</v>
          </cell>
          <cell r="F48">
            <v>32657</v>
          </cell>
          <cell r="G48">
            <v>3827405.3</v>
          </cell>
          <cell r="H48">
            <v>8748102.3000000007</v>
          </cell>
          <cell r="I48">
            <v>0</v>
          </cell>
          <cell r="J48">
            <v>0</v>
          </cell>
          <cell r="M48">
            <v>0</v>
          </cell>
          <cell r="X48">
            <v>56463</v>
          </cell>
        </row>
        <row r="49">
          <cell r="B49" t="str">
            <v>MSEC</v>
          </cell>
          <cell r="C49" t="str">
            <v>Монсек ХХК</v>
          </cell>
          <cell r="D49">
            <v>22151</v>
          </cell>
          <cell r="E49">
            <v>13134550</v>
          </cell>
          <cell r="F49">
            <v>54687</v>
          </cell>
          <cell r="G49">
            <v>15847113.800000001</v>
          </cell>
          <cell r="H49">
            <v>28981663.800000001</v>
          </cell>
          <cell r="I49">
            <v>0</v>
          </cell>
          <cell r="J49">
            <v>0</v>
          </cell>
          <cell r="M49">
            <v>0</v>
          </cell>
          <cell r="X49">
            <v>76838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57440</v>
          </cell>
          <cell r="E51">
            <v>17887352</v>
          </cell>
          <cell r="F51">
            <v>280224</v>
          </cell>
          <cell r="G51">
            <v>47472565.590000004</v>
          </cell>
          <cell r="H51">
            <v>65359917.590000004</v>
          </cell>
          <cell r="I51">
            <v>511</v>
          </cell>
          <cell r="J51">
            <v>817600</v>
          </cell>
          <cell r="M51">
            <v>817600</v>
          </cell>
          <cell r="X51">
            <v>338175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324</v>
          </cell>
          <cell r="E52">
            <v>96228</v>
          </cell>
          <cell r="F52">
            <v>9600</v>
          </cell>
          <cell r="G52">
            <v>2691378.2</v>
          </cell>
          <cell r="H52">
            <v>2787606.2</v>
          </cell>
          <cell r="I52">
            <v>0</v>
          </cell>
          <cell r="J52">
            <v>0</v>
          </cell>
          <cell r="M52">
            <v>0</v>
          </cell>
          <cell r="X52">
            <v>9924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5004</v>
          </cell>
          <cell r="G54">
            <v>2850520</v>
          </cell>
          <cell r="H54">
            <v>2850520</v>
          </cell>
          <cell r="I54">
            <v>0</v>
          </cell>
          <cell r="J54">
            <v>0</v>
          </cell>
          <cell r="M54">
            <v>0</v>
          </cell>
          <cell r="X54">
            <v>5004</v>
          </cell>
        </row>
        <row r="55">
          <cell r="B55" t="str">
            <v>SECP</v>
          </cell>
          <cell r="C55" t="str">
            <v>СИКАП</v>
          </cell>
          <cell r="D55">
            <v>1270</v>
          </cell>
          <cell r="E55">
            <v>949240</v>
          </cell>
          <cell r="F55">
            <v>0</v>
          </cell>
          <cell r="G55">
            <v>0</v>
          </cell>
          <cell r="H55">
            <v>949240</v>
          </cell>
          <cell r="I55">
            <v>0</v>
          </cell>
          <cell r="J55">
            <v>0</v>
          </cell>
          <cell r="M55">
            <v>0</v>
          </cell>
          <cell r="X55">
            <v>1270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M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692168</v>
          </cell>
          <cell r="E58">
            <v>171430136.50999999</v>
          </cell>
          <cell r="F58">
            <v>2097825</v>
          </cell>
          <cell r="G58">
            <v>317633382.16000003</v>
          </cell>
          <cell r="H58">
            <v>489063518.67000002</v>
          </cell>
          <cell r="I58">
            <v>62501</v>
          </cell>
          <cell r="J58">
            <v>100001600</v>
          </cell>
          <cell r="M58">
            <v>100001600</v>
          </cell>
          <cell r="X58">
            <v>2852494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47008</v>
          </cell>
          <cell r="G59">
            <v>22587160.050000001</v>
          </cell>
          <cell r="H59">
            <v>22587160.050000001</v>
          </cell>
          <cell r="I59">
            <v>0</v>
          </cell>
          <cell r="J59">
            <v>0</v>
          </cell>
          <cell r="M59">
            <v>0</v>
          </cell>
          <cell r="X59">
            <v>47008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1842</v>
          </cell>
          <cell r="E60">
            <v>2651831.2999999998</v>
          </cell>
          <cell r="F60">
            <v>37042</v>
          </cell>
          <cell r="G60">
            <v>6662770</v>
          </cell>
          <cell r="H60">
            <v>9314601.3000000007</v>
          </cell>
          <cell r="I60">
            <v>3148</v>
          </cell>
          <cell r="J60">
            <v>5036800</v>
          </cell>
          <cell r="M60">
            <v>5036800</v>
          </cell>
          <cell r="X60">
            <v>42032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625423</v>
          </cell>
          <cell r="E61">
            <v>183004923.06</v>
          </cell>
          <cell r="F61">
            <v>1006969</v>
          </cell>
          <cell r="G61">
            <v>205188933.03999999</v>
          </cell>
          <cell r="H61">
            <v>388193856.10000002</v>
          </cell>
          <cell r="I61">
            <v>615492</v>
          </cell>
          <cell r="J61">
            <v>984787200</v>
          </cell>
          <cell r="K61">
            <v>10759188</v>
          </cell>
          <cell r="L61">
            <v>18586497300</v>
          </cell>
          <cell r="M61">
            <v>19571284500</v>
          </cell>
          <cell r="X61">
            <v>13007072</v>
          </cell>
        </row>
        <row r="62">
          <cell r="B62" t="str">
            <v>TNGR</v>
          </cell>
          <cell r="C62" t="str">
            <v>Тэнгэр капитал ХХК</v>
          </cell>
          <cell r="D62">
            <v>22096</v>
          </cell>
          <cell r="E62">
            <v>6693484.2999999998</v>
          </cell>
          <cell r="F62">
            <v>1301</v>
          </cell>
          <cell r="G62">
            <v>104279</v>
          </cell>
          <cell r="H62">
            <v>6797763.2999999998</v>
          </cell>
          <cell r="I62">
            <v>4540</v>
          </cell>
          <cell r="J62">
            <v>7264000</v>
          </cell>
          <cell r="M62">
            <v>7264000</v>
          </cell>
          <cell r="X62">
            <v>27937</v>
          </cell>
        </row>
        <row r="63">
          <cell r="B63" t="str">
            <v>TTOL</v>
          </cell>
          <cell r="C63" t="str">
            <v>Апекс Капитал ҮЦК</v>
          </cell>
          <cell r="D63">
            <v>166078</v>
          </cell>
          <cell r="E63">
            <v>109474860.47</v>
          </cell>
          <cell r="F63">
            <v>173536</v>
          </cell>
          <cell r="G63">
            <v>50545731.469999999</v>
          </cell>
          <cell r="H63">
            <v>160020591.94</v>
          </cell>
          <cell r="I63">
            <v>16339</v>
          </cell>
          <cell r="J63">
            <v>26142400</v>
          </cell>
          <cell r="M63">
            <v>26142400</v>
          </cell>
          <cell r="X63">
            <v>355953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1187</v>
          </cell>
          <cell r="E64">
            <v>1888748</v>
          </cell>
          <cell r="F64">
            <v>27754</v>
          </cell>
          <cell r="G64">
            <v>9796800.8000000007</v>
          </cell>
          <cell r="H64">
            <v>11685548.800000001</v>
          </cell>
          <cell r="I64">
            <v>2755</v>
          </cell>
          <cell r="J64">
            <v>4408000</v>
          </cell>
          <cell r="M64">
            <v>4408000</v>
          </cell>
          <cell r="X64">
            <v>31696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7642</v>
          </cell>
          <cell r="E66">
            <v>855159</v>
          </cell>
          <cell r="F66">
            <v>25900</v>
          </cell>
          <cell r="G66">
            <v>11080807.98</v>
          </cell>
          <cell r="H66">
            <v>11935966.98</v>
          </cell>
          <cell r="I66">
            <v>0</v>
          </cell>
          <cell r="J66">
            <v>0</v>
          </cell>
          <cell r="M66">
            <v>0</v>
          </cell>
          <cell r="X66">
            <v>33542</v>
          </cell>
        </row>
        <row r="67">
          <cell r="B67" t="str">
            <v>ZRGD</v>
          </cell>
          <cell r="C67" t="str">
            <v>Зэргэд ХХК</v>
          </cell>
          <cell r="D67">
            <v>100416</v>
          </cell>
          <cell r="E67">
            <v>10601810.41</v>
          </cell>
          <cell r="F67">
            <v>54675</v>
          </cell>
          <cell r="G67">
            <v>20289675.559999999</v>
          </cell>
          <cell r="H67">
            <v>30891485.969999999</v>
          </cell>
          <cell r="I67">
            <v>0</v>
          </cell>
          <cell r="J67">
            <v>0</v>
          </cell>
          <cell r="M67">
            <v>0</v>
          </cell>
          <cell r="X67">
            <v>155091</v>
          </cell>
        </row>
        <row r="68">
          <cell r="B68" t="str">
            <v>нийт</v>
          </cell>
          <cell r="D68">
            <v>23437214</v>
          </cell>
          <cell r="E68">
            <v>3355165360.9700003</v>
          </cell>
          <cell r="F68">
            <v>23437214</v>
          </cell>
          <cell r="G68">
            <v>3355165360.9699998</v>
          </cell>
          <cell r="H68">
            <v>6710330721.9400005</v>
          </cell>
          <cell r="I68">
            <v>10759188</v>
          </cell>
          <cell r="J68">
            <v>18586497300</v>
          </cell>
          <cell r="K68">
            <v>10759188</v>
          </cell>
          <cell r="L68">
            <v>18586497300</v>
          </cell>
          <cell r="M68">
            <v>37172994600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68392804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2434054399.1900001</v>
          </cell>
          <cell r="H16">
            <v>0</v>
          </cell>
          <cell r="I16">
            <v>0</v>
          </cell>
          <cell r="J16">
            <v>15368067050</v>
          </cell>
          <cell r="K16">
            <v>0</v>
          </cell>
          <cell r="L16">
            <v>0</v>
          </cell>
          <cell r="M16">
            <v>17802121449.189999</v>
          </cell>
          <cell r="N16">
            <v>75847496427.639999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577007815.27999997</v>
          </cell>
          <cell r="H17">
            <v>31839600</v>
          </cell>
          <cell r="I17">
            <v>0</v>
          </cell>
          <cell r="J17">
            <v>75428010</v>
          </cell>
          <cell r="K17">
            <v>0</v>
          </cell>
          <cell r="L17">
            <v>0</v>
          </cell>
          <cell r="M17">
            <v>684275425.27999997</v>
          </cell>
          <cell r="N17">
            <v>9608400328.9099998</v>
          </cell>
        </row>
        <row r="18">
          <cell r="B18" t="str">
            <v>ARD</v>
          </cell>
          <cell r="C18" t="str">
            <v>"АРД КАПИТАЛ ГРУПП ҮЦК" ХХК</v>
          </cell>
          <cell r="D18" t="str">
            <v>●</v>
          </cell>
          <cell r="E18" t="str">
            <v>●</v>
          </cell>
          <cell r="G18">
            <v>146065889.72</v>
          </cell>
          <cell r="H18">
            <v>0</v>
          </cell>
          <cell r="I18">
            <v>0</v>
          </cell>
          <cell r="J18">
            <v>33976320</v>
          </cell>
          <cell r="K18">
            <v>0</v>
          </cell>
          <cell r="L18">
            <v>0</v>
          </cell>
          <cell r="M18">
            <v>180042209.72</v>
          </cell>
          <cell r="N18">
            <v>9324833663.4499989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G19">
            <v>309513165.06999999</v>
          </cell>
          <cell r="H19">
            <v>0</v>
          </cell>
          <cell r="I19">
            <v>0</v>
          </cell>
          <cell r="J19">
            <v>310114840</v>
          </cell>
          <cell r="K19">
            <v>0</v>
          </cell>
          <cell r="L19">
            <v>0</v>
          </cell>
          <cell r="M19">
            <v>619628005.06999993</v>
          </cell>
          <cell r="N19">
            <v>6353703446.5799999</v>
          </cell>
        </row>
        <row r="20">
          <cell r="B20" t="str">
            <v>TNGR</v>
          </cell>
          <cell r="C20" t="str">
            <v>"ТЭНГЭР КАПИТАЛ 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9054801.8000000007</v>
          </cell>
          <cell r="H20">
            <v>4000000000</v>
          </cell>
          <cell r="I20">
            <v>0</v>
          </cell>
          <cell r="J20">
            <v>3077900</v>
          </cell>
          <cell r="K20">
            <v>0</v>
          </cell>
          <cell r="L20">
            <v>0</v>
          </cell>
          <cell r="M20">
            <v>4012132701.8000002</v>
          </cell>
          <cell r="N20">
            <v>8032256355.9400005</v>
          </cell>
        </row>
        <row r="21">
          <cell r="B21" t="str">
            <v>MNET</v>
          </cell>
          <cell r="C21" t="str">
            <v>"АРД СЕКЬЮРИТИЗ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415841947.91000003</v>
          </cell>
          <cell r="H21">
            <v>0</v>
          </cell>
          <cell r="I21">
            <v>0</v>
          </cell>
          <cell r="J21">
            <v>317289700</v>
          </cell>
          <cell r="K21">
            <v>0</v>
          </cell>
          <cell r="L21">
            <v>0</v>
          </cell>
          <cell r="M21">
            <v>733131647.91000009</v>
          </cell>
          <cell r="N21">
            <v>5298979382.9399996</v>
          </cell>
        </row>
        <row r="22">
          <cell r="B22" t="str">
            <v>BDSC</v>
          </cell>
          <cell r="C22" t="str">
            <v>"БИ ДИ СЕК ҮЦК" 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222528653.66</v>
          </cell>
          <cell r="H22">
            <v>20100000</v>
          </cell>
          <cell r="I22">
            <v>0</v>
          </cell>
          <cell r="J22">
            <v>258507690</v>
          </cell>
          <cell r="K22">
            <v>0</v>
          </cell>
          <cell r="L22">
            <v>0</v>
          </cell>
          <cell r="M22">
            <v>501136343.65999997</v>
          </cell>
          <cell r="N22">
            <v>4720664739.3000002</v>
          </cell>
        </row>
        <row r="23">
          <cell r="B23" t="str">
            <v>TTOL</v>
          </cell>
          <cell r="C23" t="str">
            <v>"АПЕКС КАПИТАЛ ҮЦК" ХХК</v>
          </cell>
          <cell r="D23" t="str">
            <v>●</v>
          </cell>
          <cell r="G23">
            <v>2395976167</v>
          </cell>
          <cell r="H23">
            <v>0</v>
          </cell>
          <cell r="I23">
            <v>0</v>
          </cell>
          <cell r="J23">
            <v>25708480</v>
          </cell>
          <cell r="K23">
            <v>0</v>
          </cell>
          <cell r="L23">
            <v>0</v>
          </cell>
          <cell r="M23">
            <v>2421684647</v>
          </cell>
          <cell r="N23">
            <v>3153807197.2799997</v>
          </cell>
        </row>
        <row r="24">
          <cell r="B24" t="str">
            <v>LFTI</v>
          </cell>
          <cell r="C24" t="str">
            <v>"ЛАЙФТАЙМ ИНВЕСТМЕНТ ҮЦК" ХХК</v>
          </cell>
          <cell r="D24" t="str">
            <v>●</v>
          </cell>
          <cell r="E24" t="str">
            <v>●</v>
          </cell>
          <cell r="G24">
            <v>2246582832.0100002</v>
          </cell>
          <cell r="H24">
            <v>0</v>
          </cell>
          <cell r="I24">
            <v>0</v>
          </cell>
          <cell r="J24">
            <v>18518360</v>
          </cell>
          <cell r="K24">
            <v>0</v>
          </cell>
          <cell r="L24">
            <v>0</v>
          </cell>
          <cell r="M24">
            <v>2265101192.0100002</v>
          </cell>
          <cell r="N24">
            <v>2311581458.9100003</v>
          </cell>
        </row>
        <row r="25">
          <cell r="B25" t="str">
            <v>STIN</v>
          </cell>
          <cell r="C25" t="str">
            <v>"СТАНДАРТ ИНВЕСТМЕНТ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289487870.50999999</v>
          </cell>
          <cell r="H25">
            <v>0</v>
          </cell>
          <cell r="I25">
            <v>0</v>
          </cell>
          <cell r="J25">
            <v>126846930</v>
          </cell>
          <cell r="K25">
            <v>0</v>
          </cell>
          <cell r="L25">
            <v>0</v>
          </cell>
          <cell r="M25">
            <v>416334800.50999999</v>
          </cell>
          <cell r="N25">
            <v>2231626875.8800001</v>
          </cell>
        </row>
        <row r="26">
          <cell r="B26" t="str">
            <v>TDB</v>
          </cell>
          <cell r="C26" t="str">
            <v>"ТИ ДИ БИ КАПИТАЛ ҮЦК" ХХК</v>
          </cell>
          <cell r="D26" t="str">
            <v>●</v>
          </cell>
          <cell r="E26" t="str">
            <v>●</v>
          </cell>
          <cell r="G26">
            <v>319562227.75</v>
          </cell>
          <cell r="H26">
            <v>0</v>
          </cell>
          <cell r="I26">
            <v>0</v>
          </cell>
          <cell r="J26">
            <v>143223920</v>
          </cell>
          <cell r="K26">
            <v>0</v>
          </cell>
          <cell r="L26">
            <v>0</v>
          </cell>
          <cell r="M26">
            <v>462786147.75</v>
          </cell>
          <cell r="N26">
            <v>2116864406.6599998</v>
          </cell>
        </row>
        <row r="27">
          <cell r="B27" t="str">
            <v>NOVL</v>
          </cell>
          <cell r="C27" t="str">
            <v>"НОВЕЛ ИНВЕСТМЕНТ ҮЦК" ХХК</v>
          </cell>
          <cell r="D27" t="str">
            <v>●</v>
          </cell>
          <cell r="F27" t="str">
            <v>●</v>
          </cell>
          <cell r="G27">
            <v>55206444.719999999</v>
          </cell>
          <cell r="H27">
            <v>49121280</v>
          </cell>
          <cell r="I27">
            <v>0</v>
          </cell>
          <cell r="J27">
            <v>40311880</v>
          </cell>
          <cell r="K27">
            <v>0</v>
          </cell>
          <cell r="L27">
            <v>0</v>
          </cell>
          <cell r="M27">
            <v>144639604.72</v>
          </cell>
          <cell r="N27">
            <v>1811050400.6600001</v>
          </cell>
        </row>
        <row r="28">
          <cell r="B28" t="str">
            <v>GAUL</v>
          </cell>
          <cell r="C28" t="str">
            <v>"ГАҮЛИ ҮЦК" ХХК</v>
          </cell>
          <cell r="D28" t="str">
            <v>●</v>
          </cell>
          <cell r="E28" t="str">
            <v>●</v>
          </cell>
          <cell r="G28">
            <v>203995257.15000001</v>
          </cell>
          <cell r="H28">
            <v>15600000</v>
          </cell>
          <cell r="I28">
            <v>0</v>
          </cell>
          <cell r="J28">
            <v>63589750</v>
          </cell>
          <cell r="K28">
            <v>0</v>
          </cell>
          <cell r="L28">
            <v>0</v>
          </cell>
          <cell r="M28">
            <v>283185007.14999998</v>
          </cell>
          <cell r="N28">
            <v>905870054.90999997</v>
          </cell>
        </row>
        <row r="29">
          <cell r="B29" t="str">
            <v>MSDQ</v>
          </cell>
          <cell r="C29" t="str">
            <v>"МАСДАК ҮНЭТ ЦААСНЫ КОМПАНИ" ХХК</v>
          </cell>
          <cell r="D29" t="str">
            <v>●</v>
          </cell>
          <cell r="G29">
            <v>532678088</v>
          </cell>
          <cell r="H29">
            <v>0</v>
          </cell>
          <cell r="I29">
            <v>0</v>
          </cell>
          <cell r="J29">
            <v>9288370</v>
          </cell>
          <cell r="K29">
            <v>0</v>
          </cell>
          <cell r="L29">
            <v>0</v>
          </cell>
          <cell r="M29">
            <v>541966458</v>
          </cell>
          <cell r="N29">
            <v>587859379.77999997</v>
          </cell>
        </row>
        <row r="30">
          <cell r="B30" t="str">
            <v>GDSC</v>
          </cell>
          <cell r="C30" t="str">
            <v>"ГҮҮДСЕК ҮЦК" ХХК</v>
          </cell>
          <cell r="D30" t="str">
            <v>●</v>
          </cell>
          <cell r="E30" t="str">
            <v>●</v>
          </cell>
          <cell r="F30" t="str">
            <v>●</v>
          </cell>
          <cell r="G30">
            <v>35486934.18</v>
          </cell>
          <cell r="H30">
            <v>0</v>
          </cell>
          <cell r="I30">
            <v>0</v>
          </cell>
          <cell r="J30">
            <v>158126010</v>
          </cell>
          <cell r="K30">
            <v>0</v>
          </cell>
          <cell r="L30">
            <v>0</v>
          </cell>
          <cell r="M30">
            <v>193612944.18000001</v>
          </cell>
          <cell r="N30">
            <v>428588615.44999999</v>
          </cell>
        </row>
        <row r="31">
          <cell r="B31" t="str">
            <v>BATS</v>
          </cell>
          <cell r="C31" t="str">
            <v>"БАТС ҮЦК" ХХК</v>
          </cell>
          <cell r="D31" t="str">
            <v>●</v>
          </cell>
          <cell r="G31">
            <v>66003666.530000001</v>
          </cell>
          <cell r="H31">
            <v>0</v>
          </cell>
          <cell r="I31">
            <v>0</v>
          </cell>
          <cell r="J31">
            <v>41869870</v>
          </cell>
          <cell r="K31">
            <v>0</v>
          </cell>
          <cell r="L31">
            <v>0</v>
          </cell>
          <cell r="M31">
            <v>107873536.53</v>
          </cell>
          <cell r="N31">
            <v>379356244.23000002</v>
          </cell>
        </row>
        <row r="32">
          <cell r="B32" t="str">
            <v>MSEC</v>
          </cell>
          <cell r="C32" t="str">
            <v>"МОНСЕК ҮЦК" ХХК</v>
          </cell>
          <cell r="D32" t="str">
            <v>●</v>
          </cell>
          <cell r="E32" t="str">
            <v>●</v>
          </cell>
          <cell r="G32">
            <v>43752292.039999999</v>
          </cell>
          <cell r="H32">
            <v>0</v>
          </cell>
          <cell r="I32">
            <v>0</v>
          </cell>
          <cell r="J32">
            <v>14214620</v>
          </cell>
          <cell r="K32">
            <v>0</v>
          </cell>
          <cell r="L32">
            <v>0</v>
          </cell>
          <cell r="M32">
            <v>57966912.039999999</v>
          </cell>
          <cell r="N32">
            <v>345147652.00999999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G33">
            <v>168245099.94999999</v>
          </cell>
          <cell r="H33">
            <v>0</v>
          </cell>
          <cell r="I33">
            <v>0</v>
          </cell>
          <cell r="J33">
            <v>8215970</v>
          </cell>
          <cell r="K33">
            <v>0</v>
          </cell>
          <cell r="L33">
            <v>0</v>
          </cell>
          <cell r="M33">
            <v>176461069.94999999</v>
          </cell>
          <cell r="N33">
            <v>327911277.11000001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G34">
            <v>45898768.07</v>
          </cell>
          <cell r="H34">
            <v>0</v>
          </cell>
          <cell r="I34">
            <v>0</v>
          </cell>
          <cell r="J34">
            <v>28322490</v>
          </cell>
          <cell r="K34">
            <v>0</v>
          </cell>
          <cell r="L34">
            <v>0</v>
          </cell>
          <cell r="M34">
            <v>74221258.069999993</v>
          </cell>
          <cell r="N34">
            <v>314723205.14999998</v>
          </cell>
        </row>
        <row r="35">
          <cell r="B35" t="str">
            <v>GDEV</v>
          </cell>
          <cell r="C35" t="str">
            <v>"ГРАНДДЕВЕЛОПМЕНТ ҮЦК" ХХК</v>
          </cell>
          <cell r="D35" t="str">
            <v>●</v>
          </cell>
          <cell r="G35">
            <v>93399</v>
          </cell>
          <cell r="H35">
            <v>0</v>
          </cell>
          <cell r="I35">
            <v>0</v>
          </cell>
          <cell r="J35">
            <v>5726770</v>
          </cell>
          <cell r="K35">
            <v>0</v>
          </cell>
          <cell r="L35">
            <v>0</v>
          </cell>
          <cell r="M35">
            <v>5820169</v>
          </cell>
          <cell r="N35">
            <v>266322179.15000001</v>
          </cell>
        </row>
        <row r="36">
          <cell r="B36" t="str">
            <v>BLMB</v>
          </cell>
          <cell r="C36" t="str">
            <v xml:space="preserve">"БЛҮМСБЮРИ СЕКЮРИТИЕС ҮЦК" ХХК </v>
          </cell>
          <cell r="D36" t="str">
            <v>●</v>
          </cell>
          <cell r="E36" t="str">
            <v>●</v>
          </cell>
          <cell r="G36">
            <v>16365521.82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16365521.82</v>
          </cell>
          <cell r="N36">
            <v>247785403.26999998</v>
          </cell>
        </row>
        <row r="37">
          <cell r="B37" t="str">
            <v>TABO</v>
          </cell>
          <cell r="C37" t="str">
            <v>"ТАВАН БОГД ҮЦК" ХХК</v>
          </cell>
          <cell r="D37" t="str">
            <v>●</v>
          </cell>
          <cell r="G37">
            <v>32531487.800000001</v>
          </cell>
          <cell r="H37">
            <v>0</v>
          </cell>
          <cell r="I37">
            <v>0</v>
          </cell>
          <cell r="J37">
            <v>2545410</v>
          </cell>
          <cell r="K37">
            <v>0</v>
          </cell>
          <cell r="L37">
            <v>0</v>
          </cell>
          <cell r="M37">
            <v>35076897.799999997</v>
          </cell>
          <cell r="N37">
            <v>233858769.80000001</v>
          </cell>
        </row>
        <row r="38">
          <cell r="B38" t="str">
            <v>TCHB</v>
          </cell>
          <cell r="C38" t="str">
            <v>"ТУЛГАТ ЧАНДМАНЬ БАЯН  ҮЦК" ХХК</v>
          </cell>
          <cell r="D38" t="str">
            <v>●</v>
          </cell>
          <cell r="G38">
            <v>43754237.629999995</v>
          </cell>
          <cell r="H38">
            <v>0</v>
          </cell>
          <cell r="I38">
            <v>0</v>
          </cell>
          <cell r="J38">
            <v>1023120</v>
          </cell>
          <cell r="K38">
            <v>0</v>
          </cell>
          <cell r="L38">
            <v>0</v>
          </cell>
          <cell r="M38">
            <v>44777357.629999995</v>
          </cell>
          <cell r="N38">
            <v>206467086.22999999</v>
          </cell>
        </row>
        <row r="39">
          <cell r="B39" t="str">
            <v>GNDX</v>
          </cell>
          <cell r="C39" t="str">
            <v>"ГЕНДЕКС ҮЦК" ХХК</v>
          </cell>
          <cell r="D39" t="str">
            <v>●</v>
          </cell>
          <cell r="G39">
            <v>1001630</v>
          </cell>
          <cell r="H39">
            <v>0</v>
          </cell>
          <cell r="I39">
            <v>0</v>
          </cell>
          <cell r="J39">
            <v>2410520</v>
          </cell>
          <cell r="K39">
            <v>0</v>
          </cell>
          <cell r="L39">
            <v>0</v>
          </cell>
          <cell r="M39">
            <v>3412150</v>
          </cell>
          <cell r="N39">
            <v>198582205.75999999</v>
          </cell>
        </row>
        <row r="40">
          <cell r="B40" t="str">
            <v>MIBG</v>
          </cell>
          <cell r="C40" t="str">
            <v>"ЭМ АЙ БИ ЖИ ХХК ҮЦК"</v>
          </cell>
          <cell r="D40" t="str">
            <v>●</v>
          </cell>
          <cell r="E40" t="str">
            <v>●</v>
          </cell>
          <cell r="G40">
            <v>0</v>
          </cell>
          <cell r="H40">
            <v>0</v>
          </cell>
          <cell r="I40">
            <v>0</v>
          </cell>
          <cell r="J40">
            <v>4037530</v>
          </cell>
          <cell r="K40">
            <v>0</v>
          </cell>
          <cell r="L40">
            <v>0</v>
          </cell>
          <cell r="M40">
            <v>4037530</v>
          </cell>
          <cell r="N40">
            <v>175815620.69999999</v>
          </cell>
        </row>
        <row r="41">
          <cell r="B41" t="str">
            <v>CTRL</v>
          </cell>
          <cell r="C41" t="str">
            <v>ЦЕНТРАЛ СЕКЬЮРИТИЙЗ ҮЦК</v>
          </cell>
          <cell r="D41" t="str">
            <v>●</v>
          </cell>
          <cell r="G41">
            <v>14769277.9</v>
          </cell>
          <cell r="H41">
            <v>2000000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16769277.9</v>
          </cell>
          <cell r="N41">
            <v>163134650.55000001</v>
          </cell>
        </row>
        <row r="42">
          <cell r="B42" t="str">
            <v>HUN</v>
          </cell>
          <cell r="C42" t="str">
            <v>"ХҮННҮ ЭМПАЙР ҮЦК" ХХК</v>
          </cell>
          <cell r="D42" t="str">
            <v>●</v>
          </cell>
          <cell r="G42">
            <v>16389603.460000001</v>
          </cell>
          <cell r="H42">
            <v>0</v>
          </cell>
          <cell r="I42">
            <v>0</v>
          </cell>
          <cell r="J42">
            <v>40705560</v>
          </cell>
          <cell r="K42">
            <v>0</v>
          </cell>
          <cell r="L42">
            <v>0</v>
          </cell>
          <cell r="M42">
            <v>57095163.460000001</v>
          </cell>
          <cell r="N42">
            <v>137012852.31</v>
          </cell>
        </row>
        <row r="43">
          <cell r="B43" t="str">
            <v>UNDR</v>
          </cell>
          <cell r="C43" t="str">
            <v>"ӨНДӨРХААН ИНВЕСТ ҮЦК" ХХК</v>
          </cell>
          <cell r="D43" t="str">
            <v>●</v>
          </cell>
          <cell r="G43">
            <v>12449933.25</v>
          </cell>
          <cell r="H43">
            <v>0</v>
          </cell>
          <cell r="I43">
            <v>0</v>
          </cell>
          <cell r="J43">
            <v>28238980</v>
          </cell>
          <cell r="K43">
            <v>0</v>
          </cell>
          <cell r="L43">
            <v>0</v>
          </cell>
          <cell r="M43">
            <v>40688913.25</v>
          </cell>
          <cell r="N43">
            <v>120883939.35000001</v>
          </cell>
        </row>
        <row r="44">
          <cell r="B44" t="str">
            <v>DELG</v>
          </cell>
          <cell r="C44" t="str">
            <v>"ДЭЛГЭРХАНГАЙ СЕКЮРИТИЗ ҮЦК" ХХК</v>
          </cell>
          <cell r="D44" t="str">
            <v>●</v>
          </cell>
          <cell r="G44">
            <v>17738638</v>
          </cell>
          <cell r="H44">
            <v>0</v>
          </cell>
          <cell r="I44">
            <v>0</v>
          </cell>
          <cell r="J44">
            <v>2154740</v>
          </cell>
          <cell r="K44">
            <v>0</v>
          </cell>
          <cell r="L44">
            <v>0</v>
          </cell>
          <cell r="M44">
            <v>19893378</v>
          </cell>
          <cell r="N44">
            <v>113743347.31</v>
          </cell>
        </row>
        <row r="45">
          <cell r="B45" t="str">
            <v>ALTN</v>
          </cell>
          <cell r="C45" t="str">
            <v>"АЛТАН ХОРОМСОГ ҮЦК" ХХК</v>
          </cell>
          <cell r="D45" t="str">
            <v>●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70254555</v>
          </cell>
        </row>
        <row r="46">
          <cell r="B46" t="str">
            <v>MERG</v>
          </cell>
          <cell r="C46" t="str">
            <v>"МЭРГЭН САНАА ҮЦК" ХХК</v>
          </cell>
          <cell r="D46" t="str">
            <v>●</v>
          </cell>
          <cell r="G46">
            <v>1378751</v>
          </cell>
          <cell r="H46">
            <v>0</v>
          </cell>
          <cell r="I46">
            <v>0</v>
          </cell>
          <cell r="J46">
            <v>2974860</v>
          </cell>
          <cell r="K46">
            <v>0</v>
          </cell>
          <cell r="L46">
            <v>0</v>
          </cell>
          <cell r="M46">
            <v>4353611</v>
          </cell>
          <cell r="N46">
            <v>65458252.469999999</v>
          </cell>
        </row>
        <row r="47">
          <cell r="B47" t="str">
            <v>MICC</v>
          </cell>
          <cell r="C47" t="str">
            <v>"ЭМ АЙ СИ СИ  ҮЦК" ХХК</v>
          </cell>
          <cell r="D47" t="str">
            <v>●</v>
          </cell>
          <cell r="E47" t="str">
            <v>●</v>
          </cell>
          <cell r="G47">
            <v>14552747</v>
          </cell>
          <cell r="H47">
            <v>0</v>
          </cell>
          <cell r="I47">
            <v>0</v>
          </cell>
          <cell r="J47">
            <v>409220</v>
          </cell>
          <cell r="K47">
            <v>0</v>
          </cell>
          <cell r="L47">
            <v>0</v>
          </cell>
          <cell r="M47">
            <v>14961967</v>
          </cell>
          <cell r="N47">
            <v>63951115.5</v>
          </cell>
        </row>
        <row r="48">
          <cell r="B48" t="str">
            <v>BULG</v>
          </cell>
          <cell r="C48" t="str">
            <v>"БУЛГАН БРОКЕР ҮЦК" ХХК</v>
          </cell>
          <cell r="D48" t="str">
            <v>●</v>
          </cell>
          <cell r="G48">
            <v>4120985.5</v>
          </cell>
          <cell r="H48">
            <v>0</v>
          </cell>
          <cell r="I48">
            <v>0</v>
          </cell>
          <cell r="J48">
            <v>6575520</v>
          </cell>
          <cell r="K48">
            <v>0</v>
          </cell>
          <cell r="L48">
            <v>0</v>
          </cell>
          <cell r="M48">
            <v>10696505.5</v>
          </cell>
          <cell r="N48">
            <v>59672768.799999997</v>
          </cell>
        </row>
        <row r="49">
          <cell r="B49" t="str">
            <v>SECP</v>
          </cell>
          <cell r="C49" t="str">
            <v>"СИКАП 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17830540</v>
          </cell>
          <cell r="K49">
            <v>0</v>
          </cell>
          <cell r="L49">
            <v>0</v>
          </cell>
          <cell r="M49">
            <v>17830540</v>
          </cell>
          <cell r="N49">
            <v>58401348</v>
          </cell>
        </row>
        <row r="50">
          <cell r="B50" t="str">
            <v>ZGB</v>
          </cell>
          <cell r="C50" t="str">
            <v>"ЗЭТ ЖИ БИ ҮЦК" ХХК</v>
          </cell>
          <cell r="D50" t="str">
            <v>●</v>
          </cell>
          <cell r="G50">
            <v>484580</v>
          </cell>
          <cell r="H50">
            <v>0</v>
          </cell>
          <cell r="I50">
            <v>0</v>
          </cell>
          <cell r="J50">
            <v>5821830</v>
          </cell>
          <cell r="K50">
            <v>0</v>
          </cell>
          <cell r="L50">
            <v>0</v>
          </cell>
          <cell r="M50">
            <v>6306410</v>
          </cell>
          <cell r="N50">
            <v>54204744.399999999</v>
          </cell>
        </row>
        <row r="51">
          <cell r="B51" t="str">
            <v>SANR</v>
          </cell>
          <cell r="C51" t="str">
            <v>"САНАР ҮЦК" ХХК</v>
          </cell>
          <cell r="D51" t="str">
            <v>●</v>
          </cell>
          <cell r="G51">
            <v>10044979.1</v>
          </cell>
          <cell r="H51">
            <v>0</v>
          </cell>
          <cell r="I51">
            <v>0</v>
          </cell>
          <cell r="J51">
            <v>174300</v>
          </cell>
          <cell r="K51">
            <v>0</v>
          </cell>
          <cell r="L51">
            <v>0</v>
          </cell>
          <cell r="M51">
            <v>10219279.1</v>
          </cell>
          <cell r="N51">
            <v>50382142.300000004</v>
          </cell>
        </row>
        <row r="52">
          <cell r="B52" t="str">
            <v>ARGB</v>
          </cell>
          <cell r="C52" t="str">
            <v>"АРГАЙ БЭСТ ҮЦК" ХХК</v>
          </cell>
          <cell r="D52" t="str">
            <v>●</v>
          </cell>
          <cell r="G52">
            <v>98340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98340</v>
          </cell>
          <cell r="N52">
            <v>43456878.060000002</v>
          </cell>
        </row>
        <row r="53">
          <cell r="B53" t="str">
            <v>BSK</v>
          </cell>
          <cell r="C53" t="str">
            <v>"БЛЮСКАЙ СЕКЬЮРИТИЗ ҮЦК" ХК</v>
          </cell>
          <cell r="D53" t="str">
            <v>●</v>
          </cell>
          <cell r="G53">
            <v>1871680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1871680</v>
          </cell>
          <cell r="N53">
            <v>28899420.800000001</v>
          </cell>
        </row>
        <row r="54">
          <cell r="B54" t="str">
            <v>NSEC</v>
          </cell>
          <cell r="C54" t="str">
            <v>"НЭЙШНЛ СЕКЮРИТИС ҮЦК" ХХК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13344859.199999999</v>
          </cell>
          <cell r="H54">
            <v>0</v>
          </cell>
          <cell r="I54">
            <v>0</v>
          </cell>
          <cell r="J54">
            <v>3596600</v>
          </cell>
          <cell r="K54">
            <v>0</v>
          </cell>
          <cell r="L54">
            <v>0</v>
          </cell>
          <cell r="M54">
            <v>16941459.199999999</v>
          </cell>
          <cell r="N54">
            <v>28695516.699999999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0</v>
          </cell>
          <cell r="N55">
            <v>22123180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7106340</v>
          </cell>
          <cell r="H56">
            <v>0</v>
          </cell>
          <cell r="I56">
            <v>0</v>
          </cell>
          <cell r="J56">
            <v>1883070</v>
          </cell>
          <cell r="K56">
            <v>0</v>
          </cell>
          <cell r="L56">
            <v>0</v>
          </cell>
          <cell r="M56">
            <v>8989410</v>
          </cell>
          <cell r="N56">
            <v>19935813.199999999</v>
          </cell>
        </row>
        <row r="57">
          <cell r="B57" t="str">
            <v>BLAC</v>
          </cell>
          <cell r="C57" t="str">
            <v>"БЛЭКСТОУН ИНТЕРНЭЙШНЛ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13805200</v>
          </cell>
        </row>
        <row r="58">
          <cell r="B58" t="str">
            <v>GATR</v>
          </cell>
          <cell r="C58" t="str">
            <v>"ГАЦУУРТ ТРЕЙД ҮЦК" ХХК</v>
          </cell>
          <cell r="D58" t="str">
            <v>●</v>
          </cell>
          <cell r="G58">
            <v>1527160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1527160</v>
          </cell>
          <cell r="N58">
            <v>10141448.4</v>
          </cell>
        </row>
        <row r="59">
          <cell r="B59" t="str">
            <v>FCX</v>
          </cell>
          <cell r="C59" t="str">
            <v>"ЭФ СИ ИКС ҮЦК" ХХК</v>
          </cell>
          <cell r="D59" t="str">
            <v>●</v>
          </cell>
          <cell r="E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59360</v>
          </cell>
          <cell r="K59">
            <v>0</v>
          </cell>
          <cell r="L59">
            <v>0</v>
          </cell>
          <cell r="M59">
            <v>59360</v>
          </cell>
          <cell r="N59">
            <v>8829160</v>
          </cell>
        </row>
        <row r="60">
          <cell r="B60" t="str">
            <v>APS</v>
          </cell>
          <cell r="C60" t="str">
            <v>"АЗИА ПАСИФИК СЕКЬЮРИТИС ҮЦК" ХХК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851830</v>
          </cell>
          <cell r="K60">
            <v>0</v>
          </cell>
          <cell r="L60">
            <v>0</v>
          </cell>
          <cell r="M60">
            <v>851830</v>
          </cell>
          <cell r="N60">
            <v>5705878.5499999998</v>
          </cell>
        </row>
        <row r="61">
          <cell r="B61" t="str">
            <v>DCF</v>
          </cell>
          <cell r="C61" t="str">
            <v>"ДИ СИ ЭФ ҮЦК" ХХК</v>
          </cell>
          <cell r="D61" t="str">
            <v>●</v>
          </cell>
          <cell r="G61">
            <v>2593650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2593650</v>
          </cell>
          <cell r="N61">
            <v>2593650</v>
          </cell>
        </row>
        <row r="62">
          <cell r="B62" t="str">
            <v>SGC</v>
          </cell>
          <cell r="C62" t="str">
            <v>"ЭС ЖИ КАПИТАЛ ҮЦК" ХХК</v>
          </cell>
          <cell r="D62" t="str">
            <v>●</v>
          </cell>
          <cell r="E62" t="str">
            <v>●</v>
          </cell>
          <cell r="F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203970</v>
          </cell>
        </row>
        <row r="63">
          <cell r="B63" t="str">
            <v>INVC</v>
          </cell>
          <cell r="C63" t="str">
            <v>"ИНВЕСКОР КАПИТАЛ ҮЦК" ХХК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910</v>
          </cell>
        </row>
        <row r="64">
          <cell r="B64" t="str">
            <v>MONG</v>
          </cell>
          <cell r="C64" t="str">
            <v>"МОНГОЛ СЕКЮРИТИЕС ҮЦК" 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CAPM</v>
          </cell>
          <cell r="C65" t="str">
            <v>"КАПИТАЛ МАРКЕТ КОРПОРАЦИ ҮЦК" ХХК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ACE</v>
          </cell>
          <cell r="C66" t="str">
            <v>"АСЕ ЭНД Т КАПИТАЛ ҮЦК" ХХК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51</v>
          </cell>
          <cell r="E67">
            <v>24</v>
          </cell>
          <cell r="F67">
            <v>13</v>
          </cell>
          <cell r="G67">
            <v>10729160121.199999</v>
          </cell>
          <cell r="H67">
            <v>4118660880</v>
          </cell>
          <cell r="I67">
            <v>0</v>
          </cell>
          <cell r="J67">
            <v>17171717920</v>
          </cell>
          <cell r="K67">
            <v>0</v>
          </cell>
          <cell r="L67">
            <v>0</v>
          </cell>
          <cell r="M67">
            <v>32019538921.200001</v>
          </cell>
          <cell r="N67">
            <v>136571043119.39999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425227020.55000001</v>
          </cell>
          <cell r="F15">
            <v>1488115</v>
          </cell>
          <cell r="G15">
            <v>847231433.85000002</v>
          </cell>
          <cell r="H15">
            <v>1272458454.4000001</v>
          </cell>
          <cell r="I15">
            <v>2029203</v>
          </cell>
          <cell r="J15">
            <v>405840600</v>
          </cell>
          <cell r="M15">
            <v>405840600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45620701.299999997</v>
          </cell>
          <cell r="H18">
            <v>50304492.299999997</v>
          </cell>
          <cell r="I18">
            <v>7950</v>
          </cell>
          <cell r="J18">
            <v>1590000</v>
          </cell>
          <cell r="M18">
            <v>1590000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185542915.11000001</v>
          </cell>
          <cell r="F21">
            <v>204871</v>
          </cell>
          <cell r="G21">
            <v>96962472.430000007</v>
          </cell>
          <cell r="H21">
            <v>282505387.54000002</v>
          </cell>
          <cell r="I21">
            <v>230601</v>
          </cell>
          <cell r="J21">
            <v>46120200</v>
          </cell>
          <cell r="M21">
            <v>46120200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56771934.560000002</v>
          </cell>
          <cell r="F22">
            <v>1254800</v>
          </cell>
          <cell r="G22">
            <v>122766292.74000001</v>
          </cell>
          <cell r="H22">
            <v>179538227.30000001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53280666.200000003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6851974.7800000003</v>
          </cell>
          <cell r="F28">
            <v>24602</v>
          </cell>
          <cell r="G28">
            <v>6961790.3799999999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41945888.380000003</v>
          </cell>
          <cell r="H34">
            <v>64587067.290000007</v>
          </cell>
          <cell r="I34">
            <v>564922</v>
          </cell>
          <cell r="J34">
            <v>112984400</v>
          </cell>
          <cell r="M34">
            <v>112984400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438292756.82999998</v>
          </cell>
          <cell r="F37">
            <v>397840</v>
          </cell>
          <cell r="G37">
            <v>192031894.09999999</v>
          </cell>
          <cell r="H37">
            <v>630324650.92999995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10650886.539999999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83934540.700000003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183555305.88999999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5674417.2000000002</v>
          </cell>
          <cell r="I48">
            <v>126492</v>
          </cell>
          <cell r="J48">
            <v>25298400</v>
          </cell>
          <cell r="M48">
            <v>25298400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17322395.949999999</v>
          </cell>
          <cell r="F49">
            <v>127541</v>
          </cell>
          <cell r="G49">
            <v>18797472.699999999</v>
          </cell>
          <cell r="H49">
            <v>36119868.649999999</v>
          </cell>
          <cell r="I49">
            <v>38445</v>
          </cell>
          <cell r="J49">
            <v>7689000</v>
          </cell>
          <cell r="M49">
            <v>7689000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82249511.909999996</v>
          </cell>
          <cell r="F51">
            <v>374269</v>
          </cell>
          <cell r="G51">
            <v>116290977.7</v>
          </cell>
          <cell r="H51">
            <v>198540489.61000001</v>
          </cell>
          <cell r="I51">
            <v>168700</v>
          </cell>
          <cell r="J51">
            <v>33740000</v>
          </cell>
          <cell r="M51">
            <v>33740000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198760408.96000001</v>
          </cell>
          <cell r="F58">
            <v>194137</v>
          </cell>
          <cell r="G58">
            <v>75379912.069999993</v>
          </cell>
          <cell r="H58">
            <v>274140321.02999997</v>
          </cell>
          <cell r="I58">
            <v>823723</v>
          </cell>
          <cell r="J58">
            <v>164744600</v>
          </cell>
          <cell r="M58">
            <v>164744600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6930090.9800000004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139913850.41999999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2254165.2799999998</v>
          </cell>
          <cell r="H62">
            <v>7267055.2799999993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36087715.700000003</v>
          </cell>
          <cell r="F63">
            <v>58199</v>
          </cell>
          <cell r="G63">
            <v>17884505.5</v>
          </cell>
          <cell r="H63">
            <v>53972221.200000003</v>
          </cell>
          <cell r="I63">
            <v>36400</v>
          </cell>
          <cell r="J63">
            <v>7280000</v>
          </cell>
          <cell r="M63">
            <v>7280000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10405560.199999999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11726456.619999999</v>
          </cell>
          <cell r="F67">
            <v>35328</v>
          </cell>
          <cell r="G67">
            <v>10676341.560000001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4392458249.8399992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17422019.399999999</v>
          </cell>
          <cell r="F12">
            <v>81399</v>
          </cell>
          <cell r="G12">
            <v>27982989.469999999</v>
          </cell>
          <cell r="H12">
            <v>45405008.869999997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45405008.869999997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516009834.97000003</v>
          </cell>
          <cell r="H15">
            <v>823439494.09000003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827439494.09000003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759205210.70000005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52723038.950000003</v>
          </cell>
          <cell r="F24">
            <v>1011</v>
          </cell>
          <cell r="G24">
            <v>170100</v>
          </cell>
          <cell r="H24">
            <v>52893138.950000003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52893138.950000003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13300405.109999999</v>
          </cell>
          <cell r="H26">
            <v>22160405.109999999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22160405.109999999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60044175.189999998</v>
          </cell>
          <cell r="H34">
            <v>164368082.99000001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166968082.99000001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31175739.399999999</v>
          </cell>
          <cell r="H35">
            <v>38493429.399999999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38493429.399999999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290941519.33999997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24277270.289999999</v>
          </cell>
          <cell r="H43">
            <v>24372470.289999999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24372470.289999999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161807355.47999999</v>
          </cell>
          <cell r="F46">
            <v>443482</v>
          </cell>
          <cell r="G46">
            <v>158548151.77000001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29431210.699999999</v>
          </cell>
          <cell r="F49">
            <v>66074</v>
          </cell>
          <cell r="G49">
            <v>15388342</v>
          </cell>
          <cell r="H49">
            <v>44819552.700000003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44819552.700000003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52862282.899999999</v>
          </cell>
          <cell r="F51">
            <v>319758</v>
          </cell>
          <cell r="G51">
            <v>96045714.530000001</v>
          </cell>
          <cell r="H51">
            <v>148907997.43000001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148907997.43000001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103294815.15000001</v>
          </cell>
          <cell r="F58">
            <v>1271238</v>
          </cell>
          <cell r="G58">
            <v>161679888.31999999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17318168.199999999</v>
          </cell>
          <cell r="H60">
            <v>18795372.199999999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18795372.199999999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168190666.59999999</v>
          </cell>
          <cell r="F61">
            <v>731764</v>
          </cell>
          <cell r="G61">
            <v>128676167.14</v>
          </cell>
          <cell r="H61">
            <v>296866833.74000001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296866833.74000001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71210629.700000003</v>
          </cell>
          <cell r="F63">
            <v>455382</v>
          </cell>
          <cell r="G63">
            <v>75781747.840000004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3296902126.2800002</v>
          </cell>
          <cell r="F68">
            <v>18877656</v>
          </cell>
          <cell r="G68">
            <v>3296902126.2800002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view="pageBreakPreview" zoomScale="70" zoomScaleNormal="70" zoomScaleSheetLayoutView="70" workbookViewId="0">
      <pane xSplit="3" ySplit="15" topLeftCell="H64" activePane="bottomRight" state="frozen"/>
      <selection pane="topRight" activeCell="D1" sqref="D1"/>
      <selection pane="bottomLeft" activeCell="A16" sqref="A16"/>
      <selection pane="bottomRight" activeCell="J15" sqref="J15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0"/>
    </row>
    <row r="2" spans="1:17" x14ac:dyDescent="0.25">
      <c r="P2" s="20"/>
    </row>
    <row r="3" spans="1:17" x14ac:dyDescent="0.25">
      <c r="P3" s="20"/>
    </row>
    <row r="4" spans="1:17" x14ac:dyDescent="0.25">
      <c r="P4" s="20"/>
    </row>
    <row r="5" spans="1:17" x14ac:dyDescent="0.25">
      <c r="P5" s="20"/>
    </row>
    <row r="6" spans="1:17" ht="13.9" customHeight="1" x14ac:dyDescent="0.25">
      <c r="P6" s="20"/>
    </row>
    <row r="7" spans="1:17" x14ac:dyDescent="0.25">
      <c r="J7" s="5"/>
      <c r="K7" s="5"/>
      <c r="L7" s="5"/>
      <c r="P7" s="20"/>
    </row>
    <row r="8" spans="1:17" x14ac:dyDescent="0.25">
      <c r="H8" s="6"/>
      <c r="I8" s="6"/>
      <c r="J8" s="7"/>
      <c r="K8" s="7"/>
      <c r="L8" s="7"/>
      <c r="M8" s="7"/>
      <c r="P8" s="20"/>
    </row>
    <row r="9" spans="1:17" ht="15" customHeight="1" x14ac:dyDescent="0.25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spans="1:17" x14ac:dyDescent="0.25">
      <c r="P10" s="20"/>
    </row>
    <row r="11" spans="1:17" ht="15" customHeight="1" thickBot="1" x14ac:dyDescent="0.3">
      <c r="L11" s="45" t="s">
        <v>139</v>
      </c>
      <c r="M11" s="45"/>
      <c r="N11" s="45"/>
      <c r="O11" s="45"/>
      <c r="P11" s="20"/>
    </row>
    <row r="12" spans="1:17" ht="14.45" customHeight="1" x14ac:dyDescent="0.25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140</v>
      </c>
      <c r="H12" s="50"/>
      <c r="I12" s="50"/>
      <c r="J12" s="50"/>
      <c r="K12" s="50"/>
      <c r="L12" s="50"/>
      <c r="M12" s="50"/>
      <c r="N12" s="52" t="s">
        <v>136</v>
      </c>
      <c r="O12" s="53"/>
      <c r="P12" s="20"/>
    </row>
    <row r="13" spans="1:17" s="8" customFormat="1" ht="15.75" customHeight="1" x14ac:dyDescent="0.25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 x14ac:dyDescent="0.25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 x14ac:dyDescent="0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7" x14ac:dyDescent="0.2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VLOOKUP(B16,[1]Brokers!$B$9:$H$69,7,0)</f>
        <v>810019100.39999998</v>
      </c>
      <c r="H16" s="16">
        <f>VLOOKUP(B16,[1]Brokers!$B$9:$X$69,22,0)</f>
        <v>0</v>
      </c>
      <c r="I16" s="16">
        <f>VLOOKUP(B16,[1]Brokers!$B$9:$R$69,17,0)</f>
        <v>0</v>
      </c>
      <c r="J16" s="16">
        <f>VLOOKUP(B16,[1]Brokers!$B$9:$M$69,12,0)</f>
        <v>109556800</v>
      </c>
      <c r="K16" s="16">
        <v>0</v>
      </c>
      <c r="L16" s="16">
        <v>0</v>
      </c>
      <c r="M16" s="27">
        <f t="shared" ref="M16:M47" si="0">L16+I16+J16+H16+G16</f>
        <v>919575900.39999998</v>
      </c>
      <c r="N16" s="33">
        <f>VLOOKUP(B16,[2]Sheet1!$B$16:$N$67,13,0)+M16</f>
        <v>76767072328.039993</v>
      </c>
      <c r="O16" s="35">
        <f t="shared" ref="O16:O47" si="1">N16/$N$67</f>
        <v>0.42540988611752334</v>
      </c>
      <c r="P16" s="25"/>
    </row>
    <row r="17" spans="1:17" x14ac:dyDescent="0.25">
      <c r="A17" s="34">
        <f>+A16+1</f>
        <v>2</v>
      </c>
      <c r="B17" s="12" t="s">
        <v>25</v>
      </c>
      <c r="C17" s="13" t="s">
        <v>26</v>
      </c>
      <c r="D17" s="14" t="s">
        <v>14</v>
      </c>
      <c r="E17" s="15" t="s">
        <v>14</v>
      </c>
      <c r="F17" s="15"/>
      <c r="G17" s="16">
        <f>VLOOKUP(B17,[1]Brokers!$B$9:$H$69,7,0)</f>
        <v>388193856.10000002</v>
      </c>
      <c r="H17" s="16">
        <f>VLOOKUP(B17,[1]Brokers!$B$9:$X$69,22,0)</f>
        <v>0</v>
      </c>
      <c r="I17" s="16">
        <f>VLOOKUP(B17,[1]Brokers!$B$9:$R$69,17,0)</f>
        <v>0</v>
      </c>
      <c r="J17" s="16">
        <f>VLOOKUP(B17,[1]Brokers!$B$9:$M$69,12,0)</f>
        <v>19571284500</v>
      </c>
      <c r="K17" s="16">
        <v>0</v>
      </c>
      <c r="L17" s="16">
        <v>0</v>
      </c>
      <c r="M17" s="27">
        <f t="shared" si="0"/>
        <v>19959478356.099998</v>
      </c>
      <c r="N17" s="33">
        <f>VLOOKUP(B17,[2]Sheet1!$B$16:$N$67,13,0)+M17</f>
        <v>22076342762.759998</v>
      </c>
      <c r="O17" s="35">
        <f t="shared" si="1"/>
        <v>0.12233753581829378</v>
      </c>
      <c r="P17" s="25"/>
    </row>
    <row r="18" spans="1:17" x14ac:dyDescent="0.25">
      <c r="A18" s="34">
        <f t="shared" ref="A18:A66" si="2">+A17+1</f>
        <v>3</v>
      </c>
      <c r="B18" s="12" t="s">
        <v>133</v>
      </c>
      <c r="C18" s="13" t="s">
        <v>137</v>
      </c>
      <c r="D18" s="14" t="s">
        <v>14</v>
      </c>
      <c r="E18" s="14" t="s">
        <v>14</v>
      </c>
      <c r="F18" s="14"/>
      <c r="G18" s="16">
        <f>VLOOKUP(B18,[1]Brokers!$B$9:$H$69,7,0)</f>
        <v>250559662</v>
      </c>
      <c r="H18" s="16">
        <f>VLOOKUP(B18,[1]Brokers!$B$9:$X$69,22,0)</f>
        <v>0</v>
      </c>
      <c r="I18" s="16">
        <f>VLOOKUP(B18,[1]Brokers!$B$9:$R$69,17,0)</f>
        <v>0</v>
      </c>
      <c r="J18" s="16">
        <f>VLOOKUP(B18,[1]Brokers!$B$9:$M$69,12,0)</f>
        <v>17087865300</v>
      </c>
      <c r="K18" s="16">
        <v>0</v>
      </c>
      <c r="L18" s="16">
        <v>0</v>
      </c>
      <c r="M18" s="27">
        <f t="shared" si="0"/>
        <v>17338424962</v>
      </c>
      <c r="N18" s="33">
        <f>VLOOKUP(B18,[2]Sheet1!$B$16:$N$67,13,0)+M18</f>
        <v>17338425872</v>
      </c>
      <c r="O18" s="35">
        <f t="shared" si="1"/>
        <v>9.6082051223028084E-2</v>
      </c>
      <c r="P18" s="25"/>
    </row>
    <row r="19" spans="1:17" x14ac:dyDescent="0.25">
      <c r="A19" s="34">
        <f t="shared" si="2"/>
        <v>4</v>
      </c>
      <c r="B19" s="12" t="s">
        <v>21</v>
      </c>
      <c r="C19" s="13" t="s">
        <v>22</v>
      </c>
      <c r="D19" s="14" t="s">
        <v>14</v>
      </c>
      <c r="E19" s="15" t="s">
        <v>14</v>
      </c>
      <c r="F19" s="15" t="s">
        <v>14</v>
      </c>
      <c r="G19" s="16">
        <f>VLOOKUP(B19,[1]Brokers!$B$9:$H$69,7,0)</f>
        <v>875810365.63999999</v>
      </c>
      <c r="H19" s="16">
        <f>VLOOKUP(B19,[1]Brokers!$B$9:$X$69,22,0)</f>
        <v>0</v>
      </c>
      <c r="I19" s="16">
        <f>VLOOKUP(B19,[1]Brokers!$B$9:$R$69,17,0)</f>
        <v>0</v>
      </c>
      <c r="J19" s="16">
        <f>VLOOKUP(B19,[1]Brokers!$B$9:$M$69,12,0)</f>
        <v>23856000</v>
      </c>
      <c r="K19" s="16">
        <v>0</v>
      </c>
      <c r="L19" s="16">
        <v>0</v>
      </c>
      <c r="M19" s="27">
        <f t="shared" si="0"/>
        <v>899666365.63999999</v>
      </c>
      <c r="N19" s="33">
        <f>VLOOKUP(B19,[2]Sheet1!$B$16:$N$67,13,0)+M19</f>
        <v>10508066694.549999</v>
      </c>
      <c r="O19" s="35">
        <f t="shared" si="1"/>
        <v>5.8231157191220038E-2</v>
      </c>
      <c r="P19" s="25"/>
    </row>
    <row r="20" spans="1:17" x14ac:dyDescent="0.25">
      <c r="A20" s="34">
        <f t="shared" si="2"/>
        <v>5</v>
      </c>
      <c r="B20" s="12" t="s">
        <v>23</v>
      </c>
      <c r="C20" s="13" t="s">
        <v>24</v>
      </c>
      <c r="D20" s="14" t="s">
        <v>14</v>
      </c>
      <c r="E20" s="15" t="s">
        <v>14</v>
      </c>
      <c r="F20" s="15"/>
      <c r="G20" s="16">
        <f>VLOOKUP(B20,[1]Brokers!$B$9:$H$69,7,0)</f>
        <v>138934978.82999998</v>
      </c>
      <c r="H20" s="16">
        <f>VLOOKUP(B20,[1]Brokers!$B$9:$X$69,22,0)</f>
        <v>0</v>
      </c>
      <c r="I20" s="16">
        <f>VLOOKUP(B20,[1]Brokers!$B$9:$R$69,17,0)</f>
        <v>0</v>
      </c>
      <c r="J20" s="16">
        <f>VLOOKUP(B20,[1]Brokers!$B$9:$M$69,12,0)</f>
        <v>4185600</v>
      </c>
      <c r="K20" s="16">
        <v>0</v>
      </c>
      <c r="L20" s="16">
        <v>0</v>
      </c>
      <c r="M20" s="27">
        <f t="shared" si="0"/>
        <v>143120578.82999998</v>
      </c>
      <c r="N20" s="33">
        <f>VLOOKUP(B20,[2]Sheet1!$B$16:$N$67,13,0)+M20</f>
        <v>9467954242.2799988</v>
      </c>
      <c r="O20" s="35">
        <f t="shared" si="1"/>
        <v>5.2467304194731855E-2</v>
      </c>
      <c r="P20" s="25"/>
    </row>
    <row r="21" spans="1:17" x14ac:dyDescent="0.25">
      <c r="A21" s="34">
        <f t="shared" si="2"/>
        <v>6</v>
      </c>
      <c r="B21" s="12" t="s">
        <v>41</v>
      </c>
      <c r="C21" s="13" t="s">
        <v>42</v>
      </c>
      <c r="D21" s="14" t="s">
        <v>14</v>
      </c>
      <c r="E21" s="14" t="s">
        <v>14</v>
      </c>
      <c r="F21" s="15"/>
      <c r="G21" s="16">
        <f>VLOOKUP(B21,[1]Brokers!$B$9:$H$69,7,0)</f>
        <v>567242572.77999997</v>
      </c>
      <c r="H21" s="16">
        <f>VLOOKUP(B21,[1]Brokers!$B$9:$X$69,22,0)</f>
        <v>0</v>
      </c>
      <c r="I21" s="16">
        <f>VLOOKUP(B21,[1]Brokers!$B$9:$R$69,17,0)</f>
        <v>0</v>
      </c>
      <c r="J21" s="16">
        <f>VLOOKUP(B21,[1]Brokers!$B$9:$M$69,12,0)</f>
        <v>8504000</v>
      </c>
      <c r="K21" s="16">
        <v>0</v>
      </c>
      <c r="L21" s="16">
        <v>0</v>
      </c>
      <c r="M21" s="27">
        <f t="shared" si="0"/>
        <v>575746572.77999997</v>
      </c>
      <c r="N21" s="33">
        <f>VLOOKUP(B21,[2]Sheet1!$B$16:$N$67,13,0)+M21</f>
        <v>6929450019.3599997</v>
      </c>
      <c r="O21" s="35">
        <f t="shared" si="1"/>
        <v>3.8400012586076844E-2</v>
      </c>
      <c r="P21" s="25"/>
    </row>
    <row r="22" spans="1:17" x14ac:dyDescent="0.25">
      <c r="A22" s="34">
        <f t="shared" si="2"/>
        <v>7</v>
      </c>
      <c r="B22" s="12" t="s">
        <v>29</v>
      </c>
      <c r="C22" s="13" t="s">
        <v>30</v>
      </c>
      <c r="D22" s="14" t="s">
        <v>14</v>
      </c>
      <c r="E22" s="15" t="s">
        <v>14</v>
      </c>
      <c r="F22" s="15" t="s">
        <v>14</v>
      </c>
      <c r="G22" s="16">
        <f>VLOOKUP(B22,[1]Brokers!$B$9:$H$69,7,0)</f>
        <v>1154544451.6900001</v>
      </c>
      <c r="H22" s="16">
        <f>VLOOKUP(B22,[1]Brokers!$B$9:$X$69,22,0)</f>
        <v>0</v>
      </c>
      <c r="I22" s="16">
        <f>VLOOKUP(B22,[1]Brokers!$B$9:$R$69,17,0)</f>
        <v>0</v>
      </c>
      <c r="J22" s="16">
        <f>VLOOKUP(B22,[1]Brokers!$B$9:$M$69,12,0)</f>
        <v>25681600</v>
      </c>
      <c r="K22" s="16">
        <v>0</v>
      </c>
      <c r="L22" s="16">
        <v>0</v>
      </c>
      <c r="M22" s="27">
        <f t="shared" si="0"/>
        <v>1180226051.6900001</v>
      </c>
      <c r="N22" s="33">
        <f>VLOOKUP(B22,[2]Sheet1!$B$16:$N$67,13,0)+M22</f>
        <v>6479205434.6299992</v>
      </c>
      <c r="O22" s="35">
        <f t="shared" si="1"/>
        <v>3.590495198644187E-2</v>
      </c>
      <c r="P22" s="25"/>
    </row>
    <row r="23" spans="1:17" x14ac:dyDescent="0.25">
      <c r="A23" s="34">
        <f t="shared" si="2"/>
        <v>8</v>
      </c>
      <c r="B23" s="12" t="s">
        <v>17</v>
      </c>
      <c r="C23" s="13" t="s">
        <v>18</v>
      </c>
      <c r="D23" s="14" t="s">
        <v>14</v>
      </c>
      <c r="E23" s="15" t="s">
        <v>14</v>
      </c>
      <c r="F23" s="15" t="s">
        <v>14</v>
      </c>
      <c r="G23" s="16">
        <f>VLOOKUP(B23,[1]Brokers!$B$9:$H$69,7,0)</f>
        <v>6797763.2999999998</v>
      </c>
      <c r="H23" s="16">
        <f>VLOOKUP(B23,[1]Brokers!$B$9:$X$69,22,0)</f>
        <v>0</v>
      </c>
      <c r="I23" s="16">
        <f>VLOOKUP(B23,[1]Brokers!$B$9:$R$69,17,0)</f>
        <v>0</v>
      </c>
      <c r="J23" s="16">
        <f>VLOOKUP(B23,[1]Brokers!$B$9:$M$69,12,0)</f>
        <v>7264000</v>
      </c>
      <c r="K23" s="16">
        <v>0</v>
      </c>
      <c r="L23" s="16">
        <v>0</v>
      </c>
      <c r="M23" s="27">
        <f t="shared" si="0"/>
        <v>14061763.300000001</v>
      </c>
      <c r="N23" s="33">
        <f>VLOOKUP(B23,[2]Sheet1!$B$16:$N$67,13,0)+M23</f>
        <v>8046318119.2400007</v>
      </c>
      <c r="O23" s="35">
        <f t="shared" si="1"/>
        <v>4.458921215784039E-2</v>
      </c>
      <c r="P23" s="25"/>
    </row>
    <row r="24" spans="1:17" x14ac:dyDescent="0.25">
      <c r="A24" s="34">
        <f t="shared" si="2"/>
        <v>9</v>
      </c>
      <c r="B24" s="12" t="s">
        <v>12</v>
      </c>
      <c r="C24" s="13" t="s">
        <v>13</v>
      </c>
      <c r="D24" s="14" t="s">
        <v>14</v>
      </c>
      <c r="E24" s="15" t="s">
        <v>14</v>
      </c>
      <c r="F24" s="15" t="s">
        <v>14</v>
      </c>
      <c r="G24" s="16">
        <f>VLOOKUP(B24,[1]Brokers!$B$9:$H$69,7,0)</f>
        <v>548957909.37</v>
      </c>
      <c r="H24" s="16">
        <f>VLOOKUP(B24,[1]Brokers!$B$9:$X$69,22,0)</f>
        <v>0</v>
      </c>
      <c r="I24" s="16">
        <f>VLOOKUP(B24,[1]Brokers!$B$9:$R$69,17,0)</f>
        <v>0</v>
      </c>
      <c r="J24" s="16">
        <f>VLOOKUP(B24,[1]Brokers!$B$9:$M$69,12,0)</f>
        <v>134323200</v>
      </c>
      <c r="K24" s="16">
        <v>0</v>
      </c>
      <c r="L24" s="16">
        <v>0</v>
      </c>
      <c r="M24" s="27">
        <f t="shared" si="0"/>
        <v>683281109.37</v>
      </c>
      <c r="N24" s="33">
        <f>VLOOKUP(B24,[2]Sheet1!$B$16:$N$67,13,0)+M24</f>
        <v>5403945848.6700001</v>
      </c>
      <c r="O24" s="35">
        <f t="shared" si="1"/>
        <v>2.9946328788525035E-2</v>
      </c>
      <c r="P24" s="25"/>
    </row>
    <row r="25" spans="1:17" s="26" customFormat="1" x14ac:dyDescent="0.25">
      <c r="A25" s="34">
        <f t="shared" si="2"/>
        <v>10</v>
      </c>
      <c r="B25" s="12" t="s">
        <v>79</v>
      </c>
      <c r="C25" s="13" t="s">
        <v>131</v>
      </c>
      <c r="D25" s="14" t="s">
        <v>14</v>
      </c>
      <c r="E25" s="15"/>
      <c r="F25" s="15"/>
      <c r="G25" s="16">
        <f>VLOOKUP(B25,[1]Brokers!$B$9:$H$69,7,0)</f>
        <v>160020591.94</v>
      </c>
      <c r="H25" s="16">
        <f>VLOOKUP(B25,[1]Brokers!$B$9:$X$69,22,0)</f>
        <v>0</v>
      </c>
      <c r="I25" s="16">
        <f>VLOOKUP(B25,[1]Brokers!$B$9:$R$69,17,0)</f>
        <v>0</v>
      </c>
      <c r="J25" s="16">
        <f>VLOOKUP(B25,[1]Brokers!$B$9:$M$69,12,0)</f>
        <v>26142400</v>
      </c>
      <c r="K25" s="16">
        <v>0</v>
      </c>
      <c r="L25" s="16">
        <v>0</v>
      </c>
      <c r="M25" s="27">
        <f t="shared" si="0"/>
        <v>186162991.94</v>
      </c>
      <c r="N25" s="33">
        <f>VLOOKUP(B25,[2]Sheet1!$B$16:$N$67,13,0)+M25</f>
        <v>3339970189.2199998</v>
      </c>
      <c r="O25" s="35">
        <f t="shared" si="1"/>
        <v>1.8508669078331128E-2</v>
      </c>
      <c r="P25" s="25"/>
      <c r="Q25" s="10"/>
    </row>
    <row r="26" spans="1:17" x14ac:dyDescent="0.25">
      <c r="A26" s="34">
        <f t="shared" si="2"/>
        <v>11</v>
      </c>
      <c r="B26" s="12" t="s">
        <v>27</v>
      </c>
      <c r="C26" s="13" t="s">
        <v>28</v>
      </c>
      <c r="D26" s="14" t="s">
        <v>14</v>
      </c>
      <c r="E26" s="15" t="s">
        <v>14</v>
      </c>
      <c r="F26" s="15" t="s">
        <v>14</v>
      </c>
      <c r="G26" s="16">
        <f>VLOOKUP(B26,[1]Brokers!$B$9:$H$69,7,0)</f>
        <v>489063518.67000002</v>
      </c>
      <c r="H26" s="16">
        <f>VLOOKUP(B26,[1]Brokers!$B$9:$X$69,22,0)</f>
        <v>0</v>
      </c>
      <c r="I26" s="16">
        <f>VLOOKUP(B26,[1]Brokers!$B$9:$R$69,17,0)</f>
        <v>0</v>
      </c>
      <c r="J26" s="16">
        <f>VLOOKUP(B26,[1]Brokers!$B$9:$M$69,12,0)</f>
        <v>100001600</v>
      </c>
      <c r="K26" s="16">
        <v>0</v>
      </c>
      <c r="L26" s="16">
        <v>0</v>
      </c>
      <c r="M26" s="27">
        <f t="shared" si="0"/>
        <v>589065118.67000008</v>
      </c>
      <c r="N26" s="33">
        <f>VLOOKUP(B26,[2]Sheet1!$B$16:$N$67,13,0)+M26</f>
        <v>2820691994.5500002</v>
      </c>
      <c r="O26" s="35">
        <f t="shared" si="1"/>
        <v>1.5631054093694162E-2</v>
      </c>
      <c r="P26" s="25"/>
    </row>
    <row r="27" spans="1:17" x14ac:dyDescent="0.25">
      <c r="A27" s="34">
        <f t="shared" si="2"/>
        <v>12</v>
      </c>
      <c r="B27" s="12" t="s">
        <v>43</v>
      </c>
      <c r="C27" s="13" t="s">
        <v>44</v>
      </c>
      <c r="D27" s="14" t="s">
        <v>14</v>
      </c>
      <c r="E27" s="15" t="s">
        <v>14</v>
      </c>
      <c r="F27" s="15"/>
      <c r="G27" s="16">
        <f>VLOOKUP(B27,[1]Brokers!$B$9:$H$69,7,0)</f>
        <v>76873650</v>
      </c>
      <c r="H27" s="16">
        <f>VLOOKUP(B27,[1]Brokers!$B$9:$X$69,22,0)</f>
        <v>0</v>
      </c>
      <c r="I27" s="16">
        <f>VLOOKUP(B27,[1]Brokers!$B$9:$R$69,17,0)</f>
        <v>0</v>
      </c>
      <c r="J27" s="16">
        <f>VLOOKUP(B27,[1]Brokers!$B$9:$M$69,12,0)</f>
        <v>0</v>
      </c>
      <c r="K27" s="16">
        <v>0</v>
      </c>
      <c r="L27" s="16">
        <v>0</v>
      </c>
      <c r="M27" s="27">
        <f t="shared" si="0"/>
        <v>76873650</v>
      </c>
      <c r="N27" s="33">
        <f>VLOOKUP(B27,[2]Sheet1!$B$16:$N$67,13,0)+M27</f>
        <v>2388455108.9100003</v>
      </c>
      <c r="O27" s="35">
        <f t="shared" si="1"/>
        <v>1.3235784367760612E-2</v>
      </c>
      <c r="P27" s="25"/>
    </row>
    <row r="28" spans="1:17" x14ac:dyDescent="0.25">
      <c r="A28" s="34">
        <f t="shared" si="2"/>
        <v>13</v>
      </c>
      <c r="B28" s="12" t="s">
        <v>15</v>
      </c>
      <c r="C28" s="13" t="s">
        <v>16</v>
      </c>
      <c r="D28" s="14" t="s">
        <v>14</v>
      </c>
      <c r="E28" s="15"/>
      <c r="F28" s="15" t="s">
        <v>14</v>
      </c>
      <c r="G28" s="16">
        <f>VLOOKUP(B28,[1]Brokers!$B$9:$H$69,7,0)</f>
        <v>65359917.590000004</v>
      </c>
      <c r="H28" s="16">
        <f>VLOOKUP(B28,[1]Brokers!$B$9:$X$69,22,0)</f>
        <v>0</v>
      </c>
      <c r="I28" s="16">
        <f>VLOOKUP(B28,[1]Brokers!$B$9:$R$69,17,0)</f>
        <v>0</v>
      </c>
      <c r="J28" s="16">
        <f>VLOOKUP(B28,[1]Brokers!$B$9:$M$69,12,0)</f>
        <v>817600</v>
      </c>
      <c r="K28" s="16">
        <v>0</v>
      </c>
      <c r="L28" s="16">
        <v>0</v>
      </c>
      <c r="M28" s="27">
        <f t="shared" si="0"/>
        <v>66177517.590000004</v>
      </c>
      <c r="N28" s="33">
        <f>VLOOKUP(B28,[2]Sheet1!$B$16:$N$67,13,0)+M28</f>
        <v>1877227918.25</v>
      </c>
      <c r="O28" s="35">
        <f t="shared" si="1"/>
        <v>1.0402784562459782E-2</v>
      </c>
      <c r="P28" s="25"/>
    </row>
    <row r="29" spans="1:17" x14ac:dyDescent="0.25">
      <c r="A29" s="34">
        <f t="shared" si="2"/>
        <v>14</v>
      </c>
      <c r="B29" s="12" t="s">
        <v>31</v>
      </c>
      <c r="C29" s="13" t="s">
        <v>32</v>
      </c>
      <c r="D29" s="14" t="s">
        <v>14</v>
      </c>
      <c r="E29" s="15" t="s">
        <v>14</v>
      </c>
      <c r="F29" s="15"/>
      <c r="G29" s="16">
        <f>VLOOKUP(B29,[1]Brokers!$B$9:$H$69,7,0)</f>
        <v>695964548.36000001</v>
      </c>
      <c r="H29" s="16">
        <f>VLOOKUP(B29,[1]Brokers!$B$9:$X$69,22,0)</f>
        <v>0</v>
      </c>
      <c r="I29" s="16">
        <f>VLOOKUP(B29,[1]Brokers!$B$9:$R$69,17,0)</f>
        <v>0</v>
      </c>
      <c r="J29" s="16">
        <f>VLOOKUP(B29,[1]Brokers!$B$9:$M$69,12,0)</f>
        <v>60708800</v>
      </c>
      <c r="K29" s="16">
        <v>0</v>
      </c>
      <c r="L29" s="16">
        <v>0</v>
      </c>
      <c r="M29" s="27">
        <f t="shared" si="0"/>
        <v>756673348.36000001</v>
      </c>
      <c r="N29" s="33">
        <f>VLOOKUP(B29,[2]Sheet1!$B$16:$N$67,13,0)+M29</f>
        <v>1662543403.27</v>
      </c>
      <c r="O29" s="35">
        <f t="shared" si="1"/>
        <v>9.213095906904804E-3</v>
      </c>
      <c r="P29" s="25"/>
    </row>
    <row r="30" spans="1:17" x14ac:dyDescent="0.25">
      <c r="A30" s="34">
        <f t="shared" si="2"/>
        <v>15</v>
      </c>
      <c r="B30" s="12" t="s">
        <v>80</v>
      </c>
      <c r="C30" s="13" t="s">
        <v>81</v>
      </c>
      <c r="D30" s="14" t="s">
        <v>14</v>
      </c>
      <c r="E30" s="15"/>
      <c r="F30" s="15"/>
      <c r="G30" s="16">
        <f>VLOOKUP(B30,[1]Brokers!$B$9:$H$69,7,0)</f>
        <v>8748102.3000000007</v>
      </c>
      <c r="H30" s="16">
        <f>VLOOKUP(B30,[1]Brokers!$B$9:$X$69,22,0)</f>
        <v>0</v>
      </c>
      <c r="I30" s="16">
        <f>VLOOKUP(B30,[1]Brokers!$B$9:$R$69,17,0)</f>
        <v>0</v>
      </c>
      <c r="J30" s="16">
        <f>VLOOKUP(B30,[1]Brokers!$B$9:$M$69,12,0)</f>
        <v>0</v>
      </c>
      <c r="K30" s="16">
        <v>0</v>
      </c>
      <c r="L30" s="16">
        <v>0</v>
      </c>
      <c r="M30" s="27">
        <f t="shared" si="0"/>
        <v>8748102.3000000007</v>
      </c>
      <c r="N30" s="33">
        <f>VLOOKUP(B30,[2]Sheet1!$B$16:$N$67,13,0)+M30</f>
        <v>596607482.07999992</v>
      </c>
      <c r="O30" s="35">
        <f t="shared" si="1"/>
        <v>3.306140423383203E-3</v>
      </c>
      <c r="P30" s="25"/>
    </row>
    <row r="31" spans="1:17" x14ac:dyDescent="0.25">
      <c r="A31" s="34">
        <f t="shared" si="2"/>
        <v>16</v>
      </c>
      <c r="B31" s="12" t="s">
        <v>94</v>
      </c>
      <c r="C31" s="13" t="s">
        <v>95</v>
      </c>
      <c r="D31" s="14" t="s">
        <v>14</v>
      </c>
      <c r="E31" s="15" t="s">
        <v>14</v>
      </c>
      <c r="F31" s="15" t="s">
        <v>14</v>
      </c>
      <c r="G31" s="16">
        <f>VLOOKUP(B31,[1]Brokers!$B$9:$H$69,7,0)</f>
        <v>60297937.490000002</v>
      </c>
      <c r="H31" s="16">
        <f>VLOOKUP(B31,[1]Brokers!$B$9:$X$69,22,0)</f>
        <v>0</v>
      </c>
      <c r="I31" s="16">
        <f>VLOOKUP(B31,[1]Brokers!$B$9:$R$69,17,0)</f>
        <v>0</v>
      </c>
      <c r="J31" s="16">
        <f>VLOOKUP(B31,[1]Brokers!$B$9:$M$69,12,0)</f>
        <v>2984000</v>
      </c>
      <c r="K31" s="16">
        <v>0</v>
      </c>
      <c r="L31" s="16">
        <v>0</v>
      </c>
      <c r="M31" s="27">
        <f t="shared" si="0"/>
        <v>63281937.490000002</v>
      </c>
      <c r="N31" s="33">
        <f>VLOOKUP(B31,[2]Sheet1!$B$16:$N$67,13,0)+M31</f>
        <v>491870552.94</v>
      </c>
      <c r="O31" s="35">
        <f t="shared" si="1"/>
        <v>2.7257336976017395E-3</v>
      </c>
      <c r="P31" s="25"/>
    </row>
    <row r="32" spans="1:17" x14ac:dyDescent="0.25">
      <c r="A32" s="34">
        <f t="shared" si="2"/>
        <v>17</v>
      </c>
      <c r="B32" s="12" t="s">
        <v>106</v>
      </c>
      <c r="C32" s="13" t="s">
        <v>107</v>
      </c>
      <c r="D32" s="14" t="s">
        <v>14</v>
      </c>
      <c r="E32" s="15"/>
      <c r="F32" s="15"/>
      <c r="G32" s="16">
        <f>VLOOKUP(B32,[1]Brokers!$B$9:$H$69,7,0)</f>
        <v>58202636.82</v>
      </c>
      <c r="H32" s="16">
        <f>VLOOKUP(B32,[1]Brokers!$B$9:$X$69,22,0)</f>
        <v>0</v>
      </c>
      <c r="I32" s="16">
        <f>VLOOKUP(B32,[1]Brokers!$B$9:$R$69,17,0)</f>
        <v>0</v>
      </c>
      <c r="J32" s="16">
        <f>VLOOKUP(B32,[1]Brokers!$B$9:$M$69,12,0)</f>
        <v>0</v>
      </c>
      <c r="K32" s="16">
        <v>0</v>
      </c>
      <c r="L32" s="16">
        <v>0</v>
      </c>
      <c r="M32" s="27">
        <f t="shared" si="0"/>
        <v>58202636.82</v>
      </c>
      <c r="N32" s="33">
        <f>VLOOKUP(B32,[2]Sheet1!$B$16:$N$67,13,0)+M32</f>
        <v>437558881.05000001</v>
      </c>
      <c r="O32" s="35">
        <f t="shared" si="1"/>
        <v>2.4247619208633171E-3</v>
      </c>
      <c r="P32" s="25"/>
    </row>
    <row r="33" spans="1:17" x14ac:dyDescent="0.25">
      <c r="A33" s="34">
        <f t="shared" si="2"/>
        <v>18</v>
      </c>
      <c r="B33" s="12" t="s">
        <v>35</v>
      </c>
      <c r="C33" s="13" t="s">
        <v>36</v>
      </c>
      <c r="D33" s="14" t="s">
        <v>14</v>
      </c>
      <c r="E33" s="15" t="s">
        <v>14</v>
      </c>
      <c r="F33" s="15"/>
      <c r="G33" s="16">
        <f>VLOOKUP(B33,[1]Brokers!$B$9:$H$69,7,0)</f>
        <v>28981663.800000001</v>
      </c>
      <c r="H33" s="16">
        <f>VLOOKUP(B33,[1]Brokers!$B$9:$X$69,22,0)</f>
        <v>0</v>
      </c>
      <c r="I33" s="16">
        <f>VLOOKUP(B33,[1]Brokers!$B$9:$R$69,17,0)</f>
        <v>0</v>
      </c>
      <c r="J33" s="16">
        <f>VLOOKUP(B33,[1]Brokers!$B$9:$M$69,12,0)</f>
        <v>0</v>
      </c>
      <c r="K33" s="16">
        <v>0</v>
      </c>
      <c r="L33" s="16">
        <v>0</v>
      </c>
      <c r="M33" s="27">
        <f t="shared" si="0"/>
        <v>28981663.800000001</v>
      </c>
      <c r="N33" s="33">
        <f>VLOOKUP(B33,[2]Sheet1!$B$16:$N$67,13,0)+M33</f>
        <v>374129315.81</v>
      </c>
      <c r="O33" s="35">
        <f t="shared" si="1"/>
        <v>2.0732627258708779E-3</v>
      </c>
      <c r="P33" s="25"/>
    </row>
    <row r="34" spans="1:17" x14ac:dyDescent="0.25">
      <c r="A34" s="34">
        <f t="shared" si="2"/>
        <v>19</v>
      </c>
      <c r="B34" s="12" t="s">
        <v>69</v>
      </c>
      <c r="C34" s="13" t="s">
        <v>70</v>
      </c>
      <c r="D34" s="14" t="s">
        <v>14</v>
      </c>
      <c r="E34" s="15"/>
      <c r="F34" s="15"/>
      <c r="G34" s="16">
        <f>VLOOKUP(B34,[1]Brokers!$B$9:$H$69,7,0)</f>
        <v>38031980.379999995</v>
      </c>
      <c r="H34" s="16">
        <f>VLOOKUP(B34,[1]Brokers!$B$9:$X$69,22,0)</f>
        <v>0</v>
      </c>
      <c r="I34" s="16">
        <f>VLOOKUP(B34,[1]Brokers!$B$9:$R$69,17,0)</f>
        <v>0</v>
      </c>
      <c r="J34" s="16">
        <f>VLOOKUP(B34,[1]Brokers!$B$9:$M$69,12,0)</f>
        <v>0</v>
      </c>
      <c r="K34" s="16">
        <v>0</v>
      </c>
      <c r="L34" s="16">
        <v>0</v>
      </c>
      <c r="M34" s="27">
        <f t="shared" si="0"/>
        <v>38031980.379999995</v>
      </c>
      <c r="N34" s="33">
        <f>VLOOKUP(B34,[2]Sheet1!$B$16:$N$67,13,0)+M34</f>
        <v>365943257.49000001</v>
      </c>
      <c r="O34" s="35">
        <f t="shared" si="1"/>
        <v>2.0278991340071484E-3</v>
      </c>
      <c r="P34" s="25"/>
    </row>
    <row r="35" spans="1:17" x14ac:dyDescent="0.25">
      <c r="A35" s="34">
        <f t="shared" si="2"/>
        <v>20</v>
      </c>
      <c r="B35" s="12" t="s">
        <v>47</v>
      </c>
      <c r="C35" s="13" t="s">
        <v>48</v>
      </c>
      <c r="D35" s="14" t="s">
        <v>14</v>
      </c>
      <c r="E35" s="15"/>
      <c r="F35" s="15"/>
      <c r="G35" s="16">
        <f>VLOOKUP(B35,[1]Brokers!$B$9:$H$69,7,0)</f>
        <v>30891485.969999999</v>
      </c>
      <c r="H35" s="16">
        <f>VLOOKUP(B35,[1]Brokers!$B$9:$X$69,22,0)</f>
        <v>0</v>
      </c>
      <c r="I35" s="16">
        <f>VLOOKUP(B35,[1]Brokers!$B$9:$R$69,17,0)</f>
        <v>0</v>
      </c>
      <c r="J35" s="16">
        <f>VLOOKUP(B35,[1]Brokers!$B$9:$M$69,12,0)</f>
        <v>0</v>
      </c>
      <c r="K35" s="16">
        <v>0</v>
      </c>
      <c r="L35" s="16">
        <v>0</v>
      </c>
      <c r="M35" s="27">
        <f t="shared" si="0"/>
        <v>30891485.969999999</v>
      </c>
      <c r="N35" s="33">
        <f>VLOOKUP(B35,[2]Sheet1!$B$16:$N$67,13,0)+M35</f>
        <v>345614691.12</v>
      </c>
      <c r="O35" s="35">
        <f t="shared" si="1"/>
        <v>1.9152470184303054E-3</v>
      </c>
      <c r="P35" s="25"/>
    </row>
    <row r="36" spans="1:17" x14ac:dyDescent="0.25">
      <c r="A36" s="34">
        <f t="shared" si="2"/>
        <v>21</v>
      </c>
      <c r="B36" s="12" t="s">
        <v>77</v>
      </c>
      <c r="C36" s="13" t="s">
        <v>78</v>
      </c>
      <c r="D36" s="14" t="s">
        <v>14</v>
      </c>
      <c r="E36" s="15"/>
      <c r="F36" s="15"/>
      <c r="G36" s="16">
        <f>VLOOKUP(B36,[1]Brokers!$B$9:$H$69,7,0)</f>
        <v>72588334</v>
      </c>
      <c r="H36" s="16">
        <f>VLOOKUP(B36,[1]Brokers!$B$9:$X$69,22,0)</f>
        <v>0</v>
      </c>
      <c r="I36" s="16">
        <f>VLOOKUP(B36,[1]Brokers!$B$9:$R$69,17,0)</f>
        <v>0</v>
      </c>
      <c r="J36" s="16">
        <f>VLOOKUP(B36,[1]Brokers!$B$9:$M$69,12,0)</f>
        <v>0</v>
      </c>
      <c r="K36" s="16">
        <v>0</v>
      </c>
      <c r="L36" s="16">
        <v>0</v>
      </c>
      <c r="M36" s="27">
        <f t="shared" si="0"/>
        <v>72588334</v>
      </c>
      <c r="N36" s="33">
        <f>VLOOKUP(B36,[2]Sheet1!$B$16:$N$67,13,0)+M36</f>
        <v>338910513.14999998</v>
      </c>
      <c r="O36" s="35">
        <f t="shared" si="1"/>
        <v>1.8780953660324897E-3</v>
      </c>
      <c r="P36" s="25"/>
    </row>
    <row r="37" spans="1:17" x14ac:dyDescent="0.25">
      <c r="A37" s="34">
        <f t="shared" si="2"/>
        <v>22</v>
      </c>
      <c r="B37" s="12" t="s">
        <v>51</v>
      </c>
      <c r="C37" s="13" t="s">
        <v>52</v>
      </c>
      <c r="D37" s="14" t="s">
        <v>14</v>
      </c>
      <c r="E37" s="15" t="s">
        <v>14</v>
      </c>
      <c r="F37" s="15"/>
      <c r="G37" s="16">
        <f>VLOOKUP(B37,[1]Brokers!$B$9:$H$69,7,0)</f>
        <v>17450272.66</v>
      </c>
      <c r="H37" s="16">
        <f>VLOOKUP(B37,[1]Brokers!$B$9:$X$69,22,0)</f>
        <v>0</v>
      </c>
      <c r="I37" s="16">
        <f>VLOOKUP(B37,[1]Brokers!$B$9:$R$69,17,0)</f>
        <v>0</v>
      </c>
      <c r="J37" s="16">
        <f>VLOOKUP(B37,[1]Brokers!$B$9:$M$69,12,0)</f>
        <v>0</v>
      </c>
      <c r="K37" s="16">
        <v>0</v>
      </c>
      <c r="L37" s="16">
        <v>0</v>
      </c>
      <c r="M37" s="27">
        <f t="shared" si="0"/>
        <v>17450272.66</v>
      </c>
      <c r="N37" s="33">
        <f>VLOOKUP(B37,[2]Sheet1!$B$16:$N$67,13,0)+M37</f>
        <v>265235675.92999998</v>
      </c>
      <c r="O37" s="35">
        <f t="shared" si="1"/>
        <v>1.4698213084058415E-3</v>
      </c>
      <c r="P37" s="25"/>
    </row>
    <row r="38" spans="1:17" x14ac:dyDescent="0.25">
      <c r="A38" s="34">
        <f t="shared" si="2"/>
        <v>23</v>
      </c>
      <c r="B38" s="12" t="s">
        <v>55</v>
      </c>
      <c r="C38" s="13" t="s">
        <v>56</v>
      </c>
      <c r="D38" s="14" t="s">
        <v>14</v>
      </c>
      <c r="E38" s="15"/>
      <c r="F38" s="15"/>
      <c r="G38" s="16">
        <f>VLOOKUP(B38,[1]Brokers!$B$9:$H$69,7,0)</f>
        <v>22587160.050000001</v>
      </c>
      <c r="H38" s="16">
        <f>VLOOKUP(B38,[1]Brokers!$B$9:$X$69,22,0)</f>
        <v>0</v>
      </c>
      <c r="I38" s="16">
        <f>VLOOKUP(B38,[1]Brokers!$B$9:$R$69,17,0)</f>
        <v>0</v>
      </c>
      <c r="J38" s="16">
        <f>VLOOKUP(B38,[1]Brokers!$B$9:$M$69,12,0)</f>
        <v>0</v>
      </c>
      <c r="K38" s="16">
        <v>0</v>
      </c>
      <c r="L38" s="16">
        <v>0</v>
      </c>
      <c r="M38" s="27">
        <f t="shared" si="0"/>
        <v>22587160.050000001</v>
      </c>
      <c r="N38" s="33">
        <f>VLOOKUP(B38,[2]Sheet1!$B$16:$N$67,13,0)+M38</f>
        <v>256445929.85000002</v>
      </c>
      <c r="O38" s="35">
        <f t="shared" si="1"/>
        <v>1.4211123402832037E-3</v>
      </c>
      <c r="P38" s="25"/>
    </row>
    <row r="39" spans="1:17" x14ac:dyDescent="0.25">
      <c r="A39" s="34">
        <f t="shared" si="2"/>
        <v>24</v>
      </c>
      <c r="B39" s="12" t="s">
        <v>59</v>
      </c>
      <c r="C39" s="13" t="s">
        <v>60</v>
      </c>
      <c r="D39" s="14" t="s">
        <v>14</v>
      </c>
      <c r="E39" s="15"/>
      <c r="F39" s="15"/>
      <c r="G39" s="16">
        <f>VLOOKUP(B39,[1]Brokers!$B$9:$H$69,7,0)</f>
        <v>9314601.3000000007</v>
      </c>
      <c r="H39" s="16">
        <f>VLOOKUP(B39,[1]Brokers!$B$9:$X$69,22,0)</f>
        <v>0</v>
      </c>
      <c r="I39" s="16">
        <f>VLOOKUP(B39,[1]Brokers!$B$9:$R$69,17,0)</f>
        <v>0</v>
      </c>
      <c r="J39" s="16">
        <f>VLOOKUP(B39,[1]Brokers!$B$9:$M$69,12,0)</f>
        <v>5036800</v>
      </c>
      <c r="K39" s="16">
        <v>0</v>
      </c>
      <c r="L39" s="16">
        <v>0</v>
      </c>
      <c r="M39" s="27">
        <f t="shared" si="0"/>
        <v>14351401.300000001</v>
      </c>
      <c r="N39" s="33">
        <f>VLOOKUP(B39,[2]Sheet1!$B$16:$N$67,13,0)+M39</f>
        <v>220818487.53</v>
      </c>
      <c r="O39" s="35">
        <f t="shared" si="1"/>
        <v>1.2236804763292902E-3</v>
      </c>
      <c r="P39" s="25"/>
      <c r="Q39" s="1"/>
    </row>
    <row r="40" spans="1:17" x14ac:dyDescent="0.25">
      <c r="A40" s="34">
        <f t="shared" si="2"/>
        <v>25</v>
      </c>
      <c r="B40" s="12" t="s">
        <v>82</v>
      </c>
      <c r="C40" s="13" t="s">
        <v>83</v>
      </c>
      <c r="D40" s="14" t="s">
        <v>14</v>
      </c>
      <c r="E40" s="15"/>
      <c r="F40" s="15"/>
      <c r="G40" s="16">
        <f>VLOOKUP(B40,[1]Brokers!$B$9:$H$69,7,0)</f>
        <v>3911743</v>
      </c>
      <c r="H40" s="16">
        <f>VLOOKUP(B40,[1]Brokers!$B$9:$X$69,22,0)</f>
        <v>0</v>
      </c>
      <c r="I40" s="16">
        <f>VLOOKUP(B40,[1]Brokers!$B$9:$R$69,17,0)</f>
        <v>0</v>
      </c>
      <c r="J40" s="16">
        <f>VLOOKUP(B40,[1]Brokers!$B$9:$M$69,12,0)</f>
        <v>0</v>
      </c>
      <c r="K40" s="16">
        <v>0</v>
      </c>
      <c r="L40" s="16">
        <v>0</v>
      </c>
      <c r="M40" s="27">
        <f t="shared" si="0"/>
        <v>3911743</v>
      </c>
      <c r="N40" s="33">
        <f>VLOOKUP(B40,[2]Sheet1!$B$16:$N$67,13,0)+M40</f>
        <v>202493948.75999999</v>
      </c>
      <c r="O40" s="35">
        <f t="shared" si="1"/>
        <v>1.1221338142657627E-3</v>
      </c>
      <c r="P40" s="25"/>
    </row>
    <row r="41" spans="1:17" x14ac:dyDescent="0.25">
      <c r="A41" s="34">
        <f t="shared" si="2"/>
        <v>26</v>
      </c>
      <c r="B41" s="12" t="s">
        <v>132</v>
      </c>
      <c r="C41" s="13" t="s">
        <v>134</v>
      </c>
      <c r="D41" s="14" t="s">
        <v>14</v>
      </c>
      <c r="E41" s="15"/>
      <c r="F41" s="15"/>
      <c r="G41" s="16">
        <f>VLOOKUP(B41,[1]Brokers!$B$9:$H$69,7,0)</f>
        <v>21443626.309999999</v>
      </c>
      <c r="H41" s="16">
        <f>VLOOKUP(B41,[1]Brokers!$B$9:$X$69,22,0)</f>
        <v>0</v>
      </c>
      <c r="I41" s="16">
        <f>VLOOKUP(B41,[1]Brokers!$B$9:$R$69,17,0)</f>
        <v>0</v>
      </c>
      <c r="J41" s="16">
        <f>VLOOKUP(B41,[1]Brokers!$B$9:$M$69,12,0)</f>
        <v>0</v>
      </c>
      <c r="K41" s="16">
        <v>0</v>
      </c>
      <c r="L41" s="16">
        <v>0</v>
      </c>
      <c r="M41" s="27">
        <f t="shared" si="0"/>
        <v>21443626.309999999</v>
      </c>
      <c r="N41" s="33">
        <f>VLOOKUP(B41,[2]Sheet1!$B$16:$N$67,13,0)+M41</f>
        <v>184578276.86000001</v>
      </c>
      <c r="O41" s="35">
        <f t="shared" si="1"/>
        <v>1.022852915417233E-3</v>
      </c>
      <c r="P41" s="25"/>
    </row>
    <row r="42" spans="1:17" x14ac:dyDescent="0.25">
      <c r="A42" s="34">
        <f t="shared" si="2"/>
        <v>27</v>
      </c>
      <c r="B42" s="12" t="s">
        <v>118</v>
      </c>
      <c r="C42" s="13" t="s">
        <v>119</v>
      </c>
      <c r="D42" s="14" t="s">
        <v>14</v>
      </c>
      <c r="E42" s="15"/>
      <c r="F42" s="15"/>
      <c r="G42" s="16">
        <f>VLOOKUP(B42,[1]Brokers!$B$9:$H$69,7,0)</f>
        <v>40452407.560000002</v>
      </c>
      <c r="H42" s="16">
        <f>VLOOKUP(B42,[1]Brokers!$B$9:$X$69,22,0)</f>
        <v>0</v>
      </c>
      <c r="I42" s="16">
        <f>VLOOKUP(B42,[1]Brokers!$B$9:$R$69,17,0)</f>
        <v>0</v>
      </c>
      <c r="J42" s="16">
        <f>VLOOKUP(B42,[1]Brokers!$B$9:$M$69,12,0)</f>
        <v>0</v>
      </c>
      <c r="K42" s="16">
        <v>0</v>
      </c>
      <c r="L42" s="16">
        <v>0</v>
      </c>
      <c r="M42" s="27">
        <f t="shared" si="0"/>
        <v>40452407.560000002</v>
      </c>
      <c r="N42" s="33">
        <f>VLOOKUP(B42,[2]Sheet1!$B$16:$N$67,13,0)+M42</f>
        <v>177465259.87</v>
      </c>
      <c r="O42" s="35">
        <f t="shared" si="1"/>
        <v>9.83435654137065E-4</v>
      </c>
      <c r="P42" s="25"/>
    </row>
    <row r="43" spans="1:17" x14ac:dyDescent="0.25">
      <c r="A43" s="34">
        <f t="shared" si="2"/>
        <v>28</v>
      </c>
      <c r="B43" s="12" t="s">
        <v>33</v>
      </c>
      <c r="C43" s="13" t="s">
        <v>34</v>
      </c>
      <c r="D43" s="14" t="s">
        <v>14</v>
      </c>
      <c r="E43" s="15" t="s">
        <v>14</v>
      </c>
      <c r="F43" s="15"/>
      <c r="G43" s="16">
        <f>VLOOKUP(B43,[1]Brokers!$B$9:$H$69,7,0)</f>
        <v>0</v>
      </c>
      <c r="H43" s="16">
        <f>VLOOKUP(B43,[1]Brokers!$B$9:$X$69,22,0)</f>
        <v>0</v>
      </c>
      <c r="I43" s="16">
        <f>VLOOKUP(B43,[1]Brokers!$B$9:$R$69,17,0)</f>
        <v>0</v>
      </c>
      <c r="J43" s="16">
        <f>VLOOKUP(B43,[1]Brokers!$B$9:$M$69,12,0)</f>
        <v>0</v>
      </c>
      <c r="K43" s="16">
        <v>0</v>
      </c>
      <c r="L43" s="16">
        <v>0</v>
      </c>
      <c r="M43" s="27">
        <f t="shared" si="0"/>
        <v>0</v>
      </c>
      <c r="N43" s="33">
        <f>VLOOKUP(B43,[2]Sheet1!$B$16:$N$67,13,0)+M43</f>
        <v>175815620.69999999</v>
      </c>
      <c r="O43" s="35">
        <f t="shared" si="1"/>
        <v>9.7429406790532861E-4</v>
      </c>
      <c r="P43" s="25"/>
    </row>
    <row r="44" spans="1:17" x14ac:dyDescent="0.25">
      <c r="A44" s="34">
        <f t="shared" si="2"/>
        <v>29</v>
      </c>
      <c r="B44" s="12" t="s">
        <v>53</v>
      </c>
      <c r="C44" s="13" t="s">
        <v>54</v>
      </c>
      <c r="D44" s="14" t="s">
        <v>14</v>
      </c>
      <c r="E44" s="15"/>
      <c r="F44" s="15"/>
      <c r="G44" s="16">
        <f>VLOOKUP(B44,[1]Brokers!$B$9:$H$69,7,0)</f>
        <v>11685548.800000001</v>
      </c>
      <c r="H44" s="16">
        <f>VLOOKUP(B44,[1]Brokers!$B$9:$X$69,22,0)</f>
        <v>0</v>
      </c>
      <c r="I44" s="16">
        <f>VLOOKUP(B44,[1]Brokers!$B$9:$R$69,17,0)</f>
        <v>0</v>
      </c>
      <c r="J44" s="16">
        <f>VLOOKUP(B44,[1]Brokers!$B$9:$M$69,12,0)</f>
        <v>4408000</v>
      </c>
      <c r="K44" s="16">
        <v>0</v>
      </c>
      <c r="L44" s="16">
        <v>0</v>
      </c>
      <c r="M44" s="27">
        <f t="shared" si="0"/>
        <v>16093548.800000001</v>
      </c>
      <c r="N44" s="33">
        <f>VLOOKUP(B44,[2]Sheet1!$B$16:$N$67,13,0)+M44</f>
        <v>136977488.15000001</v>
      </c>
      <c r="O44" s="35">
        <f t="shared" si="1"/>
        <v>7.5906994844808723E-4</v>
      </c>
      <c r="P44" s="25"/>
    </row>
    <row r="45" spans="1:17" x14ac:dyDescent="0.25">
      <c r="A45" s="34">
        <f t="shared" si="2"/>
        <v>30</v>
      </c>
      <c r="B45" s="12" t="s">
        <v>45</v>
      </c>
      <c r="C45" s="13" t="s">
        <v>46</v>
      </c>
      <c r="D45" s="14" t="s">
        <v>14</v>
      </c>
      <c r="E45" s="15"/>
      <c r="F45" s="15"/>
      <c r="G45" s="16">
        <f>VLOOKUP(B45,[1]Brokers!$B$9:$H$69,7,0)</f>
        <v>10372232</v>
      </c>
      <c r="H45" s="16">
        <f>VLOOKUP(B45,[1]Brokers!$B$9:$X$69,22,0)</f>
        <v>0</v>
      </c>
      <c r="I45" s="16">
        <f>VLOOKUP(B45,[1]Brokers!$B$9:$R$69,17,0)</f>
        <v>0</v>
      </c>
      <c r="J45" s="16">
        <f>VLOOKUP(B45,[1]Brokers!$B$9:$M$69,12,0)</f>
        <v>358400</v>
      </c>
      <c r="K45" s="16">
        <v>0</v>
      </c>
      <c r="L45" s="16">
        <v>0</v>
      </c>
      <c r="M45" s="27">
        <f t="shared" si="0"/>
        <v>10730632</v>
      </c>
      <c r="N45" s="33">
        <f>VLOOKUP(B45,[2]Sheet1!$B$16:$N$67,13,0)+M45</f>
        <v>124473979.31</v>
      </c>
      <c r="O45" s="35">
        <f t="shared" si="1"/>
        <v>6.8978091461644299E-4</v>
      </c>
      <c r="P45" s="25"/>
    </row>
    <row r="46" spans="1:17" x14ac:dyDescent="0.25">
      <c r="A46" s="34">
        <f t="shared" si="2"/>
        <v>31</v>
      </c>
      <c r="B46" s="12" t="s">
        <v>84</v>
      </c>
      <c r="C46" s="13" t="s">
        <v>85</v>
      </c>
      <c r="D46" s="14" t="s">
        <v>14</v>
      </c>
      <c r="E46" s="15" t="s">
        <v>14</v>
      </c>
      <c r="F46" s="15"/>
      <c r="G46" s="16">
        <f>VLOOKUP(B46,[1]Brokers!$B$9:$H$69,7,0)</f>
        <v>12250716</v>
      </c>
      <c r="H46" s="16">
        <f>VLOOKUP(B46,[1]Brokers!$B$9:$X$69,22,0)</f>
        <v>0</v>
      </c>
      <c r="I46" s="16">
        <f>VLOOKUP(B46,[1]Brokers!$B$9:$R$69,17,0)</f>
        <v>0</v>
      </c>
      <c r="J46" s="16">
        <f>VLOOKUP(B46,[1]Brokers!$B$9:$M$69,12,0)</f>
        <v>0</v>
      </c>
      <c r="K46" s="16">
        <v>0</v>
      </c>
      <c r="L46" s="16">
        <v>0</v>
      </c>
      <c r="M46" s="27">
        <f t="shared" si="0"/>
        <v>12250716</v>
      </c>
      <c r="N46" s="33">
        <f>VLOOKUP(B46,[2]Sheet1!$B$16:$N$67,13,0)+M46</f>
        <v>76201831.5</v>
      </c>
      <c r="O46" s="35">
        <f t="shared" si="1"/>
        <v>4.2227756611373394E-4</v>
      </c>
      <c r="P46" s="25"/>
    </row>
    <row r="47" spans="1:17" x14ac:dyDescent="0.25">
      <c r="A47" s="34">
        <f t="shared" si="2"/>
        <v>32</v>
      </c>
      <c r="B47" s="12" t="s">
        <v>65</v>
      </c>
      <c r="C47" s="13" t="s">
        <v>66</v>
      </c>
      <c r="D47" s="14" t="s">
        <v>14</v>
      </c>
      <c r="E47" s="15"/>
      <c r="F47" s="15"/>
      <c r="G47" s="16">
        <f>VLOOKUP(B47,[1]Brokers!$B$9:$H$69,7,0)</f>
        <v>0</v>
      </c>
      <c r="H47" s="16">
        <f>VLOOKUP(B47,[1]Brokers!$B$9:$X$69,22,0)</f>
        <v>0</v>
      </c>
      <c r="I47" s="16">
        <f>VLOOKUP(B47,[1]Brokers!$B$9:$R$69,17,0)</f>
        <v>0</v>
      </c>
      <c r="J47" s="16">
        <f>VLOOKUP(B47,[1]Brokers!$B$9:$M$69,12,0)</f>
        <v>0</v>
      </c>
      <c r="K47" s="16">
        <v>0</v>
      </c>
      <c r="L47" s="16">
        <v>0</v>
      </c>
      <c r="M47" s="27">
        <f t="shared" si="0"/>
        <v>0</v>
      </c>
      <c r="N47" s="33">
        <f>VLOOKUP(B47,[2]Sheet1!$B$16:$N$67,13,0)+M47</f>
        <v>70254555</v>
      </c>
      <c r="O47" s="35">
        <f t="shared" si="1"/>
        <v>3.8932033403689853E-4</v>
      </c>
      <c r="P47" s="25"/>
    </row>
    <row r="48" spans="1:17" x14ac:dyDescent="0.25">
      <c r="A48" s="34">
        <f t="shared" si="2"/>
        <v>33</v>
      </c>
      <c r="B48" s="12" t="s">
        <v>73</v>
      </c>
      <c r="C48" s="13" t="s">
        <v>74</v>
      </c>
      <c r="D48" s="14" t="s">
        <v>14</v>
      </c>
      <c r="E48" s="15"/>
      <c r="F48" s="15"/>
      <c r="G48" s="16">
        <f>VLOOKUP(B48,[1]Brokers!$B$9:$H$69,7,0)</f>
        <v>3218928</v>
      </c>
      <c r="H48" s="16">
        <f>VLOOKUP(B48,[1]Brokers!$B$9:$X$69,22,0)</f>
        <v>0</v>
      </c>
      <c r="I48" s="16">
        <f>VLOOKUP(B48,[1]Brokers!$B$9:$R$69,17,0)</f>
        <v>0</v>
      </c>
      <c r="J48" s="16">
        <f>VLOOKUP(B48,[1]Brokers!$B$9:$M$69,12,0)</f>
        <v>16000</v>
      </c>
      <c r="K48" s="16">
        <v>0</v>
      </c>
      <c r="L48" s="16">
        <v>0</v>
      </c>
      <c r="M48" s="27">
        <f t="shared" ref="M48:M66" si="3">L48+I48+J48+H48+G48</f>
        <v>3234928</v>
      </c>
      <c r="N48" s="33">
        <f>VLOOKUP(B48,[2]Sheet1!$B$16:$N$67,13,0)+M48</f>
        <v>68693180.469999999</v>
      </c>
      <c r="O48" s="35">
        <f t="shared" ref="O48:O66" si="4">N48/$N$67</f>
        <v>3.8066787223458112E-4</v>
      </c>
      <c r="P48" s="25"/>
    </row>
    <row r="49" spans="1:17" x14ac:dyDescent="0.25">
      <c r="A49" s="34">
        <f t="shared" si="2"/>
        <v>34</v>
      </c>
      <c r="B49" s="12" t="s">
        <v>96</v>
      </c>
      <c r="C49" s="13" t="s">
        <v>97</v>
      </c>
      <c r="D49" s="14" t="s">
        <v>14</v>
      </c>
      <c r="E49" s="15"/>
      <c r="F49" s="15"/>
      <c r="G49" s="16">
        <f>VLOOKUP(B49,[1]Brokers!$B$9:$H$69,7,0)</f>
        <v>11935966.98</v>
      </c>
      <c r="H49" s="16">
        <f>VLOOKUP(B49,[1]Brokers!$B$9:$X$69,22,0)</f>
        <v>0</v>
      </c>
      <c r="I49" s="16">
        <f>VLOOKUP(B49,[1]Brokers!$B$9:$R$69,17,0)</f>
        <v>0</v>
      </c>
      <c r="J49" s="16">
        <f>VLOOKUP(B49,[1]Brokers!$B$9:$M$69,12,0)</f>
        <v>0</v>
      </c>
      <c r="K49" s="16">
        <v>0</v>
      </c>
      <c r="L49" s="16">
        <v>0</v>
      </c>
      <c r="M49" s="27">
        <f t="shared" si="3"/>
        <v>11935966.98</v>
      </c>
      <c r="N49" s="33">
        <f>VLOOKUP(B49,[2]Sheet1!$B$16:$N$67,13,0)+M49</f>
        <v>66140711.379999995</v>
      </c>
      <c r="O49" s="35">
        <f t="shared" si="4"/>
        <v>3.6652319337727914E-4</v>
      </c>
      <c r="P49" s="25"/>
    </row>
    <row r="50" spans="1:17" x14ac:dyDescent="0.25">
      <c r="A50" s="34">
        <f t="shared" si="2"/>
        <v>35</v>
      </c>
      <c r="B50" s="12" t="s">
        <v>49</v>
      </c>
      <c r="C50" s="13" t="s">
        <v>50</v>
      </c>
      <c r="D50" s="14" t="s">
        <v>14</v>
      </c>
      <c r="E50" s="15"/>
      <c r="F50" s="15"/>
      <c r="G50" s="16">
        <f>VLOOKUP(B50,[1]Brokers!$B$9:$H$69,7,0)</f>
        <v>745365</v>
      </c>
      <c r="H50" s="16">
        <f>VLOOKUP(B50,[1]Brokers!$B$9:$X$69,22,0)</f>
        <v>0</v>
      </c>
      <c r="I50" s="16">
        <f>VLOOKUP(B50,[1]Brokers!$B$9:$R$69,17,0)</f>
        <v>0</v>
      </c>
      <c r="J50" s="16">
        <f>VLOOKUP(B50,[1]Brokers!$B$9:$M$69,12,0)</f>
        <v>0</v>
      </c>
      <c r="K50" s="16">
        <v>0</v>
      </c>
      <c r="L50" s="16">
        <v>0</v>
      </c>
      <c r="M50" s="27">
        <f t="shared" si="3"/>
        <v>745365</v>
      </c>
      <c r="N50" s="33">
        <f>VLOOKUP(B50,[2]Sheet1!$B$16:$N$67,13,0)+M50</f>
        <v>60418133.799999997</v>
      </c>
      <c r="O50" s="35">
        <f t="shared" si="4"/>
        <v>3.3481114545387167E-4</v>
      </c>
      <c r="P50" s="25"/>
    </row>
    <row r="51" spans="1:17" x14ac:dyDescent="0.25">
      <c r="A51" s="34">
        <f t="shared" si="2"/>
        <v>36</v>
      </c>
      <c r="B51" s="12" t="s">
        <v>57</v>
      </c>
      <c r="C51" s="13" t="s">
        <v>58</v>
      </c>
      <c r="D51" s="14" t="s">
        <v>14</v>
      </c>
      <c r="E51" s="15" t="s">
        <v>14</v>
      </c>
      <c r="F51" s="15" t="s">
        <v>14</v>
      </c>
      <c r="G51" s="16">
        <f>VLOOKUP(B51,[1]Brokers!$B$9:$H$69,7,0)</f>
        <v>949240</v>
      </c>
      <c r="H51" s="16">
        <f>VLOOKUP(B51,[1]Brokers!$B$9:$X$69,22,0)</f>
        <v>0</v>
      </c>
      <c r="I51" s="16">
        <f>VLOOKUP(B51,[1]Brokers!$B$9:$R$69,17,0)</f>
        <v>0</v>
      </c>
      <c r="J51" s="16">
        <f>VLOOKUP(B51,[1]Brokers!$B$9:$M$69,12,0)</f>
        <v>0</v>
      </c>
      <c r="K51" s="16">
        <v>0</v>
      </c>
      <c r="L51" s="16">
        <v>0</v>
      </c>
      <c r="M51" s="27">
        <f t="shared" si="3"/>
        <v>949240</v>
      </c>
      <c r="N51" s="33">
        <f>VLOOKUP(B51,[2]Sheet1!$B$16:$N$67,13,0)+M51</f>
        <v>59350588</v>
      </c>
      <c r="O51" s="35">
        <f t="shared" si="4"/>
        <v>3.2889526871882318E-4</v>
      </c>
      <c r="P51" s="25"/>
    </row>
    <row r="52" spans="1:17" x14ac:dyDescent="0.25">
      <c r="A52" s="34">
        <f t="shared" si="2"/>
        <v>37</v>
      </c>
      <c r="B52" s="12" t="s">
        <v>67</v>
      </c>
      <c r="C52" s="13" t="s">
        <v>68</v>
      </c>
      <c r="D52" s="14" t="s">
        <v>14</v>
      </c>
      <c r="E52" s="15"/>
      <c r="F52" s="15"/>
      <c r="G52" s="16">
        <f>VLOOKUP(B52,[1]Brokers!$B$9:$H$69,7,0)</f>
        <v>2850520</v>
      </c>
      <c r="H52" s="16">
        <f>VLOOKUP(B52,[1]Brokers!$B$9:$X$69,22,0)</f>
        <v>0</v>
      </c>
      <c r="I52" s="16">
        <f>VLOOKUP(B52,[1]Brokers!$B$9:$R$69,17,0)</f>
        <v>0</v>
      </c>
      <c r="J52" s="16">
        <f>VLOOKUP(B52,[1]Brokers!$B$9:$M$69,12,0)</f>
        <v>0</v>
      </c>
      <c r="K52" s="16">
        <v>0</v>
      </c>
      <c r="L52" s="16">
        <v>0</v>
      </c>
      <c r="M52" s="27">
        <f t="shared" si="3"/>
        <v>2850520</v>
      </c>
      <c r="N52" s="33">
        <f>VLOOKUP(B52,[2]Sheet1!$B$16:$N$67,13,0)+M52</f>
        <v>53232662.300000004</v>
      </c>
      <c r="O52" s="35">
        <f t="shared" si="4"/>
        <v>2.9499237264131011E-4</v>
      </c>
      <c r="P52" s="25"/>
    </row>
    <row r="53" spans="1:17" x14ac:dyDescent="0.25">
      <c r="A53" s="34">
        <f t="shared" si="2"/>
        <v>38</v>
      </c>
      <c r="B53" s="12" t="s">
        <v>86</v>
      </c>
      <c r="C53" s="13" t="s">
        <v>87</v>
      </c>
      <c r="D53" s="14" t="s">
        <v>14</v>
      </c>
      <c r="E53" s="15"/>
      <c r="F53" s="15"/>
      <c r="G53" s="16">
        <f>VLOOKUP(B53,[1]Brokers!$B$9:$H$69,7,0)</f>
        <v>0</v>
      </c>
      <c r="H53" s="16">
        <f>VLOOKUP(B53,[1]Brokers!$B$9:$X$69,22,0)</f>
        <v>0</v>
      </c>
      <c r="I53" s="16">
        <f>VLOOKUP(B53,[1]Brokers!$B$9:$R$69,17,0)</f>
        <v>0</v>
      </c>
      <c r="J53" s="16">
        <f>VLOOKUP(B53,[1]Brokers!$B$9:$M$69,12,0)</f>
        <v>0</v>
      </c>
      <c r="K53" s="16">
        <v>0</v>
      </c>
      <c r="L53" s="16">
        <v>0</v>
      </c>
      <c r="M53" s="27">
        <f t="shared" si="3"/>
        <v>0</v>
      </c>
      <c r="N53" s="33">
        <f>VLOOKUP(B53,[2]Sheet1!$B$16:$N$67,13,0)+M53</f>
        <v>43456878.060000002</v>
      </c>
      <c r="O53" s="35">
        <f t="shared" si="4"/>
        <v>2.4081920784381835E-4</v>
      </c>
      <c r="P53" s="25"/>
    </row>
    <row r="54" spans="1:17" x14ac:dyDescent="0.25">
      <c r="A54" s="34">
        <f t="shared" si="2"/>
        <v>39</v>
      </c>
      <c r="B54" s="12" t="s">
        <v>37</v>
      </c>
      <c r="C54" s="13" t="s">
        <v>38</v>
      </c>
      <c r="D54" s="14" t="s">
        <v>14</v>
      </c>
      <c r="E54" s="15" t="s">
        <v>14</v>
      </c>
      <c r="F54" s="15" t="s">
        <v>14</v>
      </c>
      <c r="G54" s="16">
        <f>VLOOKUP(B54,[1]Brokers!$B$9:$H$69,7,0)</f>
        <v>2787606.2</v>
      </c>
      <c r="H54" s="16">
        <f>VLOOKUP(B54,[1]Brokers!$B$9:$X$69,22,0)</f>
        <v>0</v>
      </c>
      <c r="I54" s="16">
        <f>VLOOKUP(B54,[1]Brokers!$B$9:$R$69,17,0)</f>
        <v>0</v>
      </c>
      <c r="J54" s="16">
        <f>VLOOKUP(B54,[1]Brokers!$B$9:$M$69,12,0)</f>
        <v>0</v>
      </c>
      <c r="K54" s="16">
        <v>0</v>
      </c>
      <c r="L54" s="16">
        <v>0</v>
      </c>
      <c r="M54" s="27">
        <f t="shared" si="3"/>
        <v>2787606.2</v>
      </c>
      <c r="N54" s="33">
        <f>VLOOKUP(B54,[2]Sheet1!$B$16:$N$67,13,0)+M54</f>
        <v>31483122.899999999</v>
      </c>
      <c r="O54" s="35">
        <f t="shared" si="4"/>
        <v>1.7446583960218279E-4</v>
      </c>
      <c r="P54" s="25"/>
    </row>
    <row r="55" spans="1:17" x14ac:dyDescent="0.25">
      <c r="A55" s="34">
        <f t="shared" si="2"/>
        <v>40</v>
      </c>
      <c r="B55" s="12" t="s">
        <v>88</v>
      </c>
      <c r="C55" s="13" t="s">
        <v>89</v>
      </c>
      <c r="D55" s="14" t="s">
        <v>14</v>
      </c>
      <c r="E55" s="15"/>
      <c r="F55" s="15"/>
      <c r="G55" s="16">
        <f>VLOOKUP(B55,[1]Brokers!$B$9:$H$69,7,0)</f>
        <v>1602120</v>
      </c>
      <c r="H55" s="16">
        <f>VLOOKUP(B55,[1]Brokers!$B$9:$X$69,22,0)</f>
        <v>0</v>
      </c>
      <c r="I55" s="16">
        <f>VLOOKUP(B55,[1]Brokers!$B$9:$R$69,17,0)</f>
        <v>0</v>
      </c>
      <c r="J55" s="16">
        <f>VLOOKUP(B55,[1]Brokers!$B$9:$M$69,12,0)</f>
        <v>0</v>
      </c>
      <c r="K55" s="16">
        <v>0</v>
      </c>
      <c r="L55" s="16">
        <v>0</v>
      </c>
      <c r="M55" s="27">
        <f t="shared" si="3"/>
        <v>1602120</v>
      </c>
      <c r="N55" s="33">
        <f>VLOOKUP(B55,[2]Sheet1!$B$16:$N$67,13,0)+M55</f>
        <v>30501540.800000001</v>
      </c>
      <c r="O55" s="35">
        <f t="shared" si="4"/>
        <v>1.6902633648303785E-4</v>
      </c>
      <c r="P55" s="25"/>
    </row>
    <row r="56" spans="1:17" s="18" customFormat="1" x14ac:dyDescent="0.25">
      <c r="A56" s="34">
        <f t="shared" si="2"/>
        <v>41</v>
      </c>
      <c r="B56" s="12" t="s">
        <v>61</v>
      </c>
      <c r="C56" s="13" t="s">
        <v>62</v>
      </c>
      <c r="D56" s="14" t="s">
        <v>14</v>
      </c>
      <c r="E56" s="15" t="s">
        <v>14</v>
      </c>
      <c r="F56" s="15" t="s">
        <v>14</v>
      </c>
      <c r="G56" s="16">
        <f>VLOOKUP(B56,[1]Brokers!$B$9:$H$69,7,0)</f>
        <v>3855000</v>
      </c>
      <c r="H56" s="16">
        <f>VLOOKUP(B56,[1]Brokers!$B$9:$X$69,22,0)</f>
        <v>0</v>
      </c>
      <c r="I56" s="16">
        <f>VLOOKUP(B56,[1]Brokers!$B$9:$R$69,17,0)</f>
        <v>0</v>
      </c>
      <c r="J56" s="16">
        <f>VLOOKUP(B56,[1]Brokers!$B$9:$M$69,12,0)</f>
        <v>0</v>
      </c>
      <c r="K56" s="16">
        <v>0</v>
      </c>
      <c r="L56" s="16">
        <v>0</v>
      </c>
      <c r="M56" s="27">
        <f t="shared" si="3"/>
        <v>3855000</v>
      </c>
      <c r="N56" s="33">
        <f>VLOOKUP(B56,[2]Sheet1!$B$16:$N$67,13,0)+M56</f>
        <v>23790813.199999999</v>
      </c>
      <c r="O56" s="35">
        <f t="shared" si="4"/>
        <v>1.318383888707779E-4</v>
      </c>
      <c r="P56" s="25"/>
      <c r="Q56" s="17"/>
    </row>
    <row r="57" spans="1:17" x14ac:dyDescent="0.25">
      <c r="A57" s="34">
        <f t="shared" si="2"/>
        <v>42</v>
      </c>
      <c r="B57" s="12" t="s">
        <v>130</v>
      </c>
      <c r="C57" s="13" t="s">
        <v>129</v>
      </c>
      <c r="D57" s="14" t="s">
        <v>14</v>
      </c>
      <c r="E57" s="15"/>
      <c r="F57" s="15"/>
      <c r="G57" s="16">
        <f>VLOOKUP(B57,[1]Brokers!$B$9:$H$69,7,0)</f>
        <v>0</v>
      </c>
      <c r="H57" s="16">
        <f>VLOOKUP(B57,[1]Brokers!$B$9:$X$69,22,0)</f>
        <v>0</v>
      </c>
      <c r="I57" s="16">
        <f>VLOOKUP(B57,[1]Brokers!$B$9:$R$69,17,0)</f>
        <v>0</v>
      </c>
      <c r="J57" s="16">
        <f>VLOOKUP(B57,[1]Brokers!$B$9:$M$69,12,0)</f>
        <v>0</v>
      </c>
      <c r="K57" s="16"/>
      <c r="L57" s="16">
        <v>0</v>
      </c>
      <c r="M57" s="27">
        <f t="shared" si="3"/>
        <v>0</v>
      </c>
      <c r="N57" s="33">
        <f>VLOOKUP(B57,[2]Sheet1!$B$16:$N$67,13,0)+M57</f>
        <v>22123180</v>
      </c>
      <c r="O57" s="35">
        <f t="shared" si="4"/>
        <v>1.2259708751352042E-4</v>
      </c>
      <c r="P57" s="25"/>
    </row>
    <row r="58" spans="1:17" x14ac:dyDescent="0.25">
      <c r="A58" s="34">
        <f t="shared" si="2"/>
        <v>43</v>
      </c>
      <c r="B58" s="12" t="s">
        <v>90</v>
      </c>
      <c r="C58" s="13" t="s">
        <v>91</v>
      </c>
      <c r="D58" s="14" t="s">
        <v>14</v>
      </c>
      <c r="E58" s="15"/>
      <c r="F58" s="15"/>
      <c r="G58" s="16">
        <f>VLOOKUP(B58,[1]Brokers!$B$9:$H$69,7,0)</f>
        <v>6238250</v>
      </c>
      <c r="H58" s="16">
        <f>VLOOKUP(B58,[1]Brokers!$B$9:$X$69,22,0)</f>
        <v>0</v>
      </c>
      <c r="I58" s="16">
        <f>VLOOKUP(B58,[1]Brokers!$B$9:$R$69,17,0)</f>
        <v>0</v>
      </c>
      <c r="J58" s="16">
        <f>VLOOKUP(B58,[1]Brokers!$B$9:$M$69,12,0)</f>
        <v>0</v>
      </c>
      <c r="K58" s="16">
        <v>0</v>
      </c>
      <c r="L58" s="16">
        <v>0</v>
      </c>
      <c r="M58" s="27">
        <f t="shared" si="3"/>
        <v>6238250</v>
      </c>
      <c r="N58" s="33">
        <f>VLOOKUP(B58,[2]Sheet1!$B$16:$N$67,13,0)+M58</f>
        <v>16379698.4</v>
      </c>
      <c r="O58" s="35">
        <f t="shared" si="4"/>
        <v>9.0769198559604466E-5</v>
      </c>
      <c r="P58" s="25"/>
    </row>
    <row r="59" spans="1:17" x14ac:dyDescent="0.25">
      <c r="A59" s="34">
        <f t="shared" si="2"/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VLOOKUP(B59,[1]Brokers!$B$9:$H$69,7,0)</f>
        <v>0</v>
      </c>
      <c r="H59" s="16">
        <f>VLOOKUP(B59,[1]Brokers!$B$9:$X$69,22,0)</f>
        <v>0</v>
      </c>
      <c r="I59" s="16">
        <f>VLOOKUP(B59,[1]Brokers!$B$9:$R$69,17,0)</f>
        <v>0</v>
      </c>
      <c r="J59" s="16">
        <f>VLOOKUP(B59,[1]Brokers!$B$9:$M$69,12,0)</f>
        <v>0</v>
      </c>
      <c r="K59" s="16">
        <v>0</v>
      </c>
      <c r="L59" s="16">
        <v>0</v>
      </c>
      <c r="M59" s="27">
        <f t="shared" si="3"/>
        <v>0</v>
      </c>
      <c r="N59" s="33">
        <f>VLOOKUP(B59,[2]Sheet1!$B$16:$N$67,13,0)+M59</f>
        <v>13805200</v>
      </c>
      <c r="O59" s="35">
        <f t="shared" si="4"/>
        <v>7.6502442801697226E-5</v>
      </c>
      <c r="P59" s="25"/>
    </row>
    <row r="60" spans="1:17" x14ac:dyDescent="0.25">
      <c r="A60" s="34">
        <f t="shared" si="2"/>
        <v>45</v>
      </c>
      <c r="B60" s="12" t="s">
        <v>104</v>
      </c>
      <c r="C60" s="13" t="s">
        <v>105</v>
      </c>
      <c r="D60" s="14" t="s">
        <v>14</v>
      </c>
      <c r="E60" s="14" t="s">
        <v>14</v>
      </c>
      <c r="F60" s="15"/>
      <c r="G60" s="16">
        <f>VLOOKUP(B60,[1]Brokers!$B$9:$H$69,7,0)</f>
        <v>0</v>
      </c>
      <c r="H60" s="16">
        <f>VLOOKUP(B60,[1]Brokers!$B$9:$X$69,22,0)</f>
        <v>0</v>
      </c>
      <c r="I60" s="16">
        <f>VLOOKUP(B60,[1]Brokers!$B$9:$R$69,17,0)</f>
        <v>0</v>
      </c>
      <c r="J60" s="16">
        <f>VLOOKUP(B60,[1]Brokers!$B$9:$M$69,12,0)</f>
        <v>0</v>
      </c>
      <c r="K60" s="16">
        <v>0</v>
      </c>
      <c r="L60" s="16">
        <v>0</v>
      </c>
      <c r="M60" s="27">
        <f t="shared" si="3"/>
        <v>0</v>
      </c>
      <c r="N60" s="33">
        <f>VLOOKUP(B60,[2]Sheet1!$B$16:$N$67,13,0)+M60</f>
        <v>8829160</v>
      </c>
      <c r="O60" s="35">
        <f t="shared" si="4"/>
        <v>4.8927383006912834E-5</v>
      </c>
      <c r="P60" s="25"/>
    </row>
    <row r="61" spans="1:17" x14ac:dyDescent="0.25">
      <c r="A61" s="34">
        <f t="shared" si="2"/>
        <v>46</v>
      </c>
      <c r="B61" s="12" t="s">
        <v>39</v>
      </c>
      <c r="C61" s="13" t="s">
        <v>40</v>
      </c>
      <c r="D61" s="14" t="s">
        <v>14</v>
      </c>
      <c r="E61" s="15"/>
      <c r="F61" s="15"/>
      <c r="G61" s="16">
        <f>VLOOKUP(B61,[1]Brokers!$B$9:$H$69,7,0)</f>
        <v>110217.1</v>
      </c>
      <c r="H61" s="16">
        <f>VLOOKUP(B61,[1]Brokers!$B$9:$X$69,22,0)</f>
        <v>0</v>
      </c>
      <c r="I61" s="16">
        <f>VLOOKUP(B61,[1]Brokers!$B$9:$R$69,17,0)</f>
        <v>0</v>
      </c>
      <c r="J61" s="16">
        <f>VLOOKUP(B61,[1]Brokers!$B$9:$M$69,12,0)</f>
        <v>0</v>
      </c>
      <c r="K61" s="16">
        <v>0</v>
      </c>
      <c r="L61" s="16">
        <v>0</v>
      </c>
      <c r="M61" s="27">
        <f t="shared" si="3"/>
        <v>110217.1</v>
      </c>
      <c r="N61" s="33">
        <f>VLOOKUP(B61,[2]Sheet1!$B$16:$N$67,13,0)+M61</f>
        <v>5816095.6499999994</v>
      </c>
      <c r="O61" s="35">
        <f t="shared" si="4"/>
        <v>3.2230284587932445E-5</v>
      </c>
      <c r="P61" s="25"/>
    </row>
    <row r="62" spans="1:17" x14ac:dyDescent="0.25">
      <c r="A62" s="34">
        <f t="shared" si="2"/>
        <v>47</v>
      </c>
      <c r="B62" s="12" t="s">
        <v>110</v>
      </c>
      <c r="C62" s="13" t="s">
        <v>138</v>
      </c>
      <c r="D62" s="14" t="s">
        <v>14</v>
      </c>
      <c r="E62" s="15"/>
      <c r="F62" s="15"/>
      <c r="G62" s="16">
        <f>VLOOKUP(B62,[1]Brokers!$B$9:$H$69,7,0)</f>
        <v>484173.55</v>
      </c>
      <c r="H62" s="16">
        <f>VLOOKUP(B62,[1]Brokers!$B$9:$X$69,22,0)</f>
        <v>0</v>
      </c>
      <c r="I62" s="16">
        <f>VLOOKUP(B62,[1]Brokers!$B$9:$R$69,17,0)</f>
        <v>0</v>
      </c>
      <c r="J62" s="16">
        <f>VLOOKUP(B62,[1]Brokers!$B$9:$M$69,12,0)</f>
        <v>0</v>
      </c>
      <c r="K62" s="16">
        <v>0</v>
      </c>
      <c r="L62" s="16">
        <v>0</v>
      </c>
      <c r="M62" s="27">
        <f t="shared" si="3"/>
        <v>484173.55</v>
      </c>
      <c r="N62" s="33">
        <f>VLOOKUP(B62,[2]Sheet1!$B$16:$N$67,13,0)+M62</f>
        <v>3077823.55</v>
      </c>
      <c r="O62" s="35">
        <f t="shared" si="4"/>
        <v>1.7055965874278655E-5</v>
      </c>
      <c r="P62" s="25"/>
    </row>
    <row r="63" spans="1:17" x14ac:dyDescent="0.25">
      <c r="A63" s="34">
        <f t="shared" si="2"/>
        <v>48</v>
      </c>
      <c r="B63" s="12" t="s">
        <v>98</v>
      </c>
      <c r="C63" s="13" t="s">
        <v>99</v>
      </c>
      <c r="D63" s="14" t="s">
        <v>14</v>
      </c>
      <c r="E63" s="15" t="s">
        <v>14</v>
      </c>
      <c r="F63" s="15" t="s">
        <v>14</v>
      </c>
      <c r="G63" s="16">
        <f>VLOOKUP(B63,[1]Brokers!$B$9:$H$69,7,0)</f>
        <v>0</v>
      </c>
      <c r="H63" s="16">
        <f>VLOOKUP(B63,[1]Brokers!$B$9:$X$69,22,0)</f>
        <v>0</v>
      </c>
      <c r="I63" s="16">
        <f>VLOOKUP(B63,[1]Brokers!$B$9:$R$69,17,0)</f>
        <v>0</v>
      </c>
      <c r="J63" s="16">
        <f>VLOOKUP(B63,[1]Brokers!$B$9:$M$69,12,0)</f>
        <v>0</v>
      </c>
      <c r="K63" s="16">
        <v>0</v>
      </c>
      <c r="L63" s="16">
        <v>0</v>
      </c>
      <c r="M63" s="27">
        <f t="shared" si="3"/>
        <v>0</v>
      </c>
      <c r="N63" s="33">
        <f>VLOOKUP(B63,[2]Sheet1!$B$16:$N$67,13,0)+M63</f>
        <v>203970</v>
      </c>
      <c r="O63" s="35">
        <f t="shared" si="4"/>
        <v>1.1303134513271942E-6</v>
      </c>
      <c r="P63" s="25"/>
    </row>
    <row r="64" spans="1:17" x14ac:dyDescent="0.25">
      <c r="A64" s="34">
        <f t="shared" si="2"/>
        <v>49</v>
      </c>
      <c r="B64" s="12" t="s">
        <v>75</v>
      </c>
      <c r="C64" s="13" t="s">
        <v>76</v>
      </c>
      <c r="D64" s="14" t="s">
        <v>14</v>
      </c>
      <c r="E64" s="15"/>
      <c r="F64" s="15"/>
      <c r="G64" s="16">
        <f>VLOOKUP(B64,[1]Brokers!$B$9:$H$69,7,0)</f>
        <v>0</v>
      </c>
      <c r="H64" s="16">
        <f>VLOOKUP(B64,[1]Brokers!$B$9:$X$69,22,0)</f>
        <v>0</v>
      </c>
      <c r="I64" s="16">
        <f>VLOOKUP(B64,[1]Brokers!$B$9:$R$69,17,0)</f>
        <v>0</v>
      </c>
      <c r="J64" s="16">
        <f>VLOOKUP(B64,[1]Brokers!$B$9:$M$69,12,0)</f>
        <v>0</v>
      </c>
      <c r="K64" s="16">
        <v>0</v>
      </c>
      <c r="L64" s="16">
        <v>0</v>
      </c>
      <c r="M64" s="27">
        <f t="shared" si="3"/>
        <v>0</v>
      </c>
      <c r="N64" s="33">
        <f>VLOOKUP(B64,[2]Sheet1!$B$16:$N$67,13,0)+M64</f>
        <v>0</v>
      </c>
      <c r="O64" s="35">
        <f t="shared" si="4"/>
        <v>0</v>
      </c>
      <c r="P64" s="25"/>
    </row>
    <row r="65" spans="1:17" x14ac:dyDescent="0.25">
      <c r="A65" s="34">
        <f t="shared" si="2"/>
        <v>50</v>
      </c>
      <c r="B65" s="12" t="s">
        <v>71</v>
      </c>
      <c r="C65" s="13" t="s">
        <v>72</v>
      </c>
      <c r="D65" s="14" t="s">
        <v>14</v>
      </c>
      <c r="E65" s="15" t="s">
        <v>14</v>
      </c>
      <c r="F65" s="15"/>
      <c r="G65" s="16">
        <f>VLOOKUP(B65,[1]Brokers!$B$9:$H$69,7,0)</f>
        <v>0</v>
      </c>
      <c r="H65" s="16">
        <f>VLOOKUP(B65,[1]Brokers!$B$9:$X$69,22,0)</f>
        <v>0</v>
      </c>
      <c r="I65" s="16">
        <f>VLOOKUP(B65,[1]Brokers!$B$9:$R$69,17,0)</f>
        <v>0</v>
      </c>
      <c r="J65" s="16">
        <f>VLOOKUP(B65,[1]Brokers!$B$9:$M$69,12,0)</f>
        <v>0</v>
      </c>
      <c r="K65" s="16">
        <v>0</v>
      </c>
      <c r="L65" s="16">
        <v>0</v>
      </c>
      <c r="M65" s="27">
        <f t="shared" si="3"/>
        <v>0</v>
      </c>
      <c r="N65" s="33">
        <f>VLOOKUP(B65,[2]Sheet1!$B$16:$N$67,13,0)+M65</f>
        <v>0</v>
      </c>
      <c r="O65" s="35">
        <f t="shared" si="4"/>
        <v>0</v>
      </c>
      <c r="P65" s="25"/>
    </row>
    <row r="66" spans="1:17" x14ac:dyDescent="0.25">
      <c r="A66" s="34">
        <f t="shared" si="2"/>
        <v>51</v>
      </c>
      <c r="B66" s="12" t="s">
        <v>92</v>
      </c>
      <c r="C66" s="13" t="s">
        <v>93</v>
      </c>
      <c r="D66" s="14" t="s">
        <v>14</v>
      </c>
      <c r="E66" s="15" t="s">
        <v>14</v>
      </c>
      <c r="F66" s="15" t="s">
        <v>14</v>
      </c>
      <c r="G66" s="16">
        <f>VLOOKUP(B66,[1]Brokers!$B$9:$H$69,7,0)</f>
        <v>0</v>
      </c>
      <c r="H66" s="16">
        <f>VLOOKUP(B66,[1]Brokers!$B$9:$X$69,22,0)</f>
        <v>0</v>
      </c>
      <c r="I66" s="16">
        <f>VLOOKUP(B66,[1]Brokers!$B$9:$R$69,17,0)</f>
        <v>0</v>
      </c>
      <c r="J66" s="16">
        <f>VLOOKUP(B66,[1]Brokers!$B$9:$M$69,12,0)</f>
        <v>0</v>
      </c>
      <c r="K66" s="16">
        <v>0</v>
      </c>
      <c r="L66" s="16">
        <v>0</v>
      </c>
      <c r="M66" s="27">
        <f t="shared" si="3"/>
        <v>0</v>
      </c>
      <c r="N66" s="33">
        <f>VLOOKUP(B66,[2]Sheet1!$B$16:$N$67,13,0)+M66</f>
        <v>0</v>
      </c>
      <c r="O66" s="35">
        <f t="shared" si="4"/>
        <v>0</v>
      </c>
      <c r="P66" s="25"/>
    </row>
    <row r="67" spans="1:17" ht="16.5" thickBot="1" x14ac:dyDescent="0.3">
      <c r="A67" s="42" t="s">
        <v>6</v>
      </c>
      <c r="B67" s="43"/>
      <c r="C67" s="43"/>
      <c r="D67" s="36">
        <f>COUNTA(D16:D66)</f>
        <v>51</v>
      </c>
      <c r="E67" s="36">
        <f>COUNTA(E16:E66)</f>
        <v>24</v>
      </c>
      <c r="F67" s="36">
        <f>COUNTA(F16:F66)</f>
        <v>13</v>
      </c>
      <c r="G67" s="37">
        <f t="shared" ref="G67:O67" si="5">SUM(G16:G66)</f>
        <v>6710330721.9400015</v>
      </c>
      <c r="H67" s="37">
        <f t="shared" si="5"/>
        <v>0</v>
      </c>
      <c r="I67" s="37">
        <f t="shared" si="5"/>
        <v>0</v>
      </c>
      <c r="J67" s="37">
        <f t="shared" si="5"/>
        <v>37172994600</v>
      </c>
      <c r="K67" s="37">
        <f t="shared" si="5"/>
        <v>0</v>
      </c>
      <c r="L67" s="37">
        <f t="shared" si="5"/>
        <v>0</v>
      </c>
      <c r="M67" s="37">
        <f t="shared" si="5"/>
        <v>43883325321.940018</v>
      </c>
      <c r="N67" s="37">
        <f t="shared" si="5"/>
        <v>180454368441.33987</v>
      </c>
      <c r="O67" s="38">
        <f t="shared" si="5"/>
        <v>1.0000000000000004</v>
      </c>
      <c r="P67" s="20"/>
      <c r="Q67" s="19"/>
    </row>
    <row r="68" spans="1:17" x14ac:dyDescent="0.25">
      <c r="L68" s="21"/>
      <c r="M68" s="22"/>
      <c r="O68" s="21"/>
      <c r="P68" s="20"/>
      <c r="Q68" s="19"/>
    </row>
    <row r="69" spans="1:17" ht="27.6" customHeight="1" x14ac:dyDescent="0.25">
      <c r="B69" s="54" t="s">
        <v>124</v>
      </c>
      <c r="C69" s="54"/>
      <c r="D69" s="54"/>
      <c r="E69" s="54"/>
      <c r="F69" s="54"/>
      <c r="H69" s="23"/>
      <c r="I69" s="23"/>
      <c r="L69" s="21"/>
      <c r="M69" s="21"/>
      <c r="P69" s="20"/>
      <c r="Q69" s="19"/>
    </row>
    <row r="70" spans="1:17" ht="27.6" customHeight="1" x14ac:dyDescent="0.25">
      <c r="C70" s="55"/>
      <c r="D70" s="55"/>
      <c r="E70" s="55"/>
      <c r="F70" s="55"/>
      <c r="M70" s="21"/>
      <c r="N70" s="21"/>
      <c r="P70" s="20"/>
      <c r="Q70" s="19"/>
    </row>
    <row r="71" spans="1:17" x14ac:dyDescent="0.25">
      <c r="P71" s="20"/>
      <c r="Q71" s="19"/>
    </row>
    <row r="72" spans="1:17" x14ac:dyDescent="0.25">
      <c r="P72" s="20"/>
      <c r="Q72" s="19"/>
    </row>
  </sheetData>
  <sortState ref="B16:O66">
    <sortCondition descending="1" ref="O66"/>
  </sortState>
  <mergeCells count="16">
    <mergeCell ref="B69:F69"/>
    <mergeCell ref="C70:F70"/>
    <mergeCell ref="M14:M15"/>
    <mergeCell ref="G14:I14"/>
    <mergeCell ref="J14:L14"/>
    <mergeCell ref="N14:N15"/>
    <mergeCell ref="O14:O15"/>
    <mergeCell ref="A67:C67"/>
    <mergeCell ref="D9:L9"/>
    <mergeCell ref="L11:O11"/>
    <mergeCell ref="A12:A15"/>
    <mergeCell ref="B12:B15"/>
    <mergeCell ref="C12:C15"/>
    <mergeCell ref="D12:F14"/>
    <mergeCell ref="G12:M13"/>
    <mergeCell ref="N12:O13"/>
  </mergeCells>
  <pageMargins left="0.7" right="0.7" top="0.75" bottom="0.75" header="0.3" footer="0.3"/>
  <pageSetup paperSize="9" scale="43" fitToHeight="2" orientation="landscape" r:id="rId1"/>
  <rowBreaks count="1" manualBreakCount="1">
    <brk id="69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>
      <selection activeCell="A61" sqref="A3:XFD61"/>
    </sheetView>
  </sheetViews>
  <sheetFormatPr defaultRowHeight="15" x14ac:dyDescent="0.25"/>
  <cols>
    <col min="1" max="1" width="3.28515625" bestFit="1" customWidth="1"/>
    <col min="2" max="2" width="8" bestFit="1" customWidth="1"/>
    <col min="3" max="3" width="55.42578125" bestFit="1" customWidth="1"/>
    <col min="4" max="6" width="2.28515625" bestFit="1" customWidth="1"/>
    <col min="7" max="8" width="18.7109375" bestFit="1" customWidth="1"/>
    <col min="9" max="9" width="5.5703125" bestFit="1" customWidth="1"/>
    <col min="10" max="10" width="18.7109375" bestFit="1" customWidth="1"/>
    <col min="11" max="12" width="5.5703125" bestFit="1" customWidth="1"/>
    <col min="13" max="13" width="18.42578125" bestFit="1" customWidth="1"/>
    <col min="14" max="14" width="18.7109375" bestFit="1" customWidth="1"/>
    <col min="15" max="15" width="8.42578125" bestFit="1" customWidth="1"/>
  </cols>
  <sheetData>
    <row r="3" spans="1:17" s="1" customFormat="1" ht="15.75" x14ac:dyDescent="0.2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VLOOKUP(B3,[3]Brokers!$B$9:$I$69,7,0)</f>
        <v>630324650.92999995</v>
      </c>
      <c r="H3" s="16">
        <f>VLOOKUP(B3,[3]Brokers!$B$9:$W$69,22,0)</f>
        <v>0</v>
      </c>
      <c r="I3" s="16">
        <f>VLOOKUP(B3,[4]Brokers!$B$9:$R$69,17,0)</f>
        <v>0</v>
      </c>
      <c r="J3" s="16">
        <f>VLOOKUP(B3,[3]Brokers!$B$9:$J$69,9,0)</f>
        <v>8316118400</v>
      </c>
      <c r="K3" s="16">
        <v>0</v>
      </c>
      <c r="L3" s="16">
        <v>0</v>
      </c>
      <c r="M3" s="27">
        <f t="shared" ref="M3:M34" si="0">L3+I3+J3+H3+G3</f>
        <v>8946443050.9300003</v>
      </c>
      <c r="N3" s="16">
        <f>VLOOKUP(B3,[4]Brokers!$B$9:$Y$67,24,0)+M3</f>
        <v>9389544416.1800003</v>
      </c>
      <c r="O3" s="28" t="e">
        <f t="shared" ref="O3:O34" si="1">N3/$N$75</f>
        <v>#DIV/0!</v>
      </c>
      <c r="P3" s="25"/>
      <c r="Q3" s="4"/>
    </row>
    <row r="4" spans="1:17" s="1" customFormat="1" ht="15.75" x14ac:dyDescent="0.2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VLOOKUP(B4,[3]Brokers!$B$9:$I$69,7,0)</f>
        <v>179538227.30000001</v>
      </c>
      <c r="H4" s="16">
        <f>VLOOKUP(B4,[3]Brokers!$B$9:$W$69,22,0)</f>
        <v>1155784950</v>
      </c>
      <c r="I4" s="16">
        <f>VLOOKUP(B4,[4]Brokers!$B$9:$R$69,17,0)</f>
        <v>0</v>
      </c>
      <c r="J4" s="16">
        <f>VLOOKUP(B4,[3]Brokers!$B$9:$J$69,9,0)</f>
        <v>68814000</v>
      </c>
      <c r="K4" s="16">
        <v>0</v>
      </c>
      <c r="L4" s="16">
        <v>0</v>
      </c>
      <c r="M4" s="27">
        <f t="shared" si="0"/>
        <v>1404137177.3</v>
      </c>
      <c r="N4" s="16">
        <f>VLOOKUP(B4,[4]Brokers!$B$9:$Y$67,24,0)+M4</f>
        <v>3564836455.3400002</v>
      </c>
      <c r="O4" s="28" t="e">
        <f t="shared" si="1"/>
        <v>#DIV/0!</v>
      </c>
      <c r="P4" s="25"/>
      <c r="Q4" s="4"/>
    </row>
    <row r="5" spans="1:17" s="1" customFormat="1" ht="15.75" x14ac:dyDescent="0.2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VLOOKUP(B5,[3]Brokers!$B$9:$I$69,7,0)</f>
        <v>1272458454.4000001</v>
      </c>
      <c r="H5" s="16">
        <f>VLOOKUP(B5,[3]Brokers!$B$9:$W$69,22,0)</f>
        <v>0</v>
      </c>
      <c r="I5" s="16">
        <f>VLOOKUP(B5,[4]Brokers!$B$9:$R$69,17,0)</f>
        <v>0</v>
      </c>
      <c r="J5" s="16">
        <f>VLOOKUP(B5,[3]Brokers!$B$9:$J$69,9,0)</f>
        <v>405840600</v>
      </c>
      <c r="K5" s="16">
        <v>0</v>
      </c>
      <c r="L5" s="16">
        <v>0</v>
      </c>
      <c r="M5" s="27">
        <f t="shared" si="0"/>
        <v>1678299054.4000001</v>
      </c>
      <c r="N5" s="16">
        <f>VLOOKUP(B5,[4]Brokers!$B$9:$Y$67,24,0)+M5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 x14ac:dyDescent="0.2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VLOOKUP(B6,[3]Brokers!$B$9:$I$69,7,0)</f>
        <v>282505387.54000002</v>
      </c>
      <c r="H6" s="16">
        <f>VLOOKUP(B6,[3]Brokers!$B$9:$W$69,22,0)</f>
        <v>0</v>
      </c>
      <c r="I6" s="16">
        <f>VLOOKUP(B6,[4]Brokers!$B$9:$R$69,17,0)</f>
        <v>0</v>
      </c>
      <c r="J6" s="16">
        <f>VLOOKUP(B6,[3]Brokers!$B$9:$J$69,9,0)</f>
        <v>46120200</v>
      </c>
      <c r="K6" s="16">
        <v>0</v>
      </c>
      <c r="L6" s="16">
        <v>0</v>
      </c>
      <c r="M6" s="27">
        <f t="shared" si="0"/>
        <v>328625587.54000002</v>
      </c>
      <c r="N6" s="16">
        <f>VLOOKUP(B6,[4]Brokers!$B$9:$Y$67,24,0)+M6</f>
        <v>2370200710.5500002</v>
      </c>
      <c r="O6" s="28" t="e">
        <f t="shared" si="1"/>
        <v>#DIV/0!</v>
      </c>
      <c r="P6" s="25"/>
      <c r="Q6" s="4"/>
    </row>
    <row r="7" spans="1:17" s="1" customFormat="1" ht="15.75" x14ac:dyDescent="0.2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VLOOKUP(B7,[3]Brokers!$B$9:$I$69,7,0)</f>
        <v>355005596.29999995</v>
      </c>
      <c r="H7" s="16">
        <f>VLOOKUP(B7,[3]Brokers!$B$9:$W$69,22,0)</f>
        <v>0</v>
      </c>
      <c r="I7" s="16">
        <f>VLOOKUP(B7,[4]Brokers!$B$9:$R$69,17,0)</f>
        <v>0</v>
      </c>
      <c r="J7" s="16">
        <f>VLOOKUP(B7,[3]Brokers!$B$9:$J$69,9,0)</f>
        <v>182523400</v>
      </c>
      <c r="K7" s="16">
        <v>0</v>
      </c>
      <c r="L7" s="16">
        <v>0</v>
      </c>
      <c r="M7" s="27">
        <f t="shared" si="0"/>
        <v>537528996.29999995</v>
      </c>
      <c r="N7" s="16">
        <f>VLOOKUP(B7,[4]Brokers!$B$9:$Y$67,24,0)+M7</f>
        <v>857884503.54999995</v>
      </c>
      <c r="O7" s="28" t="e">
        <f t="shared" si="1"/>
        <v>#DIV/0!</v>
      </c>
      <c r="P7" s="25"/>
      <c r="Q7" s="4"/>
    </row>
    <row r="8" spans="1:17" s="1" customFormat="1" ht="15.75" x14ac:dyDescent="0.2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VLOOKUP(B8,[3]Brokers!$B$9:$I$69,7,0)</f>
        <v>382320935.79999995</v>
      </c>
      <c r="H8" s="16">
        <f>VLOOKUP(B8,[3]Brokers!$B$9:$W$69,22,0)</f>
        <v>0</v>
      </c>
      <c r="I8" s="16">
        <f>VLOOKUP(B8,[4]Brokers!$B$9:$R$69,17,0)</f>
        <v>0</v>
      </c>
      <c r="J8" s="16">
        <f>VLOOKUP(B8,[3]Brokers!$B$9:$J$69,9,0)</f>
        <v>170286000</v>
      </c>
      <c r="K8" s="16">
        <v>0</v>
      </c>
      <c r="L8" s="16">
        <v>0</v>
      </c>
      <c r="M8" s="27">
        <f t="shared" si="0"/>
        <v>552606935.79999995</v>
      </c>
      <c r="N8" s="16">
        <f>VLOOKUP(B8,[4]Brokers!$B$9:$Y$67,24,0)+M8</f>
        <v>849473769.53999996</v>
      </c>
      <c r="O8" s="28" t="e">
        <f t="shared" si="1"/>
        <v>#DIV/0!</v>
      </c>
      <c r="P8" s="25"/>
      <c r="Q8" s="4"/>
    </row>
    <row r="9" spans="1:17" s="1" customFormat="1" ht="15.75" x14ac:dyDescent="0.2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VLOOKUP(B9,[3]Brokers!$B$9:$I$69,7,0)</f>
        <v>274140321.02999997</v>
      </c>
      <c r="H9" s="16">
        <f>VLOOKUP(B9,[3]Brokers!$B$9:$W$69,22,0)</f>
        <v>0</v>
      </c>
      <c r="I9" s="16">
        <f>VLOOKUP(B9,[4]Brokers!$B$9:$R$69,17,0)</f>
        <v>0</v>
      </c>
      <c r="J9" s="16">
        <f>VLOOKUP(B9,[3]Brokers!$B$9:$J$69,9,0)</f>
        <v>164744600</v>
      </c>
      <c r="K9" s="16">
        <v>0</v>
      </c>
      <c r="L9" s="16">
        <v>0</v>
      </c>
      <c r="M9" s="27">
        <f t="shared" si="0"/>
        <v>438884921.02999997</v>
      </c>
      <c r="N9" s="16">
        <f>VLOOKUP(B9,[4]Brokers!$B$9:$Y$67,24,0)+M9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 x14ac:dyDescent="0.2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VLOOKUP(B10,[3]Brokers!$B$9:$I$69,7,0)</f>
        <v>7267055.2799999993</v>
      </c>
      <c r="H10" s="16">
        <f>VLOOKUP(B10,[3]Brokers!$B$9:$W$69,22,0)</f>
        <v>0</v>
      </c>
      <c r="I10" s="16">
        <f>VLOOKUP(B10,[4]Brokers!$B$9:$R$69,17,0)</f>
        <v>0</v>
      </c>
      <c r="J10" s="16">
        <f>VLOOKUP(B10,[3]Brokers!$B$9:$J$69,9,0)</f>
        <v>22370400</v>
      </c>
      <c r="K10" s="16">
        <v>0</v>
      </c>
      <c r="L10" s="16">
        <v>0</v>
      </c>
      <c r="M10" s="27">
        <f t="shared" si="0"/>
        <v>29637455.280000001</v>
      </c>
      <c r="N10" s="16">
        <f>VLOOKUP(B10,[4]Brokers!$B$9:$Y$67,24,0)+M10</f>
        <v>39046443.280000001</v>
      </c>
      <c r="O10" s="28" t="e">
        <f t="shared" si="1"/>
        <v>#DIV/0!</v>
      </c>
      <c r="P10" s="25"/>
      <c r="Q10" s="4"/>
    </row>
    <row r="11" spans="1:17" s="1" customFormat="1" ht="15.75" x14ac:dyDescent="0.2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VLOOKUP(B11,[3]Brokers!$B$9:$I$69,7,0)</f>
        <v>198540489.61000001</v>
      </c>
      <c r="H11" s="16">
        <f>VLOOKUP(B11,[3]Brokers!$B$9:$W$69,22,0)</f>
        <v>0</v>
      </c>
      <c r="I11" s="16">
        <f>VLOOKUP(B11,[4]Brokers!$B$9:$R$69,17,0)</f>
        <v>0</v>
      </c>
      <c r="J11" s="16">
        <f>VLOOKUP(B11,[3]Brokers!$B$9:$J$69,9,0)</f>
        <v>33740000</v>
      </c>
      <c r="K11" s="16">
        <v>0</v>
      </c>
      <c r="L11" s="16">
        <v>0</v>
      </c>
      <c r="M11" s="27">
        <f t="shared" si="0"/>
        <v>232280489.61000001</v>
      </c>
      <c r="N11" s="16">
        <f>VLOOKUP(B11,[4]Brokers!$B$9:$Y$67,24,0)+M11</f>
        <v>381188487.04000002</v>
      </c>
      <c r="O11" s="28" t="e">
        <f t="shared" si="1"/>
        <v>#DIV/0!</v>
      </c>
      <c r="P11" s="25"/>
      <c r="Q11" s="4"/>
    </row>
    <row r="12" spans="1:17" s="26" customFormat="1" ht="15.75" x14ac:dyDescent="0.2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VLOOKUP(B12,[3]Brokers!$B$9:$I$69,7,0)</f>
        <v>64587067.290000007</v>
      </c>
      <c r="H12" s="16">
        <f>VLOOKUP(B12,[3]Brokers!$B$9:$W$69,22,0)</f>
        <v>0</v>
      </c>
      <c r="I12" s="16">
        <f>VLOOKUP(B12,[4]Brokers!$B$9:$R$69,17,0)</f>
        <v>0</v>
      </c>
      <c r="J12" s="16">
        <f>VLOOKUP(B12,[3]Brokers!$B$9:$J$69,9,0)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VLOOKUP(B12,[4]Brokers!$B$9:$Y$67,24,0)+M12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 x14ac:dyDescent="0.2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VLOOKUP(B13,[3]Brokers!$B$9:$I$69,7,0)</f>
        <v>132119822</v>
      </c>
      <c r="H13" s="16">
        <f>VLOOKUP(B13,[3]Brokers!$B$9:$W$69,22,0)</f>
        <v>0</v>
      </c>
      <c r="I13" s="16">
        <f>VLOOKUP(B13,[4]Brokers!$B$9:$R$69,17,0)</f>
        <v>0</v>
      </c>
      <c r="J13" s="16">
        <f>VLOOKUP(B13,[3]Brokers!$B$9:$J$69,9,0)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VLOOKUP(B13,[4]Brokers!$B$9:$Y$67,24,0)+M13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 x14ac:dyDescent="0.2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VLOOKUP(B14,[3]Brokers!$B$9:$I$69,7,0)</f>
        <v>53972221.200000003</v>
      </c>
      <c r="H14" s="16">
        <f>VLOOKUP(B14,[3]Brokers!$B$9:$W$69,22,0)</f>
        <v>0</v>
      </c>
      <c r="I14" s="16">
        <f>VLOOKUP(B14,[4]Brokers!$B$9:$R$69,17,0)</f>
        <v>0</v>
      </c>
      <c r="J14" s="16">
        <f>VLOOKUP(B14,[3]Brokers!$B$9:$J$69,9,0)</f>
        <v>7280000</v>
      </c>
      <c r="K14" s="16">
        <v>0</v>
      </c>
      <c r="L14" s="16">
        <v>0</v>
      </c>
      <c r="M14" s="27">
        <f t="shared" si="0"/>
        <v>61252221.200000003</v>
      </c>
      <c r="N14" s="16">
        <f>VLOOKUP(B14,[4]Brokers!$B$9:$Y$67,24,0)+M14</f>
        <v>208244598.74000001</v>
      </c>
      <c r="O14" s="28" t="e">
        <f t="shared" si="1"/>
        <v>#DIV/0!</v>
      </c>
      <c r="P14" s="25"/>
      <c r="Q14" s="4"/>
    </row>
    <row r="15" spans="1:17" s="1" customFormat="1" ht="15.75" x14ac:dyDescent="0.2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VLOOKUP(B15,[3]Brokers!$B$9:$I$69,7,0)</f>
        <v>7031079</v>
      </c>
      <c r="H15" s="16">
        <f>VLOOKUP(B15,[3]Brokers!$B$9:$W$69,22,0)</f>
        <v>0</v>
      </c>
      <c r="I15" s="16">
        <f>VLOOKUP(B15,[4]Brokers!$B$9:$R$69,17,0)</f>
        <v>0</v>
      </c>
      <c r="J15" s="16">
        <f>VLOOKUP(B15,[3]Brokers!$B$9:$J$69,9,0)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VLOOKUP(B15,[4]Brokers!$B$9:$Y$67,24,0)+M15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 x14ac:dyDescent="0.2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VLOOKUP(B16,[3]Brokers!$B$9:$I$69,7,0)</f>
        <v>9439987</v>
      </c>
      <c r="H16" s="16">
        <f>VLOOKUP(B16,[3]Brokers!$B$9:$W$69,22,0)</f>
        <v>0</v>
      </c>
      <c r="I16" s="16">
        <f>VLOOKUP(B16,[4]Brokers!$B$9:$R$69,17,0)</f>
        <v>0</v>
      </c>
      <c r="J16" s="16">
        <f>VLOOKUP(B16,[3]Brokers!$B$9:$J$69,9,0)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VLOOKUP(B16,[4]Brokers!$B$9:$Y$67,24,0)+M16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 x14ac:dyDescent="0.2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VLOOKUP(B17,[3]Brokers!$B$9:$I$69,7,0)</f>
        <v>112802935.7</v>
      </c>
      <c r="H17" s="16">
        <f>VLOOKUP(B17,[3]Brokers!$B$9:$W$69,22,0)</f>
        <v>0</v>
      </c>
      <c r="I17" s="16">
        <f>VLOOKUP(B17,[4]Brokers!$B$9:$R$69,17,0)</f>
        <v>0</v>
      </c>
      <c r="J17" s="16">
        <f>VLOOKUP(B17,[3]Brokers!$B$9:$J$69,9,0)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VLOOKUP(B17,[4]Brokers!$B$9:$Y$67,24,0)+M17</f>
        <v>149443115.69999999</v>
      </c>
      <c r="O17" s="28" t="e">
        <f t="shared" si="1"/>
        <v>#DIV/0!</v>
      </c>
      <c r="P17" s="25"/>
      <c r="Q17" s="4"/>
    </row>
    <row r="18" spans="1:17" s="1" customFormat="1" ht="15.75" x14ac:dyDescent="0.2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VLOOKUP(B18,[3]Brokers!$B$9:$I$69,7,0)</f>
        <v>53280666.200000003</v>
      </c>
      <c r="H18" s="16">
        <f>VLOOKUP(B18,[3]Brokers!$B$9:$W$69,22,0)</f>
        <v>100000</v>
      </c>
      <c r="I18" s="16">
        <f>VLOOKUP(B18,[4]Brokers!$B$9:$R$69,17,0)</f>
        <v>0</v>
      </c>
      <c r="J18" s="16">
        <f>VLOOKUP(B18,[3]Brokers!$B$9:$J$69,9,0)</f>
        <v>420000</v>
      </c>
      <c r="K18" s="16">
        <v>0</v>
      </c>
      <c r="L18" s="16">
        <v>0</v>
      </c>
      <c r="M18" s="27">
        <f t="shared" si="0"/>
        <v>53800666.200000003</v>
      </c>
      <c r="N18" s="16">
        <f>VLOOKUP(B18,[4]Brokers!$B$9:$Y$67,24,0)+M18</f>
        <v>106693805.15000001</v>
      </c>
      <c r="O18" s="28" t="e">
        <f t="shared" si="1"/>
        <v>#DIV/0!</v>
      </c>
      <c r="P18" s="25"/>
      <c r="Q18" s="4"/>
    </row>
    <row r="19" spans="1:17" s="1" customFormat="1" ht="15.75" x14ac:dyDescent="0.2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VLOOKUP(B19,[3]Brokers!$B$9:$I$69,7,0)</f>
        <v>62935340</v>
      </c>
      <c r="H19" s="16">
        <f>VLOOKUP(B19,[3]Brokers!$B$9:$W$69,22,0)</f>
        <v>0</v>
      </c>
      <c r="I19" s="16">
        <f>VLOOKUP(B19,[4]Brokers!$B$9:$R$69,17,0)</f>
        <v>0</v>
      </c>
      <c r="J19" s="16">
        <f>VLOOKUP(B19,[3]Brokers!$B$9:$J$69,9,0)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VLOOKUP(B19,[4]Brokers!$B$9:$Y$67,24,0)+M19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 x14ac:dyDescent="0.2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VLOOKUP(B20,[3]Brokers!$B$9:$I$69,7,0)</f>
        <v>13813765.16</v>
      </c>
      <c r="H20" s="16">
        <f>VLOOKUP(B20,[3]Brokers!$B$9:$W$69,22,0)</f>
        <v>0</v>
      </c>
      <c r="I20" s="16">
        <f>VLOOKUP(B20,[4]Brokers!$B$9:$R$69,17,0)</f>
        <v>0</v>
      </c>
      <c r="J20" s="16">
        <f>VLOOKUP(B20,[3]Brokers!$B$9:$J$69,9,0)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VLOOKUP(B20,[4]Brokers!$B$9:$Y$67,24,0)+M20</f>
        <v>89204125.159999996</v>
      </c>
      <c r="O20" s="28" t="e">
        <f t="shared" si="1"/>
        <v>#DIV/0!</v>
      </c>
      <c r="P20" s="25"/>
      <c r="Q20" s="4"/>
    </row>
    <row r="21" spans="1:17" s="1" customFormat="1" ht="15.75" x14ac:dyDescent="0.2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VLOOKUP(B21,[3]Brokers!$B$9:$I$69,7,0)</f>
        <v>36119868.649999999</v>
      </c>
      <c r="H21" s="16">
        <f>VLOOKUP(B21,[3]Brokers!$B$9:$W$69,22,0)</f>
        <v>0</v>
      </c>
      <c r="I21" s="16">
        <f>VLOOKUP(B21,[4]Brokers!$B$9:$R$69,17,0)</f>
        <v>0</v>
      </c>
      <c r="J21" s="16">
        <f>VLOOKUP(B21,[3]Brokers!$B$9:$J$69,9,0)</f>
        <v>7689000</v>
      </c>
      <c r="K21" s="16">
        <v>0</v>
      </c>
      <c r="L21" s="16">
        <v>0</v>
      </c>
      <c r="M21" s="27">
        <f t="shared" si="0"/>
        <v>43808868.649999999</v>
      </c>
      <c r="N21" s="16">
        <f>VLOOKUP(B21,[4]Brokers!$B$9:$Y$67,24,0)+M21</f>
        <v>88628421.349999994</v>
      </c>
      <c r="O21" s="28" t="e">
        <f t="shared" si="1"/>
        <v>#DIV/0!</v>
      </c>
      <c r="P21" s="25"/>
      <c r="Q21" s="4"/>
    </row>
    <row r="22" spans="1:17" s="1" customFormat="1" ht="15.75" x14ac:dyDescent="0.2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VLOOKUP(B22,[3]Brokers!$B$9:$I$69,7,0)</f>
        <v>22402798.18</v>
      </c>
      <c r="H22" s="16">
        <f>VLOOKUP(B22,[3]Brokers!$B$9:$W$69,22,0)</f>
        <v>0</v>
      </c>
      <c r="I22" s="16">
        <f>VLOOKUP(B22,[4]Brokers!$B$9:$R$69,17,0)</f>
        <v>0</v>
      </c>
      <c r="J22" s="16">
        <f>VLOOKUP(B22,[3]Brokers!$B$9:$J$69,9,0)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VLOOKUP(B22,[4]Brokers!$B$9:$Y$67,24,0)+M22</f>
        <v>72101616.180000007</v>
      </c>
      <c r="O22" s="28" t="e">
        <f t="shared" si="1"/>
        <v>#DIV/0!</v>
      </c>
      <c r="P22" s="25"/>
      <c r="Q22" s="4"/>
    </row>
    <row r="23" spans="1:17" s="1" customFormat="1" ht="15.75" x14ac:dyDescent="0.2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VLOOKUP(B23,[3]Brokers!$B$9:$I$69,7,0)</f>
        <v>27299103</v>
      </c>
      <c r="H23" s="16">
        <f>VLOOKUP(B23,[3]Brokers!$B$9:$W$69,22,0)</f>
        <v>0</v>
      </c>
      <c r="I23" s="16">
        <f>VLOOKUP(B23,[4]Brokers!$B$9:$R$69,17,0)</f>
        <v>0</v>
      </c>
      <c r="J23" s="16">
        <f>VLOOKUP(B23,[3]Brokers!$B$9:$J$69,9,0)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VLOOKUP(B23,[4]Brokers!$B$9:$Y$67,24,0)+M23</f>
        <v>67794932.400000006</v>
      </c>
      <c r="O23" s="28" t="e">
        <f t="shared" si="1"/>
        <v>#DIV/0!</v>
      </c>
      <c r="P23" s="25"/>
      <c r="Q23" s="4"/>
    </row>
    <row r="24" spans="1:17" s="1" customFormat="1" ht="15.75" x14ac:dyDescent="0.2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VLOOKUP(B24,[3]Brokers!$B$9:$I$69,7,0)</f>
        <v>50304492.299999997</v>
      </c>
      <c r="H24" s="16">
        <f>VLOOKUP(B24,[3]Brokers!$B$9:$W$69,22,0)</f>
        <v>0</v>
      </c>
      <c r="I24" s="16">
        <f>VLOOKUP(B24,[4]Brokers!$B$9:$R$69,17,0)</f>
        <v>0</v>
      </c>
      <c r="J24" s="16">
        <f>VLOOKUP(B24,[3]Brokers!$B$9:$J$69,9,0)</f>
        <v>1590000</v>
      </c>
      <c r="K24" s="16">
        <v>0</v>
      </c>
      <c r="L24" s="16">
        <v>0</v>
      </c>
      <c r="M24" s="27">
        <f t="shared" si="0"/>
        <v>51894492.299999997</v>
      </c>
      <c r="N24" s="16">
        <f>VLOOKUP(B24,[4]Brokers!$B$9:$Y$67,24,0)+M24</f>
        <v>62182846.299999997</v>
      </c>
      <c r="O24" s="28" t="e">
        <f t="shared" si="1"/>
        <v>#DIV/0!</v>
      </c>
      <c r="P24" s="25"/>
      <c r="Q24" s="4"/>
    </row>
    <row r="25" spans="1:17" s="1" customFormat="1" ht="15.75" x14ac:dyDescent="0.2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VLOOKUP(B25,[3]Brokers!$B$9:$I$69,7,0)</f>
        <v>15542272.399999999</v>
      </c>
      <c r="H25" s="16">
        <f>VLOOKUP(B25,[3]Brokers!$B$9:$W$69,22,0)</f>
        <v>0</v>
      </c>
      <c r="I25" s="16">
        <f>VLOOKUP(B25,[4]Brokers!$B$9:$R$69,17,0)</f>
        <v>0</v>
      </c>
      <c r="J25" s="16">
        <f>VLOOKUP(B25,[3]Brokers!$B$9:$J$69,9,0)</f>
        <v>12418600</v>
      </c>
      <c r="K25" s="16">
        <v>0</v>
      </c>
      <c r="L25" s="16">
        <v>0</v>
      </c>
      <c r="M25" s="27">
        <f t="shared" si="0"/>
        <v>27960872.399999999</v>
      </c>
      <c r="N25" s="16">
        <f>VLOOKUP(B25,[4]Brokers!$B$9:$Y$67,24,0)+M25</f>
        <v>49745758.899999999</v>
      </c>
      <c r="O25" s="28" t="e">
        <f t="shared" si="1"/>
        <v>#DIV/0!</v>
      </c>
      <c r="P25" s="25"/>
      <c r="Q25" s="4"/>
    </row>
    <row r="26" spans="1:17" s="1" customFormat="1" ht="15.75" x14ac:dyDescent="0.2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VLOOKUP(B26,[3]Brokers!$B$9:$I$69,7,0)</f>
        <v>2993720</v>
      </c>
      <c r="H26" s="16">
        <f>VLOOKUP(B26,[3]Brokers!$B$9:$W$69,22,0)</f>
        <v>0</v>
      </c>
      <c r="I26" s="16">
        <f>VLOOKUP(B26,[4]Brokers!$B$9:$R$69,17,0)</f>
        <v>0</v>
      </c>
      <c r="J26" s="16">
        <f>VLOOKUP(B26,[3]Brokers!$B$9:$J$69,9,0)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VLOOKUP(B26,[4]Brokers!$B$9:$Y$67,24,0)+M26</f>
        <v>44578790.289999999</v>
      </c>
      <c r="O26" s="28" t="e">
        <f t="shared" si="1"/>
        <v>#DIV/0!</v>
      </c>
      <c r="P26" s="25"/>
    </row>
    <row r="27" spans="1:17" s="1" customFormat="1" ht="15.75" x14ac:dyDescent="0.2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VLOOKUP(B27,[3]Brokers!$B$9:$I$69,7,0)</f>
        <v>26908898</v>
      </c>
      <c r="H27" s="16">
        <f>VLOOKUP(B27,[3]Brokers!$B$9:$W$69,22,0)</f>
        <v>0</v>
      </c>
      <c r="I27" s="16">
        <f>VLOOKUP(B27,[4]Brokers!$B$9:$R$69,17,0)</f>
        <v>0</v>
      </c>
      <c r="J27" s="16">
        <f>VLOOKUP(B27,[3]Brokers!$B$9:$J$69,9,0)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VLOOKUP(B27,[4]Brokers!$B$9:$Y$67,24,0)+M27</f>
        <v>41432026.100000001</v>
      </c>
      <c r="O27" s="28" t="e">
        <f t="shared" si="1"/>
        <v>#DIV/0!</v>
      </c>
      <c r="P27" s="25"/>
      <c r="Q27" s="4"/>
    </row>
    <row r="28" spans="1:17" s="1" customFormat="1" ht="15.75" x14ac:dyDescent="0.2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VLOOKUP(B28,[3]Brokers!$B$9:$I$69,7,0)</f>
        <v>17535498</v>
      </c>
      <c r="H28" s="16">
        <f>VLOOKUP(B28,[3]Brokers!$B$9:$W$69,22,0)</f>
        <v>0</v>
      </c>
      <c r="I28" s="16">
        <f>VLOOKUP(B28,[4]Brokers!$B$9:$R$69,17,0)</f>
        <v>0</v>
      </c>
      <c r="J28" s="16">
        <f>VLOOKUP(B28,[3]Brokers!$B$9:$J$69,9,0)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VLOOKUP(B28,[4]Brokers!$B$9:$Y$67,24,0)+M28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 x14ac:dyDescent="0.2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VLOOKUP(B29,[3]Brokers!$B$9:$I$69,7,0)</f>
        <v>4549824.25</v>
      </c>
      <c r="H29" s="16">
        <f>VLOOKUP(B29,[3]Brokers!$B$9:$W$69,22,0)</f>
        <v>0</v>
      </c>
      <c r="I29" s="16">
        <f>VLOOKUP(B29,[4]Brokers!$B$9:$R$69,17,0)</f>
        <v>0</v>
      </c>
      <c r="J29" s="16">
        <f>VLOOKUP(B29,[3]Brokers!$B$9:$J$69,9,0)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VLOOKUP(B29,[4]Brokers!$B$9:$Y$67,24,0)+M29</f>
        <v>38777829.359999999</v>
      </c>
      <c r="O29" s="28" t="e">
        <f t="shared" si="1"/>
        <v>#DIV/0!</v>
      </c>
      <c r="P29" s="25"/>
      <c r="Q29" s="4"/>
    </row>
    <row r="30" spans="1:17" s="1" customFormat="1" ht="15.75" x14ac:dyDescent="0.2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VLOOKUP(B30,[3]Brokers!$B$9:$I$69,7,0)</f>
        <v>14443794.739999998</v>
      </c>
      <c r="H30" s="16">
        <f>VLOOKUP(B30,[3]Brokers!$B$9:$W$69,22,0)</f>
        <v>0</v>
      </c>
      <c r="I30" s="16">
        <f>VLOOKUP(B30,[4]Brokers!$B$9:$R$69,17,0)</f>
        <v>0</v>
      </c>
      <c r="J30" s="16">
        <f>VLOOKUP(B30,[3]Brokers!$B$9:$J$69,9,0)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VLOOKUP(B30,[4]Brokers!$B$9:$Y$67,24,0)+M30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 x14ac:dyDescent="0.2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VLOOKUP(B31,[3]Brokers!$B$9:$I$69,7,0)</f>
        <v>15526374</v>
      </c>
      <c r="H31" s="16">
        <f>VLOOKUP(B31,[3]Brokers!$B$9:$W$69,22,0)</f>
        <v>0</v>
      </c>
      <c r="I31" s="16">
        <f>VLOOKUP(B31,[4]Brokers!$B$9:$R$69,17,0)</f>
        <v>0</v>
      </c>
      <c r="J31" s="16">
        <f>VLOOKUP(B31,[3]Brokers!$B$9:$J$69,9,0)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VLOOKUP(B31,[4]Brokers!$B$9:$Y$67,24,0)+M31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 x14ac:dyDescent="0.2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VLOOKUP(B32,[3]Brokers!$B$9:$I$69,7,0)</f>
        <v>14858503.98</v>
      </c>
      <c r="H32" s="16">
        <f>VLOOKUP(B32,[3]Brokers!$B$9:$W$69,22,0)</f>
        <v>0</v>
      </c>
      <c r="I32" s="16">
        <f>VLOOKUP(B32,[4]Brokers!$B$9:$R$69,17,0)</f>
        <v>0</v>
      </c>
      <c r="J32" s="16">
        <f>VLOOKUP(B32,[3]Brokers!$B$9:$J$69,9,0)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VLOOKUP(B32,[4]Brokers!$B$9:$Y$67,24,0)+M32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 x14ac:dyDescent="0.2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VLOOKUP(B33,[3]Brokers!$B$9:$I$69,7,0)</f>
        <v>5674417.2000000002</v>
      </c>
      <c r="H33" s="16">
        <f>VLOOKUP(B33,[3]Brokers!$B$9:$W$69,22,0)</f>
        <v>0</v>
      </c>
      <c r="I33" s="16">
        <f>VLOOKUP(B33,[4]Brokers!$B$9:$R$69,17,0)</f>
        <v>0</v>
      </c>
      <c r="J33" s="16">
        <f>VLOOKUP(B33,[3]Brokers!$B$9:$J$69,9,0)</f>
        <v>25298400</v>
      </c>
      <c r="K33" s="16">
        <v>0</v>
      </c>
      <c r="L33" s="16">
        <v>0</v>
      </c>
      <c r="M33" s="27">
        <f t="shared" si="0"/>
        <v>30972817.199999999</v>
      </c>
      <c r="N33" s="16">
        <f>VLOOKUP(B33,[4]Brokers!$B$9:$Y$67,24,0)+M33</f>
        <v>34853677.280000001</v>
      </c>
      <c r="O33" s="28" t="e">
        <f t="shared" si="1"/>
        <v>#DIV/0!</v>
      </c>
      <c r="P33" s="25"/>
      <c r="Q33" s="4"/>
    </row>
    <row r="34" spans="1:17" s="1" customFormat="1" ht="15.75" x14ac:dyDescent="0.2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VLOOKUP(B34,[3]Brokers!$B$9:$I$69,7,0)</f>
        <v>2421910</v>
      </c>
      <c r="H34" s="16">
        <f>VLOOKUP(B34,[3]Brokers!$B$9:$W$69,22,0)</f>
        <v>0</v>
      </c>
      <c r="I34" s="16">
        <f>VLOOKUP(B34,[4]Brokers!$B$9:$R$69,17,0)</f>
        <v>0</v>
      </c>
      <c r="J34" s="16">
        <f>VLOOKUP(B34,[3]Brokers!$B$9:$J$69,9,0)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VLOOKUP(B34,[4]Brokers!$B$9:$Y$67,24,0)+M34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 x14ac:dyDescent="0.2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VLOOKUP(B35,[3]Brokers!$B$9:$I$69,7,0)</f>
        <v>14072815</v>
      </c>
      <c r="H35" s="16">
        <f>VLOOKUP(B35,[3]Brokers!$B$9:$W$69,22,0)</f>
        <v>0</v>
      </c>
      <c r="I35" s="16">
        <f>VLOOKUP(B35,[4]Brokers!$B$9:$R$69,17,0)</f>
        <v>0</v>
      </c>
      <c r="J35" s="16">
        <f>VLOOKUP(B35,[3]Brokers!$B$9:$J$69,9,0)</f>
        <v>4500000</v>
      </c>
      <c r="K35" s="16">
        <v>0</v>
      </c>
      <c r="L35" s="16">
        <v>0</v>
      </c>
      <c r="M35" s="27">
        <f t="shared" ref="M35:M61" si="2">L35+I35+J35+H35+G35</f>
        <v>18572815</v>
      </c>
      <c r="N35" s="16">
        <f>VLOOKUP(B35,[4]Brokers!$B$9:$Y$67,24,0)+M35</f>
        <v>30890525</v>
      </c>
      <c r="O35" s="28" t="e">
        <f t="shared" ref="O35:O61" si="3">N35/$N$75</f>
        <v>#DIV/0!</v>
      </c>
      <c r="P35" s="25"/>
      <c r="Q35" s="4"/>
    </row>
    <row r="36" spans="1:17" s="1" customFormat="1" ht="15.75" x14ac:dyDescent="0.2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VLOOKUP(B36,[3]Brokers!$B$9:$I$69,7,0)</f>
        <v>2093813.8</v>
      </c>
      <c r="H36" s="16">
        <f>VLOOKUP(B36,[3]Brokers!$B$9:$W$69,22,0)</f>
        <v>0</v>
      </c>
      <c r="I36" s="16">
        <f>VLOOKUP(B36,[4]Brokers!$B$9:$R$69,17,0)</f>
        <v>0</v>
      </c>
      <c r="J36" s="16">
        <f>VLOOKUP(B36,[3]Brokers!$B$9:$J$69,9,0)</f>
        <v>17445400</v>
      </c>
      <c r="K36" s="16">
        <v>0</v>
      </c>
      <c r="L36" s="16">
        <v>0</v>
      </c>
      <c r="M36" s="27">
        <f t="shared" si="2"/>
        <v>19539213.800000001</v>
      </c>
      <c r="N36" s="16">
        <f>VLOOKUP(B36,[4]Brokers!$B$9:$Y$67,24,0)+M36</f>
        <v>19621933.800000001</v>
      </c>
      <c r="O36" s="28" t="e">
        <f t="shared" si="3"/>
        <v>#DIV/0!</v>
      </c>
      <c r="P36" s="25"/>
      <c r="Q36" s="4"/>
    </row>
    <row r="37" spans="1:17" s="1" customFormat="1" ht="15.75" x14ac:dyDescent="0.2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VLOOKUP(B37,[3]Brokers!$B$9:$I$69,7,0)</f>
        <v>5173373.2</v>
      </c>
      <c r="H37" s="16">
        <f>VLOOKUP(B37,[3]Brokers!$B$9:$W$69,22,0)</f>
        <v>0</v>
      </c>
      <c r="I37" s="16">
        <f>VLOOKUP(B37,[4]Brokers!$B$9:$R$69,17,0)</f>
        <v>0</v>
      </c>
      <c r="J37" s="16">
        <f>VLOOKUP(B37,[3]Brokers!$B$9:$J$69,9,0)</f>
        <v>10181200</v>
      </c>
      <c r="K37" s="16">
        <v>0</v>
      </c>
      <c r="L37" s="16">
        <v>0</v>
      </c>
      <c r="M37" s="27">
        <f t="shared" si="2"/>
        <v>15354573.199999999</v>
      </c>
      <c r="N37" s="16">
        <f>VLOOKUP(B37,[4]Brokers!$B$9:$Y$67,24,0)+M37</f>
        <v>15683333.199999999</v>
      </c>
      <c r="O37" s="28" t="e">
        <f t="shared" si="3"/>
        <v>#DIV/0!</v>
      </c>
      <c r="P37" s="25"/>
      <c r="Q37" s="4"/>
    </row>
    <row r="38" spans="1:17" s="1" customFormat="1" ht="15.75" x14ac:dyDescent="0.2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VLOOKUP(B38,[3]Brokers!$B$9:$I$69,7,0)</f>
        <v>0</v>
      </c>
      <c r="H38" s="16">
        <f>VLOOKUP(B38,[3]Brokers!$B$9:$W$69,22,0)</f>
        <v>0</v>
      </c>
      <c r="I38" s="16">
        <f>VLOOKUP(B38,[4]Brokers!$B$9:$R$69,17,0)</f>
        <v>0</v>
      </c>
      <c r="J38" s="16">
        <f>VLOOKUP(B38,[3]Brokers!$B$9:$J$69,9,0)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VLOOKUP(B38,[4]Brokers!$B$9:$Y$67,24,0)+M38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 x14ac:dyDescent="0.2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VLOOKUP(B39,[3]Brokers!$B$9:$I$69,7,0)</f>
        <v>6207790</v>
      </c>
      <c r="H39" s="16">
        <f>VLOOKUP(B39,[3]Brokers!$B$9:$W$69,22,0)</f>
        <v>0</v>
      </c>
      <c r="I39" s="16">
        <f>VLOOKUP(B39,[4]Brokers!$B$9:$R$69,17,0)</f>
        <v>0</v>
      </c>
      <c r="J39" s="16">
        <f>VLOOKUP(B39,[3]Brokers!$B$9:$J$69,9,0)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VLOOKUP(B39,[4]Brokers!$B$9:$Y$67,24,0)+M39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 x14ac:dyDescent="0.2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VLOOKUP(B40,[3]Brokers!$B$9:$I$69,7,0)</f>
        <v>8524298</v>
      </c>
      <c r="H40" s="16">
        <f>VLOOKUP(B40,[3]Brokers!$B$9:$W$69,22,0)</f>
        <v>0</v>
      </c>
      <c r="I40" s="16">
        <f>VLOOKUP(B40,[4]Brokers!$B$9:$R$69,17,0)</f>
        <v>0</v>
      </c>
      <c r="J40" s="16">
        <f>VLOOKUP(B40,[3]Brokers!$B$9:$J$69,9,0)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VLOOKUP(B40,[4]Brokers!$B$9:$Y$67,24,0)+M40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 x14ac:dyDescent="0.2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VLOOKUP(B41,[3]Brokers!$B$9:$I$69,7,0)</f>
        <v>0</v>
      </c>
      <c r="H41" s="16">
        <f>VLOOKUP(B41,[3]Brokers!$B$9:$W$69,22,0)</f>
        <v>0</v>
      </c>
      <c r="I41" s="16">
        <f>VLOOKUP(B41,[4]Brokers!$B$9:$R$69,17,0)</f>
        <v>0</v>
      </c>
      <c r="J41" s="16">
        <f>VLOOKUP(B41,[3]Brokers!$B$9:$J$69,9,0)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VLOOKUP(B41,[4]Brokers!$B$9:$Y$67,24,0)+M41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 x14ac:dyDescent="0.2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VLOOKUP(B42,[3]Brokers!$B$9:$I$69,7,0)</f>
        <v>5456139</v>
      </c>
      <c r="H42" s="16">
        <f>VLOOKUP(B42,[3]Brokers!$B$9:$W$69,22,0)</f>
        <v>0</v>
      </c>
      <c r="I42" s="16">
        <f>VLOOKUP(B42,[4]Brokers!$B$9:$R$69,17,0)</f>
        <v>0</v>
      </c>
      <c r="J42" s="16">
        <f>VLOOKUP(B42,[3]Brokers!$B$9:$J$69,9,0)</f>
        <v>0</v>
      </c>
      <c r="K42" s="16"/>
      <c r="L42" s="16">
        <v>0</v>
      </c>
      <c r="M42" s="27">
        <f t="shared" si="2"/>
        <v>5456139</v>
      </c>
      <c r="N42" s="16">
        <f>VLOOKUP(B42,[4]Brokers!$B$9:$Y$67,24,0)+M42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 x14ac:dyDescent="0.2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VLOOKUP(B43,[3]Brokers!$B$9:$I$69,7,0)</f>
        <v>1238448</v>
      </c>
      <c r="H43" s="16">
        <f>VLOOKUP(B43,[3]Brokers!$B$9:$W$69,22,0)</f>
        <v>0</v>
      </c>
      <c r="I43" s="16">
        <f>VLOOKUP(B43,[4]Brokers!$B$9:$R$69,17,0)</f>
        <v>0</v>
      </c>
      <c r="J43" s="16">
        <f>VLOOKUP(B43,[3]Brokers!$B$9:$J$69,9,0)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VLOOKUP(B43,[4]Brokers!$B$9:$Y$67,24,0)+M43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 x14ac:dyDescent="0.2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VLOOKUP(B44,[3]Brokers!$B$9:$I$69,7,0)</f>
        <v>0</v>
      </c>
      <c r="H44" s="16">
        <f>VLOOKUP(B44,[3]Brokers!$B$9:$W$69,22,0)</f>
        <v>0</v>
      </c>
      <c r="I44" s="16">
        <f>VLOOKUP(B44,[4]Brokers!$B$9:$R$69,17,0)</f>
        <v>0</v>
      </c>
      <c r="J44" s="16">
        <f>VLOOKUP(B44,[3]Brokers!$B$9:$J$69,9,0)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VLOOKUP(B44,[4]Brokers!$B$9:$Y$67,24,0)+M44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 x14ac:dyDescent="0.2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VLOOKUP(B45,[3]Brokers!$B$9:$I$69,7,0)</f>
        <v>244000</v>
      </c>
      <c r="H45" s="16">
        <f>VLOOKUP(B45,[3]Brokers!$B$9:$W$69,22,0)</f>
        <v>0</v>
      </c>
      <c r="I45" s="16">
        <f>VLOOKUP(B45,[4]Brokers!$B$9:$R$69,17,0)</f>
        <v>0</v>
      </c>
      <c r="J45" s="16">
        <f>VLOOKUP(B45,[3]Brokers!$B$9:$J$69,9,0)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VLOOKUP(B45,[4]Brokers!$B$9:$Y$67,24,0)+M45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 x14ac:dyDescent="0.2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VLOOKUP(B46,[3]Brokers!$B$9:$I$69,7,0)</f>
        <v>36670</v>
      </c>
      <c r="H46" s="16">
        <f>VLOOKUP(B46,[3]Brokers!$B$9:$W$69,22,0)</f>
        <v>0</v>
      </c>
      <c r="I46" s="16">
        <f>VLOOKUP(B46,[4]Brokers!$B$9:$R$69,17,0)</f>
        <v>0</v>
      </c>
      <c r="J46" s="16">
        <f>VLOOKUP(B46,[3]Brokers!$B$9:$J$69,9,0)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VLOOKUP(B46,[4]Brokers!$B$9:$Y$67,24,0)+M46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 x14ac:dyDescent="0.2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VLOOKUP(B47,[3]Brokers!$B$9:$I$69,7,0)</f>
        <v>745426.4</v>
      </c>
      <c r="H47" s="16">
        <f>VLOOKUP(B47,[3]Brokers!$B$9:$W$69,22,0)</f>
        <v>0</v>
      </c>
      <c r="I47" s="16">
        <f>VLOOKUP(B47,[4]Brokers!$B$9:$R$69,17,0)</f>
        <v>0</v>
      </c>
      <c r="J47" s="16">
        <f>VLOOKUP(B47,[3]Brokers!$B$9:$J$69,9,0)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VLOOKUP(B47,[4]Brokers!$B$9:$Y$67,24,0)+M47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 x14ac:dyDescent="0.2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VLOOKUP(B48,[3]Brokers!$B$9:$I$69,7,0)</f>
        <v>0</v>
      </c>
      <c r="H48" s="16">
        <f>VLOOKUP(B48,[3]Brokers!$B$9:$W$69,22,0)</f>
        <v>0</v>
      </c>
      <c r="I48" s="16">
        <f>VLOOKUP(B48,[4]Brokers!$B$9:$R$69,17,0)</f>
        <v>0</v>
      </c>
      <c r="J48" s="16">
        <f>VLOOKUP(B48,[3]Brokers!$B$9:$J$69,9,0)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VLOOKUP(B48,[4]Brokers!$B$9:$Y$67,24,0)+M48</f>
        <v>200000</v>
      </c>
      <c r="O48" s="28" t="e">
        <f t="shared" si="3"/>
        <v>#DIV/0!</v>
      </c>
      <c r="P48" s="25"/>
      <c r="Q48" s="4"/>
    </row>
    <row r="49" spans="1:17" s="1" customFormat="1" ht="15.75" x14ac:dyDescent="0.2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VLOOKUP(B49,[3]Brokers!$B$9:$I$69,7,0)</f>
        <v>0</v>
      </c>
      <c r="H49" s="16">
        <f>VLOOKUP(B49,[3]Brokers!$B$9:$W$69,22,0)</f>
        <v>0</v>
      </c>
      <c r="I49" s="16">
        <f>VLOOKUP(B49,[4]Brokers!$B$9:$R$69,17,0)</f>
        <v>0</v>
      </c>
      <c r="J49" s="16">
        <f>VLOOKUP(B49,[3]Brokers!$B$9:$J$69,9,0)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VLOOKUP(B49,[4]Brokers!$B$9:$Y$67,24,0)+M49</f>
        <v>0</v>
      </c>
      <c r="O49" s="28" t="e">
        <f t="shared" si="3"/>
        <v>#DIV/0!</v>
      </c>
      <c r="P49" s="25"/>
      <c r="Q49" s="4"/>
    </row>
    <row r="50" spans="1:17" s="1" customFormat="1" ht="15.75" x14ac:dyDescent="0.2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VLOOKUP(B50,[3]Brokers!$B$9:$I$69,7,0)</f>
        <v>0</v>
      </c>
      <c r="H50" s="16">
        <f>VLOOKUP(B50,[3]Brokers!$B$9:$W$69,22,0)</f>
        <v>0</v>
      </c>
      <c r="I50" s="16">
        <f>VLOOKUP(B50,[4]Brokers!$B$9:$R$69,17,0)</f>
        <v>0</v>
      </c>
      <c r="J50" s="16">
        <f>VLOOKUP(B50,[3]Brokers!$B$9:$J$69,9,0)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VLOOKUP(B50,[4]Brokers!$B$9:$Y$67,24,0)+M50</f>
        <v>0</v>
      </c>
      <c r="O50" s="28" t="e">
        <f t="shared" si="3"/>
        <v>#DIV/0!</v>
      </c>
      <c r="P50" s="25"/>
      <c r="Q50" s="4"/>
    </row>
    <row r="51" spans="1:17" s="1" customFormat="1" ht="15.75" x14ac:dyDescent="0.2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VLOOKUP(B51,[3]Brokers!$B$9:$I$69,7,0)</f>
        <v>0</v>
      </c>
      <c r="H51" s="16">
        <f>VLOOKUP(B51,[3]Brokers!$B$9:$W$69,22,0)</f>
        <v>0</v>
      </c>
      <c r="I51" s="16">
        <f>VLOOKUP(B51,[4]Brokers!$B$9:$R$69,17,0)</f>
        <v>0</v>
      </c>
      <c r="J51" s="16">
        <f>VLOOKUP(B51,[3]Brokers!$B$9:$J$69,9,0)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VLOOKUP(B51,[4]Brokers!$B$9:$Y$67,24,0)+M51</f>
        <v>0</v>
      </c>
      <c r="O51" s="28" t="e">
        <f t="shared" si="3"/>
        <v>#DIV/0!</v>
      </c>
      <c r="P51" s="25"/>
      <c r="Q51" s="4"/>
    </row>
    <row r="52" spans="1:17" s="1" customFormat="1" ht="15.75" x14ac:dyDescent="0.2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VLOOKUP(B52,[3]Brokers!$B$9:$I$69,7,0)</f>
        <v>0</v>
      </c>
      <c r="H52" s="16">
        <f>VLOOKUP(B52,[3]Brokers!$B$9:$W$69,22,0)</f>
        <v>0</v>
      </c>
      <c r="I52" s="16">
        <f>VLOOKUP(B52,[4]Brokers!$B$9:$R$69,17,0)</f>
        <v>0</v>
      </c>
      <c r="J52" s="16">
        <f>VLOOKUP(B52,[3]Brokers!$B$9:$J$69,9,0)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VLOOKUP(B52,[4]Brokers!$B$9:$Y$67,24,0)+M52</f>
        <v>0</v>
      </c>
      <c r="O52" s="28" t="e">
        <f t="shared" si="3"/>
        <v>#DIV/0!</v>
      </c>
      <c r="P52" s="25"/>
      <c r="Q52" s="4"/>
    </row>
    <row r="53" spans="1:17" s="1" customFormat="1" ht="15.75" x14ac:dyDescent="0.2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VLOOKUP(B53,[3]Brokers!$B$9:$I$69,7,0)</f>
        <v>0</v>
      </c>
      <c r="H53" s="16">
        <f>VLOOKUP(B53,[3]Brokers!$B$9:$W$69,22,0)</f>
        <v>0</v>
      </c>
      <c r="I53" s="16">
        <f>VLOOKUP(B53,[4]Brokers!$B$9:$R$69,17,0)</f>
        <v>0</v>
      </c>
      <c r="J53" s="16">
        <f>VLOOKUP(B53,[3]Brokers!$B$9:$J$69,9,0)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VLOOKUP(B53,[4]Brokers!$B$9:$Y$67,24,0)+M53</f>
        <v>0</v>
      </c>
      <c r="O53" s="28" t="e">
        <f t="shared" si="3"/>
        <v>#DIV/0!</v>
      </c>
      <c r="P53" s="25"/>
      <c r="Q53" s="19"/>
    </row>
    <row r="54" spans="1:17" s="1" customFormat="1" ht="15.75" x14ac:dyDescent="0.2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VLOOKUP(B54,[3]Brokers!$B$9:$I$69,7,0)</f>
        <v>0</v>
      </c>
      <c r="H54" s="16">
        <f>VLOOKUP(B54,[3]Brokers!$B$9:$W$69,22,0)</f>
        <v>0</v>
      </c>
      <c r="I54" s="16">
        <f>VLOOKUP(B54,[4]Brokers!$B$9:$R$69,17,0)</f>
        <v>0</v>
      </c>
      <c r="J54" s="16">
        <f>VLOOKUP(B54,[3]Brokers!$B$9:$J$69,9,0)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VLOOKUP(B54,[4]Brokers!$B$9:$Y$67,24,0)+M54</f>
        <v>0</v>
      </c>
      <c r="O54" s="28" t="e">
        <f t="shared" si="3"/>
        <v>#DIV/0!</v>
      </c>
      <c r="P54" s="25"/>
      <c r="Q54" s="4"/>
    </row>
    <row r="55" spans="1:17" s="1" customFormat="1" ht="15.75" x14ac:dyDescent="0.2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VLOOKUP(B55,[3]Brokers!$B$9:$I$69,7,0)</f>
        <v>0</v>
      </c>
      <c r="H55" s="16">
        <f>VLOOKUP(B55,[3]Brokers!$B$9:$W$69,22,0)</f>
        <v>0</v>
      </c>
      <c r="I55" s="16">
        <f>VLOOKUP(B55,[4]Brokers!$B$9:$R$69,17,0)</f>
        <v>0</v>
      </c>
      <c r="J55" s="16">
        <f>VLOOKUP(B55,[3]Brokers!$B$9:$J$69,9,0)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VLOOKUP(B55,[4]Brokers!$B$9:$Y$67,24,0)+M55</f>
        <v>0</v>
      </c>
      <c r="O55" s="28" t="e">
        <f t="shared" si="3"/>
        <v>#DIV/0!</v>
      </c>
      <c r="P55" s="25"/>
      <c r="Q55" s="4"/>
    </row>
    <row r="56" spans="1:17" s="1" customFormat="1" ht="15.75" x14ac:dyDescent="0.2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VLOOKUP(B56,[3]Brokers!$B$9:$I$69,7,0)</f>
        <v>0</v>
      </c>
      <c r="H56" s="16">
        <f>VLOOKUP(B56,[3]Brokers!$B$9:$W$69,22,0)</f>
        <v>0</v>
      </c>
      <c r="I56" s="16">
        <f>VLOOKUP(B56,[4]Brokers!$B$9:$R$69,17,0)</f>
        <v>0</v>
      </c>
      <c r="J56" s="16">
        <f>VLOOKUP(B56,[3]Brokers!$B$9:$J$69,9,0)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VLOOKUP(B56,[4]Brokers!$B$9:$Y$67,24,0)+M56</f>
        <v>0</v>
      </c>
      <c r="O56" s="28" t="e">
        <f t="shared" si="3"/>
        <v>#DIV/0!</v>
      </c>
      <c r="P56" s="25"/>
      <c r="Q56" s="4"/>
    </row>
    <row r="57" spans="1:17" s="1" customFormat="1" ht="15.75" x14ac:dyDescent="0.2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VLOOKUP(B57,[3]Brokers!$B$9:$I$69,7,0)</f>
        <v>0</v>
      </c>
      <c r="H57" s="16">
        <f>VLOOKUP(B57,[3]Brokers!$B$9:$W$69,22,0)</f>
        <v>0</v>
      </c>
      <c r="I57" s="16">
        <f>VLOOKUP(B57,[4]Brokers!$B$9:$R$69,17,0)</f>
        <v>0</v>
      </c>
      <c r="J57" s="16">
        <f>VLOOKUP(B57,[3]Brokers!$B$9:$J$69,9,0)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VLOOKUP(B57,[4]Brokers!$B$9:$Y$67,24,0)+M57</f>
        <v>0</v>
      </c>
      <c r="O57" s="28" t="e">
        <f t="shared" si="3"/>
        <v>#DIV/0!</v>
      </c>
      <c r="P57" s="25"/>
      <c r="Q57" s="19"/>
    </row>
    <row r="58" spans="1:17" s="1" customFormat="1" ht="15.75" x14ac:dyDescent="0.2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VLOOKUP(B58,[3]Brokers!$B$9:$I$69,7,0)</f>
        <v>0</v>
      </c>
      <c r="H58" s="16">
        <f>VLOOKUP(B58,[3]Brokers!$B$9:$W$69,22,0)</f>
        <v>0</v>
      </c>
      <c r="I58" s="16">
        <f>VLOOKUP(B58,[4]Brokers!$B$9:$R$69,17,0)</f>
        <v>0</v>
      </c>
      <c r="J58" s="16">
        <f>VLOOKUP(B58,[3]Brokers!$B$9:$J$69,9,0)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VLOOKUP(B58,[4]Brokers!$B$9:$Y$67,24,0)+M58</f>
        <v>0</v>
      </c>
      <c r="O58" s="28" t="e">
        <f t="shared" si="3"/>
        <v>#DIV/0!</v>
      </c>
      <c r="P58" s="25"/>
      <c r="Q58" s="4"/>
    </row>
    <row r="59" spans="1:17" s="1" customFormat="1" ht="15.75" x14ac:dyDescent="0.2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VLOOKUP(B59,[3]Brokers!$B$9:$I$69,7,0)</f>
        <v>0</v>
      </c>
      <c r="H59" s="16">
        <f>VLOOKUP(B59,[3]Brokers!$B$9:$W$69,22,0)</f>
        <v>0</v>
      </c>
      <c r="I59" s="16">
        <f>VLOOKUP(B59,[4]Brokers!$B$9:$R$69,17,0)</f>
        <v>0</v>
      </c>
      <c r="J59" s="16">
        <f>VLOOKUP(B59,[3]Brokers!$B$9:$J$69,9,0)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VLOOKUP(B59,[4]Brokers!$B$9:$Y$67,24,0)+M59</f>
        <v>0</v>
      </c>
      <c r="O59" s="28" t="e">
        <f t="shared" si="3"/>
        <v>#DIV/0!</v>
      </c>
      <c r="P59" s="25"/>
      <c r="Q59" s="4"/>
    </row>
    <row r="60" spans="1:17" s="1" customFormat="1" ht="15.75" x14ac:dyDescent="0.2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VLOOKUP(B60,[3]Brokers!$B$9:$I$69,7,0)</f>
        <v>0</v>
      </c>
      <c r="H60" s="16">
        <f>VLOOKUP(B60,[3]Brokers!$B$9:$W$69,22,0)</f>
        <v>0</v>
      </c>
      <c r="I60" s="16">
        <f>VLOOKUP(B60,[4]Brokers!$B$9:$R$69,17,0)</f>
        <v>0</v>
      </c>
      <c r="J60" s="16">
        <f>VLOOKUP(B60,[3]Brokers!$B$9:$J$69,9,0)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VLOOKUP(B60,[4]Brokers!$B$9:$Y$67,24,0)+M60</f>
        <v>0</v>
      </c>
      <c r="O60" s="28" t="e">
        <f t="shared" si="3"/>
        <v>#DIV/0!</v>
      </c>
      <c r="P60" s="25"/>
      <c r="Q60" s="19"/>
    </row>
    <row r="61" spans="1:17" s="1" customFormat="1" ht="15.75" x14ac:dyDescent="0.2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VLOOKUP(B61,[3]Brokers!$B$9:$I$69,7,0)</f>
        <v>0</v>
      </c>
      <c r="H61" s="16">
        <f>VLOOKUP(B61,[3]Brokers!$B$9:$W$69,22,0)</f>
        <v>0</v>
      </c>
      <c r="I61" s="16">
        <f>VLOOKUP(B61,[4]Brokers!$B$9:$R$69,17,0)</f>
        <v>0</v>
      </c>
      <c r="J61" s="16">
        <f>VLOOKUP(B61,[3]Brokers!$B$9:$J$69,9,0)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VLOOKUP(B61,[4]Brokers!$B$9:$Y$67,24,0)+M61</f>
        <v>0</v>
      </c>
      <c r="O61" s="28" t="e">
        <f t="shared" si="3"/>
        <v>#DIV/0!</v>
      </c>
      <c r="P61" s="25"/>
      <c r="Q61" s="19"/>
    </row>
  </sheetData>
  <sortState ref="A3:O61">
    <sortCondition descending="1" ref="N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2020-01-13T07:38:49Z</cp:lastPrinted>
  <dcterms:created xsi:type="dcterms:W3CDTF">2017-06-09T07:51:20Z</dcterms:created>
  <dcterms:modified xsi:type="dcterms:W3CDTF">2020-01-13T07:41:24Z</dcterms:modified>
</cp:coreProperties>
</file>