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20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Sheet1!$A$1:$N$72</definedName>
  </definedNames>
  <calcPr calcId="152511"/>
</workbook>
</file>

<file path=xl/calcChain.xml><?xml version="1.0" encoding="utf-8"?>
<calcChain xmlns="http://schemas.openxmlformats.org/spreadsheetml/2006/main">
  <c r="M67" i="1" l="1"/>
  <c r="G68" i="1"/>
  <c r="A66" i="1"/>
  <c r="A67" i="1"/>
  <c r="A68" i="1"/>
  <c r="H20" i="1"/>
  <c r="H25" i="1"/>
  <c r="H18" i="1"/>
  <c r="H17" i="1"/>
  <c r="H23" i="1"/>
  <c r="H16" i="1"/>
  <c r="H22" i="1"/>
  <c r="H49" i="1"/>
  <c r="H21" i="1"/>
  <c r="H28" i="1"/>
  <c r="H38" i="1"/>
  <c r="H27" i="1"/>
  <c r="H26" i="1"/>
  <c r="H37" i="1"/>
  <c r="H24" i="1"/>
  <c r="H42" i="1"/>
  <c r="H32" i="1"/>
  <c r="H35" i="1"/>
  <c r="H34" i="1"/>
  <c r="H45" i="1"/>
  <c r="H39" i="1"/>
  <c r="H30" i="1"/>
  <c r="H43" i="1"/>
  <c r="H53" i="1"/>
  <c r="H31" i="1"/>
  <c r="H41" i="1"/>
  <c r="H48" i="1"/>
  <c r="H55" i="1"/>
  <c r="H36" i="1"/>
  <c r="H57" i="1"/>
  <c r="H40" i="1"/>
  <c r="H56" i="1"/>
  <c r="H54" i="1"/>
  <c r="H58" i="1"/>
  <c r="H29" i="1"/>
  <c r="H50" i="1"/>
  <c r="H46" i="1"/>
  <c r="H59" i="1"/>
  <c r="H60" i="1"/>
  <c r="H51" i="1"/>
  <c r="H47" i="1"/>
  <c r="H61" i="1"/>
  <c r="H62" i="1"/>
  <c r="H44" i="1"/>
  <c r="H63" i="1"/>
  <c r="H52" i="1"/>
  <c r="H64" i="1"/>
  <c r="H65" i="1"/>
  <c r="H33" i="1"/>
  <c r="H66" i="1"/>
  <c r="H68" i="1"/>
  <c r="H19" i="1"/>
  <c r="G20" i="1"/>
  <c r="G25" i="1"/>
  <c r="G18" i="1"/>
  <c r="G17" i="1"/>
  <c r="G23" i="1"/>
  <c r="G16" i="1"/>
  <c r="G22" i="1"/>
  <c r="G49" i="1"/>
  <c r="G21" i="1"/>
  <c r="G28" i="1"/>
  <c r="G38" i="1"/>
  <c r="G27" i="1"/>
  <c r="G26" i="1"/>
  <c r="G37" i="1"/>
  <c r="G24" i="1"/>
  <c r="G42" i="1"/>
  <c r="G32" i="1"/>
  <c r="G35" i="1"/>
  <c r="G34" i="1"/>
  <c r="G45" i="1"/>
  <c r="G39" i="1"/>
  <c r="G30" i="1"/>
  <c r="G43" i="1"/>
  <c r="G53" i="1"/>
  <c r="G31" i="1"/>
  <c r="G41" i="1"/>
  <c r="G48" i="1"/>
  <c r="G55" i="1"/>
  <c r="G36" i="1"/>
  <c r="G57" i="1"/>
  <c r="G40" i="1"/>
  <c r="G56" i="1"/>
  <c r="G54" i="1"/>
  <c r="G58" i="1"/>
  <c r="G29" i="1"/>
  <c r="G50" i="1"/>
  <c r="G46" i="1"/>
  <c r="G59" i="1"/>
  <c r="G60" i="1"/>
  <c r="G51" i="1"/>
  <c r="G47" i="1"/>
  <c r="G61" i="1"/>
  <c r="G62" i="1"/>
  <c r="G44" i="1"/>
  <c r="G63" i="1"/>
  <c r="G52" i="1"/>
  <c r="G64" i="1"/>
  <c r="G65" i="1"/>
  <c r="G33" i="1"/>
  <c r="G66" i="1"/>
  <c r="G19" i="1"/>
  <c r="J20" i="1" l="1"/>
  <c r="J25" i="1"/>
  <c r="J18" i="1"/>
  <c r="J17" i="1"/>
  <c r="J23" i="1"/>
  <c r="J16" i="1"/>
  <c r="J22" i="1"/>
  <c r="J49" i="1"/>
  <c r="J21" i="1"/>
  <c r="J28" i="1"/>
  <c r="J38" i="1"/>
  <c r="J27" i="1"/>
  <c r="J26" i="1"/>
  <c r="J37" i="1"/>
  <c r="J24" i="1"/>
  <c r="J42" i="1"/>
  <c r="J32" i="1"/>
  <c r="J35" i="1"/>
  <c r="J34" i="1"/>
  <c r="J45" i="1"/>
  <c r="J39" i="1"/>
  <c r="J30" i="1"/>
  <c r="J43" i="1"/>
  <c r="J53" i="1"/>
  <c r="J31" i="1"/>
  <c r="J41" i="1"/>
  <c r="J48" i="1"/>
  <c r="J55" i="1"/>
  <c r="J36" i="1"/>
  <c r="J57" i="1"/>
  <c r="J40" i="1"/>
  <c r="J56" i="1"/>
  <c r="J54" i="1"/>
  <c r="J58" i="1"/>
  <c r="J29" i="1"/>
  <c r="J50" i="1"/>
  <c r="J46" i="1"/>
  <c r="J59" i="1"/>
  <c r="J60" i="1"/>
  <c r="J51" i="1"/>
  <c r="J47" i="1"/>
  <c r="J61" i="1"/>
  <c r="J62" i="1"/>
  <c r="J19" i="1"/>
  <c r="I20" i="1"/>
  <c r="I25" i="1"/>
  <c r="I18" i="1"/>
  <c r="I17" i="1"/>
  <c r="I23" i="1"/>
  <c r="I16" i="1"/>
  <c r="I22" i="1"/>
  <c r="I49" i="1"/>
  <c r="I21" i="1"/>
  <c r="I28" i="1"/>
  <c r="I38" i="1"/>
  <c r="I27" i="1"/>
  <c r="I26" i="1"/>
  <c r="I37" i="1"/>
  <c r="I24" i="1"/>
  <c r="I42" i="1"/>
  <c r="I32" i="1"/>
  <c r="I35" i="1"/>
  <c r="I34" i="1"/>
  <c r="I45" i="1"/>
  <c r="I39" i="1"/>
  <c r="I30" i="1"/>
  <c r="I43" i="1"/>
  <c r="I53" i="1"/>
  <c r="I31" i="1"/>
  <c r="I41" i="1"/>
  <c r="I48" i="1"/>
  <c r="I55" i="1"/>
  <c r="I36" i="1"/>
  <c r="I57" i="1"/>
  <c r="I40" i="1"/>
  <c r="I56" i="1"/>
  <c r="I54" i="1"/>
  <c r="I58" i="1"/>
  <c r="I29" i="1"/>
  <c r="I50" i="1"/>
  <c r="I46" i="1"/>
  <c r="I59" i="1"/>
  <c r="I60" i="1"/>
  <c r="I51" i="1"/>
  <c r="I47" i="1"/>
  <c r="I61" i="1"/>
  <c r="I62" i="1"/>
  <c r="I19" i="1"/>
  <c r="L44" i="1" l="1"/>
  <c r="M44" i="1" s="1"/>
  <c r="J63" i="1" l="1"/>
  <c r="J52" i="1"/>
  <c r="J64" i="1"/>
  <c r="J65" i="1"/>
  <c r="J33" i="1"/>
  <c r="J66" i="1"/>
  <c r="J68" i="1"/>
  <c r="I63" i="1" l="1"/>
  <c r="I52" i="1"/>
  <c r="I65" i="1"/>
  <c r="L65" i="1" s="1"/>
  <c r="M65" i="1" s="1"/>
  <c r="I33" i="1"/>
  <c r="L33" i="1" s="1"/>
  <c r="M33" i="1" s="1"/>
  <c r="I66" i="1"/>
  <c r="L66" i="1" s="1"/>
  <c r="M66" i="1" s="1"/>
  <c r="I68" i="1"/>
  <c r="L68" i="1" s="1"/>
  <c r="I64" i="1"/>
  <c r="L64" i="1" s="1"/>
  <c r="M64" i="1" s="1"/>
  <c r="C19" i="1" l="1"/>
  <c r="C17" i="1"/>
  <c r="C18" i="1"/>
  <c r="C22" i="1"/>
  <c r="C16" i="1"/>
  <c r="C20" i="1"/>
  <c r="C21" i="1"/>
  <c r="C49" i="1"/>
  <c r="C26" i="1"/>
  <c r="C27" i="1"/>
  <c r="C23" i="1"/>
  <c r="C28" i="1"/>
  <c r="C42" i="1"/>
  <c r="C35" i="1"/>
  <c r="C43" i="1"/>
  <c r="C39" i="1"/>
  <c r="C41" i="1"/>
  <c r="C45" i="1"/>
  <c r="C34" i="1"/>
  <c r="C32" i="1"/>
  <c r="C53" i="1"/>
  <c r="C31" i="1"/>
  <c r="C36" i="1"/>
  <c r="C40" i="1"/>
  <c r="C59" i="1"/>
  <c r="C29" i="1"/>
  <c r="C30" i="1"/>
  <c r="C48" i="1"/>
  <c r="C56" i="1"/>
  <c r="C24" i="1"/>
  <c r="C37" i="1"/>
  <c r="C46" i="1"/>
  <c r="C38" i="1"/>
  <c r="C50" i="1"/>
  <c r="C60" i="1"/>
  <c r="C62" i="1"/>
  <c r="C58" i="1"/>
  <c r="C51" i="1"/>
  <c r="C63" i="1"/>
  <c r="C47" i="1"/>
  <c r="C52" i="1"/>
  <c r="C55" i="1"/>
  <c r="C54" i="1"/>
  <c r="C57" i="1"/>
  <c r="C61" i="1"/>
  <c r="C65" i="1"/>
  <c r="C33" i="1"/>
  <c r="C66" i="1"/>
  <c r="C68" i="1"/>
  <c r="C25" i="1"/>
  <c r="C64" i="1"/>
  <c r="K69" i="1" l="1"/>
  <c r="F69" i="1"/>
  <c r="E69" i="1"/>
  <c r="D69" i="1"/>
  <c r="J69" i="1"/>
  <c r="H69" i="1" l="1"/>
  <c r="G69" i="1"/>
  <c r="L18" i="1"/>
  <c r="M18" i="1" s="1"/>
  <c r="L16" i="1"/>
  <c r="M16" i="1" s="1"/>
  <c r="L17" i="1"/>
  <c r="M17" i="1" s="1"/>
  <c r="L22" i="1"/>
  <c r="M22" i="1" s="1"/>
  <c r="L20" i="1"/>
  <c r="M20" i="1" s="1"/>
  <c r="L21" i="1"/>
  <c r="M21" i="1" s="1"/>
  <c r="L49" i="1"/>
  <c r="M49" i="1" s="1"/>
  <c r="L26" i="1"/>
  <c r="M26" i="1" s="1"/>
  <c r="L27" i="1"/>
  <c r="M27" i="1" s="1"/>
  <c r="L23" i="1"/>
  <c r="M23" i="1" s="1"/>
  <c r="L28" i="1"/>
  <c r="M28" i="1" s="1"/>
  <c r="L42" i="1"/>
  <c r="M42" i="1" s="1"/>
  <c r="L35" i="1"/>
  <c r="M35" i="1" s="1"/>
  <c r="L43" i="1"/>
  <c r="M43" i="1" s="1"/>
  <c r="L39" i="1"/>
  <c r="M39" i="1" s="1"/>
  <c r="L41" i="1"/>
  <c r="M41" i="1" s="1"/>
  <c r="L45" i="1"/>
  <c r="M45" i="1" s="1"/>
  <c r="L34" i="1"/>
  <c r="M34" i="1" s="1"/>
  <c r="L32" i="1"/>
  <c r="M32" i="1" s="1"/>
  <c r="L53" i="1"/>
  <c r="M53" i="1" s="1"/>
  <c r="L31" i="1"/>
  <c r="M31" i="1" s="1"/>
  <c r="L36" i="1"/>
  <c r="M36" i="1" s="1"/>
  <c r="L40" i="1"/>
  <c r="M40" i="1" s="1"/>
  <c r="L59" i="1"/>
  <c r="M59" i="1" s="1"/>
  <c r="L29" i="1"/>
  <c r="M29" i="1" s="1"/>
  <c r="L30" i="1"/>
  <c r="M30" i="1" s="1"/>
  <c r="L48" i="1"/>
  <c r="M48" i="1" s="1"/>
  <c r="L56" i="1"/>
  <c r="M56" i="1" s="1"/>
  <c r="L24" i="1"/>
  <c r="M24" i="1" s="1"/>
  <c r="L37" i="1"/>
  <c r="M37" i="1" s="1"/>
  <c r="L46" i="1"/>
  <c r="M46" i="1" s="1"/>
  <c r="L38" i="1"/>
  <c r="M38" i="1" s="1"/>
  <c r="L50" i="1"/>
  <c r="M50" i="1" s="1"/>
  <c r="L60" i="1"/>
  <c r="M60" i="1" s="1"/>
  <c r="L62" i="1"/>
  <c r="M62" i="1" s="1"/>
  <c r="L58" i="1"/>
  <c r="M58" i="1" s="1"/>
  <c r="L51" i="1"/>
  <c r="M51" i="1" s="1"/>
  <c r="L63" i="1"/>
  <c r="M63" i="1" s="1"/>
  <c r="L47" i="1"/>
  <c r="M47" i="1" s="1"/>
  <c r="L52" i="1"/>
  <c r="M52" i="1" s="1"/>
  <c r="L55" i="1"/>
  <c r="M55" i="1" s="1"/>
  <c r="L54" i="1"/>
  <c r="M54" i="1" s="1"/>
  <c r="L57" i="1"/>
  <c r="M57" i="1" s="1"/>
  <c r="L61" i="1"/>
  <c r="M61" i="1" s="1"/>
  <c r="L25" i="1"/>
  <c r="M25" i="1" s="1"/>
  <c r="L19" i="1"/>
  <c r="M19" i="1" s="1"/>
  <c r="I69" i="1"/>
  <c r="L69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M69" i="1" l="1"/>
  <c r="N39" i="1" l="1"/>
  <c r="N67" i="1"/>
  <c r="N26" i="1"/>
  <c r="N23" i="1"/>
  <c r="N16" i="1"/>
  <c r="N47" i="1"/>
  <c r="N24" i="1"/>
  <c r="N21" i="1"/>
  <c r="N34" i="1"/>
  <c r="N20" i="1"/>
  <c r="N52" i="1"/>
  <c r="N33" i="1"/>
  <c r="N27" i="1"/>
  <c r="N57" i="1"/>
  <c r="N62" i="1"/>
  <c r="N56" i="1"/>
  <c r="N43" i="1"/>
  <c r="N63" i="1"/>
  <c r="N25" i="1"/>
  <c r="N48" i="1"/>
  <c r="N55" i="1"/>
  <c r="N29" i="1"/>
  <c r="N19" i="1"/>
  <c r="N32" i="1"/>
  <c r="N64" i="1"/>
  <c r="N38" i="1"/>
  <c r="N65" i="1"/>
  <c r="N58" i="1"/>
  <c r="N42" i="1"/>
  <c r="N45" i="1"/>
  <c r="N30" i="1"/>
  <c r="N46" i="1"/>
  <c r="N54" i="1"/>
  <c r="N37" i="1"/>
  <c r="N59" i="1"/>
  <c r="N36" i="1"/>
  <c r="N18" i="1"/>
  <c r="N53" i="1"/>
  <c r="N60" i="1"/>
  <c r="N40" i="1"/>
  <c r="N49" i="1"/>
  <c r="N28" i="1"/>
  <c r="N31" i="1"/>
  <c r="N41" i="1"/>
  <c r="N66" i="1"/>
  <c r="N61" i="1"/>
  <c r="N51" i="1"/>
  <c r="N17" i="1"/>
  <c r="N35" i="1"/>
  <c r="N50" i="1"/>
  <c r="N68" i="1"/>
  <c r="N22" i="1"/>
  <c r="N44" i="1"/>
  <c r="N69" i="1" l="1"/>
</calcChain>
</file>

<file path=xl/sharedStrings.xml><?xml version="1.0" encoding="utf-8"?>
<sst xmlns="http://schemas.openxmlformats.org/spreadsheetml/2006/main" count="156" uniqueCount="77">
  <si>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</si>
  <si>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</si>
  <si>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</si>
  <si>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</si>
  <si>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</si>
  <si>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</si>
  <si>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</si>
  <si>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</si>
  <si>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</si>
  <si>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</si>
  <si>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</si>
  <si>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</si>
  <si>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</si>
  <si>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</si>
  <si>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</si>
  <si>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</si>
  <si>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</si>
  <si>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</si>
  <si>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</si>
  <si>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</si>
  <si>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</si>
  <si>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</si>
  <si>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</si>
  <si>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</si>
  <si>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</si>
  <si>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</si>
  <si>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</si>
  <si>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</si>
  <si>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</si>
  <si>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</si>
  <si>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</si>
  <si>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</si>
  <si>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</si>
  <si>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</si>
  <si>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</si>
  <si>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</si>
  <si>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</si>
  <si>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</si>
  <si>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</si>
  <si>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</si>
  <si>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</si>
  <si>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</si>
  <si>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</si>
  <si>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</si>
  <si>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</si>
  <si>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</si>
  <si>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</si>
  <si>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</si>
  <si>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</si>
  <si>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</si>
  <si>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</si>
  <si>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</si>
  <si>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</si>
  <si>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</si>
  <si>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</si>
  <si>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</si>
  <si>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</si>
  <si>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</si>
  <si>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</si>
  <si>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</si>
  <si>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</si>
  <si>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</si>
  <si>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</si>
  <si>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</si>
  <si>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</si>
  <si>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</si>
  <si>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</si>
  <si>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</si>
  <si>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</si>
  <si>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</si>
  <si>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</si>
  <si>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</si>
  <si>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Trading value of December</t>
  </si>
  <si>
    <t>MONH</t>
  </si>
  <si>
    <t>MONGOL KHUVITSAA</t>
  </si>
  <si>
    <t>As of January 31, 2020</t>
  </si>
  <si>
    <t>Trading value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</si>
</sst>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201902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201901%20Ariljaanii%20tailan%20E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9/Mnth190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630324650.92999995</v>
          </cell>
          <cell r="H16">
            <v>0</v>
          </cell>
          <cell r="I16">
            <v>0</v>
          </cell>
          <cell r="J16">
            <v>18316118400</v>
          </cell>
          <cell r="K16">
            <v>0</v>
          </cell>
          <cell r="L16">
            <v>0</v>
          </cell>
          <cell r="M16">
            <v>18946443050.93</v>
          </cell>
          <cell r="N16">
            <v>19389544416.18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179538227.30000001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2198232127.3000002</v>
          </cell>
          <cell r="N17">
            <v>4358931405.3400002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1272458454.4000001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1678299054.4000001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282505387.54000002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328625587.54000002</v>
          </cell>
          <cell r="N19">
            <v>2370200710.5500002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537528996.29999995</v>
          </cell>
          <cell r="N20">
            <v>857884503.54999995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552606935.79999995</v>
          </cell>
          <cell r="N21">
            <v>849473769.53999996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274140321.02999997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438884921.02999997</v>
          </cell>
          <cell r="N22">
            <v>703859624.5</v>
          </cell>
        </row>
        <row r="23">
          <cell r="B23" t="str">
            <v>NOVL</v>
          </cell>
          <cell r="C23" t="str">
            <v>"НОВЕЛ ИНВЕСТМЕНТ ҮЦК" ХХК</v>
          </cell>
          <cell r="D23" t="str">
            <v>●</v>
          </cell>
          <cell r="E23">
            <v>0</v>
          </cell>
          <cell r="F23" t="str">
            <v>●</v>
          </cell>
          <cell r="G23">
            <v>198540489.61000001</v>
          </cell>
          <cell r="H23">
            <v>0</v>
          </cell>
          <cell r="I23">
            <v>0</v>
          </cell>
          <cell r="J23">
            <v>33740000</v>
          </cell>
          <cell r="K23">
            <v>0</v>
          </cell>
          <cell r="L23">
            <v>0</v>
          </cell>
          <cell r="M23">
            <v>232280489.61000001</v>
          </cell>
          <cell r="N23">
            <v>381188487.04000002</v>
          </cell>
        </row>
        <row r="24">
          <cell r="B24" t="str">
            <v>GAUL</v>
          </cell>
          <cell r="C24" t="str">
            <v>"ГАҮЛИ ҮЦК" ХХК</v>
          </cell>
          <cell r="D24" t="str">
            <v>●</v>
          </cell>
          <cell r="E24" t="str">
            <v>●</v>
          </cell>
          <cell r="F24">
            <v>0</v>
          </cell>
          <cell r="G24">
            <v>64587067.290000007</v>
          </cell>
          <cell r="H24">
            <v>0</v>
          </cell>
          <cell r="I24">
            <v>0</v>
          </cell>
          <cell r="J24">
            <v>112984400</v>
          </cell>
          <cell r="K24">
            <v>0</v>
          </cell>
          <cell r="L24">
            <v>0</v>
          </cell>
          <cell r="M24">
            <v>177571467.29000002</v>
          </cell>
          <cell r="N24">
            <v>344539550.28000003</v>
          </cell>
        </row>
        <row r="25">
          <cell r="B25" t="str">
            <v>ARD</v>
          </cell>
          <cell r="C25" t="str">
            <v>"АРД КАПИТАЛ ГРУПП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132119822</v>
          </cell>
          <cell r="H25">
            <v>0</v>
          </cell>
          <cell r="I25">
            <v>0</v>
          </cell>
          <cell r="J25">
            <v>86976200</v>
          </cell>
          <cell r="K25">
            <v>0</v>
          </cell>
          <cell r="L25">
            <v>0</v>
          </cell>
          <cell r="M25">
            <v>219096022</v>
          </cell>
          <cell r="N25">
            <v>264501030.87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E26">
            <v>0</v>
          </cell>
          <cell r="F26">
            <v>0</v>
          </cell>
          <cell r="G26">
            <v>53972221.200000003</v>
          </cell>
          <cell r="H26">
            <v>0</v>
          </cell>
          <cell r="I26">
            <v>0</v>
          </cell>
          <cell r="J26">
            <v>7280000</v>
          </cell>
          <cell r="K26">
            <v>0</v>
          </cell>
          <cell r="L26">
            <v>0</v>
          </cell>
          <cell r="M26">
            <v>61252221.200000003</v>
          </cell>
          <cell r="N26">
            <v>208244598.74000001</v>
          </cell>
        </row>
        <row r="27">
          <cell r="B27" t="str">
            <v>GDSC</v>
          </cell>
          <cell r="C27" t="str">
            <v>"ГҮҮДСЕК ҮЦК" ХХК</v>
          </cell>
          <cell r="D27" t="str">
            <v>●</v>
          </cell>
          <cell r="E27" t="str">
            <v>●</v>
          </cell>
          <cell r="F27" t="str">
            <v>●</v>
          </cell>
          <cell r="G27">
            <v>7031079</v>
          </cell>
          <cell r="H27">
            <v>0</v>
          </cell>
          <cell r="I27">
            <v>0</v>
          </cell>
          <cell r="J27">
            <v>35506600</v>
          </cell>
          <cell r="K27">
            <v>0</v>
          </cell>
          <cell r="L27">
            <v>0</v>
          </cell>
          <cell r="M27">
            <v>42537679</v>
          </cell>
          <cell r="N27">
            <v>159595316</v>
          </cell>
        </row>
        <row r="28">
          <cell r="B28" t="str">
            <v>BATS</v>
          </cell>
          <cell r="C28" t="str">
            <v>"БАТС ҮЦК" ХХК</v>
          </cell>
          <cell r="D28" t="str">
            <v>●</v>
          </cell>
          <cell r="E28">
            <v>0</v>
          </cell>
          <cell r="F28">
            <v>0</v>
          </cell>
          <cell r="G28">
            <v>9439987</v>
          </cell>
          <cell r="H28">
            <v>0</v>
          </cell>
          <cell r="I28">
            <v>0</v>
          </cell>
          <cell r="J28">
            <v>90998600</v>
          </cell>
          <cell r="K28">
            <v>0</v>
          </cell>
          <cell r="L28">
            <v>0</v>
          </cell>
          <cell r="M28">
            <v>100438587</v>
          </cell>
          <cell r="N28">
            <v>151137086</v>
          </cell>
        </row>
        <row r="29">
          <cell r="B29" t="str">
            <v>MIBG</v>
          </cell>
          <cell r="C29" t="str">
            <v>"ЭМ АЙ БИ ЖИ ХХК ҮЦК"</v>
          </cell>
          <cell r="D29" t="str">
            <v>●</v>
          </cell>
          <cell r="E29" t="str">
            <v>●</v>
          </cell>
          <cell r="F29">
            <v>0</v>
          </cell>
          <cell r="G29">
            <v>112802935.7</v>
          </cell>
          <cell r="H29">
            <v>0</v>
          </cell>
          <cell r="I29">
            <v>0</v>
          </cell>
          <cell r="J29">
            <v>2000000</v>
          </cell>
          <cell r="K29">
            <v>0</v>
          </cell>
          <cell r="L29">
            <v>0</v>
          </cell>
          <cell r="M29">
            <v>114802935.7</v>
          </cell>
          <cell r="N29">
            <v>149443115.69999999</v>
          </cell>
        </row>
        <row r="30">
          <cell r="B30" t="str">
            <v>CTRL</v>
          </cell>
          <cell r="C30" t="str">
            <v>ЦЕНТРАЛ СЕКЬЮРИТИЙЗ ҮЦК</v>
          </cell>
          <cell r="D30" t="str">
            <v>●</v>
          </cell>
          <cell r="E30">
            <v>0</v>
          </cell>
          <cell r="F30">
            <v>0</v>
          </cell>
          <cell r="G30">
            <v>53280666.200000003</v>
          </cell>
          <cell r="H30">
            <v>100000</v>
          </cell>
          <cell r="I30">
            <v>0</v>
          </cell>
          <cell r="J30">
            <v>420000</v>
          </cell>
          <cell r="K30">
            <v>0</v>
          </cell>
          <cell r="L30">
            <v>0</v>
          </cell>
          <cell r="M30">
            <v>53800666.200000003</v>
          </cell>
          <cell r="N30">
            <v>106693805.15000001</v>
          </cell>
        </row>
        <row r="31">
          <cell r="B31" t="str">
            <v>TABO</v>
          </cell>
          <cell r="C31" t="str">
            <v>"ТАВАН БОГД ҮЦК" ХХК</v>
          </cell>
          <cell r="D31" t="str">
            <v>●</v>
          </cell>
          <cell r="E31">
            <v>0</v>
          </cell>
          <cell r="F31">
            <v>0</v>
          </cell>
          <cell r="G31">
            <v>62935340</v>
          </cell>
          <cell r="H31">
            <v>0</v>
          </cell>
          <cell r="I31">
            <v>0</v>
          </cell>
          <cell r="J31">
            <v>1540000</v>
          </cell>
          <cell r="K31">
            <v>0</v>
          </cell>
          <cell r="L31">
            <v>0</v>
          </cell>
          <cell r="M31">
            <v>64475340</v>
          </cell>
          <cell r="N31">
            <v>94147120</v>
          </cell>
        </row>
        <row r="32">
          <cell r="B32" t="str">
            <v>DRBR</v>
          </cell>
          <cell r="C32" t="str">
            <v>"ДАРХАН БРОКЕР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13813765.16</v>
          </cell>
          <cell r="H32">
            <v>0</v>
          </cell>
          <cell r="I32">
            <v>0</v>
          </cell>
          <cell r="J32">
            <v>10287600</v>
          </cell>
          <cell r="K32">
            <v>0</v>
          </cell>
          <cell r="L32">
            <v>0</v>
          </cell>
          <cell r="M32">
            <v>24101365.16</v>
          </cell>
          <cell r="N32">
            <v>89204125.159999996</v>
          </cell>
        </row>
        <row r="33">
          <cell r="B33" t="str">
            <v>MSEC</v>
          </cell>
          <cell r="C33" t="str">
            <v>"МОНСЕК ҮЦК" ХХК</v>
          </cell>
          <cell r="D33" t="str">
            <v>●</v>
          </cell>
          <cell r="E33" t="str">
            <v>●</v>
          </cell>
          <cell r="F33">
            <v>0</v>
          </cell>
          <cell r="G33">
            <v>36119868.649999999</v>
          </cell>
          <cell r="H33">
            <v>0</v>
          </cell>
          <cell r="I33">
            <v>0</v>
          </cell>
          <cell r="J33">
            <v>7689000</v>
          </cell>
          <cell r="K33">
            <v>0</v>
          </cell>
          <cell r="L33">
            <v>0</v>
          </cell>
          <cell r="M33">
            <v>43808868.649999999</v>
          </cell>
          <cell r="N33">
            <v>88628421.349999994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E34">
            <v>0</v>
          </cell>
          <cell r="F34">
            <v>0</v>
          </cell>
          <cell r="G34">
            <v>22402798.18</v>
          </cell>
          <cell r="H34">
            <v>0</v>
          </cell>
          <cell r="I34">
            <v>0</v>
          </cell>
          <cell r="J34">
            <v>21442800</v>
          </cell>
          <cell r="K34">
            <v>0</v>
          </cell>
          <cell r="L34">
            <v>0</v>
          </cell>
          <cell r="M34">
            <v>43845598.18</v>
          </cell>
          <cell r="N34">
            <v>72101616.180000007</v>
          </cell>
        </row>
        <row r="35">
          <cell r="B35" t="str">
            <v>GDEV</v>
          </cell>
          <cell r="C35" t="str">
            <v>"ГРАНДДЕВЕЛОПМЕНТ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27299103</v>
          </cell>
          <cell r="H35">
            <v>0</v>
          </cell>
          <cell r="I35">
            <v>0</v>
          </cell>
          <cell r="J35">
            <v>2002400</v>
          </cell>
          <cell r="K35">
            <v>0</v>
          </cell>
          <cell r="L35">
            <v>0</v>
          </cell>
          <cell r="M35">
            <v>29301503</v>
          </cell>
          <cell r="N35">
            <v>67794932.400000006</v>
          </cell>
        </row>
        <row r="36">
          <cell r="B36" t="str">
            <v>BLMB</v>
          </cell>
          <cell r="C36" t="str">
            <v xml:space="preserve">"БЛҮМСБЮРИ СЕКЮРИТИЕС ҮЦК" ХХК </v>
          </cell>
          <cell r="D36" t="str">
            <v>●</v>
          </cell>
          <cell r="E36" t="str">
            <v>●</v>
          </cell>
          <cell r="F36">
            <v>0</v>
          </cell>
          <cell r="G36">
            <v>50304492.299999997</v>
          </cell>
          <cell r="H36">
            <v>0</v>
          </cell>
          <cell r="I36">
            <v>0</v>
          </cell>
          <cell r="J36">
            <v>1590000</v>
          </cell>
          <cell r="K36">
            <v>0</v>
          </cell>
          <cell r="L36">
            <v>0</v>
          </cell>
          <cell r="M36">
            <v>51894492.299999997</v>
          </cell>
          <cell r="N36">
            <v>62182846.299999997</v>
          </cell>
        </row>
        <row r="37">
          <cell r="B37" t="str">
            <v>UNDR</v>
          </cell>
          <cell r="C37" t="str">
            <v>"ӨНДӨРХААН ИНВЕСТ ҮЦК" ХХК</v>
          </cell>
          <cell r="D37" t="str">
            <v>●</v>
          </cell>
          <cell r="E37">
            <v>0</v>
          </cell>
          <cell r="F37">
            <v>0</v>
          </cell>
          <cell r="G37">
            <v>15542272.399999999</v>
          </cell>
          <cell r="H37">
            <v>0</v>
          </cell>
          <cell r="I37">
            <v>0</v>
          </cell>
          <cell r="J37">
            <v>12418600</v>
          </cell>
          <cell r="K37">
            <v>0</v>
          </cell>
          <cell r="L37">
            <v>0</v>
          </cell>
          <cell r="M37">
            <v>27960872.399999999</v>
          </cell>
          <cell r="N37">
            <v>49745758.899999999</v>
          </cell>
        </row>
        <row r="38">
          <cell r="B38" t="str">
            <v>MERG</v>
          </cell>
          <cell r="C38" t="str">
            <v>"МЭРГЭН САНАА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2993720</v>
          </cell>
          <cell r="H38">
            <v>0</v>
          </cell>
          <cell r="I38">
            <v>0</v>
          </cell>
          <cell r="J38">
            <v>17212600</v>
          </cell>
          <cell r="K38">
            <v>0</v>
          </cell>
          <cell r="L38">
            <v>0</v>
          </cell>
          <cell r="M38">
            <v>20206320</v>
          </cell>
          <cell r="N38">
            <v>44578790.289999999</v>
          </cell>
        </row>
        <row r="39">
          <cell r="B39" t="str">
            <v>ARGB</v>
          </cell>
          <cell r="C39" t="str">
            <v>"АРГАЙ БЭСТ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26908898</v>
          </cell>
          <cell r="H39">
            <v>0</v>
          </cell>
          <cell r="I39">
            <v>0</v>
          </cell>
          <cell r="J39">
            <v>1910800</v>
          </cell>
          <cell r="K39">
            <v>0</v>
          </cell>
          <cell r="L39">
            <v>0</v>
          </cell>
          <cell r="M39">
            <v>28819698</v>
          </cell>
          <cell r="N39">
            <v>41432026.100000001</v>
          </cell>
        </row>
        <row r="40">
          <cell r="B40" t="str">
            <v>SECP</v>
          </cell>
          <cell r="C40" t="str">
            <v>"СИКАП  ҮЦК" ХХК</v>
          </cell>
          <cell r="D40" t="str">
            <v>●</v>
          </cell>
          <cell r="E40" t="str">
            <v>●</v>
          </cell>
          <cell r="F40" t="str">
            <v>●</v>
          </cell>
          <cell r="G40">
            <v>17535498</v>
          </cell>
          <cell r="H40">
            <v>0</v>
          </cell>
          <cell r="I40">
            <v>0</v>
          </cell>
          <cell r="J40">
            <v>19707400</v>
          </cell>
          <cell r="K40">
            <v>0</v>
          </cell>
          <cell r="L40">
            <v>0</v>
          </cell>
          <cell r="M40">
            <v>37242898</v>
          </cell>
          <cell r="N40">
            <v>40397211</v>
          </cell>
        </row>
        <row r="41">
          <cell r="B41" t="str">
            <v>TNGR</v>
          </cell>
          <cell r="C41" t="str">
            <v>"ТЭНГЭР КАПИТАЛ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7267055.2799999993</v>
          </cell>
          <cell r="H41">
            <v>361790000</v>
          </cell>
          <cell r="I41">
            <v>0</v>
          </cell>
          <cell r="J41">
            <v>22370400</v>
          </cell>
          <cell r="K41">
            <v>0</v>
          </cell>
          <cell r="L41">
            <v>0</v>
          </cell>
          <cell r="M41">
            <v>391427455.27999997</v>
          </cell>
          <cell r="N41">
            <v>400836443.27999997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38777829.359999999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5674417.2000000002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30972817.199999999</v>
          </cell>
          <cell r="N46">
            <v>34853677.280000001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19539213.800000001</v>
          </cell>
          <cell r="N49">
            <v>19621933.800000001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15354573.199999999</v>
          </cell>
          <cell r="N50">
            <v>15683333.199999999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4132293362.0999999</v>
          </cell>
          <cell r="H12">
            <v>4147478086.8299999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568752241.13999999</v>
          </cell>
          <cell r="F15">
            <v>2305531</v>
          </cell>
          <cell r="G15">
            <v>442332651.06999999</v>
          </cell>
          <cell r="H15">
            <v>1011084892.21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172994930.56999999</v>
          </cell>
          <cell r="F21">
            <v>660482</v>
          </cell>
          <cell r="G21">
            <v>193335640.69</v>
          </cell>
          <cell r="H21">
            <v>366330571.25999999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18394744.640000001</v>
          </cell>
          <cell r="F22">
            <v>160794</v>
          </cell>
          <cell r="G22">
            <v>14499062.57</v>
          </cell>
          <cell r="H22">
            <v>32893807.210000001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27584404.800000001</v>
          </cell>
          <cell r="H28">
            <v>28608134.699999999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193846493.47999999</v>
          </cell>
          <cell r="F34">
            <v>249206</v>
          </cell>
          <cell r="G34">
            <v>217027453.22999999</v>
          </cell>
          <cell r="H34">
            <v>410873946.70999998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6932538.7400000002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352385921.77999997</v>
          </cell>
          <cell r="H37">
            <v>611165721.43999994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8954639.9000000004</v>
          </cell>
          <cell r="F39">
            <v>28663</v>
          </cell>
          <cell r="G39">
            <v>13364097</v>
          </cell>
          <cell r="H39">
            <v>22318736.899999999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56812571.600000001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13481440.960000001</v>
          </cell>
          <cell r="H43">
            <v>13701005.960000001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554775409.77999997</v>
          </cell>
          <cell r="H46">
            <v>1369210653.1599998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33482975.829999998</v>
          </cell>
          <cell r="F50">
            <v>318443</v>
          </cell>
          <cell r="G50">
            <v>55828898.880000003</v>
          </cell>
          <cell r="H50">
            <v>89311874.710000008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82791153.069999993</v>
          </cell>
          <cell r="F57">
            <v>1252320</v>
          </cell>
          <cell r="G57">
            <v>153534614.15000001</v>
          </cell>
          <cell r="H57">
            <v>236325767.22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43144281.219999999</v>
          </cell>
          <cell r="H59">
            <v>47404292.719999999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17509381737.720001</v>
          </cell>
          <cell r="F60">
            <v>1350587</v>
          </cell>
          <cell r="G60">
            <v>12305340734.08</v>
          </cell>
          <cell r="H60">
            <v>29814722471.800003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69607955.230000004</v>
          </cell>
          <cell r="H62">
            <v>108231307.91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9259679.6999999993</v>
          </cell>
          <cell r="H63">
            <v>9422854.2999999989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нийт</v>
          </cell>
          <cell r="C67">
            <v>0</v>
          </cell>
          <cell r="D67">
            <v>11838425</v>
          </cell>
          <cell r="E67">
            <v>19891150815.139999</v>
          </cell>
          <cell r="F67">
            <v>11838425</v>
          </cell>
          <cell r="G67">
            <v>19891150815.139999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 xml:space="preserve"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1002</v>
          </cell>
          <cell r="E11">
            <v>670000</v>
          </cell>
          <cell r="F11">
            <v>17</v>
          </cell>
          <cell r="G11">
            <v>253300</v>
          </cell>
          <cell r="H11">
            <v>923300</v>
          </cell>
          <cell r="W11">
            <v>1019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588983</v>
          </cell>
          <cell r="E12">
            <v>88612236.950000003</v>
          </cell>
          <cell r="F12">
            <v>211311</v>
          </cell>
          <cell r="G12">
            <v>23531284.469999999</v>
          </cell>
          <cell r="H12">
            <v>112143521.42</v>
          </cell>
          <cell r="W12">
            <v>800294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7670</v>
          </cell>
          <cell r="G14">
            <v>13773081.52</v>
          </cell>
          <cell r="H14">
            <v>13773081.52</v>
          </cell>
          <cell r="W14">
            <v>7670</v>
          </cell>
        </row>
        <row r="15">
          <cell r="B15" t="str">
            <v>BDSC</v>
          </cell>
          <cell r="C15" t="str">
            <v>БиДиСек ХК</v>
          </cell>
          <cell r="D15">
            <v>1061128</v>
          </cell>
          <cell r="E15">
            <v>119421012.44</v>
          </cell>
          <cell r="F15">
            <v>178823</v>
          </cell>
          <cell r="G15">
            <v>102091597.03</v>
          </cell>
          <cell r="H15">
            <v>221512609.47</v>
          </cell>
          <cell r="W15">
            <v>1239951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6425</v>
          </cell>
          <cell r="E18">
            <v>16546370</v>
          </cell>
          <cell r="F18">
            <v>142590</v>
          </cell>
          <cell r="G18">
            <v>11883250</v>
          </cell>
          <cell r="H18">
            <v>28429620</v>
          </cell>
          <cell r="W18">
            <v>149015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10</v>
          </cell>
          <cell r="E20">
            <v>2120</v>
          </cell>
          <cell r="F20">
            <v>16861</v>
          </cell>
          <cell r="G20">
            <v>3081665</v>
          </cell>
          <cell r="H20">
            <v>3083785</v>
          </cell>
          <cell r="W20">
            <v>16871</v>
          </cell>
        </row>
        <row r="21">
          <cell r="B21" t="str">
            <v>BUMB</v>
          </cell>
          <cell r="C21" t="str">
            <v>Бумбат-Алтай ХХК</v>
          </cell>
          <cell r="D21">
            <v>254583</v>
          </cell>
          <cell r="E21">
            <v>86797949.040000007</v>
          </cell>
          <cell r="F21">
            <v>186480</v>
          </cell>
          <cell r="G21">
            <v>43464177.670000002</v>
          </cell>
          <cell r="H21">
            <v>130262126.71000001</v>
          </cell>
          <cell r="W21">
            <v>441063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5990761</v>
          </cell>
          <cell r="E22">
            <v>277801446.30000001</v>
          </cell>
          <cell r="F22">
            <v>6052013</v>
          </cell>
          <cell r="G22">
            <v>290597140.89999998</v>
          </cell>
          <cell r="H22">
            <v>568398587.20000005</v>
          </cell>
          <cell r="W22">
            <v>12042774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27614</v>
          </cell>
          <cell r="E24">
            <v>8749174.8000000007</v>
          </cell>
          <cell r="F24">
            <v>10415</v>
          </cell>
          <cell r="G24">
            <v>1178717.5</v>
          </cell>
          <cell r="H24">
            <v>9927892.3000000007</v>
          </cell>
          <cell r="W24">
            <v>38029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2158</v>
          </cell>
          <cell r="E26">
            <v>15284695.029999999</v>
          </cell>
          <cell r="F26">
            <v>3392</v>
          </cell>
          <cell r="G26">
            <v>15243960</v>
          </cell>
          <cell r="H26">
            <v>30528655.030000001</v>
          </cell>
          <cell r="W26">
            <v>5550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7290</v>
          </cell>
          <cell r="E28">
            <v>5042909.4400000004</v>
          </cell>
          <cell r="F28">
            <v>23522</v>
          </cell>
          <cell r="G28">
            <v>2611942</v>
          </cell>
          <cell r="H28">
            <v>7654851.4400000004</v>
          </cell>
          <cell r="W28">
            <v>30812</v>
          </cell>
        </row>
        <row r="29">
          <cell r="B29" t="str">
            <v>DRBR</v>
          </cell>
          <cell r="C29" t="str">
            <v>Дархан брокер ХХК</v>
          </cell>
          <cell r="D29">
            <v>8229</v>
          </cell>
          <cell r="E29">
            <v>2327345</v>
          </cell>
          <cell r="F29">
            <v>21429</v>
          </cell>
          <cell r="G29">
            <v>4372004.42</v>
          </cell>
          <cell r="H29">
            <v>6699349.4199999999</v>
          </cell>
          <cell r="W29">
            <v>29658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8147</v>
          </cell>
          <cell r="G30">
            <v>1452415</v>
          </cell>
          <cell r="H30">
            <v>1452415</v>
          </cell>
          <cell r="W30">
            <v>8147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47428</v>
          </cell>
          <cell r="E34">
            <v>11625065.41</v>
          </cell>
          <cell r="F34">
            <v>447115</v>
          </cell>
          <cell r="G34">
            <v>31857060.800000001</v>
          </cell>
          <cell r="H34">
            <v>43482126.210000001</v>
          </cell>
          <cell r="W34">
            <v>494543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1246</v>
          </cell>
          <cell r="E35">
            <v>359000</v>
          </cell>
          <cell r="F35">
            <v>500</v>
          </cell>
          <cell r="G35">
            <v>307000</v>
          </cell>
          <cell r="H35">
            <v>666000</v>
          </cell>
          <cell r="W35">
            <v>1746</v>
          </cell>
        </row>
        <row r="36">
          <cell r="B36" t="str">
            <v>GDSC</v>
          </cell>
          <cell r="C36" t="str">
            <v>Гүүдсек ХХК</v>
          </cell>
          <cell r="D36">
            <v>43159</v>
          </cell>
          <cell r="E36">
            <v>2961873</v>
          </cell>
          <cell r="F36">
            <v>19542</v>
          </cell>
          <cell r="G36">
            <v>5866514</v>
          </cell>
          <cell r="H36">
            <v>8828387</v>
          </cell>
          <cell r="W36">
            <v>62701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488843</v>
          </cell>
          <cell r="E37">
            <v>69029773.709999993</v>
          </cell>
          <cell r="F37">
            <v>777154</v>
          </cell>
          <cell r="G37">
            <v>141793892.36000001</v>
          </cell>
          <cell r="H37">
            <v>210823666.06999999</v>
          </cell>
          <cell r="W37">
            <v>1265997</v>
          </cell>
        </row>
        <row r="38">
          <cell r="B38" t="str">
            <v>GNDX</v>
          </cell>
          <cell r="C38" t="str">
            <v>Гендекс ХХК</v>
          </cell>
          <cell r="D38">
            <v>2</v>
          </cell>
          <cell r="E38">
            <v>1229</v>
          </cell>
          <cell r="F38">
            <v>3576</v>
          </cell>
          <cell r="G38">
            <v>279057.75</v>
          </cell>
          <cell r="H38">
            <v>280286.75</v>
          </cell>
          <cell r="W38">
            <v>3578</v>
          </cell>
        </row>
        <row r="39">
          <cell r="B39" t="str">
            <v>HUN</v>
          </cell>
          <cell r="C39" t="str">
            <v>Хүннү Эмпайр ХХК</v>
          </cell>
          <cell r="D39">
            <v>11045</v>
          </cell>
          <cell r="E39">
            <v>4105018.46</v>
          </cell>
          <cell r="F39">
            <v>1551</v>
          </cell>
          <cell r="G39">
            <v>389003</v>
          </cell>
          <cell r="H39">
            <v>4494021.46</v>
          </cell>
          <cell r="W39">
            <v>12596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1191</v>
          </cell>
          <cell r="E40">
            <v>3156144</v>
          </cell>
          <cell r="F40">
            <v>23203</v>
          </cell>
          <cell r="G40">
            <v>59320310</v>
          </cell>
          <cell r="H40">
            <v>62476454</v>
          </cell>
          <cell r="W40">
            <v>24394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1712</v>
          </cell>
          <cell r="E42">
            <v>11086770</v>
          </cell>
          <cell r="F42">
            <v>0</v>
          </cell>
          <cell r="G42">
            <v>0</v>
          </cell>
          <cell r="H42">
            <v>11086770</v>
          </cell>
          <cell r="W42">
            <v>1712</v>
          </cell>
        </row>
        <row r="43">
          <cell r="B43" t="str">
            <v>MERG</v>
          </cell>
          <cell r="C43" t="str">
            <v>Мэргэн санаа ХХК</v>
          </cell>
          <cell r="D43">
            <v>50</v>
          </cell>
          <cell r="E43">
            <v>40980</v>
          </cell>
          <cell r="F43">
            <v>15775</v>
          </cell>
          <cell r="G43">
            <v>8954013.6999999993</v>
          </cell>
          <cell r="H43">
            <v>8994993.6999999993</v>
          </cell>
          <cell r="W43">
            <v>15825</v>
          </cell>
        </row>
        <row r="44">
          <cell r="B44" t="str">
            <v>MIBG</v>
          </cell>
          <cell r="C44" t="str">
            <v>Эм Ай Би Жи ХХК</v>
          </cell>
          <cell r="D44">
            <v>289</v>
          </cell>
          <cell r="E44">
            <v>3260165</v>
          </cell>
          <cell r="F44">
            <v>50027</v>
          </cell>
          <cell r="G44">
            <v>4418926</v>
          </cell>
          <cell r="H44">
            <v>7679091</v>
          </cell>
          <cell r="W44">
            <v>50316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4687917</v>
          </cell>
          <cell r="E46">
            <v>3188071935.4200001</v>
          </cell>
          <cell r="F46">
            <v>4675591</v>
          </cell>
          <cell r="G46">
            <v>3180679051.79</v>
          </cell>
          <cell r="H46">
            <v>6368750987.21</v>
          </cell>
          <cell r="W46">
            <v>9363508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33434</v>
          </cell>
          <cell r="E47">
            <v>20662912.690000001</v>
          </cell>
          <cell r="F47">
            <v>0</v>
          </cell>
          <cell r="G47">
            <v>0</v>
          </cell>
          <cell r="H47">
            <v>20662912.690000001</v>
          </cell>
          <cell r="W47">
            <v>33434</v>
          </cell>
        </row>
        <row r="48">
          <cell r="B48" t="str">
            <v>MSDQ</v>
          </cell>
          <cell r="C48" t="str">
            <v>Масдак ХХК</v>
          </cell>
          <cell r="D48">
            <v>1380</v>
          </cell>
          <cell r="E48">
            <v>1888725</v>
          </cell>
          <cell r="F48">
            <v>31759</v>
          </cell>
          <cell r="G48">
            <v>9979272.8000000007</v>
          </cell>
          <cell r="H48">
            <v>11867997.800000001</v>
          </cell>
          <cell r="W48">
            <v>33139</v>
          </cell>
        </row>
        <row r="49">
          <cell r="B49" t="str">
            <v>MSEC</v>
          </cell>
          <cell r="C49" t="str">
            <v>Монсек ХХК</v>
          </cell>
          <cell r="D49">
            <v>41417</v>
          </cell>
          <cell r="E49">
            <v>8086113.5999999996</v>
          </cell>
          <cell r="F49">
            <v>30549</v>
          </cell>
          <cell r="G49">
            <v>6751301.5199999996</v>
          </cell>
          <cell r="H49">
            <v>14837415.119999999</v>
          </cell>
          <cell r="W49">
            <v>71966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44680</v>
          </cell>
          <cell r="E50">
            <v>27604292.579999998</v>
          </cell>
          <cell r="F50">
            <v>148482</v>
          </cell>
          <cell r="G50">
            <v>18844676.399999999</v>
          </cell>
          <cell r="H50">
            <v>46448968.979999997</v>
          </cell>
          <cell r="W50">
            <v>193162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6820</v>
          </cell>
          <cell r="E51">
            <v>386527.79</v>
          </cell>
          <cell r="F51">
            <v>0</v>
          </cell>
          <cell r="G51">
            <v>0</v>
          </cell>
          <cell r="H51">
            <v>386527.79</v>
          </cell>
          <cell r="W51">
            <v>6820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7227</v>
          </cell>
          <cell r="E53">
            <v>3220212</v>
          </cell>
          <cell r="F53">
            <v>7417</v>
          </cell>
          <cell r="G53">
            <v>2633437</v>
          </cell>
          <cell r="H53">
            <v>5853649</v>
          </cell>
          <cell r="W53">
            <v>14644</v>
          </cell>
        </row>
        <row r="54">
          <cell r="B54" t="str">
            <v>SECP</v>
          </cell>
          <cell r="C54" t="str">
            <v>СИКАП</v>
          </cell>
          <cell r="D54">
            <v>450173</v>
          </cell>
          <cell r="E54">
            <v>31452481.199999999</v>
          </cell>
          <cell r="F54">
            <v>345</v>
          </cell>
          <cell r="G54">
            <v>72967.5</v>
          </cell>
          <cell r="H54">
            <v>31525448.699999999</v>
          </cell>
          <cell r="W54">
            <v>450518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10924</v>
          </cell>
          <cell r="G56">
            <v>5011965.2</v>
          </cell>
          <cell r="H56">
            <v>5011965.2</v>
          </cell>
          <cell r="W56">
            <v>10924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382535</v>
          </cell>
          <cell r="E57">
            <v>74681978.230000004</v>
          </cell>
          <cell r="F57">
            <v>787282</v>
          </cell>
          <cell r="G57">
            <v>66810121.189999998</v>
          </cell>
          <cell r="H57">
            <v>141492099.42000002</v>
          </cell>
          <cell r="W57">
            <v>1169817</v>
          </cell>
        </row>
        <row r="58">
          <cell r="B58" t="str">
            <v>TABO</v>
          </cell>
          <cell r="C58" t="str">
            <v>Таван богд ХХК</v>
          </cell>
          <cell r="D58">
            <v>19</v>
          </cell>
          <cell r="E58">
            <v>228190</v>
          </cell>
          <cell r="F58">
            <v>33200</v>
          </cell>
          <cell r="G58">
            <v>8609365.3399999999</v>
          </cell>
          <cell r="H58">
            <v>8837555.3399999999</v>
          </cell>
          <cell r="W58">
            <v>33219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38285</v>
          </cell>
          <cell r="E59">
            <v>27951950.370000001</v>
          </cell>
          <cell r="F59">
            <v>45468</v>
          </cell>
          <cell r="G59">
            <v>38821489.420000002</v>
          </cell>
          <cell r="H59">
            <v>66773439.790000007</v>
          </cell>
          <cell r="W59">
            <v>83753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287241</v>
          </cell>
          <cell r="E60">
            <v>82132490.829999998</v>
          </cell>
          <cell r="F60">
            <v>587287</v>
          </cell>
          <cell r="G60">
            <v>89241772.010000005</v>
          </cell>
          <cell r="H60">
            <v>171374262.84</v>
          </cell>
          <cell r="W60">
            <v>874528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9562</v>
          </cell>
          <cell r="E61">
            <v>2213101.85</v>
          </cell>
          <cell r="F61">
            <v>4057</v>
          </cell>
          <cell r="G61">
            <v>1790494.7</v>
          </cell>
          <cell r="H61">
            <v>4003596.55</v>
          </cell>
          <cell r="W61">
            <v>13619</v>
          </cell>
        </row>
        <row r="62">
          <cell r="B62" t="str">
            <v>TTOL</v>
          </cell>
          <cell r="C62" t="str">
            <v>Апекс Капитал ҮЦК</v>
          </cell>
          <cell r="D62">
            <v>187747</v>
          </cell>
          <cell r="E62">
            <v>20767794.82</v>
          </cell>
          <cell r="F62">
            <v>125848</v>
          </cell>
          <cell r="G62">
            <v>15964347.789999999</v>
          </cell>
          <cell r="H62">
            <v>36732142.609999999</v>
          </cell>
          <cell r="W62">
            <v>313595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9208</v>
          </cell>
          <cell r="E63">
            <v>1266679.1000000001</v>
          </cell>
          <cell r="F63">
            <v>21250</v>
          </cell>
          <cell r="G63">
            <v>10727606.859999999</v>
          </cell>
          <cell r="H63">
            <v>11994285.959999999</v>
          </cell>
          <cell r="W63">
            <v>30458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443</v>
          </cell>
          <cell r="E65">
            <v>273961.5</v>
          </cell>
          <cell r="F65">
            <v>0</v>
          </cell>
          <cell r="G65">
            <v>0</v>
          </cell>
          <cell r="H65">
            <v>273961.5</v>
          </cell>
          <cell r="W65">
            <v>443</v>
          </cell>
        </row>
        <row r="66">
          <cell r="B66" t="str">
            <v>ZRGD</v>
          </cell>
          <cell r="C66" t="str">
            <v>Зэргэд ХХК</v>
          </cell>
          <cell r="D66">
            <v>17300</v>
          </cell>
          <cell r="E66">
            <v>13154686.01</v>
          </cell>
          <cell r="F66">
            <v>37964</v>
          </cell>
          <cell r="G66">
            <v>8267127.9299999997</v>
          </cell>
          <cell r="H66">
            <v>21421813.939999998</v>
          </cell>
          <cell r="W66">
            <v>55264</v>
          </cell>
        </row>
        <row r="67">
          <cell r="B67" t="str">
            <v>нийт</v>
          </cell>
          <cell r="D67">
            <v>14748536</v>
          </cell>
          <cell r="E67">
            <v>4230925310.5699997</v>
          </cell>
          <cell r="F67">
            <v>14748536</v>
          </cell>
          <cell r="G67">
            <v>4230925310.5700002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29497072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4"/>
  <sheetViews>
    <sheetView tabSelected="1" view="pageBreakPreview" zoomScale="70" zoomScaleNormal="70" zoomScaleSheetLayoutView="70" workbookViewId="0">
      <pane xSplit="3" ySplit="15" topLeftCell="E61" activePane="bottomRight" state="frozen"/>
      <selection pane="topRight" activeCell="D1" sqref="D1"/>
      <selection pane="bottomLeft" activeCell="A16" sqref="A16"/>
      <selection pane="bottomRight" activeCell="N14" sqref="N14:N15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75</v>
      </c>
      <c r="N11" s="51"/>
    </row>
    <row r="12" spans="1:15" ht="14.45" customHeight="1" x14ac:dyDescent="0.25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72</v>
      </c>
      <c r="H12" s="46"/>
      <c r="I12" s="46"/>
      <c r="J12" s="46"/>
      <c r="K12" s="46"/>
      <c r="L12" s="46"/>
      <c r="M12" s="48" t="s">
        <v>76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 x14ac:dyDescent="0.25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10</v>
      </c>
      <c r="C16" s="31" t="str">
        <f>VLOOKUP(B16,[3]Sheet1!$B$16:$C$67,2,0)</f>
        <v>ARD SECURITIES</v>
      </c>
      <c r="D16" s="13" t="s">
        <v>2</v>
      </c>
      <c r="E16" s="14" t="s">
        <v>2</v>
      </c>
      <c r="F16" s="14" t="s">
        <v>2</v>
      </c>
      <c r="G16" s="15">
        <f>VLOOKUP(B16,[6]Brokers!$B$9:$H$69,7,0)</f>
        <v>6368750987.21</v>
      </c>
      <c r="H16" s="15">
        <f>VLOOKUP(B16,[6]Brokers!$B$9:$W$69,20,0)</f>
        <v>0</v>
      </c>
      <c r="I16" s="15">
        <f>VLOOKUP(B16,[2]Brokers!$B$9:$R$69,17,0)</f>
        <v>0</v>
      </c>
      <c r="J16" s="15">
        <f>VLOOKUP(B16,[2]Brokers!$B$9:$M$69,12,0)</f>
        <v>0</v>
      </c>
      <c r="K16" s="15">
        <v>0</v>
      </c>
      <c r="L16" s="15">
        <f>K16+J16+I16+H16+G16</f>
        <v>6368750987.21</v>
      </c>
      <c r="M16" s="30">
        <f>VLOOKUP(B16,Sheet1!$B$16:$M$67,11,0)</f>
        <v>6368750987.21</v>
      </c>
      <c r="N16" s="32">
        <f>M16/$M$69</f>
        <v>0.75264280502649528</v>
      </c>
    </row>
    <row r="17" spans="1:15" x14ac:dyDescent="0.25">
      <c r="A17" s="11">
        <f t="shared" ref="A17:A48" si="0">+A16+1</f>
        <v>2</v>
      </c>
      <c r="B17" s="12" t="s">
        <v>6</v>
      </c>
      <c r="C17" s="31" t="str">
        <f>VLOOKUP(B17,[3]Sheet1!$B$16:$C$67,2,0)</f>
        <v>MIRAE ASSET SECURITIES MONGOLIA</v>
      </c>
      <c r="D17" s="13" t="s">
        <v>2</v>
      </c>
      <c r="E17" s="13" t="s">
        <v>2</v>
      </c>
      <c r="F17" s="13" t="s">
        <v>2</v>
      </c>
      <c r="G17" s="15">
        <f>VLOOKUP(B17,[6]Brokers!$B$9:$H$69,7,0)</f>
        <v>568398587.20000005</v>
      </c>
      <c r="H17" s="15">
        <f>VLOOKUP(B17,[6]Brokers!$B$9:$W$69,20,0)</f>
        <v>0</v>
      </c>
      <c r="I17" s="15">
        <f>VLOOKUP(B17,[2]Brokers!$B$9:$R$69,17,0)</f>
        <v>0</v>
      </c>
      <c r="J17" s="15">
        <f>VLOOKUP(B17,[2]Brokers!$B$9:$M$69,12,0)</f>
        <v>0</v>
      </c>
      <c r="K17" s="15">
        <v>0</v>
      </c>
      <c r="L17" s="15">
        <f>K17+J17+I17+H17+G17</f>
        <v>568398587.20000005</v>
      </c>
      <c r="M17" s="30">
        <f>VLOOKUP(B17,Sheet1!$B$16:$M$67,11,0)</f>
        <v>568398587.20000005</v>
      </c>
      <c r="N17" s="32">
        <f>M17/$M$69</f>
        <v>6.7171900409112181E-2</v>
      </c>
    </row>
    <row r="18" spans="1:15" x14ac:dyDescent="0.25">
      <c r="A18" s="11">
        <f t="shared" si="0"/>
        <v>3</v>
      </c>
      <c r="B18" s="12" t="s">
        <v>1</v>
      </c>
      <c r="C18" s="31" t="str">
        <f>VLOOKUP(B18,[3]Sheet1!$B$16:$C$67,2,0)</f>
        <v>BDSEC</v>
      </c>
      <c r="D18" s="13" t="s">
        <v>2</v>
      </c>
      <c r="E18" s="14" t="s">
        <v>2</v>
      </c>
      <c r="F18" s="14" t="s">
        <v>2</v>
      </c>
      <c r="G18" s="15">
        <f>VLOOKUP(B18,[6]Brokers!$B$9:$H$69,7,0)</f>
        <v>221512609.47</v>
      </c>
      <c r="H18" s="15">
        <f>VLOOKUP(B18,[6]Brokers!$B$9:$W$69,20,0)</f>
        <v>0</v>
      </c>
      <c r="I18" s="15">
        <f>VLOOKUP(B18,[2]Brokers!$B$9:$R$69,17,0)</f>
        <v>0</v>
      </c>
      <c r="J18" s="15">
        <f>VLOOKUP(B18,[2]Brokers!$B$9:$M$69,12,0)</f>
        <v>0</v>
      </c>
      <c r="K18" s="15">
        <v>0</v>
      </c>
      <c r="L18" s="15">
        <f>K18+J18+I18+H18+G18</f>
        <v>221512609.47</v>
      </c>
      <c r="M18" s="30">
        <f>VLOOKUP(B18,Sheet1!$B$16:$M$67,11,0)</f>
        <v>221512609.47</v>
      </c>
      <c r="N18" s="32">
        <f>M18/$M$69</f>
        <v>2.6177797196821392E-2</v>
      </c>
    </row>
    <row r="19" spans="1:15" s="23" customFormat="1" x14ac:dyDescent="0.25">
      <c r="A19" s="11">
        <f t="shared" si="0"/>
        <v>4</v>
      </c>
      <c r="B19" s="12" t="s">
        <v>5</v>
      </c>
      <c r="C19" s="31" t="str">
        <f>VLOOKUP(B19,[1]Sheet1!$B$16:$N$67,2,0)</f>
        <v>"ГОЛОМТ КАПИТАЛ ҮЦК" ХХК</v>
      </c>
      <c r="D19" s="13" t="s">
        <v>2</v>
      </c>
      <c r="E19" s="14" t="s">
        <v>2</v>
      </c>
      <c r="F19" s="14" t="s">
        <v>2</v>
      </c>
      <c r="G19" s="15">
        <f>VLOOKUP(B19,[6]Brokers!$B$9:$H$69,7,0)</f>
        <v>210823666.06999999</v>
      </c>
      <c r="H19" s="15">
        <f>VLOOKUP(B19,[6]Brokers!$B$9:$W$69,20,0)</f>
        <v>0</v>
      </c>
      <c r="I19" s="15">
        <f>VLOOKUP(B19,[2]Brokers!$B$9:$R$69,17,0)</f>
        <v>0</v>
      </c>
      <c r="J19" s="15">
        <f>VLOOKUP(B19,[2]Brokers!$B$9:$M$69,12,0)</f>
        <v>0</v>
      </c>
      <c r="K19" s="15">
        <v>0</v>
      </c>
      <c r="L19" s="15">
        <f>K19+J19+I19+H19+G19</f>
        <v>210823666.06999999</v>
      </c>
      <c r="M19" s="30">
        <f>VLOOKUP(B19,Sheet1!$B$16:$M$67,11,0)</f>
        <v>210823666.06999999</v>
      </c>
      <c r="N19" s="32">
        <f>M19/$M$69</f>
        <v>2.4914605032533343E-2</v>
      </c>
      <c r="O19" s="9"/>
    </row>
    <row r="20" spans="1:15" x14ac:dyDescent="0.25">
      <c r="A20" s="11">
        <f t="shared" si="0"/>
        <v>5</v>
      </c>
      <c r="B20" s="12" t="s">
        <v>8</v>
      </c>
      <c r="C20" s="31" t="str">
        <f>VLOOKUP(B20,[3]Sheet1!$B$16:$C$67,2,0)</f>
        <v>TDB CAPITAL</v>
      </c>
      <c r="D20" s="13" t="s">
        <v>2</v>
      </c>
      <c r="E20" s="14" t="s">
        <v>2</v>
      </c>
      <c r="F20" s="14"/>
      <c r="G20" s="15">
        <f>VLOOKUP(B20,[6]Brokers!$B$9:$H$69,7,0)</f>
        <v>171374262.84</v>
      </c>
      <c r="H20" s="15">
        <f>VLOOKUP(B20,[6]Brokers!$B$9:$W$69,20,0)</f>
        <v>0</v>
      </c>
      <c r="I20" s="15">
        <f>VLOOKUP(B20,[2]Brokers!$B$9:$R$69,17,0)</f>
        <v>0</v>
      </c>
      <c r="J20" s="15">
        <f>VLOOKUP(B20,[2]Brokers!$B$9:$M$69,12,0)</f>
        <v>0</v>
      </c>
      <c r="K20" s="15">
        <v>0</v>
      </c>
      <c r="L20" s="15">
        <f>K20+J20+I20+H20+G20</f>
        <v>171374262.84</v>
      </c>
      <c r="M20" s="30">
        <f>VLOOKUP(B20,Sheet1!$B$16:$M$67,11,0)</f>
        <v>171374262.84</v>
      </c>
      <c r="N20" s="32">
        <f>M20/$M$69</f>
        <v>2.0252574822327944E-2</v>
      </c>
    </row>
    <row r="21" spans="1:15" x14ac:dyDescent="0.25">
      <c r="A21" s="11">
        <f t="shared" si="0"/>
        <v>6</v>
      </c>
      <c r="B21" s="12" t="s">
        <v>9</v>
      </c>
      <c r="C21" s="31" t="str">
        <f>VLOOKUP(B21,[3]Sheet1!$B$16:$C$67,2,0)</f>
        <v>STANDART INVESTMENT</v>
      </c>
      <c r="D21" s="13" t="s">
        <v>2</v>
      </c>
      <c r="E21" s="14" t="s">
        <v>2</v>
      </c>
      <c r="F21" s="14" t="s">
        <v>2</v>
      </c>
      <c r="G21" s="15">
        <f>VLOOKUP(B21,[6]Brokers!$B$9:$H$69,7,0)</f>
        <v>141492099.42000002</v>
      </c>
      <c r="H21" s="15">
        <f>VLOOKUP(B21,[6]Brokers!$B$9:$W$69,20,0)</f>
        <v>0</v>
      </c>
      <c r="I21" s="15">
        <f>VLOOKUP(B21,[2]Brokers!$B$9:$R$69,17,0)</f>
        <v>0</v>
      </c>
      <c r="J21" s="15">
        <f>VLOOKUP(B21,[2]Brokers!$B$9:$M$69,12,0)</f>
        <v>0</v>
      </c>
      <c r="K21" s="15">
        <v>0</v>
      </c>
      <c r="L21" s="15">
        <f>K21+J21+I21+H21+G21</f>
        <v>141492099.42000002</v>
      </c>
      <c r="M21" s="30">
        <f>VLOOKUP(B21,Sheet1!$B$16:$M$67,11,0)</f>
        <v>141492099.42000002</v>
      </c>
      <c r="N21" s="32">
        <f>M21/$M$69</f>
        <v>1.6721176697035323E-2</v>
      </c>
    </row>
    <row r="22" spans="1:15" x14ac:dyDescent="0.25">
      <c r="A22" s="11">
        <f t="shared" si="0"/>
        <v>7</v>
      </c>
      <c r="B22" s="12" t="s">
        <v>16</v>
      </c>
      <c r="C22" s="31" t="str">
        <f>VLOOKUP(B22,[3]Sheet1!$B$16:$C$67,2,0)</f>
        <v>BUMBAT-ALTAI</v>
      </c>
      <c r="D22" s="13" t="s">
        <v>2</v>
      </c>
      <c r="E22" s="14" t="s">
        <v>2</v>
      </c>
      <c r="F22" s="14"/>
      <c r="G22" s="15">
        <f>VLOOKUP(B22,[6]Brokers!$B$9:$H$69,7,0)</f>
        <v>130262126.71000001</v>
      </c>
      <c r="H22" s="15">
        <f>VLOOKUP(B22,[6]Brokers!$B$9:$W$69,20,0)</f>
        <v>0</v>
      </c>
      <c r="I22" s="15">
        <f>VLOOKUP(B22,[2]Brokers!$B$9:$R$69,17,0)</f>
        <v>0</v>
      </c>
      <c r="J22" s="15">
        <f>VLOOKUP(B22,[2]Brokers!$B$9:$M$69,12,0)</f>
        <v>0</v>
      </c>
      <c r="K22" s="15">
        <v>0</v>
      </c>
      <c r="L22" s="15">
        <f>K22+J22+I22+H22+G22</f>
        <v>130262126.71000001</v>
      </c>
      <c r="M22" s="30">
        <f>VLOOKUP(B22,Sheet1!$B$16:$M$67,11,0)</f>
        <v>130262126.71000001</v>
      </c>
      <c r="N22" s="32">
        <f>M22/$M$69</f>
        <v>1.5394047063956657E-2</v>
      </c>
    </row>
    <row r="23" spans="1:15" x14ac:dyDescent="0.25">
      <c r="A23" s="11">
        <f t="shared" si="0"/>
        <v>8</v>
      </c>
      <c r="B23" s="12" t="s">
        <v>7</v>
      </c>
      <c r="C23" s="31" t="str">
        <f>VLOOKUP(B23,[3]Sheet1!$B$16:$C$67,2,0)</f>
        <v>ARD CAPITAL GROUP</v>
      </c>
      <c r="D23" s="13" t="s">
        <v>2</v>
      </c>
      <c r="E23" s="14" t="s">
        <v>2</v>
      </c>
      <c r="F23" s="14"/>
      <c r="G23" s="15">
        <f>VLOOKUP(B23,[6]Brokers!$B$9:$H$69,7,0)</f>
        <v>112143521.42</v>
      </c>
      <c r="H23" s="15">
        <f>VLOOKUP(B23,[6]Brokers!$B$9:$W$69,20,0)</f>
        <v>0</v>
      </c>
      <c r="I23" s="15">
        <f>VLOOKUP(B23,[2]Brokers!$B$9:$R$69,17,0)</f>
        <v>0</v>
      </c>
      <c r="J23" s="15">
        <f>VLOOKUP(B23,[2]Brokers!$B$9:$M$69,12,0)</f>
        <v>0</v>
      </c>
      <c r="K23" s="15">
        <v>0</v>
      </c>
      <c r="L23" s="15">
        <f>K23+J23+I23+H23+G23</f>
        <v>112143521.42</v>
      </c>
      <c r="M23" s="30">
        <f>VLOOKUP(B23,Sheet1!$B$16:$M$67,11,0)</f>
        <v>112143521.42</v>
      </c>
      <c r="N23" s="32">
        <f>M23/$M$69</f>
        <v>1.3252836340532302E-2</v>
      </c>
    </row>
    <row r="24" spans="1:15" x14ac:dyDescent="0.25">
      <c r="A24" s="11">
        <f t="shared" si="0"/>
        <v>9</v>
      </c>
      <c r="B24" s="12" t="s">
        <v>25</v>
      </c>
      <c r="C24" s="31" t="str">
        <f>VLOOKUP(B24,[3]Sheet1!$B$16:$C$67,2,0)</f>
        <v>TULGAT CHANDMANI BAYAN</v>
      </c>
      <c r="D24" s="13" t="s">
        <v>2</v>
      </c>
      <c r="E24" s="14"/>
      <c r="F24" s="14"/>
      <c r="G24" s="15">
        <f>VLOOKUP(B24,[6]Brokers!$B$9:$H$69,7,0)</f>
        <v>66773439.790000007</v>
      </c>
      <c r="H24" s="15">
        <f>VLOOKUP(B24,[6]Brokers!$B$9:$W$69,20,0)</f>
        <v>0</v>
      </c>
      <c r="I24" s="15">
        <f>VLOOKUP(B24,[2]Brokers!$B$9:$R$69,17,0)</f>
        <v>0</v>
      </c>
      <c r="J24" s="15">
        <f>VLOOKUP(B24,[2]Brokers!$B$9:$M$69,12,0)</f>
        <v>0</v>
      </c>
      <c r="K24" s="15">
        <v>0</v>
      </c>
      <c r="L24" s="15">
        <f>K24+J24+I24+H24+G24</f>
        <v>66773439.790000007</v>
      </c>
      <c r="M24" s="30">
        <f>VLOOKUP(B24,Sheet1!$B$16:$M$67,11,0)</f>
        <v>66773439.790000007</v>
      </c>
      <c r="N24" s="32">
        <f>M24/$M$69</f>
        <v>7.8911154048479457E-3</v>
      </c>
      <c r="O24" s="1"/>
    </row>
    <row r="25" spans="1:15" x14ac:dyDescent="0.25">
      <c r="A25" s="11">
        <f t="shared" si="0"/>
        <v>10</v>
      </c>
      <c r="B25" s="12" t="s">
        <v>68</v>
      </c>
      <c r="C25" s="31" t="str">
        <f>VLOOKUP(B25,[3]Sheet1!$B$16:$C$67,2,0)</f>
        <v>INVESCORE CAPITAL</v>
      </c>
      <c r="D25" s="13" t="s">
        <v>2</v>
      </c>
      <c r="E25" s="13" t="s">
        <v>2</v>
      </c>
      <c r="F25" s="13"/>
      <c r="G25" s="15">
        <f>VLOOKUP(B25,[6]Brokers!$B$9:$H$69,7,0)</f>
        <v>62476454</v>
      </c>
      <c r="H25" s="15">
        <f>VLOOKUP(B25,[6]Brokers!$B$9:$W$69,20,0)</f>
        <v>0</v>
      </c>
      <c r="I25" s="15">
        <f>VLOOKUP(B25,[2]Brokers!$B$9:$R$69,17,0)</f>
        <v>0</v>
      </c>
      <c r="J25" s="15">
        <f>VLOOKUP(B25,[2]Brokers!$B$9:$M$69,12,0)</f>
        <v>0</v>
      </c>
      <c r="K25" s="15">
        <v>0</v>
      </c>
      <c r="L25" s="15">
        <f>K25+J25+I25+H25+G25</f>
        <v>62476454</v>
      </c>
      <c r="M25" s="30">
        <f>VLOOKUP(B25,Sheet1!$B$16:$M$67,11,0)</f>
        <v>62476454</v>
      </c>
      <c r="N25" s="32">
        <f>M25/$M$69</f>
        <v>7.3833085452864019E-3</v>
      </c>
    </row>
    <row r="26" spans="1:15" x14ac:dyDescent="0.25">
      <c r="A26" s="11">
        <f t="shared" si="0"/>
        <v>11</v>
      </c>
      <c r="B26" s="12" t="s">
        <v>3</v>
      </c>
      <c r="C26" s="31" t="str">
        <f>VLOOKUP(B26,[3]Sheet1!$B$16:$C$67,2,0)</f>
        <v>NOVEL INVESTMENT</v>
      </c>
      <c r="D26" s="13" t="s">
        <v>2</v>
      </c>
      <c r="E26" s="14"/>
      <c r="F26" s="14"/>
      <c r="G26" s="15">
        <f>VLOOKUP(B26,[6]Brokers!$B$9:$H$69,7,0)</f>
        <v>46448968.979999997</v>
      </c>
      <c r="H26" s="15">
        <f>VLOOKUP(B26,[6]Brokers!$B$9:$W$69,20,0)</f>
        <v>0</v>
      </c>
      <c r="I26" s="15">
        <f>VLOOKUP(B26,[2]Brokers!$B$9:$R$69,17,0)</f>
        <v>0</v>
      </c>
      <c r="J26" s="15">
        <f>VLOOKUP(B26,[2]Brokers!$B$9:$M$69,12,0)</f>
        <v>0</v>
      </c>
      <c r="K26" s="15">
        <v>0</v>
      </c>
      <c r="L26" s="15">
        <f>K26+J26+I26+H26+G26</f>
        <v>46448968.979999997</v>
      </c>
      <c r="M26" s="30">
        <f>VLOOKUP(B26,Sheet1!$B$16:$M$67,11,0)</f>
        <v>46448968.979999997</v>
      </c>
      <c r="N26" s="32">
        <f>M26/$M$69</f>
        <v>5.4892211006370012E-3</v>
      </c>
    </row>
    <row r="27" spans="1:15" x14ac:dyDescent="0.25">
      <c r="A27" s="11">
        <f t="shared" si="0"/>
        <v>12</v>
      </c>
      <c r="B27" s="12" t="s">
        <v>11</v>
      </c>
      <c r="C27" s="31" t="str">
        <f>VLOOKUP(B27,[3]Sheet1!$B$16:$C$67,2,0)</f>
        <v>GAULI</v>
      </c>
      <c r="D27" s="13" t="s">
        <v>2</v>
      </c>
      <c r="E27" s="14"/>
      <c r="F27" s="14"/>
      <c r="G27" s="15">
        <f>VLOOKUP(B27,[6]Brokers!$B$9:$H$69,7,0)</f>
        <v>43482126.210000001</v>
      </c>
      <c r="H27" s="15">
        <f>VLOOKUP(B27,[6]Brokers!$B$9:$W$69,20,0)</f>
        <v>0</v>
      </c>
      <c r="I27" s="15">
        <f>VLOOKUP(B27,[2]Brokers!$B$9:$R$69,17,0)</f>
        <v>0</v>
      </c>
      <c r="J27" s="15">
        <f>VLOOKUP(B27,[2]Brokers!$B$9:$M$69,12,0)</f>
        <v>0</v>
      </c>
      <c r="K27" s="15">
        <v>0</v>
      </c>
      <c r="L27" s="15">
        <f>K27+J27+I27+H27+G27</f>
        <v>43482126.210000001</v>
      </c>
      <c r="M27" s="30">
        <f>VLOOKUP(B27,Sheet1!$B$16:$M$67,11,0)</f>
        <v>43482126.210000001</v>
      </c>
      <c r="N27" s="32">
        <f>M27/$M$69</f>
        <v>5.1386071625242179E-3</v>
      </c>
    </row>
    <row r="28" spans="1:15" x14ac:dyDescent="0.25">
      <c r="A28" s="11">
        <f t="shared" si="0"/>
        <v>13</v>
      </c>
      <c r="B28" s="12" t="s">
        <v>35</v>
      </c>
      <c r="C28" s="31" t="str">
        <f>VLOOKUP(B28,[3]Sheet1!$B$16:$C$67,2,0)</f>
        <v>APEX CAPITAL</v>
      </c>
      <c r="D28" s="13" t="s">
        <v>2</v>
      </c>
      <c r="E28" s="14"/>
      <c r="F28" s="14"/>
      <c r="G28" s="15">
        <f>VLOOKUP(B28,[6]Brokers!$B$9:$H$69,7,0)</f>
        <v>36732142.609999999</v>
      </c>
      <c r="H28" s="15">
        <f>VLOOKUP(B28,[6]Brokers!$B$9:$W$69,20,0)</f>
        <v>0</v>
      </c>
      <c r="I28" s="15">
        <f>VLOOKUP(B28,[2]Brokers!$B$9:$R$69,17,0)</f>
        <v>0</v>
      </c>
      <c r="J28" s="15">
        <f>VLOOKUP(B28,[2]Brokers!$B$9:$M$69,12,0)</f>
        <v>0</v>
      </c>
      <c r="K28" s="15">
        <v>0</v>
      </c>
      <c r="L28" s="15">
        <f>K28+J28+I28+H28+G28</f>
        <v>36732142.609999999</v>
      </c>
      <c r="M28" s="30">
        <f>VLOOKUP(B28,Sheet1!$B$16:$M$67,11,0)</f>
        <v>36732142.609999999</v>
      </c>
      <c r="N28" s="32">
        <f>M28/$M$69</f>
        <v>4.3409112562485018E-3</v>
      </c>
    </row>
    <row r="29" spans="1:15" x14ac:dyDescent="0.25">
      <c r="A29" s="11">
        <f t="shared" si="0"/>
        <v>14</v>
      </c>
      <c r="B29" s="12" t="s">
        <v>24</v>
      </c>
      <c r="C29" s="31" t="str">
        <f>VLOOKUP(B29,[3]Sheet1!$B$16:$C$67,2,0)</f>
        <v>SECAP</v>
      </c>
      <c r="D29" s="13" t="s">
        <v>2</v>
      </c>
      <c r="E29" s="14" t="s">
        <v>2</v>
      </c>
      <c r="F29" s="14"/>
      <c r="G29" s="15">
        <f>VLOOKUP(B29,[6]Brokers!$B$9:$H$69,7,0)</f>
        <v>31525448.699999999</v>
      </c>
      <c r="H29" s="15">
        <f>VLOOKUP(B29,[6]Brokers!$B$9:$W$69,20,0)</f>
        <v>0</v>
      </c>
      <c r="I29" s="15">
        <f>VLOOKUP(B29,[2]Brokers!$B$9:$R$69,17,0)</f>
        <v>0</v>
      </c>
      <c r="J29" s="15">
        <f>VLOOKUP(B29,[2]Brokers!$B$9:$M$69,12,0)</f>
        <v>0</v>
      </c>
      <c r="K29" s="15">
        <v>0</v>
      </c>
      <c r="L29" s="15">
        <f>K29+J29+I29+H29+G29</f>
        <v>31525448.699999999</v>
      </c>
      <c r="M29" s="30">
        <f>VLOOKUP(B29,Sheet1!$B$16:$M$67,11,0)</f>
        <v>31525448.699999999</v>
      </c>
      <c r="N29" s="32">
        <f>M29/$M$69</f>
        <v>3.7255974031544441E-3</v>
      </c>
    </row>
    <row r="30" spans="1:15" x14ac:dyDescent="0.25">
      <c r="A30" s="11">
        <f t="shared" si="0"/>
        <v>15</v>
      </c>
      <c r="B30" s="12" t="s">
        <v>18</v>
      </c>
      <c r="C30" s="31" t="str">
        <f>VLOOKUP(B30,[3]Sheet1!$B$16:$C$67,2,0)</f>
        <v>DELGERKHANGAI SECURITIES</v>
      </c>
      <c r="D30" s="13" t="s">
        <v>2</v>
      </c>
      <c r="E30" s="14"/>
      <c r="F30" s="14"/>
      <c r="G30" s="15">
        <f>VLOOKUP(B30,[6]Brokers!$B$9:$H$69,7,0)</f>
        <v>30528655.030000001</v>
      </c>
      <c r="H30" s="15">
        <f>VLOOKUP(B30,[6]Brokers!$B$9:$W$69,20,0)</f>
        <v>0</v>
      </c>
      <c r="I30" s="15">
        <f>VLOOKUP(B30,[2]Brokers!$B$9:$R$69,17,0)</f>
        <v>0</v>
      </c>
      <c r="J30" s="15">
        <f>VLOOKUP(B30,[2]Brokers!$B$9:$M$69,12,0)</f>
        <v>0</v>
      </c>
      <c r="K30" s="15">
        <v>0</v>
      </c>
      <c r="L30" s="15">
        <f>K30+J30+I30+H30+G30</f>
        <v>30528655.030000001</v>
      </c>
      <c r="M30" s="30">
        <f>VLOOKUP(B30,Sheet1!$B$16:$M$67,11,0)</f>
        <v>30528655.030000001</v>
      </c>
      <c r="N30" s="32">
        <f>M30/$M$69</f>
        <v>3.6077988606571638E-3</v>
      </c>
    </row>
    <row r="31" spans="1:15" x14ac:dyDescent="0.25">
      <c r="A31" s="11">
        <f t="shared" si="0"/>
        <v>16</v>
      </c>
      <c r="B31" s="12" t="s">
        <v>21</v>
      </c>
      <c r="C31" s="31" t="str">
        <f>VLOOKUP(B31,[3]Sheet1!$B$16:$C$67,2,0)</f>
        <v>BLOOMSBURY SECURITIES</v>
      </c>
      <c r="D31" s="13" t="s">
        <v>2</v>
      </c>
      <c r="E31" s="14"/>
      <c r="F31" s="14"/>
      <c r="G31" s="15">
        <f>VLOOKUP(B31,[6]Brokers!$B$9:$H$69,7,0)</f>
        <v>28429620</v>
      </c>
      <c r="H31" s="15">
        <f>VLOOKUP(B31,[6]Brokers!$B$9:$W$69,20,0)</f>
        <v>0</v>
      </c>
      <c r="I31" s="15">
        <f>VLOOKUP(B31,[2]Brokers!$B$9:$R$69,17,0)</f>
        <v>0</v>
      </c>
      <c r="J31" s="15">
        <f>VLOOKUP(B31,[2]Brokers!$B$9:$M$69,12,0)</f>
        <v>0</v>
      </c>
      <c r="K31" s="15">
        <v>0</v>
      </c>
      <c r="L31" s="15">
        <f>K31+J31+I31+H31+G31</f>
        <v>28429620</v>
      </c>
      <c r="M31" s="30">
        <f>VLOOKUP(B31,Sheet1!$B$16:$M$67,11,0)</f>
        <v>28429620</v>
      </c>
      <c r="N31" s="32">
        <f>M31/$M$69</f>
        <v>3.3597402356613454E-3</v>
      </c>
    </row>
    <row r="32" spans="1:15" x14ac:dyDescent="0.25">
      <c r="A32" s="11">
        <f t="shared" si="0"/>
        <v>17</v>
      </c>
      <c r="B32" s="12" t="s">
        <v>19</v>
      </c>
      <c r="C32" s="31" t="str">
        <f>VLOOKUP(B32,[3]Sheet1!$B$16:$C$67,2,0)</f>
        <v>ZERGED</v>
      </c>
      <c r="D32" s="13" t="s">
        <v>2</v>
      </c>
      <c r="E32" s="14"/>
      <c r="F32" s="14"/>
      <c r="G32" s="15">
        <f>VLOOKUP(B32,[6]Brokers!$B$9:$H$69,7,0)</f>
        <v>21421813.939999998</v>
      </c>
      <c r="H32" s="15">
        <f>VLOOKUP(B32,[6]Brokers!$B$9:$W$69,20,0)</f>
        <v>0</v>
      </c>
      <c r="I32" s="15">
        <f>VLOOKUP(B32,[2]Brokers!$B$9:$R$69,17,0)</f>
        <v>0</v>
      </c>
      <c r="J32" s="15">
        <f>VLOOKUP(B32,[2]Brokers!$B$9:$M$69,12,0)</f>
        <v>0</v>
      </c>
      <c r="K32" s="15">
        <v>0</v>
      </c>
      <c r="L32" s="15">
        <f>K32+J32+I32+H32+G32</f>
        <v>21421813.939999998</v>
      </c>
      <c r="M32" s="30">
        <f>VLOOKUP(B32,Sheet1!$B$16:$M$67,11,0)</f>
        <v>21421813.939999998</v>
      </c>
      <c r="N32" s="32">
        <f>M32/$M$69</f>
        <v>2.5315755263372879E-3</v>
      </c>
      <c r="O32" s="1"/>
    </row>
    <row r="33" spans="1:15" x14ac:dyDescent="0.25">
      <c r="A33" s="11">
        <f t="shared" si="0"/>
        <v>18</v>
      </c>
      <c r="B33" s="12" t="s">
        <v>33</v>
      </c>
      <c r="C33" s="31" t="str">
        <f>VLOOKUP(B33,[3]Sheet1!$B$16:$C$67,2,0)</f>
        <v>MONGOL SECURITIES</v>
      </c>
      <c r="D33" s="13" t="s">
        <v>2</v>
      </c>
      <c r="E33" s="14" t="s">
        <v>2</v>
      </c>
      <c r="F33" s="14"/>
      <c r="G33" s="15">
        <f>VLOOKUP(B33,[6]Brokers!$B$9:$H$69,7,0)</f>
        <v>20662912.690000001</v>
      </c>
      <c r="H33" s="15">
        <f>VLOOKUP(B33,[6]Brokers!$B$9:$W$69,20,0)</f>
        <v>0</v>
      </c>
      <c r="I33" s="15">
        <f>VLOOKUP(B33,[4]Brokers!$B$9:$R$69,17,0)</f>
        <v>0</v>
      </c>
      <c r="J33" s="15">
        <f>VLOOKUP(B33,[5]Brokers!$B$9:$M$69,12,0)</f>
        <v>0</v>
      </c>
      <c r="K33" s="15">
        <v>0</v>
      </c>
      <c r="L33" s="15">
        <f>K33+J33+I33+H33+G33</f>
        <v>20662912.690000001</v>
      </c>
      <c r="M33" s="30">
        <f>VLOOKUP(B33,Sheet1!$B$16:$M$67,11,0)</f>
        <v>20662912.690000001</v>
      </c>
      <c r="N33" s="32">
        <f>M33/$M$69</f>
        <v>2.4418905054147894E-3</v>
      </c>
      <c r="O33" s="1"/>
    </row>
    <row r="34" spans="1:15" x14ac:dyDescent="0.25">
      <c r="A34" s="11">
        <f t="shared" si="0"/>
        <v>19</v>
      </c>
      <c r="B34" s="12" t="s">
        <v>13</v>
      </c>
      <c r="C34" s="31" t="str">
        <f>VLOOKUP(B34,[3]Sheet1!$B$16:$C$67,2,0)</f>
        <v>MONSEC</v>
      </c>
      <c r="D34" s="13" t="s">
        <v>2</v>
      </c>
      <c r="E34" s="14"/>
      <c r="F34" s="14"/>
      <c r="G34" s="15">
        <f>VLOOKUP(B34,[6]Brokers!$B$9:$H$69,7,0)</f>
        <v>14837415.119999999</v>
      </c>
      <c r="H34" s="15">
        <f>VLOOKUP(B34,[6]Brokers!$B$9:$W$69,20,0)</f>
        <v>0</v>
      </c>
      <c r="I34" s="15">
        <f>VLOOKUP(B34,[2]Brokers!$B$9:$R$69,17,0)</f>
        <v>0</v>
      </c>
      <c r="J34" s="15">
        <f>VLOOKUP(B34,[2]Brokers!$B$9:$M$69,12,0)</f>
        <v>0</v>
      </c>
      <c r="K34" s="15">
        <v>0</v>
      </c>
      <c r="L34" s="15">
        <f>K34+J34+I34+H34+G34</f>
        <v>14837415.119999999</v>
      </c>
      <c r="M34" s="30">
        <f>VLOOKUP(B34,Sheet1!$B$16:$M$67,11,0)</f>
        <v>14837415.119999999</v>
      </c>
      <c r="N34" s="32">
        <f>M34/$M$69</f>
        <v>1.753448008516259E-3</v>
      </c>
      <c r="O34" s="1"/>
    </row>
    <row r="35" spans="1:15" x14ac:dyDescent="0.25">
      <c r="A35" s="11">
        <f t="shared" si="0"/>
        <v>20</v>
      </c>
      <c r="B35" s="12" t="s">
        <v>47</v>
      </c>
      <c r="C35" s="31" t="str">
        <f>VLOOKUP(B35,[3]Sheet1!$B$16:$C$67,2,0)</f>
        <v>BATS</v>
      </c>
      <c r="D35" s="13" t="s">
        <v>2</v>
      </c>
      <c r="E35" s="14"/>
      <c r="F35" s="14"/>
      <c r="G35" s="15">
        <f>VLOOKUP(B35,[6]Brokers!$B$9:$H$69,7,0)</f>
        <v>13773081.52</v>
      </c>
      <c r="H35" s="15">
        <f>VLOOKUP(B35,[6]Brokers!$B$9:$W$69,20,0)</f>
        <v>0</v>
      </c>
      <c r="I35" s="15">
        <f>VLOOKUP(B35,[2]Brokers!$B$9:$R$69,17,0)</f>
        <v>0</v>
      </c>
      <c r="J35" s="15">
        <f>VLOOKUP(B35,[2]Brokers!$B$9:$M$69,12,0)</f>
        <v>0</v>
      </c>
      <c r="K35" s="15">
        <v>0</v>
      </c>
      <c r="L35" s="15">
        <f>K35+J35+I35+H35+G35</f>
        <v>13773081.52</v>
      </c>
      <c r="M35" s="30">
        <f>VLOOKUP(B35,Sheet1!$B$16:$M$67,11,0)</f>
        <v>13773081.52</v>
      </c>
      <c r="N35" s="32">
        <f>M35/$M$69</f>
        <v>1.6276677687492031E-3</v>
      </c>
      <c r="O35" s="1"/>
    </row>
    <row r="36" spans="1:15" x14ac:dyDescent="0.25">
      <c r="A36" s="11">
        <f t="shared" si="0"/>
        <v>21</v>
      </c>
      <c r="B36" s="12" t="s">
        <v>22</v>
      </c>
      <c r="C36" s="31" t="str">
        <f>VLOOKUP(B36,[3]Sheet1!$B$16:$C$67,2,0)</f>
        <v>UNDURKHAAN INVEST</v>
      </c>
      <c r="D36" s="13" t="s">
        <v>2</v>
      </c>
      <c r="E36" s="14"/>
      <c r="F36" s="14"/>
      <c r="G36" s="15">
        <f>VLOOKUP(B36,[6]Brokers!$B$9:$H$69,7,0)</f>
        <v>11994285.959999999</v>
      </c>
      <c r="H36" s="15">
        <f>VLOOKUP(B36,[6]Brokers!$B$9:$W$69,20,0)</f>
        <v>0</v>
      </c>
      <c r="I36" s="15">
        <f>VLOOKUP(B36,[2]Brokers!$B$9:$R$69,17,0)</f>
        <v>0</v>
      </c>
      <c r="J36" s="15">
        <f>VLOOKUP(B36,[2]Brokers!$B$9:$M$69,12,0)</f>
        <v>0</v>
      </c>
      <c r="K36" s="15">
        <v>0</v>
      </c>
      <c r="L36" s="15">
        <f>K36+J36+I36+H36+G36</f>
        <v>11994285.959999999</v>
      </c>
      <c r="M36" s="30">
        <f>VLOOKUP(B36,Sheet1!$B$16:$M$67,11,0)</f>
        <v>11994285.959999999</v>
      </c>
      <c r="N36" s="32">
        <f>M36/$M$69</f>
        <v>1.4174542304061736E-3</v>
      </c>
      <c r="O36" s="1"/>
    </row>
    <row r="37" spans="1:15" x14ac:dyDescent="0.25">
      <c r="A37" s="11">
        <f t="shared" si="0"/>
        <v>22</v>
      </c>
      <c r="B37" s="12" t="s">
        <v>36</v>
      </c>
      <c r="C37" s="31" t="str">
        <f>VLOOKUP(B37,[3]Sheet1!$B$16:$C$67,2,0)</f>
        <v>MASDAQ</v>
      </c>
      <c r="D37" s="13" t="s">
        <v>2</v>
      </c>
      <c r="E37" s="14"/>
      <c r="F37" s="14"/>
      <c r="G37" s="15">
        <f>VLOOKUP(B37,[6]Brokers!$B$9:$H$69,7,0)</f>
        <v>11867997.800000001</v>
      </c>
      <c r="H37" s="15">
        <f>VLOOKUP(B37,[6]Brokers!$B$9:$W$69,20,0)</f>
        <v>0</v>
      </c>
      <c r="I37" s="15">
        <f>VLOOKUP(B37,[2]Brokers!$B$9:$R$69,17,0)</f>
        <v>0</v>
      </c>
      <c r="J37" s="15">
        <f>VLOOKUP(B37,[2]Brokers!$B$9:$M$69,12,0)</f>
        <v>0</v>
      </c>
      <c r="K37" s="15">
        <v>0</v>
      </c>
      <c r="L37" s="15">
        <f>K37+J37+I37+H37+G37</f>
        <v>11867997.800000001</v>
      </c>
      <c r="M37" s="30">
        <f>VLOOKUP(B37,Sheet1!$B$16:$M$67,11,0)</f>
        <v>11867997.800000001</v>
      </c>
      <c r="N37" s="32">
        <f>M37/$M$69</f>
        <v>1.4025298166278808E-3</v>
      </c>
      <c r="O37" s="1"/>
    </row>
    <row r="38" spans="1:15" x14ac:dyDescent="0.25">
      <c r="A38" s="11">
        <f t="shared" si="0"/>
        <v>23</v>
      </c>
      <c r="B38" s="12" t="s">
        <v>17</v>
      </c>
      <c r="C38" s="31" t="str">
        <f>VLOOKUP(B38,[3]Sheet1!$B$16:$C$67,2,0)</f>
        <v>LIFETIME INVESTMENT</v>
      </c>
      <c r="D38" s="13" t="s">
        <v>2</v>
      </c>
      <c r="E38" s="14"/>
      <c r="F38" s="14"/>
      <c r="G38" s="15">
        <f>VLOOKUP(B38,[6]Brokers!$B$9:$H$69,7,0)</f>
        <v>11086770</v>
      </c>
      <c r="H38" s="15">
        <f>VLOOKUP(B38,[6]Brokers!$B$9:$W$69,20,0)</f>
        <v>0</v>
      </c>
      <c r="I38" s="15">
        <f>VLOOKUP(B38,[2]Brokers!$B$9:$R$69,17,0)</f>
        <v>0</v>
      </c>
      <c r="J38" s="15">
        <f>VLOOKUP(B38,[2]Brokers!$B$9:$M$69,12,0)</f>
        <v>0</v>
      </c>
      <c r="K38" s="15">
        <v>0</v>
      </c>
      <c r="L38" s="15">
        <f>K38+J38+I38+H38+G38</f>
        <v>11086770</v>
      </c>
      <c r="M38" s="30">
        <f>VLOOKUP(B38,Sheet1!$B$16:$M$67,11,0)</f>
        <v>11086770</v>
      </c>
      <c r="N38" s="32">
        <f>M38/$M$69</f>
        <v>1.3102063007709259E-3</v>
      </c>
      <c r="O38" s="1"/>
    </row>
    <row r="39" spans="1:15" x14ac:dyDescent="0.25">
      <c r="A39" s="11">
        <f t="shared" si="0"/>
        <v>24</v>
      </c>
      <c r="B39" s="12" t="s">
        <v>69</v>
      </c>
      <c r="C39" s="31" t="str">
        <f>VLOOKUP(B39,[3]Sheet1!$B$16:$C$67,2,0)</f>
        <v xml:space="preserve">CENTRAL SECURITIES </v>
      </c>
      <c r="D39" s="13" t="s">
        <v>2</v>
      </c>
      <c r="E39" s="14"/>
      <c r="F39" s="14"/>
      <c r="G39" s="15">
        <f>VLOOKUP(B39,[6]Brokers!$B$9:$H$69,7,0)</f>
        <v>9927892.3000000007</v>
      </c>
      <c r="H39" s="15">
        <f>VLOOKUP(B39,[6]Brokers!$B$9:$W$69,20,0)</f>
        <v>0</v>
      </c>
      <c r="I39" s="15">
        <f>VLOOKUP(B39,[2]Brokers!$B$9:$R$69,17,0)</f>
        <v>0</v>
      </c>
      <c r="J39" s="15">
        <f>VLOOKUP(B39,[2]Brokers!$B$9:$M$69,12,0)</f>
        <v>0</v>
      </c>
      <c r="K39" s="15">
        <v>0</v>
      </c>
      <c r="L39" s="15">
        <f>K39+J39+I39+H39+G39</f>
        <v>9927892.3000000007</v>
      </c>
      <c r="M39" s="30">
        <f>VLOOKUP(B39,Sheet1!$B$16:$M$67,11,0)</f>
        <v>9927892.3000000007</v>
      </c>
      <c r="N39" s="32">
        <f>M39/$M$69</f>
        <v>1.173253079556549E-3</v>
      </c>
      <c r="O39" s="1"/>
    </row>
    <row r="40" spans="1:15" x14ac:dyDescent="0.25">
      <c r="A40" s="11">
        <f t="shared" si="0"/>
        <v>25</v>
      </c>
      <c r="B40" s="12" t="s">
        <v>32</v>
      </c>
      <c r="C40" s="31" t="str">
        <f>VLOOKUP(B40,[3]Sheet1!$B$16:$C$67,2,0)</f>
        <v>MERGEN SANAA</v>
      </c>
      <c r="D40" s="13" t="s">
        <v>2</v>
      </c>
      <c r="E40" s="14"/>
      <c r="F40" s="14"/>
      <c r="G40" s="15">
        <f>VLOOKUP(B40,[6]Brokers!$B$9:$H$69,7,0)</f>
        <v>8994993.6999999993</v>
      </c>
      <c r="H40" s="15">
        <f>VLOOKUP(B40,[6]Brokers!$B$9:$W$69,20,0)</f>
        <v>0</v>
      </c>
      <c r="I40" s="15">
        <f>VLOOKUP(B40,[2]Brokers!$B$9:$R$69,17,0)</f>
        <v>0</v>
      </c>
      <c r="J40" s="15">
        <f>VLOOKUP(B40,[2]Brokers!$B$9:$M$69,12,0)</f>
        <v>0</v>
      </c>
      <c r="K40" s="15">
        <v>0</v>
      </c>
      <c r="L40" s="15">
        <f>K40+J40+I40+H40+G40</f>
        <v>8994993.6999999993</v>
      </c>
      <c r="M40" s="30">
        <f>VLOOKUP(B40,Sheet1!$B$16:$M$67,11,0)</f>
        <v>8994993.6999999993</v>
      </c>
      <c r="N40" s="32">
        <f>M40/$M$69</f>
        <v>1.0630054940379194E-3</v>
      </c>
      <c r="O40" s="1"/>
    </row>
    <row r="41" spans="1:15" x14ac:dyDescent="0.25">
      <c r="A41" s="11">
        <f t="shared" si="0"/>
        <v>26</v>
      </c>
      <c r="B41" s="12" t="s">
        <v>23</v>
      </c>
      <c r="C41" s="31" t="str">
        <f>VLOOKUP(B41,[3]Sheet1!$B$16:$C$67,2,0)</f>
        <v>TAVAN BOGD</v>
      </c>
      <c r="D41" s="13" t="s">
        <v>2</v>
      </c>
      <c r="E41" s="14"/>
      <c r="F41" s="14"/>
      <c r="G41" s="15">
        <f>VLOOKUP(B41,[6]Brokers!$B$9:$H$69,7,0)</f>
        <v>8837555.3399999999</v>
      </c>
      <c r="H41" s="15">
        <f>VLOOKUP(B41,[6]Brokers!$B$9:$W$69,20,0)</f>
        <v>0</v>
      </c>
      <c r="I41" s="15">
        <f>VLOOKUP(B41,[2]Brokers!$B$9:$R$69,17,0)</f>
        <v>0</v>
      </c>
      <c r="J41" s="15">
        <f>VLOOKUP(B41,[2]Brokers!$B$9:$M$69,12,0)</f>
        <v>0</v>
      </c>
      <c r="K41" s="15">
        <v>0</v>
      </c>
      <c r="L41" s="15">
        <f>K41+J41+I41+H41+G41</f>
        <v>8837555.3399999999</v>
      </c>
      <c r="M41" s="30">
        <f>VLOOKUP(B41,Sheet1!$B$16:$M$67,11,0)</f>
        <v>8837555.3399999999</v>
      </c>
      <c r="N41" s="32">
        <f>M41/$M$69</f>
        <v>1.0443998287941161E-3</v>
      </c>
      <c r="O41" s="1"/>
    </row>
    <row r="42" spans="1:15" x14ac:dyDescent="0.25">
      <c r="A42" s="11">
        <f t="shared" si="0"/>
        <v>27</v>
      </c>
      <c r="B42" s="12" t="s">
        <v>43</v>
      </c>
      <c r="C42" s="31" t="str">
        <f>VLOOKUP(B42,[3]Sheet1!$B$16:$C$67,2,0)</f>
        <v>GOODSEC</v>
      </c>
      <c r="D42" s="13" t="s">
        <v>2</v>
      </c>
      <c r="E42" s="14"/>
      <c r="F42" s="14"/>
      <c r="G42" s="15">
        <f>VLOOKUP(B42,[6]Brokers!$B$9:$H$69,7,0)</f>
        <v>8828387</v>
      </c>
      <c r="H42" s="15">
        <f>VLOOKUP(B42,[6]Brokers!$B$9:$W$69,20,0)</f>
        <v>0</v>
      </c>
      <c r="I42" s="15">
        <f>VLOOKUP(B42,[2]Brokers!$B$9:$R$69,17,0)</f>
        <v>0</v>
      </c>
      <c r="J42" s="15">
        <f>VLOOKUP(B42,[2]Brokers!$B$9:$M$69,12,0)</f>
        <v>0</v>
      </c>
      <c r="K42" s="15">
        <v>0</v>
      </c>
      <c r="L42" s="15">
        <f>K42+J42+I42+H42+G42</f>
        <v>8828387</v>
      </c>
      <c r="M42" s="30">
        <f>VLOOKUP(B42,Sheet1!$B$16:$M$67,11,0)</f>
        <v>8828387</v>
      </c>
      <c r="N42" s="32">
        <f>M42/$M$69</f>
        <v>1.0433163376749165E-3</v>
      </c>
      <c r="O42" s="1"/>
    </row>
    <row r="43" spans="1:15" x14ac:dyDescent="0.25">
      <c r="A43" s="11">
        <f t="shared" si="0"/>
        <v>28</v>
      </c>
      <c r="B43" s="12" t="s">
        <v>12</v>
      </c>
      <c r="C43" s="31" t="str">
        <f>VLOOKUP(B43,[3]Sheet1!$B$16:$C$67,2,0)</f>
        <v>MIBG</v>
      </c>
      <c r="D43" s="13" t="s">
        <v>2</v>
      </c>
      <c r="E43" s="14"/>
      <c r="F43" s="14"/>
      <c r="G43" s="15">
        <f>VLOOKUP(B43,[6]Brokers!$B$9:$H$69,7,0)</f>
        <v>7679091</v>
      </c>
      <c r="H43" s="15">
        <f>VLOOKUP(B43,[6]Brokers!$B$9:$W$69,20,0)</f>
        <v>0</v>
      </c>
      <c r="I43" s="15">
        <f>VLOOKUP(B43,[2]Brokers!$B$9:$R$69,17,0)</f>
        <v>0</v>
      </c>
      <c r="J43" s="15">
        <f>VLOOKUP(B43,[2]Brokers!$B$9:$M$69,12,0)</f>
        <v>0</v>
      </c>
      <c r="K43" s="15">
        <v>0</v>
      </c>
      <c r="L43" s="15">
        <f>K43+J43+I43+H43+G43</f>
        <v>7679091</v>
      </c>
      <c r="M43" s="30">
        <f>VLOOKUP(B43,Sheet1!$B$16:$M$67,11,0)</f>
        <v>7679091</v>
      </c>
      <c r="N43" s="32">
        <f>M43/$M$69</f>
        <v>9.0749545741395472E-4</v>
      </c>
      <c r="O43" s="1"/>
    </row>
    <row r="44" spans="1:15" x14ac:dyDescent="0.25">
      <c r="A44" s="11">
        <f t="shared" si="0"/>
        <v>29</v>
      </c>
      <c r="B44" s="12" t="s">
        <v>70</v>
      </c>
      <c r="C44" s="31" t="s">
        <v>71</v>
      </c>
      <c r="D44" s="13" t="s">
        <v>2</v>
      </c>
      <c r="E44" s="14"/>
      <c r="F44" s="14"/>
      <c r="G44" s="15">
        <f>VLOOKUP(B44,[6]Brokers!$B$9:$H$69,7,0)</f>
        <v>7654851.4400000004</v>
      </c>
      <c r="H44" s="15">
        <f>VLOOKUP(B44,[6]Brokers!$B$9:$W$69,20,0)</f>
        <v>0</v>
      </c>
      <c r="I44" s="15"/>
      <c r="J44" s="15"/>
      <c r="K44" s="15"/>
      <c r="L44" s="15">
        <f>K44+J44+I44+H44+G44</f>
        <v>7654851.4400000004</v>
      </c>
      <c r="M44" s="30">
        <f>VLOOKUP(B44,Sheet1!$B$16:$M$67,11,0)</f>
        <v>7654851.4400000004</v>
      </c>
      <c r="N44" s="32">
        <f>M44/$M$69</f>
        <v>9.0463088781975241E-4</v>
      </c>
      <c r="O44" s="1"/>
    </row>
    <row r="45" spans="1:15" x14ac:dyDescent="0.25">
      <c r="A45" s="11">
        <f t="shared" si="0"/>
        <v>30</v>
      </c>
      <c r="B45" s="12" t="s">
        <v>30</v>
      </c>
      <c r="C45" s="31" t="str">
        <f>VLOOKUP(B45,[3]Sheet1!$B$16:$C$67,2,0)</f>
        <v>DARKHAN BROKER</v>
      </c>
      <c r="D45" s="13" t="s">
        <v>2</v>
      </c>
      <c r="E45" s="14"/>
      <c r="F45" s="14"/>
      <c r="G45" s="15">
        <f>VLOOKUP(B45,[6]Brokers!$B$9:$H$69,7,0)</f>
        <v>6699349.4199999999</v>
      </c>
      <c r="H45" s="15">
        <f>VLOOKUP(B45,[6]Brokers!$B$9:$W$69,20,0)</f>
        <v>0</v>
      </c>
      <c r="I45" s="15">
        <f>VLOOKUP(B45,[2]Brokers!$B$9:$R$69,17,0)</f>
        <v>0</v>
      </c>
      <c r="J45" s="15">
        <f>VLOOKUP(B45,[2]Brokers!$B$9:$M$69,12,0)</f>
        <v>0</v>
      </c>
      <c r="K45" s="15">
        <v>0</v>
      </c>
      <c r="L45" s="15">
        <f>K45+J45+I45+H45+G45</f>
        <v>6699349.4199999999</v>
      </c>
      <c r="M45" s="30">
        <f>VLOOKUP(B45,Sheet1!$B$16:$M$67,11,0)</f>
        <v>6699349.4199999999</v>
      </c>
      <c r="N45" s="32">
        <f>M45/$M$69</f>
        <v>7.9171208757375226E-4</v>
      </c>
      <c r="O45" s="1"/>
    </row>
    <row r="46" spans="1:15" x14ac:dyDescent="0.25">
      <c r="A46" s="11">
        <f t="shared" si="0"/>
        <v>31</v>
      </c>
      <c r="B46" s="12" t="s">
        <v>29</v>
      </c>
      <c r="C46" s="31" t="str">
        <f>VLOOKUP(B46,[3]Sheet1!$B$16:$C$67,2,0)</f>
        <v>SANAR</v>
      </c>
      <c r="D46" s="13" t="s">
        <v>2</v>
      </c>
      <c r="E46" s="14"/>
      <c r="F46" s="14"/>
      <c r="G46" s="15">
        <f>VLOOKUP(B46,[6]Brokers!$B$9:$H$69,7,0)</f>
        <v>5853649</v>
      </c>
      <c r="H46" s="15">
        <f>VLOOKUP(B46,[6]Brokers!$B$9:$W$69,20,0)</f>
        <v>0</v>
      </c>
      <c r="I46" s="15">
        <f>VLOOKUP(B46,[2]Brokers!$B$9:$R$69,17,0)</f>
        <v>0</v>
      </c>
      <c r="J46" s="15">
        <f>VLOOKUP(B46,[2]Brokers!$B$9:$M$69,12,0)</f>
        <v>0</v>
      </c>
      <c r="K46" s="15">
        <v>0</v>
      </c>
      <c r="L46" s="15">
        <f>K46+J46+I46+H46+G46</f>
        <v>5853649</v>
      </c>
      <c r="M46" s="30">
        <f>VLOOKUP(B46,Sheet1!$B$16:$M$67,11,0)</f>
        <v>5853649</v>
      </c>
      <c r="N46" s="32">
        <f>M46/$M$69</f>
        <v>6.9176936134703168E-4</v>
      </c>
      <c r="O46" s="1"/>
    </row>
    <row r="47" spans="1:15" x14ac:dyDescent="0.25">
      <c r="A47" s="11">
        <f t="shared" si="0"/>
        <v>32</v>
      </c>
      <c r="B47" s="12" t="s">
        <v>67</v>
      </c>
      <c r="C47" s="31" t="str">
        <f>VLOOKUP(B47,[3]Sheet1!$B$16:$C$67,2,0)</f>
        <v>SILVER LIGHT SECURITIES</v>
      </c>
      <c r="D47" s="13" t="s">
        <v>2</v>
      </c>
      <c r="E47" s="14"/>
      <c r="F47" s="14"/>
      <c r="G47" s="15">
        <f>VLOOKUP(B47,[6]Brokers!$B$9:$H$69,7,0)</f>
        <v>5011965.2</v>
      </c>
      <c r="H47" s="15">
        <f>VLOOKUP(B47,[6]Brokers!$B$9:$W$69,20,0)</f>
        <v>0</v>
      </c>
      <c r="I47" s="15">
        <f>VLOOKUP(B47,[2]Brokers!$B$9:$R$69,17,0)</f>
        <v>0</v>
      </c>
      <c r="J47" s="15">
        <f>VLOOKUP(B47,[2]Brokers!$B$9:$M$69,12,0)</f>
        <v>0</v>
      </c>
      <c r="K47" s="15">
        <v>0</v>
      </c>
      <c r="L47" s="15">
        <f>K47+J47+I47+H47+G47</f>
        <v>5011965.2</v>
      </c>
      <c r="M47" s="30">
        <f>VLOOKUP(B47,Sheet1!$B$16:$M$67,11,0)</f>
        <v>5011965.2</v>
      </c>
      <c r="N47" s="32">
        <f>M47/$M$69</f>
        <v>5.9230130906338051E-4</v>
      </c>
      <c r="O47" s="1"/>
    </row>
    <row r="48" spans="1:15" x14ac:dyDescent="0.25">
      <c r="A48" s="11">
        <f t="shared" si="0"/>
        <v>33</v>
      </c>
      <c r="B48" s="12" t="s">
        <v>49</v>
      </c>
      <c r="C48" s="31" t="str">
        <f>VLOOKUP(B48,[3]Sheet1!$B$16:$C$67,2,0)</f>
        <v>HUNNU EMPIRE</v>
      </c>
      <c r="D48" s="13" t="s">
        <v>2</v>
      </c>
      <c r="E48" s="14" t="s">
        <v>2</v>
      </c>
      <c r="F48" s="14"/>
      <c r="G48" s="15">
        <f>VLOOKUP(B48,[6]Brokers!$B$9:$H$69,7,0)</f>
        <v>4494021.46</v>
      </c>
      <c r="H48" s="15">
        <f>VLOOKUP(B48,[6]Brokers!$B$9:$W$69,20,0)</f>
        <v>0</v>
      </c>
      <c r="I48" s="15">
        <f>VLOOKUP(B48,[2]Brokers!$B$9:$R$69,17,0)</f>
        <v>0</v>
      </c>
      <c r="J48" s="15">
        <f>VLOOKUP(B48,[2]Brokers!$B$9:$M$69,12,0)</f>
        <v>0</v>
      </c>
      <c r="K48" s="15">
        <v>0</v>
      </c>
      <c r="L48" s="15">
        <f>K48+J48+I48+H48+G48</f>
        <v>4494021.46</v>
      </c>
      <c r="M48" s="30">
        <f>VLOOKUP(B48,Sheet1!$B$16:$M$67,11,0)</f>
        <v>4494021.46</v>
      </c>
      <c r="N48" s="32">
        <f>M48/$M$69</f>
        <v>5.3109203426171515E-4</v>
      </c>
    </row>
    <row r="49" spans="1:15" x14ac:dyDescent="0.25">
      <c r="A49" s="11">
        <f t="shared" ref="A49:A68" si="1">+A48+1</f>
        <v>34</v>
      </c>
      <c r="B49" s="12" t="s">
        <v>4</v>
      </c>
      <c r="C49" s="31" t="str">
        <f>VLOOKUP(B49,[3]Sheet1!$B$16:$C$67,2,0)</f>
        <v>TENGER CAPITAL</v>
      </c>
      <c r="D49" s="13" t="s">
        <v>2</v>
      </c>
      <c r="E49" s="14"/>
      <c r="F49" s="14" t="s">
        <v>2</v>
      </c>
      <c r="G49" s="15">
        <f>VLOOKUP(B49,[6]Brokers!$B$9:$H$69,7,0)</f>
        <v>4003596.55</v>
      </c>
      <c r="H49" s="15">
        <f>VLOOKUP(B49,[6]Brokers!$B$9:$W$69,20,0)</f>
        <v>0</v>
      </c>
      <c r="I49" s="15">
        <f>VLOOKUP(B49,[2]Brokers!$B$9:$R$69,17,0)</f>
        <v>0</v>
      </c>
      <c r="J49" s="15">
        <f>VLOOKUP(B49,[2]Brokers!$B$9:$M$69,12,0)</f>
        <v>0</v>
      </c>
      <c r="K49" s="15">
        <v>0</v>
      </c>
      <c r="L49" s="15">
        <f>K49+J49+I49+H49+G49</f>
        <v>4003596.55</v>
      </c>
      <c r="M49" s="30">
        <f>VLOOKUP(B49,Sheet1!$B$16:$M$67,11,0)</f>
        <v>4003596.55</v>
      </c>
      <c r="N49" s="32">
        <f>M49/$M$69</f>
        <v>4.7313486484835E-4</v>
      </c>
    </row>
    <row r="50" spans="1:15" s="17" customFormat="1" x14ac:dyDescent="0.25">
      <c r="A50" s="11">
        <f t="shared" si="1"/>
        <v>35</v>
      </c>
      <c r="B50" s="12" t="s">
        <v>20</v>
      </c>
      <c r="C50" s="31" t="str">
        <f>VLOOKUP(B50,[3]Sheet1!$B$16:$C$67,2,0)</f>
        <v>BULGAN BROKER</v>
      </c>
      <c r="D50" s="13" t="s">
        <v>2</v>
      </c>
      <c r="E50" s="14"/>
      <c r="F50" s="14"/>
      <c r="G50" s="15">
        <f>VLOOKUP(B50,[6]Brokers!$B$9:$H$69,7,0)</f>
        <v>3083785</v>
      </c>
      <c r="H50" s="15">
        <f>VLOOKUP(B50,[6]Brokers!$B$9:$W$69,20,0)</f>
        <v>0</v>
      </c>
      <c r="I50" s="15">
        <f>VLOOKUP(B50,[2]Brokers!$B$9:$R$69,17,0)</f>
        <v>0</v>
      </c>
      <c r="J50" s="15">
        <f>VLOOKUP(B50,[2]Brokers!$B$9:$M$69,12,0)</f>
        <v>0</v>
      </c>
      <c r="K50" s="15"/>
      <c r="L50" s="15">
        <f>K50+J50+I50+H50+G50</f>
        <v>3083785</v>
      </c>
      <c r="M50" s="30">
        <f>VLOOKUP(B50,Sheet1!$B$16:$M$67,11,0)</f>
        <v>3083785</v>
      </c>
      <c r="N50" s="32">
        <f>M50/$M$69</f>
        <v>3.6443387363703495E-4</v>
      </c>
      <c r="O50" s="16"/>
    </row>
    <row r="51" spans="1:15" x14ac:dyDescent="0.25">
      <c r="A51" s="11">
        <f t="shared" si="1"/>
        <v>36</v>
      </c>
      <c r="B51" s="12" t="s">
        <v>26</v>
      </c>
      <c r="C51" s="31" t="str">
        <f>VLOOKUP(B51,[3]Sheet1!$B$16:$C$67,2,0)</f>
        <v>EURASIA CAPITAL HOLDING</v>
      </c>
      <c r="D51" s="13" t="s">
        <v>2</v>
      </c>
      <c r="E51" s="14"/>
      <c r="F51" s="14"/>
      <c r="G51" s="15">
        <f>VLOOKUP(B51,[6]Brokers!$B$9:$H$69,7,0)</f>
        <v>1452415</v>
      </c>
      <c r="H51" s="15">
        <f>VLOOKUP(B51,[6]Brokers!$B$9:$W$69,20,0)</f>
        <v>0</v>
      </c>
      <c r="I51" s="15">
        <f>VLOOKUP(B51,[2]Brokers!$B$9:$R$69,17,0)</f>
        <v>0</v>
      </c>
      <c r="J51" s="15">
        <f>VLOOKUP(B51,[2]Brokers!$B$9:$M$69,12,0)</f>
        <v>0</v>
      </c>
      <c r="K51" s="15">
        <v>0</v>
      </c>
      <c r="L51" s="15">
        <f>K51+J51+I51+H51+G51</f>
        <v>1452415</v>
      </c>
      <c r="M51" s="30">
        <f>VLOOKUP(B51,Sheet1!$B$16:$M$67,11,0)</f>
        <v>1452415</v>
      </c>
      <c r="N51" s="32">
        <f>M51/$M$69</f>
        <v>1.7164271328206542E-4</v>
      </c>
    </row>
    <row r="52" spans="1:15" x14ac:dyDescent="0.25">
      <c r="A52" s="11">
        <f t="shared" si="1"/>
        <v>37</v>
      </c>
      <c r="B52" s="12" t="s">
        <v>15</v>
      </c>
      <c r="C52" s="31" t="str">
        <f>VLOOKUP(B52,[3]Sheet1!$B$16:$C$67,2,0)</f>
        <v>ASIA PACIFIC SECURITIES</v>
      </c>
      <c r="D52" s="13" t="s">
        <v>2</v>
      </c>
      <c r="E52" s="14" t="s">
        <v>2</v>
      </c>
      <c r="F52" s="14" t="s">
        <v>2</v>
      </c>
      <c r="G52" s="15">
        <f>VLOOKUP(B52,[6]Brokers!$B$9:$H$69,7,0)</f>
        <v>923300</v>
      </c>
      <c r="H52" s="15">
        <f>VLOOKUP(B52,[6]Brokers!$B$9:$W$69,20,0)</f>
        <v>0</v>
      </c>
      <c r="I52" s="15">
        <f>VLOOKUP(B52,[4]Brokers!$B$9:$R$69,17,0)</f>
        <v>0</v>
      </c>
      <c r="J52" s="15">
        <f>VLOOKUP(B52,[5]Brokers!$B$9:$M$69,12,0)</f>
        <v>0</v>
      </c>
      <c r="K52" s="15">
        <v>0</v>
      </c>
      <c r="L52" s="15">
        <f>K52+J52+I52+H52+G52</f>
        <v>923300</v>
      </c>
      <c r="M52" s="30">
        <f>VLOOKUP(B52,Sheet1!$B$16:$M$67,11,0)</f>
        <v>923300</v>
      </c>
      <c r="N52" s="32">
        <f>M52/$M$69</f>
        <v>1.091132473661667E-4</v>
      </c>
    </row>
    <row r="53" spans="1:15" x14ac:dyDescent="0.25">
      <c r="A53" s="11">
        <f t="shared" si="1"/>
        <v>38</v>
      </c>
      <c r="B53" s="12" t="s">
        <v>34</v>
      </c>
      <c r="C53" s="31" t="str">
        <f>VLOOKUP(B53,[3]Sheet1!$B$16:$C$67,2,0)</f>
        <v>GRANDDEVELOPMENT</v>
      </c>
      <c r="D53" s="13" t="s">
        <v>2</v>
      </c>
      <c r="E53" s="14"/>
      <c r="F53" s="14"/>
      <c r="G53" s="15">
        <f>VLOOKUP(B53,[6]Brokers!$B$9:$H$69,7,0)</f>
        <v>666000</v>
      </c>
      <c r="H53" s="15">
        <f>VLOOKUP(B53,[6]Brokers!$B$9:$W$69,20,0)</f>
        <v>0</v>
      </c>
      <c r="I53" s="15">
        <f>VLOOKUP(B53,[2]Brokers!$B$9:$R$69,17,0)</f>
        <v>0</v>
      </c>
      <c r="J53" s="15">
        <f>VLOOKUP(B53,[2]Brokers!$B$9:$M$69,12,0)</f>
        <v>0</v>
      </c>
      <c r="K53" s="15">
        <v>0</v>
      </c>
      <c r="L53" s="15">
        <f>K53+J53+I53+H53+G53</f>
        <v>666000</v>
      </c>
      <c r="M53" s="30">
        <f>VLOOKUP(B53,Sheet1!$B$16:$M$67,11,0)</f>
        <v>666000</v>
      </c>
      <c r="N53" s="32">
        <f>M53/$M$69</f>
        <v>7.8706187312755355E-5</v>
      </c>
    </row>
    <row r="54" spans="1:15" x14ac:dyDescent="0.25">
      <c r="A54" s="11">
        <f t="shared" si="1"/>
        <v>39</v>
      </c>
      <c r="B54" s="12" t="s">
        <v>14</v>
      </c>
      <c r="C54" s="31" t="str">
        <f>VLOOKUP(B54,[3]Sheet1!$B$16:$C$67,2,0)</f>
        <v>NATIONAL SECURITIES</v>
      </c>
      <c r="D54" s="13" t="s">
        <v>2</v>
      </c>
      <c r="E54" s="14" t="s">
        <v>2</v>
      </c>
      <c r="F54" s="14" t="s">
        <v>2</v>
      </c>
      <c r="G54" s="15">
        <f>VLOOKUP(B54,[6]Brokers!$B$9:$H$69,7,0)</f>
        <v>386527.79</v>
      </c>
      <c r="H54" s="15">
        <f>VLOOKUP(B54,[6]Brokers!$B$9:$W$69,20,0)</f>
        <v>0</v>
      </c>
      <c r="I54" s="15">
        <f>VLOOKUP(B54,[2]Brokers!$B$9:$R$69,17,0)</f>
        <v>0</v>
      </c>
      <c r="J54" s="15">
        <f>VLOOKUP(B54,[2]Brokers!$B$9:$M$69,12,0)</f>
        <v>0</v>
      </c>
      <c r="K54" s="15">
        <v>0</v>
      </c>
      <c r="L54" s="15">
        <f>K54+J54+I54+H54+G54</f>
        <v>386527.79</v>
      </c>
      <c r="M54" s="30">
        <f>VLOOKUP(B54,Sheet1!$B$16:$M$67,11,0)</f>
        <v>386527.79</v>
      </c>
      <c r="N54" s="32">
        <f>M54/$M$69</f>
        <v>4.5678871833821871E-5</v>
      </c>
    </row>
    <row r="55" spans="1:15" x14ac:dyDescent="0.25">
      <c r="A55" s="11">
        <f t="shared" si="1"/>
        <v>40</v>
      </c>
      <c r="B55" s="12" t="s">
        <v>37</v>
      </c>
      <c r="C55" s="31" t="str">
        <f>VLOOKUP(B55,[3]Sheet1!$B$16:$C$67,2,0)</f>
        <v>GENDEX</v>
      </c>
      <c r="D55" s="13" t="s">
        <v>2</v>
      </c>
      <c r="E55" s="14"/>
      <c r="F55" s="14"/>
      <c r="G55" s="15">
        <f>VLOOKUP(B55,[6]Brokers!$B$9:$H$69,7,0)</f>
        <v>280286.75</v>
      </c>
      <c r="H55" s="15">
        <f>VLOOKUP(B55,[6]Brokers!$B$9:$W$69,20,0)</f>
        <v>0</v>
      </c>
      <c r="I55" s="15">
        <f>VLOOKUP(B55,[2]Brokers!$B$9:$R$69,17,0)</f>
        <v>0</v>
      </c>
      <c r="J55" s="15">
        <f>VLOOKUP(B55,[2]Brokers!$B$9:$M$69,12,0)</f>
        <v>0</v>
      </c>
      <c r="K55" s="15">
        <v>0</v>
      </c>
      <c r="L55" s="15">
        <f>K55+J55+I55+H55+G55</f>
        <v>280286.75</v>
      </c>
      <c r="M55" s="30">
        <f>VLOOKUP(B55,Sheet1!$B$16:$M$67,11,0)</f>
        <v>280286.75</v>
      </c>
      <c r="N55" s="32">
        <f>M55/$M$69</f>
        <v>3.3123575745921073E-5</v>
      </c>
    </row>
    <row r="56" spans="1:15" x14ac:dyDescent="0.25">
      <c r="A56" s="11">
        <f t="shared" si="1"/>
        <v>41</v>
      </c>
      <c r="B56" s="12" t="s">
        <v>44</v>
      </c>
      <c r="C56" s="31" t="str">
        <f>VLOOKUP(B56,[3]Sheet1!$B$16:$C$67,2,0)</f>
        <v>ZGB</v>
      </c>
      <c r="D56" s="13" t="s">
        <v>2</v>
      </c>
      <c r="E56" s="14"/>
      <c r="F56" s="14"/>
      <c r="G56" s="15">
        <f>VLOOKUP(B56,[6]Brokers!$B$9:$H$69,7,0)</f>
        <v>273961.5</v>
      </c>
      <c r="H56" s="15">
        <f>VLOOKUP(B56,[6]Brokers!$B$9:$W$69,20,0)</f>
        <v>0</v>
      </c>
      <c r="I56" s="15">
        <f>VLOOKUP(B56,[2]Brokers!$B$9:$R$69,17,0)</f>
        <v>0</v>
      </c>
      <c r="J56" s="15">
        <f>VLOOKUP(B56,[2]Brokers!$B$9:$M$69,12,0)</f>
        <v>0</v>
      </c>
      <c r="K56" s="15">
        <v>0</v>
      </c>
      <c r="L56" s="15">
        <f>K56+J56+I56+H56+G56</f>
        <v>273961.5</v>
      </c>
      <c r="M56" s="30">
        <f>VLOOKUP(B56,Sheet1!$B$16:$M$67,11,0)</f>
        <v>273961.5</v>
      </c>
      <c r="N56" s="32">
        <f>M56/$M$69</f>
        <v>3.2376073777002143E-5</v>
      </c>
    </row>
    <row r="57" spans="1:15" x14ac:dyDescent="0.25">
      <c r="A57" s="11">
        <f t="shared" si="1"/>
        <v>42</v>
      </c>
      <c r="B57" s="12" t="s">
        <v>38</v>
      </c>
      <c r="C57" s="31" t="str">
        <f>VLOOKUP(B57,[3]Sheet1!$B$16:$C$67,2,0)</f>
        <v>MICC</v>
      </c>
      <c r="D57" s="13" t="s">
        <v>2</v>
      </c>
      <c r="E57" s="14"/>
      <c r="F57" s="14"/>
      <c r="G57" s="15">
        <f>VLOOKUP(B57,[6]Brokers!$B$9:$H$69,7,0)</f>
        <v>0</v>
      </c>
      <c r="H57" s="15">
        <f>VLOOKUP(B57,[6]Brokers!$B$9:$W$69,20,0)</f>
        <v>0</v>
      </c>
      <c r="I57" s="15">
        <f>VLOOKUP(B57,[2]Brokers!$B$9:$R$69,17,0)</f>
        <v>0</v>
      </c>
      <c r="J57" s="15">
        <f>VLOOKUP(B57,[2]Brokers!$B$9:$M$69,12,0)</f>
        <v>0</v>
      </c>
      <c r="K57" s="15">
        <v>0</v>
      </c>
      <c r="L57" s="15">
        <f>K57+J57+I57+H57+G57</f>
        <v>0</v>
      </c>
      <c r="M57" s="30">
        <f>VLOOKUP(B57,Sheet1!$B$16:$M$67,11,0)</f>
        <v>0</v>
      </c>
      <c r="N57" s="32">
        <f>M57/$M$69</f>
        <v>0</v>
      </c>
    </row>
    <row r="58" spans="1:15" x14ac:dyDescent="0.25">
      <c r="A58" s="11">
        <f t="shared" si="1"/>
        <v>43</v>
      </c>
      <c r="B58" s="12" t="s">
        <v>28</v>
      </c>
      <c r="C58" s="31" t="str">
        <f>VLOOKUP(B58,[3]Sheet1!$B$16:$C$67,2,0)</f>
        <v>ALTAN KHOROMSOG</v>
      </c>
      <c r="D58" s="13" t="s">
        <v>2</v>
      </c>
      <c r="E58" s="14"/>
      <c r="F58" s="14"/>
      <c r="G58" s="15">
        <f>VLOOKUP(B58,[6]Brokers!$B$9:$H$69,7,0)</f>
        <v>0</v>
      </c>
      <c r="H58" s="15">
        <f>VLOOKUP(B58,[6]Brokers!$B$9:$W$69,20,0)</f>
        <v>0</v>
      </c>
      <c r="I58" s="15">
        <f>VLOOKUP(B58,[2]Brokers!$B$9:$R$69,17,0)</f>
        <v>0</v>
      </c>
      <c r="J58" s="15">
        <f>VLOOKUP(B58,[2]Brokers!$B$9:$M$69,12,0)</f>
        <v>0</v>
      </c>
      <c r="K58" s="15">
        <v>0</v>
      </c>
      <c r="L58" s="15">
        <f>K58+J58+I58+H58+G58</f>
        <v>0</v>
      </c>
      <c r="M58" s="30">
        <f>VLOOKUP(B58,Sheet1!$B$16:$M$67,11,0)</f>
        <v>0</v>
      </c>
      <c r="N58" s="32">
        <f>M58/$M$69</f>
        <v>0</v>
      </c>
    </row>
    <row r="59" spans="1:15" x14ac:dyDescent="0.25">
      <c r="A59" s="11">
        <f t="shared" si="1"/>
        <v>44</v>
      </c>
      <c r="B59" s="12" t="s">
        <v>39</v>
      </c>
      <c r="C59" s="31" t="str">
        <f>VLOOKUP(B59,[3]Sheet1!$B$16:$C$67,2,0)</f>
        <v>ARGAI BEST</v>
      </c>
      <c r="D59" s="13" t="s">
        <v>2</v>
      </c>
      <c r="E59" s="14"/>
      <c r="F59" s="14"/>
      <c r="G59" s="15">
        <f>VLOOKUP(B59,[6]Brokers!$B$9:$H$69,7,0)</f>
        <v>0</v>
      </c>
      <c r="H59" s="15">
        <f>VLOOKUP(B59,[6]Brokers!$B$9:$W$69,20,0)</f>
        <v>0</v>
      </c>
      <c r="I59" s="15">
        <f>VLOOKUP(B59,[2]Brokers!$B$9:$R$69,17,0)</f>
        <v>0</v>
      </c>
      <c r="J59" s="15">
        <f>VLOOKUP(B59,[2]Brokers!$B$9:$M$69,12,0)</f>
        <v>0</v>
      </c>
      <c r="K59" s="15">
        <v>0</v>
      </c>
      <c r="L59" s="15">
        <f>K59+J59+I59+H59+G59</f>
        <v>0</v>
      </c>
      <c r="M59" s="30">
        <f>VLOOKUP(B59,Sheet1!$B$16:$M$67,11,0)</f>
        <v>0</v>
      </c>
      <c r="N59" s="32">
        <f>M59/$M$69</f>
        <v>0</v>
      </c>
    </row>
    <row r="60" spans="1:15" x14ac:dyDescent="0.25">
      <c r="A60" s="11">
        <f t="shared" si="1"/>
        <v>45</v>
      </c>
      <c r="B60" s="12" t="s">
        <v>40</v>
      </c>
      <c r="C60" s="31" t="str">
        <f>VLOOKUP(B60,[3]Sheet1!$B$16:$C$67,2,0)</f>
        <v>BLUESKY SECURITIES</v>
      </c>
      <c r="D60" s="13" t="s">
        <v>2</v>
      </c>
      <c r="E60" s="14"/>
      <c r="F60" s="14"/>
      <c r="G60" s="15">
        <f>VLOOKUP(B60,[6]Brokers!$B$9:$H$69,7,0)</f>
        <v>0</v>
      </c>
      <c r="H60" s="15">
        <f>VLOOKUP(B60,[6]Brokers!$B$9:$W$69,20,0)</f>
        <v>0</v>
      </c>
      <c r="I60" s="15">
        <f>VLOOKUP(B60,[2]Brokers!$B$9:$R$69,17,0)</f>
        <v>0</v>
      </c>
      <c r="J60" s="15">
        <f>VLOOKUP(B60,[2]Brokers!$B$9:$M$69,12,0)</f>
        <v>0</v>
      </c>
      <c r="K60" s="15">
        <v>0</v>
      </c>
      <c r="L60" s="15">
        <f>K60+J60+I60+H60+G60</f>
        <v>0</v>
      </c>
      <c r="M60" s="30">
        <f>VLOOKUP(B60,Sheet1!$B$16:$M$67,11,0)</f>
        <v>0</v>
      </c>
      <c r="N60" s="32">
        <f>M60/$M$69</f>
        <v>0</v>
      </c>
    </row>
    <row r="61" spans="1:15" x14ac:dyDescent="0.25">
      <c r="A61" s="11">
        <f t="shared" si="1"/>
        <v>46</v>
      </c>
      <c r="B61" s="12" t="s">
        <v>41</v>
      </c>
      <c r="C61" s="31" t="str">
        <f>VLOOKUP(B61,[3]Sheet1!$B$16:$C$67,2,0)</f>
        <v>GATSUURT TRADE</v>
      </c>
      <c r="D61" s="13" t="s">
        <v>2</v>
      </c>
      <c r="E61" s="14" t="s">
        <v>2</v>
      </c>
      <c r="F61" s="14"/>
      <c r="G61" s="15">
        <f>VLOOKUP(B61,[6]Brokers!$B$9:$H$69,7,0)</f>
        <v>0</v>
      </c>
      <c r="H61" s="15">
        <f>VLOOKUP(B61,[6]Brokers!$B$9:$W$69,20,0)</f>
        <v>0</v>
      </c>
      <c r="I61" s="15">
        <f>VLOOKUP(B61,[2]Brokers!$B$9:$R$69,17,0)</f>
        <v>0</v>
      </c>
      <c r="J61" s="15">
        <f>VLOOKUP(B61,[2]Brokers!$B$9:$M$69,12,0)</f>
        <v>0</v>
      </c>
      <c r="K61" s="15">
        <v>0</v>
      </c>
      <c r="L61" s="15">
        <f>K61+J61+I61+H61+G61</f>
        <v>0</v>
      </c>
      <c r="M61" s="30">
        <f>VLOOKUP(B61,Sheet1!$B$16:$M$67,11,0)</f>
        <v>0</v>
      </c>
      <c r="N61" s="32">
        <f>M61/$M$69</f>
        <v>0</v>
      </c>
    </row>
    <row r="62" spans="1:15" x14ac:dyDescent="0.25">
      <c r="A62" s="11">
        <f t="shared" si="1"/>
        <v>47</v>
      </c>
      <c r="B62" s="12" t="s">
        <v>27</v>
      </c>
      <c r="C62" s="31" t="str">
        <f>VLOOKUP(B62,[3]Sheet1!$B$16:$C$67,2,0)</f>
        <v>BLACKSTONE INTERNATIONAL</v>
      </c>
      <c r="D62" s="13" t="s">
        <v>2</v>
      </c>
      <c r="E62" s="14"/>
      <c r="F62" s="14"/>
      <c r="G62" s="15">
        <f>VLOOKUP(B62,[6]Brokers!$B$9:$H$69,7,0)</f>
        <v>0</v>
      </c>
      <c r="H62" s="15">
        <f>VLOOKUP(B62,[6]Brokers!$B$9:$W$69,20,0)</f>
        <v>0</v>
      </c>
      <c r="I62" s="15">
        <f>VLOOKUP(B62,[2]Brokers!$B$9:$R$69,17,0)</f>
        <v>0</v>
      </c>
      <c r="J62" s="15">
        <f>VLOOKUP(B62,[2]Brokers!$B$9:$M$69,12,0)</f>
        <v>0</v>
      </c>
      <c r="K62" s="15">
        <v>0</v>
      </c>
      <c r="L62" s="15">
        <f>K62+J62+I62+H62+G62</f>
        <v>0</v>
      </c>
      <c r="M62" s="30">
        <f>VLOOKUP(B62,Sheet1!$B$16:$M$67,11,0)</f>
        <v>0</v>
      </c>
      <c r="N62" s="32">
        <f>M62/$M$69</f>
        <v>0</v>
      </c>
    </row>
    <row r="63" spans="1:15" x14ac:dyDescent="0.25">
      <c r="A63" s="11">
        <f t="shared" si="1"/>
        <v>48</v>
      </c>
      <c r="B63" s="12" t="s">
        <v>46</v>
      </c>
      <c r="C63" s="31" t="str">
        <f>VLOOKUP(B63,[3]Sheet1!$B$16:$C$67,2,0)</f>
        <v>FCX</v>
      </c>
      <c r="D63" s="13" t="s">
        <v>2</v>
      </c>
      <c r="E63" s="14"/>
      <c r="F63" s="14"/>
      <c r="G63" s="15">
        <f>VLOOKUP(B63,[6]Brokers!$B$9:$H$69,7,0)</f>
        <v>0</v>
      </c>
      <c r="H63" s="15">
        <f>VLOOKUP(B63,[6]Brokers!$B$9:$W$69,20,0)</f>
        <v>0</v>
      </c>
      <c r="I63" s="15">
        <f>VLOOKUP(B63,[4]Brokers!$B$9:$R$69,17,0)</f>
        <v>0</v>
      </c>
      <c r="J63" s="15">
        <f>VLOOKUP(B63,[5]Brokers!$B$9:$M$69,12,0)</f>
        <v>0</v>
      </c>
      <c r="K63" s="15">
        <v>0</v>
      </c>
      <c r="L63" s="15">
        <f>K63+J63+I63+H63+G63</f>
        <v>0</v>
      </c>
      <c r="M63" s="30">
        <f>VLOOKUP(B63,Sheet1!$B$16:$M$67,11,0)</f>
        <v>0</v>
      </c>
      <c r="N63" s="32">
        <f>M63/$M$69</f>
        <v>0</v>
      </c>
    </row>
    <row r="64" spans="1:15" x14ac:dyDescent="0.25">
      <c r="A64" s="11">
        <f t="shared" si="1"/>
        <v>49</v>
      </c>
      <c r="B64" s="12" t="s">
        <v>48</v>
      </c>
      <c r="C64" s="31" t="str">
        <f>VLOOKUP(B64,[3]Sheet1!$B$16:$C$67,2,0)</f>
        <v>DCF</v>
      </c>
      <c r="D64" s="13" t="s">
        <v>2</v>
      </c>
      <c r="E64" s="14"/>
      <c r="F64" s="14"/>
      <c r="G64" s="15">
        <f>VLOOKUP(B64,[6]Brokers!$B$9:$H$69,7,0)</f>
        <v>0</v>
      </c>
      <c r="H64" s="15">
        <f>VLOOKUP(B64,[6]Brokers!$B$9:$W$69,20,0)</f>
        <v>0</v>
      </c>
      <c r="I64" s="15">
        <f>VLOOKUP(B64,[4]Brokers!$B$9:$R$69,17,0)</f>
        <v>0</v>
      </c>
      <c r="J64" s="15">
        <f>VLOOKUP(B64,[5]Brokers!$B$9:$M$69,12,0)</f>
        <v>0</v>
      </c>
      <c r="K64" s="15">
        <v>0</v>
      </c>
      <c r="L64" s="15">
        <f>K64+J64+I64+H64+G64</f>
        <v>0</v>
      </c>
      <c r="M64" s="30">
        <f>VLOOKUP(B64,Sheet1!$B$16:$M$67,11,0)</f>
        <v>0</v>
      </c>
      <c r="N64" s="32">
        <f>M64/$M$69</f>
        <v>0</v>
      </c>
    </row>
    <row r="65" spans="1:15" x14ac:dyDescent="0.25">
      <c r="A65" s="11">
        <f t="shared" si="1"/>
        <v>50</v>
      </c>
      <c r="B65" s="12" t="s">
        <v>45</v>
      </c>
      <c r="C65" s="31" t="str">
        <f>VLOOKUP(B65,[3]Sheet1!$B$16:$C$67,2,0)</f>
        <v>SG CAPITAL</v>
      </c>
      <c r="D65" s="13" t="s">
        <v>2</v>
      </c>
      <c r="E65" s="14" t="s">
        <v>2</v>
      </c>
      <c r="F65" s="14" t="s">
        <v>2</v>
      </c>
      <c r="G65" s="15">
        <f>VLOOKUP(B65,[6]Brokers!$B$9:$H$69,7,0)</f>
        <v>0</v>
      </c>
      <c r="H65" s="15">
        <f>VLOOKUP(B65,[6]Brokers!$B$9:$W$69,20,0)</f>
        <v>0</v>
      </c>
      <c r="I65" s="15">
        <f>VLOOKUP(B65,[4]Brokers!$B$9:$R$69,17,0)</f>
        <v>0</v>
      </c>
      <c r="J65" s="15">
        <f>VLOOKUP(B65,[5]Brokers!$B$9:$M$69,12,0)</f>
        <v>0</v>
      </c>
      <c r="K65" s="15">
        <v>0</v>
      </c>
      <c r="L65" s="15">
        <f>K65+J65+I65+H65+G65</f>
        <v>0</v>
      </c>
      <c r="M65" s="30">
        <f>VLOOKUP(B65,Sheet1!$B$16:$M$67,11,0)</f>
        <v>0</v>
      </c>
      <c r="N65" s="32">
        <f>M65/$M$69</f>
        <v>0</v>
      </c>
    </row>
    <row r="66" spans="1:15" x14ac:dyDescent="0.25">
      <c r="A66" s="11">
        <f t="shared" si="1"/>
        <v>51</v>
      </c>
      <c r="B66" s="12" t="s">
        <v>31</v>
      </c>
      <c r="C66" s="31" t="str">
        <f>VLOOKUP(B66,[3]Sheet1!$B$16:$C$67,2,0)</f>
        <v>CAPITAL MARKET CORPORATION</v>
      </c>
      <c r="D66" s="13" t="s">
        <v>2</v>
      </c>
      <c r="E66" s="14"/>
      <c r="F66" s="14"/>
      <c r="G66" s="15">
        <f>VLOOKUP(B66,[6]Brokers!$B$9:$H$69,7,0)</f>
        <v>0</v>
      </c>
      <c r="H66" s="15">
        <f>VLOOKUP(B66,[6]Brokers!$B$9:$W$69,20,0)</f>
        <v>0</v>
      </c>
      <c r="I66" s="15">
        <f>VLOOKUP(B66,[4]Brokers!$B$9:$R$69,17,0)</f>
        <v>0</v>
      </c>
      <c r="J66" s="15">
        <f>VLOOKUP(B66,[5]Brokers!$B$9:$M$69,12,0)</f>
        <v>0</v>
      </c>
      <c r="K66" s="15">
        <v>0</v>
      </c>
      <c r="L66" s="15">
        <f>K66+J66+I66+H66+G66</f>
        <v>0</v>
      </c>
      <c r="M66" s="30">
        <f>VLOOKUP(B66,Sheet1!$B$16:$M$67,11,0)</f>
        <v>0</v>
      </c>
      <c r="N66" s="32">
        <f>M66/$M$69</f>
        <v>0</v>
      </c>
    </row>
    <row r="67" spans="1:15" x14ac:dyDescent="0.25">
      <c r="A67" s="11">
        <f t="shared" si="1"/>
        <v>52</v>
      </c>
      <c r="B67" s="12" t="s">
        <v>73</v>
      </c>
      <c r="C67" s="31" t="s">
        <v>74</v>
      </c>
      <c r="D67" s="13" t="s">
        <v>2</v>
      </c>
      <c r="E67" s="14"/>
      <c r="F67" s="14"/>
      <c r="G67" s="15">
        <v>0</v>
      </c>
      <c r="H67" s="15"/>
      <c r="I67" s="15"/>
      <c r="J67" s="15"/>
      <c r="K67" s="15"/>
      <c r="L67" s="15"/>
      <c r="M67" s="30">
        <f>VLOOKUP(B67,Sheet1!$B$16:$M$67,11,0)</f>
        <v>0</v>
      </c>
      <c r="N67" s="32">
        <f>M67/$M$69</f>
        <v>0</v>
      </c>
    </row>
    <row r="68" spans="1:15" x14ac:dyDescent="0.25">
      <c r="A68" s="11">
        <f t="shared" si="1"/>
        <v>53</v>
      </c>
      <c r="B68" s="12" t="s">
        <v>42</v>
      </c>
      <c r="C68" s="31" t="str">
        <f>VLOOKUP(B68,[3]Sheet1!$B$16:$C$67,2,0)</f>
        <v>ACE AND T CAPITAL</v>
      </c>
      <c r="D68" s="13" t="s">
        <v>2</v>
      </c>
      <c r="E68" s="14"/>
      <c r="F68" s="14" t="s">
        <v>2</v>
      </c>
      <c r="G68" s="15">
        <f>VLOOKUP(B68,[6]Brokers!$B$9:$H$69,7,0)</f>
        <v>0</v>
      </c>
      <c r="H68" s="15">
        <f>VLOOKUP(B68,[6]Brokers!$B$9:$W$69,20,0)</f>
        <v>0</v>
      </c>
      <c r="I68" s="15">
        <f>VLOOKUP(B68,[4]Brokers!$B$9:$R$69,17,0)</f>
        <v>0</v>
      </c>
      <c r="J68" s="15">
        <f>VLOOKUP(B68,[5]Brokers!$B$9:$M$69,12,0)</f>
        <v>0</v>
      </c>
      <c r="K68" s="15">
        <v>0</v>
      </c>
      <c r="L68" s="15">
        <f>K68+J68+I68+H68+G68</f>
        <v>0</v>
      </c>
      <c r="M68" s="30">
        <v>0</v>
      </c>
      <c r="N68" s="32">
        <f>M68/$M$69</f>
        <v>0</v>
      </c>
    </row>
    <row r="69" spans="1:15" ht="16.5" customHeight="1" thickBot="1" x14ac:dyDescent="0.3">
      <c r="A69" s="36" t="s">
        <v>56</v>
      </c>
      <c r="B69" s="37"/>
      <c r="C69" s="38"/>
      <c r="D69" s="27">
        <f>COUNTA(D16:D68)</f>
        <v>53</v>
      </c>
      <c r="E69" s="27">
        <f>COUNTA(E16:E68)</f>
        <v>16</v>
      </c>
      <c r="F69" s="27">
        <f>COUNTA(F16:F68)</f>
        <v>10</v>
      </c>
      <c r="G69" s="33">
        <f t="shared" ref="G69:N69" si="2">SUM(G16:G68)</f>
        <v>8461850621.1399984</v>
      </c>
      <c r="H69" s="33">
        <f t="shared" si="2"/>
        <v>0</v>
      </c>
      <c r="I69" s="33">
        <f t="shared" si="2"/>
        <v>0</v>
      </c>
      <c r="J69" s="33">
        <f t="shared" si="2"/>
        <v>0</v>
      </c>
      <c r="K69" s="33">
        <f t="shared" si="2"/>
        <v>0</v>
      </c>
      <c r="L69" s="33">
        <f t="shared" si="2"/>
        <v>8461850621.1399984</v>
      </c>
      <c r="M69" s="33">
        <f t="shared" si="2"/>
        <v>8461850621.1399984</v>
      </c>
      <c r="N69" s="34">
        <f t="shared" si="2"/>
        <v>1.0000000000000004</v>
      </c>
      <c r="O69" s="18"/>
    </row>
    <row r="70" spans="1:15" x14ac:dyDescent="0.25">
      <c r="K70" s="19"/>
      <c r="L70" s="20"/>
      <c r="N70" s="19"/>
      <c r="O70" s="18"/>
    </row>
    <row r="71" spans="1:15" ht="27.6" customHeight="1" x14ac:dyDescent="0.25">
      <c r="B71" s="35" t="s">
        <v>57</v>
      </c>
      <c r="C71" s="35"/>
      <c r="D71" s="25"/>
      <c r="E71" s="25"/>
      <c r="F71" s="25"/>
      <c r="H71" s="21"/>
      <c r="K71" s="19"/>
      <c r="L71" s="19"/>
      <c r="O71" s="18"/>
    </row>
    <row r="72" spans="1:15" ht="27.6" customHeight="1" x14ac:dyDescent="0.25">
      <c r="C72" s="26"/>
      <c r="D72" s="26"/>
      <c r="E72" s="26"/>
      <c r="F72" s="26"/>
      <c r="O72" s="18"/>
    </row>
    <row r="73" spans="1:15" x14ac:dyDescent="0.25">
      <c r="O73" s="18"/>
    </row>
    <row r="74" spans="1:15" x14ac:dyDescent="0.25">
      <c r="O74" s="18"/>
    </row>
  </sheetData>
  <sortState ref="B16:N68">
    <sortCondition descending="1" ref="N68"/>
  </sortState>
  <mergeCells count="16">
    <mergeCell ref="B71:C71"/>
    <mergeCell ref="A69:C69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2019-08-09T08:01:07Z</cp:lastPrinted>
  <dcterms:created xsi:type="dcterms:W3CDTF">2017-06-09T07:51:20Z</dcterms:created>
  <dcterms:modified xsi:type="dcterms:W3CDTF">2020-02-14T09:15:14Z</dcterms:modified>
</cp:coreProperties>
</file>