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90" windowHeight="76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Sheet1!$A$1:$O$70</definedName>
  </definedNames>
  <calcPr calcId="145621"/>
</workbook>
</file>

<file path=xl/calcChain.xml><?xml version="1.0" encoding="utf-8"?>
<calcChain xmlns="http://schemas.openxmlformats.org/spreadsheetml/2006/main">
  <c r="I26" i="1" l="1"/>
  <c r="D68" i="1" l="1"/>
  <c r="E68" i="1"/>
  <c r="F68" i="1"/>
  <c r="J67" i="1" l="1"/>
  <c r="I67" i="1"/>
  <c r="H67" i="1"/>
  <c r="G67" i="1"/>
  <c r="J66" i="1"/>
  <c r="I66" i="1"/>
  <c r="H66" i="1"/>
  <c r="G66" i="1"/>
  <c r="J65" i="1"/>
  <c r="I65" i="1"/>
  <c r="H65" i="1"/>
  <c r="G65" i="1"/>
  <c r="J64" i="1"/>
  <c r="I64" i="1"/>
  <c r="H64" i="1"/>
  <c r="G64" i="1"/>
  <c r="J63" i="1"/>
  <c r="I63" i="1"/>
  <c r="H63" i="1"/>
  <c r="G63" i="1"/>
  <c r="J62" i="1"/>
  <c r="I62" i="1"/>
  <c r="H62" i="1"/>
  <c r="G62" i="1"/>
  <c r="J61" i="1"/>
  <c r="I61" i="1"/>
  <c r="H61" i="1"/>
  <c r="G61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J51" i="1"/>
  <c r="I51" i="1"/>
  <c r="H51" i="1"/>
  <c r="G51" i="1"/>
  <c r="J50" i="1"/>
  <c r="I50" i="1"/>
  <c r="H50" i="1"/>
  <c r="G50" i="1"/>
  <c r="J49" i="1"/>
  <c r="I49" i="1"/>
  <c r="H49" i="1"/>
  <c r="G49" i="1"/>
  <c r="J48" i="1"/>
  <c r="I48" i="1"/>
  <c r="H48" i="1"/>
  <c r="G48" i="1"/>
  <c r="J47" i="1"/>
  <c r="I47" i="1"/>
  <c r="H47" i="1"/>
  <c r="G47" i="1"/>
  <c r="J46" i="1"/>
  <c r="I46" i="1"/>
  <c r="H46" i="1"/>
  <c r="G46" i="1"/>
  <c r="J45" i="1"/>
  <c r="I45" i="1"/>
  <c r="H45" i="1"/>
  <c r="G45" i="1"/>
  <c r="J44" i="1"/>
  <c r="I44" i="1"/>
  <c r="H44" i="1"/>
  <c r="G44" i="1"/>
  <c r="J43" i="1"/>
  <c r="I43" i="1"/>
  <c r="H43" i="1"/>
  <c r="G43" i="1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I39" i="1"/>
  <c r="H39" i="1"/>
  <c r="G39" i="1"/>
  <c r="J38" i="1"/>
  <c r="I38" i="1"/>
  <c r="H38" i="1"/>
  <c r="G38" i="1"/>
  <c r="J37" i="1"/>
  <c r="I37" i="1"/>
  <c r="H37" i="1"/>
  <c r="G37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H26" i="1"/>
  <c r="G26" i="1"/>
  <c r="J25" i="1"/>
  <c r="I25" i="1"/>
  <c r="H25" i="1"/>
  <c r="G25" i="1"/>
  <c r="J24" i="1"/>
  <c r="I24" i="1"/>
  <c r="H24" i="1"/>
  <c r="G24" i="1"/>
  <c r="J23" i="1"/>
  <c r="I23" i="1"/>
  <c r="H23" i="1"/>
  <c r="G23" i="1"/>
  <c r="J22" i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61" i="2"/>
  <c r="I61" i="2"/>
  <c r="H61" i="2"/>
  <c r="G61" i="2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J56" i="2"/>
  <c r="I56" i="2"/>
  <c r="H56" i="2"/>
  <c r="G56" i="2"/>
  <c r="J55" i="2"/>
  <c r="I55" i="2"/>
  <c r="H55" i="2"/>
  <c r="G55" i="2"/>
  <c r="J54" i="2"/>
  <c r="I54" i="2"/>
  <c r="H54" i="2"/>
  <c r="G54" i="2"/>
  <c r="J53" i="2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J49" i="2"/>
  <c r="I49" i="2"/>
  <c r="H49" i="2"/>
  <c r="G49" i="2"/>
  <c r="J48" i="2"/>
  <c r="I48" i="2"/>
  <c r="H48" i="2"/>
  <c r="G48" i="2"/>
  <c r="J47" i="2"/>
  <c r="I47" i="2"/>
  <c r="H47" i="2"/>
  <c r="G47" i="2"/>
  <c r="J46" i="2"/>
  <c r="I46" i="2"/>
  <c r="H46" i="2"/>
  <c r="G46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H42" i="2"/>
  <c r="G42" i="2"/>
  <c r="J41" i="2"/>
  <c r="I41" i="2"/>
  <c r="H41" i="2"/>
  <c r="G41" i="2"/>
  <c r="J40" i="2"/>
  <c r="I40" i="2"/>
  <c r="H40" i="2"/>
  <c r="G40" i="2"/>
  <c r="J39" i="2"/>
  <c r="I39" i="2"/>
  <c r="H39" i="2"/>
  <c r="G39" i="2"/>
  <c r="J38" i="2"/>
  <c r="I38" i="2"/>
  <c r="H38" i="2"/>
  <c r="G38" i="2"/>
  <c r="J37" i="2"/>
  <c r="I37" i="2"/>
  <c r="H37" i="2"/>
  <c r="G37" i="2"/>
  <c r="J36" i="2"/>
  <c r="I36" i="2"/>
  <c r="H36" i="2"/>
  <c r="G36" i="2"/>
  <c r="J30" i="2"/>
  <c r="I30" i="2"/>
  <c r="H30" i="2"/>
  <c r="G30" i="2"/>
  <c r="J33" i="2"/>
  <c r="I33" i="2"/>
  <c r="H33" i="2"/>
  <c r="G33" i="2"/>
  <c r="J31" i="2"/>
  <c r="I31" i="2"/>
  <c r="H31" i="2"/>
  <c r="G31" i="2"/>
  <c r="J27" i="2"/>
  <c r="I27" i="2"/>
  <c r="H27" i="2"/>
  <c r="G27" i="2"/>
  <c r="J35" i="2"/>
  <c r="I35" i="2"/>
  <c r="H35" i="2"/>
  <c r="G35" i="2"/>
  <c r="J32" i="2"/>
  <c r="I32" i="2"/>
  <c r="H32" i="2"/>
  <c r="G32" i="2"/>
  <c r="J34" i="2"/>
  <c r="I34" i="2"/>
  <c r="H34" i="2"/>
  <c r="G34" i="2"/>
  <c r="J28" i="2"/>
  <c r="I28" i="2"/>
  <c r="H28" i="2"/>
  <c r="G28" i="2"/>
  <c r="J25" i="2"/>
  <c r="I25" i="2"/>
  <c r="H25" i="2"/>
  <c r="G25" i="2"/>
  <c r="J29" i="2"/>
  <c r="I29" i="2"/>
  <c r="H29" i="2"/>
  <c r="G29" i="2"/>
  <c r="J26" i="2"/>
  <c r="I26" i="2"/>
  <c r="H26" i="2"/>
  <c r="G26" i="2"/>
  <c r="J24" i="2"/>
  <c r="I24" i="2"/>
  <c r="H24" i="2"/>
  <c r="G24" i="2"/>
  <c r="J22" i="2"/>
  <c r="I22" i="2"/>
  <c r="H22" i="2"/>
  <c r="G22" i="2"/>
  <c r="J19" i="2"/>
  <c r="I19" i="2"/>
  <c r="H19" i="2"/>
  <c r="G19" i="2"/>
  <c r="J23" i="2"/>
  <c r="I23" i="2"/>
  <c r="H23" i="2"/>
  <c r="G23" i="2"/>
  <c r="J21" i="2"/>
  <c r="I21" i="2"/>
  <c r="H21" i="2"/>
  <c r="G21" i="2"/>
  <c r="J16" i="2"/>
  <c r="I16" i="2"/>
  <c r="H16" i="2"/>
  <c r="G16" i="2"/>
  <c r="J18" i="2"/>
  <c r="I18" i="2"/>
  <c r="H18" i="2"/>
  <c r="G18" i="2"/>
  <c r="J20" i="2"/>
  <c r="I20" i="2"/>
  <c r="H20" i="2"/>
  <c r="G20" i="2"/>
  <c r="J17" i="2"/>
  <c r="I17" i="2"/>
  <c r="H17" i="2"/>
  <c r="G17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K68" i="1"/>
  <c r="L68" i="1"/>
  <c r="M21" i="2" l="1"/>
  <c r="N21" i="2" s="1"/>
  <c r="O21" i="2" s="1"/>
  <c r="M22" i="2"/>
  <c r="N22" i="2" s="1"/>
  <c r="O22" i="2" s="1"/>
  <c r="M24" i="2"/>
  <c r="N24" i="2" s="1"/>
  <c r="O24" i="2" s="1"/>
  <c r="M25" i="2"/>
  <c r="N25" i="2" s="1"/>
  <c r="O25" i="2" s="1"/>
  <c r="M28" i="2"/>
  <c r="N28" i="2" s="1"/>
  <c r="O28" i="2" s="1"/>
  <c r="M35" i="2"/>
  <c r="N35" i="2" s="1"/>
  <c r="O35" i="2" s="1"/>
  <c r="M27" i="2"/>
  <c r="N27" i="2" s="1"/>
  <c r="O27" i="2" s="1"/>
  <c r="M30" i="2"/>
  <c r="N30" i="2" s="1"/>
  <c r="O30" i="2" s="1"/>
  <c r="M36" i="2"/>
  <c r="N36" i="2" s="1"/>
  <c r="O36" i="2" s="1"/>
  <c r="M39" i="2"/>
  <c r="N39" i="2" s="1"/>
  <c r="O39" i="2" s="1"/>
  <c r="M40" i="2"/>
  <c r="N40" i="2" s="1"/>
  <c r="O40" i="2" s="1"/>
  <c r="M43" i="2"/>
  <c r="N43" i="2" s="1"/>
  <c r="O43" i="2" s="1"/>
  <c r="M44" i="2"/>
  <c r="N44" i="2" s="1"/>
  <c r="O44" i="2" s="1"/>
  <c r="M47" i="2"/>
  <c r="N47" i="2" s="1"/>
  <c r="O47" i="2" s="1"/>
  <c r="M48" i="2"/>
  <c r="N48" i="2" s="1"/>
  <c r="O48" i="2" s="1"/>
  <c r="M51" i="2"/>
  <c r="N51" i="2" s="1"/>
  <c r="O51" i="2" s="1"/>
  <c r="M52" i="2"/>
  <c r="N52" i="2" s="1"/>
  <c r="O52" i="2" s="1"/>
  <c r="M55" i="2"/>
  <c r="N55" i="2" s="1"/>
  <c r="O55" i="2" s="1"/>
  <c r="M56" i="2"/>
  <c r="N56" i="2" s="1"/>
  <c r="O56" i="2" s="1"/>
  <c r="M59" i="2"/>
  <c r="N59" i="2" s="1"/>
  <c r="O59" i="2" s="1"/>
  <c r="M60" i="2"/>
  <c r="N60" i="2" s="1"/>
  <c r="O60" i="2" s="1"/>
  <c r="M17" i="1"/>
  <c r="N17" i="1" s="1"/>
  <c r="M18" i="1"/>
  <c r="N18" i="1" s="1"/>
  <c r="M19" i="1"/>
  <c r="N19" i="1" s="1"/>
  <c r="M22" i="1"/>
  <c r="N22" i="1" s="1"/>
  <c r="M23" i="1"/>
  <c r="N23" i="1" s="1"/>
  <c r="M27" i="1"/>
  <c r="N27" i="1" s="1"/>
  <c r="M30" i="1"/>
  <c r="N30" i="1" s="1"/>
  <c r="M31" i="1"/>
  <c r="N31" i="1" s="1"/>
  <c r="M35" i="1"/>
  <c r="N35" i="1" s="1"/>
  <c r="M38" i="1"/>
  <c r="N38" i="1" s="1"/>
  <c r="M39" i="1"/>
  <c r="N39" i="1" s="1"/>
  <c r="M42" i="1"/>
  <c r="N42" i="1" s="1"/>
  <c r="M43" i="1"/>
  <c r="N43" i="1" s="1"/>
  <c r="M46" i="1"/>
  <c r="N46" i="1" s="1"/>
  <c r="M47" i="1"/>
  <c r="N47" i="1" s="1"/>
  <c r="M50" i="1"/>
  <c r="N50" i="1" s="1"/>
  <c r="M51" i="1"/>
  <c r="N51" i="1" s="1"/>
  <c r="M54" i="1"/>
  <c r="N54" i="1" s="1"/>
  <c r="M55" i="1"/>
  <c r="N55" i="1" s="1"/>
  <c r="M58" i="1"/>
  <c r="N58" i="1" s="1"/>
  <c r="M59" i="1"/>
  <c r="N59" i="1" s="1"/>
  <c r="M62" i="1"/>
  <c r="N62" i="1" s="1"/>
  <c r="M63" i="1"/>
  <c r="N63" i="1" s="1"/>
  <c r="M66" i="1"/>
  <c r="N66" i="1" s="1"/>
  <c r="M67" i="1"/>
  <c r="N67" i="1" s="1"/>
  <c r="M25" i="1"/>
  <c r="N25" i="1" s="1"/>
  <c r="M29" i="1"/>
  <c r="N29" i="1" s="1"/>
  <c r="M33" i="1"/>
  <c r="N33" i="1" s="1"/>
  <c r="M37" i="1"/>
  <c r="N37" i="1" s="1"/>
  <c r="M41" i="1"/>
  <c r="N41" i="1" s="1"/>
  <c r="M45" i="1"/>
  <c r="N45" i="1" s="1"/>
  <c r="M49" i="1"/>
  <c r="N49" i="1" s="1"/>
  <c r="M53" i="1"/>
  <c r="N53" i="1" s="1"/>
  <c r="M57" i="1"/>
  <c r="N57" i="1" s="1"/>
  <c r="M61" i="1"/>
  <c r="N61" i="1" s="1"/>
  <c r="M65" i="1"/>
  <c r="N65" i="1" s="1"/>
  <c r="M16" i="1"/>
  <c r="N16" i="1" s="1"/>
  <c r="M13" i="2"/>
  <c r="N13" i="2" s="1"/>
  <c r="O13" i="2" s="1"/>
  <c r="M6" i="2"/>
  <c r="N6" i="2" s="1"/>
  <c r="O6" i="2" s="1"/>
  <c r="M10" i="2"/>
  <c r="N10" i="2" s="1"/>
  <c r="O10" i="2" s="1"/>
  <c r="M21" i="1"/>
  <c r="N21" i="1" s="1"/>
  <c r="M24" i="1"/>
  <c r="N24" i="1" s="1"/>
  <c r="M28" i="1"/>
  <c r="N28" i="1" s="1"/>
  <c r="M32" i="1"/>
  <c r="N32" i="1" s="1"/>
  <c r="M36" i="1"/>
  <c r="N36" i="1" s="1"/>
  <c r="M40" i="1"/>
  <c r="N40" i="1" s="1"/>
  <c r="M44" i="1"/>
  <c r="N44" i="1" s="1"/>
  <c r="M48" i="1"/>
  <c r="N48" i="1" s="1"/>
  <c r="M52" i="1"/>
  <c r="N52" i="1" s="1"/>
  <c r="M56" i="1"/>
  <c r="N56" i="1" s="1"/>
  <c r="M60" i="1"/>
  <c r="N60" i="1" s="1"/>
  <c r="M64" i="1"/>
  <c r="N64" i="1" s="1"/>
  <c r="M20" i="1"/>
  <c r="N20" i="1" s="1"/>
  <c r="M34" i="1"/>
  <c r="N34" i="1" s="1"/>
  <c r="M26" i="1"/>
  <c r="N26" i="1" s="1"/>
  <c r="M7" i="2"/>
  <c r="N7" i="2" s="1"/>
  <c r="O7" i="2" s="1"/>
  <c r="M8" i="2"/>
  <c r="N8" i="2" s="1"/>
  <c r="O8" i="2" s="1"/>
  <c r="M11" i="2"/>
  <c r="N11" i="2" s="1"/>
  <c r="O11" i="2" s="1"/>
  <c r="M18" i="2"/>
  <c r="N18" i="2" s="1"/>
  <c r="O18" i="2" s="1"/>
  <c r="M19" i="2"/>
  <c r="N19" i="2" s="1"/>
  <c r="O19" i="2" s="1"/>
  <c r="M29" i="2"/>
  <c r="N29" i="2" s="1"/>
  <c r="O29" i="2" s="1"/>
  <c r="M32" i="2"/>
  <c r="N32" i="2" s="1"/>
  <c r="O32" i="2" s="1"/>
  <c r="M33" i="2"/>
  <c r="N33" i="2" s="1"/>
  <c r="O33" i="2" s="1"/>
  <c r="M38" i="2"/>
  <c r="N38" i="2" s="1"/>
  <c r="O38" i="2" s="1"/>
  <c r="M42" i="2"/>
  <c r="N42" i="2" s="1"/>
  <c r="O42" i="2" s="1"/>
  <c r="M46" i="2"/>
  <c r="N46" i="2" s="1"/>
  <c r="O46" i="2" s="1"/>
  <c r="M50" i="2"/>
  <c r="N50" i="2" s="1"/>
  <c r="O50" i="2" s="1"/>
  <c r="M54" i="2"/>
  <c r="N54" i="2" s="1"/>
  <c r="O54" i="2" s="1"/>
  <c r="M58" i="2"/>
  <c r="N58" i="2" s="1"/>
  <c r="O58" i="2" s="1"/>
  <c r="M5" i="2"/>
  <c r="N5" i="2" s="1"/>
  <c r="O5" i="2" s="1"/>
  <c r="M9" i="2"/>
  <c r="N9" i="2" s="1"/>
  <c r="O9" i="2" s="1"/>
  <c r="M12" i="2"/>
  <c r="N12" i="2" s="1"/>
  <c r="O12" i="2" s="1"/>
  <c r="M17" i="2"/>
  <c r="N17" i="2" s="1"/>
  <c r="O17" i="2" s="1"/>
  <c r="M4" i="2"/>
  <c r="N4" i="2" s="1"/>
  <c r="O4" i="2" s="1"/>
  <c r="M14" i="2"/>
  <c r="N14" i="2" s="1"/>
  <c r="O14" i="2" s="1"/>
  <c r="M20" i="2"/>
  <c r="N20" i="2" s="1"/>
  <c r="O20" i="2" s="1"/>
  <c r="M23" i="2"/>
  <c r="N23" i="2" s="1"/>
  <c r="O23" i="2" s="1"/>
  <c r="M26" i="2"/>
  <c r="N26" i="2" s="1"/>
  <c r="O26" i="2" s="1"/>
  <c r="M34" i="2"/>
  <c r="N34" i="2" s="1"/>
  <c r="O34" i="2" s="1"/>
  <c r="M31" i="2"/>
  <c r="N31" i="2" s="1"/>
  <c r="O31" i="2" s="1"/>
  <c r="M37" i="2"/>
  <c r="N37" i="2" s="1"/>
  <c r="O37" i="2" s="1"/>
  <c r="M41" i="2"/>
  <c r="N41" i="2" s="1"/>
  <c r="O41" i="2" s="1"/>
  <c r="M45" i="2"/>
  <c r="N45" i="2" s="1"/>
  <c r="O45" i="2" s="1"/>
  <c r="M49" i="2"/>
  <c r="N49" i="2" s="1"/>
  <c r="O49" i="2" s="1"/>
  <c r="M53" i="2"/>
  <c r="N53" i="2" s="1"/>
  <c r="O53" i="2" s="1"/>
  <c r="M57" i="2"/>
  <c r="N57" i="2" s="1"/>
  <c r="O57" i="2" s="1"/>
  <c r="M61" i="2"/>
  <c r="N61" i="2" s="1"/>
  <c r="O61" i="2" s="1"/>
  <c r="M16" i="2"/>
  <c r="N16" i="2" s="1"/>
  <c r="O16" i="2" s="1"/>
  <c r="M15" i="2"/>
  <c r="N15" i="2" s="1"/>
  <c r="O15" i="2" s="1"/>
  <c r="M3" i="2"/>
  <c r="N3" i="2" s="1"/>
  <c r="O3" i="2" s="1"/>
  <c r="J68" i="1" l="1"/>
  <c r="H68" i="1"/>
  <c r="G68" i="1" l="1"/>
  <c r="I68" i="1" l="1"/>
  <c r="N68" i="1" l="1"/>
  <c r="M68" i="1"/>
  <c r="O27" i="1" l="1"/>
  <c r="O31" i="1"/>
  <c r="O25" i="1"/>
  <c r="O19" i="1"/>
  <c r="O18" i="1"/>
  <c r="O45" i="1"/>
  <c r="O61" i="1"/>
  <c r="O32" i="1"/>
  <c r="O35" i="1"/>
  <c r="O43" i="1"/>
  <c r="O51" i="1"/>
  <c r="O59" i="1"/>
  <c r="O67" i="1"/>
  <c r="O24" i="1"/>
  <c r="O44" i="1"/>
  <c r="O60" i="1"/>
  <c r="O29" i="1"/>
  <c r="O23" i="1"/>
  <c r="O49" i="1"/>
  <c r="O65" i="1"/>
  <c r="O38" i="1"/>
  <c r="O46" i="1"/>
  <c r="O54" i="1"/>
  <c r="O62" i="1"/>
  <c r="O48" i="1"/>
  <c r="O64" i="1"/>
  <c r="O33" i="1"/>
  <c r="O30" i="1"/>
  <c r="O37" i="1"/>
  <c r="O53" i="1"/>
  <c r="O22" i="1"/>
  <c r="O39" i="1"/>
  <c r="O47" i="1"/>
  <c r="O55" i="1"/>
  <c r="O63" i="1"/>
  <c r="O36" i="1"/>
  <c r="O52" i="1"/>
  <c r="O17" i="1"/>
  <c r="O16" i="1"/>
  <c r="O21" i="1"/>
  <c r="O41" i="1"/>
  <c r="O57" i="1"/>
  <c r="O28" i="1"/>
  <c r="O42" i="1"/>
  <c r="O50" i="1"/>
  <c r="O58" i="1"/>
  <c r="O66" i="1"/>
  <c r="O40" i="1"/>
  <c r="O56" i="1"/>
  <c r="O34" i="1"/>
  <c r="O20" i="1"/>
  <c r="O26" i="1"/>
  <c r="O68" i="1" l="1"/>
</calcChain>
</file>

<file path=xl/sharedStrings.xml><?xml version="1.0" encoding="utf-8"?>
<sst xmlns="http://schemas.openxmlformats.org/spreadsheetml/2006/main" count="424" uniqueCount="139">
  <si>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</si>
  <si>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</si>
  <si>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</si>
  <si>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</si>
  <si>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</si>
  <si>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</si>
  <si>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</si>
  <si>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</si>
  <si>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</si>
  <si>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</si>
  <si>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</si>
  <si>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</si>
  <si>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</si>
  <si>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</si>
  <si>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</si>
  <si>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</si>
  <si>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</si>
  <si>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</si>
  <si>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</si>
  <si>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</si>
  <si>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</si>
  <si>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</si>
  <si>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</si>
  <si>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</si>
  <si>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</si>
  <si>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</si>
  <si>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</si>
  <si>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</si>
  <si>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</si>
  <si>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</si>
  <si>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</si>
  <si>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</si>
  <si>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</si>
  <si>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</si>
  <si>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</si>
  <si>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</si>
  <si>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</si>
  <si>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</si>
  <si>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</si>
  <si>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</si>
  <si>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</si>
  <si>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</si>
  <si>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</si>
  <si>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</si>
  <si>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</si>
  <si>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</si>
  <si>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</si>
  <si>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</si>
  <si>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</si>
  <si>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</si>
  <si>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</si>
  <si>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</si>
  <si>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</si>
  <si>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</si>
  <si>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</si>
  <si>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</si>
  <si>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</si>
  <si>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</si>
  <si>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</si>
  <si>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</si>
  <si>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</si>
  <si>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</si>
  <si>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</si>
  <si>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</si>
  <si>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</si>
  <si>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</si>
  <si>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</si>
  <si>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</si>
  <si>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</si>
  <si>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</si>
  <si>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</si>
  <si>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</si>
  <si>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</si>
  <si>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</si>
  <si>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</si>
  <si>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</si>
  <si>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</si>
  <si>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</si>
  <si>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</si>
  <si>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</si>
  <si>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</si>
  <si>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</si>
  <si>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</si>
  <si>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</si>
  <si>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</si>
  <si>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</si>
  <si>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</si>
  <si>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</si>
  <si>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</si>
  <si>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</si>
  <si>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</si>
  <si>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</si>
  <si>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</si>
  <si>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</si>
  <si>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</si>
  <si>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</si>
  <si>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</si>
  <si>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</si>
  <si>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</si>
  <si>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</si>
  <si>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</si>
  <si>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</si>
  <si>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</si>
  <si>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</si>
  <si>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</si>
  <si>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</si>
  <si>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</si>
  <si>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</si>
  <si>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</si>
  <si>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</si>
  <si>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</si>
  <si>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</si>
  <si>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</si>
  <si>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</si>
  <si>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</si>
  <si>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</si>
  <si>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</si>
  <si>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</si>
  <si>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</si>
  <si>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</si>
  <si>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</si>
  <si>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</si>
  <si>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</si>
  <si>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</si>
  <si>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</si>
  <si>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</si>
  <si>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</si>
  <si>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</si>
  <si>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</si>
  <si>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</si>
  <si>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</si>
  <si>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</si>
  <si>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</si>
  <si>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</si>
  <si>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</si>
  <si>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ИНВЕСКОР КАПИТАЛ ҮЦК</t>
  </si>
  <si>
    <t>2019 оны арилжааны нийт дүн</t>
  </si>
  <si>
    <t>02-р сарын арилжааны дүн</t>
  </si>
  <si>
    <t xml:space="preserve">2019 оны 02 дугаар сарын 28-ний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</si>
</sst>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165" fontId="2" fillId="4" borderId="4" xfId="2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10442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9105</v>
          </cell>
          <cell r="G10">
            <v>6207790</v>
          </cell>
          <cell r="H10">
            <v>6207790</v>
          </cell>
          <cell r="I10">
            <v>32678</v>
          </cell>
          <cell r="J10">
            <v>6535600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3580</v>
          </cell>
          <cell r="E11">
            <v>1208348</v>
          </cell>
          <cell r="F11">
            <v>70</v>
          </cell>
          <cell r="G11">
            <v>30100</v>
          </cell>
          <cell r="H11">
            <v>1238448</v>
          </cell>
          <cell r="I11">
            <v>8400</v>
          </cell>
          <cell r="J11">
            <v>1680000</v>
          </cell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30423</v>
          </cell>
          <cell r="E12">
            <v>24336679.5</v>
          </cell>
          <cell r="F12">
            <v>149683</v>
          </cell>
          <cell r="G12">
            <v>107783142.5</v>
          </cell>
          <cell r="H12">
            <v>132119822</v>
          </cell>
          <cell r="I12">
            <v>434881</v>
          </cell>
          <cell r="J12">
            <v>86976200</v>
          </cell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2676</v>
          </cell>
          <cell r="E13">
            <v>12520680</v>
          </cell>
          <cell r="F13">
            <v>10922</v>
          </cell>
          <cell r="G13">
            <v>14388218</v>
          </cell>
          <cell r="H13">
            <v>26908898</v>
          </cell>
          <cell r="I13">
            <v>9554</v>
          </cell>
          <cell r="J13">
            <v>1910800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5142</v>
          </cell>
          <cell r="E14">
            <v>4688787</v>
          </cell>
          <cell r="F14">
            <v>11268</v>
          </cell>
          <cell r="G14">
            <v>4751200</v>
          </cell>
          <cell r="H14">
            <v>9439987</v>
          </cell>
          <cell r="I14">
            <v>454993</v>
          </cell>
          <cell r="J14">
            <v>90998600</v>
          </cell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905615</v>
          </cell>
          <cell r="E15">
            <v>425227020.55000001</v>
          </cell>
          <cell r="F15">
            <v>1488115</v>
          </cell>
          <cell r="G15">
            <v>847231433.85000002</v>
          </cell>
          <cell r="H15">
            <v>1272458454.4000001</v>
          </cell>
          <cell r="I15">
            <v>2029203</v>
          </cell>
          <cell r="J15">
            <v>405840600</v>
          </cell>
          <cell r="W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69026</v>
          </cell>
          <cell r="J17">
            <v>13805200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6980</v>
          </cell>
          <cell r="E18">
            <v>4683791</v>
          </cell>
          <cell r="F18">
            <v>64654</v>
          </cell>
          <cell r="G18">
            <v>45620701.299999997</v>
          </cell>
          <cell r="H18">
            <v>50304492.299999997</v>
          </cell>
          <cell r="I18">
            <v>7950</v>
          </cell>
          <cell r="J18">
            <v>1590000</v>
          </cell>
          <cell r="W18">
            <v>0</v>
          </cell>
        </row>
        <row r="19">
          <cell r="B19" t="str">
            <v>BSK</v>
          </cell>
          <cell r="C19" t="str">
            <v>BLUE SKY</v>
          </cell>
          <cell r="D19">
            <v>6279</v>
          </cell>
          <cell r="E19">
            <v>2075213.2</v>
          </cell>
          <cell r="F19">
            <v>6538</v>
          </cell>
          <cell r="G19">
            <v>3098160</v>
          </cell>
          <cell r="H19">
            <v>5173373.2</v>
          </cell>
          <cell r="I19">
            <v>50906</v>
          </cell>
          <cell r="J19">
            <v>10181200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2210</v>
          </cell>
          <cell r="E20">
            <v>1510613.8</v>
          </cell>
          <cell r="F20">
            <v>1800</v>
          </cell>
          <cell r="G20">
            <v>583200</v>
          </cell>
          <cell r="H20">
            <v>2093813.8</v>
          </cell>
          <cell r="I20">
            <v>87227</v>
          </cell>
          <cell r="J20">
            <v>17445400</v>
          </cell>
          <cell r="W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387824</v>
          </cell>
          <cell r="E21">
            <v>185542915.11000001</v>
          </cell>
          <cell r="F21">
            <v>204871</v>
          </cell>
          <cell r="G21">
            <v>96962472.430000007</v>
          </cell>
          <cell r="H21">
            <v>282505387.54000002</v>
          </cell>
          <cell r="I21">
            <v>230601</v>
          </cell>
          <cell r="J21">
            <v>46120200</v>
          </cell>
          <cell r="W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543727</v>
          </cell>
          <cell r="E22">
            <v>56771934.560000002</v>
          </cell>
          <cell r="F22">
            <v>1254800</v>
          </cell>
          <cell r="G22">
            <v>122766292.74000001</v>
          </cell>
          <cell r="H22">
            <v>179538227.30000001</v>
          </cell>
          <cell r="I22">
            <v>344070</v>
          </cell>
          <cell r="J22">
            <v>68814000</v>
          </cell>
          <cell r="S22">
            <v>7865</v>
          </cell>
          <cell r="T22">
            <v>794094950</v>
          </cell>
          <cell r="U22">
            <v>11365</v>
          </cell>
          <cell r="V22">
            <v>1155784950</v>
          </cell>
          <cell r="W22">
            <v>1949879900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96264</v>
          </cell>
          <cell r="E24">
            <v>48458151</v>
          </cell>
          <cell r="F24">
            <v>23248</v>
          </cell>
          <cell r="G24">
            <v>4822515.2</v>
          </cell>
          <cell r="H24">
            <v>53280666.200000003</v>
          </cell>
          <cell r="I24">
            <v>2100</v>
          </cell>
          <cell r="J24">
            <v>420000</v>
          </cell>
          <cell r="U24">
            <v>1</v>
          </cell>
          <cell r="V24">
            <v>100000</v>
          </cell>
          <cell r="W24">
            <v>100000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6145</v>
          </cell>
          <cell r="E26">
            <v>2668559.25</v>
          </cell>
          <cell r="F26">
            <v>5549</v>
          </cell>
          <cell r="G26">
            <v>1881265</v>
          </cell>
          <cell r="H26">
            <v>4549824.25</v>
          </cell>
          <cell r="I26">
            <v>60338</v>
          </cell>
          <cell r="J26">
            <v>12067600</v>
          </cell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W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31036</v>
          </cell>
          <cell r="E28">
            <v>6851974.7800000003</v>
          </cell>
          <cell r="F28">
            <v>24602</v>
          </cell>
          <cell r="G28">
            <v>6961790.3799999999</v>
          </cell>
          <cell r="H28">
            <v>13813765.16</v>
          </cell>
          <cell r="I28">
            <v>51438</v>
          </cell>
          <cell r="J28">
            <v>10287600</v>
          </cell>
          <cell r="W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1481</v>
          </cell>
          <cell r="E29">
            <v>6973928</v>
          </cell>
          <cell r="F29">
            <v>2216</v>
          </cell>
          <cell r="G29">
            <v>1550370</v>
          </cell>
          <cell r="H29">
            <v>8524298</v>
          </cell>
          <cell r="I29">
            <v>3080</v>
          </cell>
          <cell r="J29">
            <v>616000</v>
          </cell>
          <cell r="W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43849</v>
          </cell>
          <cell r="J30">
            <v>8769800</v>
          </cell>
          <cell r="W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W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1140</v>
          </cell>
          <cell r="E33">
            <v>745426.4</v>
          </cell>
          <cell r="F33">
            <v>0</v>
          </cell>
          <cell r="G33">
            <v>0</v>
          </cell>
          <cell r="H33">
            <v>745426.4</v>
          </cell>
          <cell r="I33">
            <v>0</v>
          </cell>
          <cell r="J33">
            <v>0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77526</v>
          </cell>
          <cell r="E34">
            <v>22641178.91</v>
          </cell>
          <cell r="F34">
            <v>126404</v>
          </cell>
          <cell r="G34">
            <v>41945888.380000003</v>
          </cell>
          <cell r="H34">
            <v>64587067.290000007</v>
          </cell>
          <cell r="I34">
            <v>564922</v>
          </cell>
          <cell r="J34">
            <v>112984400</v>
          </cell>
          <cell r="W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11062</v>
          </cell>
          <cell r="E35">
            <v>22307473</v>
          </cell>
          <cell r="F35">
            <v>9462</v>
          </cell>
          <cell r="G35">
            <v>4991630</v>
          </cell>
          <cell r="H35">
            <v>27299103</v>
          </cell>
          <cell r="I35">
            <v>10012</v>
          </cell>
          <cell r="J35">
            <v>2002400</v>
          </cell>
          <cell r="W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11712</v>
          </cell>
          <cell r="E36">
            <v>4188966</v>
          </cell>
          <cell r="F36">
            <v>7268</v>
          </cell>
          <cell r="G36">
            <v>2842113</v>
          </cell>
          <cell r="H36">
            <v>7031079</v>
          </cell>
          <cell r="I36">
            <v>177533</v>
          </cell>
          <cell r="J36">
            <v>35506600</v>
          </cell>
          <cell r="W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915557</v>
          </cell>
          <cell r="E37">
            <v>438292756.82999998</v>
          </cell>
          <cell r="F37">
            <v>397840</v>
          </cell>
          <cell r="G37">
            <v>192031894.09999999</v>
          </cell>
          <cell r="H37">
            <v>630324650.92999995</v>
          </cell>
          <cell r="I37">
            <v>41580592</v>
          </cell>
          <cell r="J37">
            <v>8316118400</v>
          </cell>
          <cell r="K37">
            <v>50000000</v>
          </cell>
          <cell r="L37">
            <v>10000000000</v>
          </cell>
          <cell r="W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16330</v>
          </cell>
          <cell r="J38">
            <v>3266000</v>
          </cell>
          <cell r="W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15825</v>
          </cell>
          <cell r="E39">
            <v>3792908.2</v>
          </cell>
          <cell r="F39">
            <v>30531</v>
          </cell>
          <cell r="G39">
            <v>10650886.539999999</v>
          </cell>
          <cell r="H39">
            <v>14443794.739999998</v>
          </cell>
          <cell r="I39">
            <v>109950</v>
          </cell>
          <cell r="J39">
            <v>21990000</v>
          </cell>
          <cell r="W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W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2758</v>
          </cell>
          <cell r="E42">
            <v>14072815</v>
          </cell>
          <cell r="F42">
            <v>0</v>
          </cell>
          <cell r="G42">
            <v>0</v>
          </cell>
          <cell r="H42">
            <v>14072815</v>
          </cell>
          <cell r="I42">
            <v>22500</v>
          </cell>
          <cell r="J42">
            <v>4500000</v>
          </cell>
          <cell r="W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1000</v>
          </cell>
          <cell r="E43">
            <v>210000</v>
          </cell>
          <cell r="F43">
            <v>7482</v>
          </cell>
          <cell r="G43">
            <v>2783720</v>
          </cell>
          <cell r="H43">
            <v>2993720</v>
          </cell>
          <cell r="I43">
            <v>86063</v>
          </cell>
          <cell r="J43">
            <v>17212600</v>
          </cell>
          <cell r="W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18410</v>
          </cell>
          <cell r="E44">
            <v>83934540.700000003</v>
          </cell>
          <cell r="F44">
            <v>14076</v>
          </cell>
          <cell r="G44">
            <v>28868395</v>
          </cell>
          <cell r="H44">
            <v>112802935.7</v>
          </cell>
          <cell r="I44">
            <v>10000</v>
          </cell>
          <cell r="J44">
            <v>2000000</v>
          </cell>
          <cell r="W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530</v>
          </cell>
          <cell r="E45">
            <v>36670</v>
          </cell>
          <cell r="F45">
            <v>0</v>
          </cell>
          <cell r="G45">
            <v>0</v>
          </cell>
          <cell r="H45">
            <v>36670</v>
          </cell>
          <cell r="I45">
            <v>5000</v>
          </cell>
          <cell r="J45">
            <v>1000000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394682</v>
          </cell>
          <cell r="E46">
            <v>171450290.41</v>
          </cell>
          <cell r="F46">
            <v>391767</v>
          </cell>
          <cell r="G46">
            <v>183555305.88999999</v>
          </cell>
          <cell r="H46">
            <v>355005596.29999995</v>
          </cell>
          <cell r="I46">
            <v>912617</v>
          </cell>
          <cell r="J46">
            <v>182523400</v>
          </cell>
          <cell r="W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W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1623</v>
          </cell>
          <cell r="E48">
            <v>1227600</v>
          </cell>
          <cell r="F48">
            <v>20059</v>
          </cell>
          <cell r="G48">
            <v>4446817.2</v>
          </cell>
          <cell r="H48">
            <v>5674417.2000000002</v>
          </cell>
          <cell r="I48">
            <v>126492</v>
          </cell>
          <cell r="J48">
            <v>25298400</v>
          </cell>
          <cell r="W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89298</v>
          </cell>
          <cell r="E49">
            <v>17322395.949999999</v>
          </cell>
          <cell r="F49">
            <v>127541</v>
          </cell>
          <cell r="G49">
            <v>18797472.699999999</v>
          </cell>
          <cell r="H49">
            <v>36119868.649999999</v>
          </cell>
          <cell r="I49">
            <v>38445</v>
          </cell>
          <cell r="J49">
            <v>7689000</v>
          </cell>
          <cell r="W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W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237717</v>
          </cell>
          <cell r="E51">
            <v>82249511.909999996</v>
          </cell>
          <cell r="F51">
            <v>374269</v>
          </cell>
          <cell r="G51">
            <v>116290977.7</v>
          </cell>
          <cell r="H51">
            <v>198540489.61000001</v>
          </cell>
          <cell r="I51">
            <v>168700</v>
          </cell>
          <cell r="J51">
            <v>33740000</v>
          </cell>
          <cell r="W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</v>
          </cell>
          <cell r="G52">
            <v>244000</v>
          </cell>
          <cell r="H52">
            <v>244000</v>
          </cell>
          <cell r="I52">
            <v>5000</v>
          </cell>
          <cell r="J52">
            <v>1000000</v>
          </cell>
          <cell r="W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W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2054</v>
          </cell>
          <cell r="E54">
            <v>975510</v>
          </cell>
          <cell r="F54">
            <v>3668</v>
          </cell>
          <cell r="G54">
            <v>1446400</v>
          </cell>
          <cell r="H54">
            <v>2421910</v>
          </cell>
          <cell r="I54">
            <v>53091</v>
          </cell>
          <cell r="J54">
            <v>10618200</v>
          </cell>
          <cell r="W54">
            <v>0</v>
          </cell>
        </row>
        <row r="55">
          <cell r="B55" t="str">
            <v>SECP</v>
          </cell>
          <cell r="C55" t="str">
            <v>СИКАП</v>
          </cell>
          <cell r="D55">
            <v>56003</v>
          </cell>
          <cell r="E55">
            <v>12848568</v>
          </cell>
          <cell r="F55">
            <v>28328</v>
          </cell>
          <cell r="G55">
            <v>4686930</v>
          </cell>
          <cell r="H55">
            <v>17535498</v>
          </cell>
          <cell r="I55">
            <v>98537</v>
          </cell>
          <cell r="J55">
            <v>19707400</v>
          </cell>
          <cell r="W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1000</v>
          </cell>
          <cell r="J56">
            <v>200000</v>
          </cell>
          <cell r="W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3199</v>
          </cell>
          <cell r="E57">
            <v>2063741</v>
          </cell>
          <cell r="F57">
            <v>1040</v>
          </cell>
          <cell r="G57">
            <v>3392398</v>
          </cell>
          <cell r="H57">
            <v>5456139</v>
          </cell>
          <cell r="I57">
            <v>0</v>
          </cell>
          <cell r="J57">
            <v>0</v>
          </cell>
          <cell r="W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729431</v>
          </cell>
          <cell r="E58">
            <v>198760408.96000001</v>
          </cell>
          <cell r="F58">
            <v>194137</v>
          </cell>
          <cell r="G58">
            <v>75379912.069999993</v>
          </cell>
          <cell r="H58">
            <v>274140321.02999997</v>
          </cell>
          <cell r="I58">
            <v>823723</v>
          </cell>
          <cell r="J58">
            <v>164744600</v>
          </cell>
          <cell r="W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3290</v>
          </cell>
          <cell r="E59">
            <v>27290495</v>
          </cell>
          <cell r="F59">
            <v>31300</v>
          </cell>
          <cell r="G59">
            <v>35644845</v>
          </cell>
          <cell r="H59">
            <v>62935340</v>
          </cell>
          <cell r="I59">
            <v>7700</v>
          </cell>
          <cell r="J59">
            <v>1540000</v>
          </cell>
          <cell r="W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25141</v>
          </cell>
          <cell r="E60">
            <v>7928413</v>
          </cell>
          <cell r="F60">
            <v>8858</v>
          </cell>
          <cell r="G60">
            <v>6930090.9800000004</v>
          </cell>
          <cell r="H60">
            <v>14858503.98</v>
          </cell>
          <cell r="I60">
            <v>10750</v>
          </cell>
          <cell r="J60">
            <v>2150000</v>
          </cell>
          <cell r="W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861927</v>
          </cell>
          <cell r="E61">
            <v>242407085.38</v>
          </cell>
          <cell r="F61">
            <v>436842</v>
          </cell>
          <cell r="G61">
            <v>139913850.41999999</v>
          </cell>
          <cell r="H61">
            <v>382320935.79999995</v>
          </cell>
          <cell r="I61">
            <v>851430</v>
          </cell>
          <cell r="J61">
            <v>170286000</v>
          </cell>
          <cell r="W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3433</v>
          </cell>
          <cell r="E62">
            <v>5012890</v>
          </cell>
          <cell r="F62">
            <v>22003</v>
          </cell>
          <cell r="G62">
            <v>2254165.2799999998</v>
          </cell>
          <cell r="H62">
            <v>7267055.2799999993</v>
          </cell>
          <cell r="I62">
            <v>111852</v>
          </cell>
          <cell r="J62">
            <v>22370400</v>
          </cell>
          <cell r="S62">
            <v>3501</v>
          </cell>
          <cell r="T62">
            <v>361790000</v>
          </cell>
          <cell r="W62">
            <v>361790000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61197</v>
          </cell>
          <cell r="E63">
            <v>36087715.700000003</v>
          </cell>
          <cell r="F63">
            <v>58199</v>
          </cell>
          <cell r="G63">
            <v>17884505.5</v>
          </cell>
          <cell r="H63">
            <v>53972221.200000003</v>
          </cell>
          <cell r="I63">
            <v>36400</v>
          </cell>
          <cell r="J63">
            <v>7280000</v>
          </cell>
          <cell r="W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21108</v>
          </cell>
          <cell r="E64">
            <v>5136712.2</v>
          </cell>
          <cell r="F64">
            <v>27155</v>
          </cell>
          <cell r="G64">
            <v>10405560.199999999</v>
          </cell>
          <cell r="H64">
            <v>15542272.399999999</v>
          </cell>
          <cell r="I64">
            <v>62093</v>
          </cell>
          <cell r="J64">
            <v>12418600</v>
          </cell>
          <cell r="W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W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31347</v>
          </cell>
          <cell r="G66">
            <v>15526374</v>
          </cell>
          <cell r="H66">
            <v>15526374</v>
          </cell>
          <cell r="I66">
            <v>81760</v>
          </cell>
          <cell r="J66">
            <v>16352000</v>
          </cell>
          <cell r="W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67740</v>
          </cell>
          <cell r="E67">
            <v>11726456.619999999</v>
          </cell>
          <cell r="F67">
            <v>35328</v>
          </cell>
          <cell r="G67">
            <v>10676341.560000001</v>
          </cell>
          <cell r="H67">
            <v>22402798.18</v>
          </cell>
          <cell r="I67">
            <v>107214</v>
          </cell>
          <cell r="J67">
            <v>21442800</v>
          </cell>
          <cell r="W67">
            <v>0</v>
          </cell>
        </row>
        <row r="68">
          <cell r="B68" t="str">
            <v>нийт</v>
          </cell>
          <cell r="D68">
            <v>5642745</v>
          </cell>
          <cell r="E68">
            <v>2196229124.9199996</v>
          </cell>
          <cell r="F68">
            <v>5642745</v>
          </cell>
          <cell r="G68">
            <v>2196229124.9199996</v>
          </cell>
          <cell r="H68">
            <v>4392458249.8399992</v>
          </cell>
          <cell r="I68">
            <v>50000000</v>
          </cell>
          <cell r="J68">
            <v>10000000000</v>
          </cell>
          <cell r="K68">
            <v>50000000</v>
          </cell>
          <cell r="L68">
            <v>10000000000</v>
          </cell>
          <cell r="S68">
            <v>11366</v>
          </cell>
          <cell r="T68">
            <v>1155884950</v>
          </cell>
          <cell r="U68">
            <v>11366</v>
          </cell>
          <cell r="V68">
            <v>1155884950</v>
          </cell>
          <cell r="W68">
            <v>2311769900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  <cell r="W10">
            <v>0</v>
          </cell>
          <cell r="X10">
            <v>298</v>
          </cell>
          <cell r="Y10">
            <v>135441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  <cell r="W11">
            <v>0</v>
          </cell>
          <cell r="X11">
            <v>4300</v>
          </cell>
          <cell r="Y11">
            <v>1321320.55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  <cell r="W12">
            <v>0</v>
          </cell>
          <cell r="X12">
            <v>133393</v>
          </cell>
          <cell r="Y12">
            <v>45405008.869999997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  <cell r="W13">
            <v>0</v>
          </cell>
          <cell r="X13">
            <v>37611</v>
          </cell>
          <cell r="Y13">
            <v>12612328.1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  <cell r="W14">
            <v>0</v>
          </cell>
          <cell r="X14">
            <v>603593</v>
          </cell>
          <cell r="Y14">
            <v>50698499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  <cell r="S15">
            <v>20</v>
          </cell>
          <cell r="T15">
            <v>2000000</v>
          </cell>
          <cell r="U15">
            <v>20</v>
          </cell>
          <cell r="V15">
            <v>2000000</v>
          </cell>
          <cell r="W15">
            <v>4000000</v>
          </cell>
          <cell r="X15">
            <v>2310842</v>
          </cell>
          <cell r="Y15">
            <v>827439494.09000003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  <cell r="W18">
            <v>0</v>
          </cell>
          <cell r="X18">
            <v>115408</v>
          </cell>
          <cell r="Y18">
            <v>10288354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  <cell r="W19">
            <v>0</v>
          </cell>
          <cell r="X19">
            <v>84</v>
          </cell>
          <cell r="Y19">
            <v>328760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  <cell r="W20">
            <v>0</v>
          </cell>
          <cell r="X20">
            <v>100</v>
          </cell>
          <cell r="Y20">
            <v>82720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  <cell r="W21">
            <v>0</v>
          </cell>
          <cell r="X21">
            <v>7219192</v>
          </cell>
          <cell r="Y21">
            <v>2041575123.01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  <cell r="S22">
            <v>4319</v>
          </cell>
          <cell r="T22">
            <v>447995590</v>
          </cell>
          <cell r="U22">
            <v>4319</v>
          </cell>
          <cell r="V22">
            <v>447995590</v>
          </cell>
          <cell r="W22">
            <v>895991180</v>
          </cell>
          <cell r="X22">
            <v>17153374</v>
          </cell>
          <cell r="Y22">
            <v>2160699278.04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  <cell r="W24">
            <v>0</v>
          </cell>
          <cell r="X24">
            <v>133320</v>
          </cell>
          <cell r="Y24">
            <v>52893138.950000003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  <cell r="W26">
            <v>0</v>
          </cell>
          <cell r="X26">
            <v>32205</v>
          </cell>
          <cell r="Y26">
            <v>22160405.109999999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  <cell r="W28">
            <v>0</v>
          </cell>
          <cell r="X28">
            <v>70000</v>
          </cell>
          <cell r="Y28">
            <v>65102760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  <cell r="W33">
            <v>0</v>
          </cell>
          <cell r="X33">
            <v>265</v>
          </cell>
          <cell r="Y33">
            <v>125770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  <cell r="S34">
            <v>13</v>
          </cell>
          <cell r="T34">
            <v>1300000</v>
          </cell>
          <cell r="U34">
            <v>13</v>
          </cell>
          <cell r="V34">
            <v>1300000</v>
          </cell>
          <cell r="W34">
            <v>2600000</v>
          </cell>
          <cell r="X34">
            <v>911911</v>
          </cell>
          <cell r="Y34">
            <v>166968082.99000001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  <cell r="W35">
            <v>0</v>
          </cell>
          <cell r="X35">
            <v>442501</v>
          </cell>
          <cell r="Y35">
            <v>38493429.399999999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  <cell r="W36">
            <v>0</v>
          </cell>
          <cell r="X36">
            <v>1012551</v>
          </cell>
          <cell r="Y36">
            <v>117057637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  <cell r="W37">
            <v>0</v>
          </cell>
          <cell r="X37">
            <v>1510187</v>
          </cell>
          <cell r="Y37">
            <v>443101365.25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  <cell r="W39">
            <v>0</v>
          </cell>
          <cell r="X39">
            <v>9917</v>
          </cell>
          <cell r="Y39">
            <v>2208001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  <cell r="W42">
            <v>0</v>
          </cell>
          <cell r="X42">
            <v>1748</v>
          </cell>
          <cell r="Y42">
            <v>12317710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  <cell r="W43">
            <v>0</v>
          </cell>
          <cell r="X43">
            <v>41116</v>
          </cell>
          <cell r="Y43">
            <v>24372470.289999999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  <cell r="W44">
            <v>0</v>
          </cell>
          <cell r="X44">
            <v>42369</v>
          </cell>
          <cell r="Y44">
            <v>34640180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  <cell r="W46">
            <v>0</v>
          </cell>
          <cell r="X46">
            <v>887990</v>
          </cell>
          <cell r="Y46">
            <v>320355507.25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  <cell r="W48">
            <v>0</v>
          </cell>
          <cell r="X48">
            <v>31449</v>
          </cell>
          <cell r="Y48">
            <v>3880860.08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  <cell r="W49">
            <v>0</v>
          </cell>
          <cell r="X49">
            <v>217992</v>
          </cell>
          <cell r="Y49">
            <v>44819552.700000003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  <cell r="W51">
            <v>0</v>
          </cell>
          <cell r="X51">
            <v>640202</v>
          </cell>
          <cell r="Y51">
            <v>148907997.43000001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  <cell r="W54">
            <v>0</v>
          </cell>
          <cell r="X54">
            <v>38373</v>
          </cell>
          <cell r="Y54">
            <v>21331785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  <cell r="W55">
            <v>0</v>
          </cell>
          <cell r="X55">
            <v>21006</v>
          </cell>
          <cell r="Y55">
            <v>3154313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  <cell r="W57">
            <v>0</v>
          </cell>
          <cell r="X57">
            <v>308</v>
          </cell>
          <cell r="Y57">
            <v>1570800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  <cell r="W58">
            <v>0</v>
          </cell>
          <cell r="X58">
            <v>1615735</v>
          </cell>
          <cell r="Y58">
            <v>264974703.47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  <cell r="W59">
            <v>0</v>
          </cell>
          <cell r="X59">
            <v>79484</v>
          </cell>
          <cell r="Y59">
            <v>29671780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  <cell r="W60">
            <v>0</v>
          </cell>
          <cell r="X60">
            <v>162858</v>
          </cell>
          <cell r="Y60">
            <v>18795372.199999999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  <cell r="W61">
            <v>0</v>
          </cell>
          <cell r="X61">
            <v>1421739</v>
          </cell>
          <cell r="Y61">
            <v>296866833.74000001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  <cell r="W62">
            <v>0</v>
          </cell>
          <cell r="X62">
            <v>36943</v>
          </cell>
          <cell r="Y62">
            <v>9408988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  <cell r="W63">
            <v>0</v>
          </cell>
          <cell r="X63">
            <v>674552</v>
          </cell>
          <cell r="Y63">
            <v>146992377.54000002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  <cell r="W64">
            <v>0</v>
          </cell>
          <cell r="X64">
            <v>62738</v>
          </cell>
          <cell r="Y64">
            <v>21784886.5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  <cell r="W66">
            <v>0</v>
          </cell>
          <cell r="X66">
            <v>9390</v>
          </cell>
          <cell r="Y66">
            <v>5596381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  <cell r="W67">
            <v>0</v>
          </cell>
          <cell r="X67">
            <v>76972</v>
          </cell>
          <cell r="Y67">
            <v>28256018</v>
          </cell>
        </row>
        <row r="68">
          <cell r="B68" t="str">
            <v>нийт</v>
          </cell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F18" sqref="F18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37" t="s">
        <v>0</v>
      </c>
      <c r="E9" s="37"/>
      <c r="F9" s="37"/>
      <c r="G9" s="37"/>
      <c r="H9" s="37"/>
      <c r="I9" s="37"/>
      <c r="J9" s="37"/>
      <c r="K9" s="37"/>
      <c r="L9" s="37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38" t="s">
        <v>138</v>
      </c>
      <c r="M11" s="38"/>
      <c r="N11" s="38"/>
      <c r="O11" s="38"/>
      <c r="P11" s="20"/>
    </row>
    <row r="12" spans="1:17" ht="14.45" customHeight="1" x14ac:dyDescent="0.25">
      <c r="A12" s="39" t="s">
        <v>1</v>
      </c>
      <c r="B12" s="41" t="s">
        <v>2</v>
      </c>
      <c r="C12" s="41" t="s">
        <v>3</v>
      </c>
      <c r="D12" s="41" t="s">
        <v>4</v>
      </c>
      <c r="E12" s="41"/>
      <c r="F12" s="41"/>
      <c r="G12" s="42" t="s">
        <v>137</v>
      </c>
      <c r="H12" s="42"/>
      <c r="I12" s="42"/>
      <c r="J12" s="42"/>
      <c r="K12" s="42"/>
      <c r="L12" s="42"/>
      <c r="M12" s="42"/>
      <c r="N12" s="44" t="s">
        <v>136</v>
      </c>
      <c r="O12" s="46"/>
      <c r="P12" s="20"/>
    </row>
    <row r="13" spans="1:17" s="8" customFormat="1" ht="15.75" customHeight="1" x14ac:dyDescent="0.25">
      <c r="A13" s="40"/>
      <c r="B13" s="36"/>
      <c r="C13" s="36"/>
      <c r="D13" s="36"/>
      <c r="E13" s="36"/>
      <c r="F13" s="36"/>
      <c r="G13" s="43"/>
      <c r="H13" s="43"/>
      <c r="I13" s="43"/>
      <c r="J13" s="43"/>
      <c r="K13" s="43"/>
      <c r="L13" s="43"/>
      <c r="M13" s="43"/>
      <c r="N13" s="45"/>
      <c r="O13" s="47"/>
      <c r="P13" s="24"/>
      <c r="Q13" s="10"/>
    </row>
    <row r="14" spans="1:17" s="8" customFormat="1" ht="33.75" customHeight="1" x14ac:dyDescent="0.25">
      <c r="A14" s="40"/>
      <c r="B14" s="36"/>
      <c r="C14" s="36"/>
      <c r="D14" s="36"/>
      <c r="E14" s="36"/>
      <c r="F14" s="36"/>
      <c r="G14" s="43" t="s">
        <v>5</v>
      </c>
      <c r="H14" s="43"/>
      <c r="I14" s="43"/>
      <c r="J14" s="43" t="s">
        <v>127</v>
      </c>
      <c r="K14" s="43"/>
      <c r="L14" s="43"/>
      <c r="M14" s="43" t="s">
        <v>6</v>
      </c>
      <c r="N14" s="45" t="s">
        <v>7</v>
      </c>
      <c r="O14" s="47" t="s">
        <v>8</v>
      </c>
      <c r="P14" s="24"/>
      <c r="Q14" s="10"/>
    </row>
    <row r="15" spans="1:17" s="8" customFormat="1" ht="47.25" x14ac:dyDescent="0.25">
      <c r="A15" s="40"/>
      <c r="B15" s="36"/>
      <c r="C15" s="36"/>
      <c r="D15" s="31" t="s">
        <v>9</v>
      </c>
      <c r="E15" s="31" t="s">
        <v>10</v>
      </c>
      <c r="F15" s="31" t="s">
        <v>11</v>
      </c>
      <c r="G15" s="32" t="s">
        <v>128</v>
      </c>
      <c r="H15" s="11" t="s">
        <v>125</v>
      </c>
      <c r="I15" s="32" t="s">
        <v>126</v>
      </c>
      <c r="J15" s="32" t="s">
        <v>128</v>
      </c>
      <c r="K15" s="32" t="s">
        <v>125</v>
      </c>
      <c r="L15" s="32" t="s">
        <v>126</v>
      </c>
      <c r="M15" s="43"/>
      <c r="N15" s="45"/>
      <c r="O15" s="48"/>
      <c r="P15" s="24"/>
      <c r="Q15" s="10"/>
    </row>
    <row r="16" spans="1:17" x14ac:dyDescent="0.25">
      <c r="A16" s="49">
        <v>1</v>
      </c>
      <c r="B16" s="12" t="s">
        <v>19</v>
      </c>
      <c r="C16" s="13" t="s">
        <v>20</v>
      </c>
      <c r="D16" s="14" t="s">
        <v>14</v>
      </c>
      <c r="E16" s="15" t="s">
        <v>14</v>
      </c>
      <c r="F16" s="15" t="s">
        <v>14</v>
      </c>
      <c r="G16" s="16">
        <f>VLOOKUP(B16,[1]Brokers!$B$9:$I$69,7,0)</f>
        <v>630324650.92999995</v>
      </c>
      <c r="H16" s="16">
        <f>VLOOKUP(B16,[1]Brokers!$B$9:$W$69,22,0)</f>
        <v>0</v>
      </c>
      <c r="I16" s="16">
        <f>VLOOKUP(B16,[2]Brokers!$B$9:$R$69,17,0)</f>
        <v>0</v>
      </c>
      <c r="J16" s="16">
        <f>VLOOKUP(B16,[1]Brokers!$B$9:$J$69,9,0)</f>
        <v>8316118400</v>
      </c>
      <c r="K16" s="16">
        <v>0</v>
      </c>
      <c r="L16" s="16">
        <v>0</v>
      </c>
      <c r="M16" s="27">
        <f t="shared" ref="M16:M47" si="0">L16+I16+J16+H16+G16</f>
        <v>8946443050.9300003</v>
      </c>
      <c r="N16" s="33">
        <f>VLOOKUP(B16,[2]Brokers!$B$9:$Y$67,24,0)+M16</f>
        <v>9389544416.1800003</v>
      </c>
      <c r="O16" s="50">
        <f>N16/$N$68</f>
        <v>0.38798770553204182</v>
      </c>
      <c r="P16" s="25"/>
    </row>
    <row r="17" spans="1:17" x14ac:dyDescent="0.25">
      <c r="A17" s="49">
        <v>2</v>
      </c>
      <c r="B17" s="12" t="s">
        <v>21</v>
      </c>
      <c r="C17" s="13" t="s">
        <v>22</v>
      </c>
      <c r="D17" s="14" t="s">
        <v>14</v>
      </c>
      <c r="E17" s="15" t="s">
        <v>14</v>
      </c>
      <c r="F17" s="15" t="s">
        <v>14</v>
      </c>
      <c r="G17" s="16">
        <f>VLOOKUP(B17,[1]Brokers!$B$9:$I$69,7,0)</f>
        <v>179538227.30000001</v>
      </c>
      <c r="H17" s="16">
        <f>VLOOKUP(B17,[1]Brokers!$B$9:$W$69,22,0)</f>
        <v>1949879900</v>
      </c>
      <c r="I17" s="16">
        <f>VLOOKUP(B17,[2]Brokers!$B$9:$R$69,17,0)</f>
        <v>0</v>
      </c>
      <c r="J17" s="16">
        <f>VLOOKUP(B17,[1]Brokers!$B$9:$J$69,9,0)</f>
        <v>68814000</v>
      </c>
      <c r="K17" s="16">
        <v>0</v>
      </c>
      <c r="L17" s="16">
        <v>0</v>
      </c>
      <c r="M17" s="27">
        <f t="shared" si="0"/>
        <v>2198232127.3000002</v>
      </c>
      <c r="N17" s="33">
        <f>VLOOKUP(B17,[2]Brokers!$B$9:$Y$67,24,0)+M17</f>
        <v>4358931405.3400002</v>
      </c>
      <c r="O17" s="50">
        <f>N17/$N$68</f>
        <v>0.18011649123413701</v>
      </c>
      <c r="P17" s="25"/>
    </row>
    <row r="18" spans="1:17" x14ac:dyDescent="0.25">
      <c r="A18" s="49">
        <v>3</v>
      </c>
      <c r="B18" s="12" t="s">
        <v>12</v>
      </c>
      <c r="C18" s="13" t="s">
        <v>13</v>
      </c>
      <c r="D18" s="14" t="s">
        <v>14</v>
      </c>
      <c r="E18" s="15" t="s">
        <v>14</v>
      </c>
      <c r="F18" s="15" t="s">
        <v>14</v>
      </c>
      <c r="G18" s="16">
        <f>VLOOKUP(B18,[1]Brokers!$B$9:$I$69,7,0)</f>
        <v>1272458454.4000001</v>
      </c>
      <c r="H18" s="16">
        <f>VLOOKUP(B18,[1]Brokers!$B$9:$W$69,22,0)</f>
        <v>0</v>
      </c>
      <c r="I18" s="16">
        <f>VLOOKUP(B18,[2]Brokers!$B$9:$R$69,17,0)</f>
        <v>0</v>
      </c>
      <c r="J18" s="16">
        <f>VLOOKUP(B18,[1]Brokers!$B$9:$J$69,9,0)</f>
        <v>405840600</v>
      </c>
      <c r="K18" s="16">
        <v>0</v>
      </c>
      <c r="L18" s="16">
        <v>0</v>
      </c>
      <c r="M18" s="27">
        <f t="shared" si="0"/>
        <v>1678299054.4000001</v>
      </c>
      <c r="N18" s="33">
        <f>VLOOKUP(B18,[2]Brokers!$B$9:$Y$67,24,0)+M18</f>
        <v>2505738548.4900002</v>
      </c>
      <c r="O18" s="50">
        <f>N18/$N$68</f>
        <v>0.10354024721546051</v>
      </c>
      <c r="P18" s="25"/>
    </row>
    <row r="19" spans="1:17" x14ac:dyDescent="0.25">
      <c r="A19" s="49">
        <v>4</v>
      </c>
      <c r="B19" s="12" t="s">
        <v>41</v>
      </c>
      <c r="C19" s="13" t="s">
        <v>42</v>
      </c>
      <c r="D19" s="14" t="s">
        <v>14</v>
      </c>
      <c r="E19" s="14" t="s">
        <v>14</v>
      </c>
      <c r="F19" s="15"/>
      <c r="G19" s="16">
        <f>VLOOKUP(B19,[1]Brokers!$B$9:$I$69,7,0)</f>
        <v>282505387.54000002</v>
      </c>
      <c r="H19" s="16">
        <f>VLOOKUP(B19,[1]Brokers!$B$9:$W$69,22,0)</f>
        <v>0</v>
      </c>
      <c r="I19" s="16">
        <f>VLOOKUP(B19,[2]Brokers!$B$9:$R$69,17,0)</f>
        <v>0</v>
      </c>
      <c r="J19" s="16">
        <f>VLOOKUP(B19,[1]Brokers!$B$9:$J$69,9,0)</f>
        <v>46120200</v>
      </c>
      <c r="K19" s="16">
        <v>0</v>
      </c>
      <c r="L19" s="16">
        <v>0</v>
      </c>
      <c r="M19" s="27">
        <f t="shared" si="0"/>
        <v>328625587.54000002</v>
      </c>
      <c r="N19" s="33">
        <f>VLOOKUP(B19,[2]Brokers!$B$9:$Y$67,24,0)+M19</f>
        <v>2370200710.5500002</v>
      </c>
      <c r="O19" s="50">
        <f>N19/$N$68</f>
        <v>9.793965442583627E-2</v>
      </c>
      <c r="P19" s="25"/>
    </row>
    <row r="20" spans="1:17" x14ac:dyDescent="0.25">
      <c r="A20" s="49">
        <v>5</v>
      </c>
      <c r="B20" s="12" t="s">
        <v>29</v>
      </c>
      <c r="C20" s="13" t="s">
        <v>30</v>
      </c>
      <c r="D20" s="14" t="s">
        <v>14</v>
      </c>
      <c r="E20" s="15" t="s">
        <v>14</v>
      </c>
      <c r="F20" s="15" t="s">
        <v>14</v>
      </c>
      <c r="G20" s="16">
        <f>VLOOKUP(B20,[1]Brokers!$B$9:$I$69,7,0)</f>
        <v>355005596.29999995</v>
      </c>
      <c r="H20" s="16">
        <f>VLOOKUP(B20,[1]Brokers!$B$9:$W$69,22,0)</f>
        <v>0</v>
      </c>
      <c r="I20" s="16">
        <f>VLOOKUP(B20,[2]Brokers!$B$9:$R$69,17,0)</f>
        <v>0</v>
      </c>
      <c r="J20" s="16">
        <f>VLOOKUP(B20,[1]Brokers!$B$9:$J$69,9,0)</f>
        <v>182523400</v>
      </c>
      <c r="K20" s="16">
        <v>0</v>
      </c>
      <c r="L20" s="16">
        <v>0</v>
      </c>
      <c r="M20" s="27">
        <f t="shared" si="0"/>
        <v>537528996.29999995</v>
      </c>
      <c r="N20" s="33">
        <f>VLOOKUP(B20,[2]Brokers!$B$9:$Y$67,24,0)+M20</f>
        <v>857884503.54999995</v>
      </c>
      <c r="O20" s="50">
        <f>N20/$N$68</f>
        <v>3.5448859432444531E-2</v>
      </c>
      <c r="P20" s="25"/>
    </row>
    <row r="21" spans="1:17" x14ac:dyDescent="0.25">
      <c r="A21" s="49">
        <v>6</v>
      </c>
      <c r="B21" s="12" t="s">
        <v>25</v>
      </c>
      <c r="C21" s="13" t="s">
        <v>26</v>
      </c>
      <c r="D21" s="14" t="s">
        <v>14</v>
      </c>
      <c r="E21" s="15" t="s">
        <v>14</v>
      </c>
      <c r="F21" s="15"/>
      <c r="G21" s="16">
        <f>VLOOKUP(B21,[1]Brokers!$B$9:$I$69,7,0)</f>
        <v>382320935.79999995</v>
      </c>
      <c r="H21" s="16">
        <f>VLOOKUP(B21,[1]Brokers!$B$9:$W$69,22,0)</f>
        <v>0</v>
      </c>
      <c r="I21" s="16">
        <f>VLOOKUP(B21,[2]Brokers!$B$9:$R$69,17,0)</f>
        <v>0</v>
      </c>
      <c r="J21" s="16">
        <f>VLOOKUP(B21,[1]Brokers!$B$9:$J$69,9,0)</f>
        <v>170286000</v>
      </c>
      <c r="K21" s="16">
        <v>0</v>
      </c>
      <c r="L21" s="16">
        <v>0</v>
      </c>
      <c r="M21" s="27">
        <f t="shared" si="0"/>
        <v>552606935.79999995</v>
      </c>
      <c r="N21" s="33">
        <f>VLOOKUP(B21,[2]Brokers!$B$9:$Y$67,24,0)+M21</f>
        <v>849473769.53999996</v>
      </c>
      <c r="O21" s="50">
        <f>N21/$N$68</f>
        <v>3.5101317395713018E-2</v>
      </c>
      <c r="P21" s="25"/>
    </row>
    <row r="22" spans="1:17" x14ac:dyDescent="0.25">
      <c r="A22" s="49">
        <v>7</v>
      </c>
      <c r="B22" s="12" t="s">
        <v>27</v>
      </c>
      <c r="C22" s="13" t="s">
        <v>28</v>
      </c>
      <c r="D22" s="14" t="s">
        <v>14</v>
      </c>
      <c r="E22" s="15" t="s">
        <v>14</v>
      </c>
      <c r="F22" s="15" t="s">
        <v>14</v>
      </c>
      <c r="G22" s="16">
        <f>VLOOKUP(B22,[1]Brokers!$B$9:$I$69,7,0)</f>
        <v>274140321.02999997</v>
      </c>
      <c r="H22" s="16">
        <f>VLOOKUP(B22,[1]Brokers!$B$9:$W$69,22,0)</f>
        <v>0</v>
      </c>
      <c r="I22" s="16">
        <f>VLOOKUP(B22,[2]Brokers!$B$9:$R$69,17,0)</f>
        <v>0</v>
      </c>
      <c r="J22" s="16">
        <f>VLOOKUP(B22,[1]Brokers!$B$9:$J$69,9,0)</f>
        <v>164744600</v>
      </c>
      <c r="K22" s="16">
        <v>0</v>
      </c>
      <c r="L22" s="16">
        <v>0</v>
      </c>
      <c r="M22" s="27">
        <f t="shared" si="0"/>
        <v>438884921.02999997</v>
      </c>
      <c r="N22" s="33">
        <f>VLOOKUP(B22,[2]Brokers!$B$9:$Y$67,24,0)+M22</f>
        <v>703859624.5</v>
      </c>
      <c r="O22" s="50">
        <f>N22/$N$68</f>
        <v>2.9084359008496152E-2</v>
      </c>
      <c r="P22" s="25"/>
    </row>
    <row r="23" spans="1:17" x14ac:dyDescent="0.25">
      <c r="A23" s="49">
        <v>8</v>
      </c>
      <c r="B23" s="12" t="s">
        <v>17</v>
      </c>
      <c r="C23" s="13" t="s">
        <v>18</v>
      </c>
      <c r="D23" s="14" t="s">
        <v>14</v>
      </c>
      <c r="E23" s="15" t="s">
        <v>14</v>
      </c>
      <c r="F23" s="15" t="s">
        <v>14</v>
      </c>
      <c r="G23" s="16">
        <f>VLOOKUP(B23,[1]Brokers!$B$9:$I$69,7,0)</f>
        <v>7267055.2799999993</v>
      </c>
      <c r="H23" s="16">
        <f>VLOOKUP(B23,[1]Brokers!$B$9:$W$69,22,0)</f>
        <v>361790000</v>
      </c>
      <c r="I23" s="16">
        <f>VLOOKUP(B23,[2]Brokers!$B$9:$R$69,17,0)</f>
        <v>0</v>
      </c>
      <c r="J23" s="16">
        <f>VLOOKUP(B23,[1]Brokers!$B$9:$J$69,9,0)</f>
        <v>22370400</v>
      </c>
      <c r="K23" s="16">
        <v>0</v>
      </c>
      <c r="L23" s="16">
        <v>0</v>
      </c>
      <c r="M23" s="27">
        <f t="shared" si="0"/>
        <v>391427455.27999997</v>
      </c>
      <c r="N23" s="33">
        <f>VLOOKUP(B23,[2]Brokers!$B$9:$Y$67,24,0)+M23</f>
        <v>400836443.27999997</v>
      </c>
      <c r="O23" s="50">
        <f>N23/$N$68</f>
        <v>1.656306259692869E-2</v>
      </c>
      <c r="P23" s="25"/>
    </row>
    <row r="24" spans="1:17" x14ac:dyDescent="0.25">
      <c r="A24" s="49">
        <v>9</v>
      </c>
      <c r="B24" s="12" t="s">
        <v>15</v>
      </c>
      <c r="C24" s="13" t="s">
        <v>16</v>
      </c>
      <c r="D24" s="14" t="s">
        <v>14</v>
      </c>
      <c r="E24" s="15"/>
      <c r="F24" s="15" t="s">
        <v>14</v>
      </c>
      <c r="G24" s="16">
        <f>VLOOKUP(B24,[1]Brokers!$B$9:$I$69,7,0)</f>
        <v>198540489.61000001</v>
      </c>
      <c r="H24" s="16">
        <f>VLOOKUP(B24,[1]Brokers!$B$9:$W$69,22,0)</f>
        <v>0</v>
      </c>
      <c r="I24" s="16">
        <f>VLOOKUP(B24,[2]Brokers!$B$9:$R$69,17,0)</f>
        <v>0</v>
      </c>
      <c r="J24" s="16">
        <f>VLOOKUP(B24,[1]Brokers!$B$9:$J$69,9,0)</f>
        <v>33740000</v>
      </c>
      <c r="K24" s="16">
        <v>0</v>
      </c>
      <c r="L24" s="16">
        <v>0</v>
      </c>
      <c r="M24" s="27">
        <f t="shared" si="0"/>
        <v>232280489.61000001</v>
      </c>
      <c r="N24" s="33">
        <f>VLOOKUP(B24,[2]Brokers!$B$9:$Y$67,24,0)+M24</f>
        <v>381188487.04000002</v>
      </c>
      <c r="O24" s="50">
        <f>N24/$N$68</f>
        <v>1.5751184499114345E-2</v>
      </c>
      <c r="P24" s="25"/>
    </row>
    <row r="25" spans="1:17" s="26" customFormat="1" x14ac:dyDescent="0.25">
      <c r="A25" s="49">
        <v>10</v>
      </c>
      <c r="B25" s="12" t="s">
        <v>31</v>
      </c>
      <c r="C25" s="13" t="s">
        <v>32</v>
      </c>
      <c r="D25" s="14" t="s">
        <v>14</v>
      </c>
      <c r="E25" s="15" t="s">
        <v>14</v>
      </c>
      <c r="F25" s="15"/>
      <c r="G25" s="16">
        <f>VLOOKUP(B25,[1]Brokers!$B$9:$I$69,7,0)</f>
        <v>64587067.290000007</v>
      </c>
      <c r="H25" s="16">
        <f>VLOOKUP(B25,[1]Brokers!$B$9:$W$69,22,0)</f>
        <v>0</v>
      </c>
      <c r="I25" s="16">
        <f>VLOOKUP(B25,[2]Brokers!$B$9:$R$69,17,0)</f>
        <v>0</v>
      </c>
      <c r="J25" s="16">
        <f>VLOOKUP(B25,[1]Brokers!$B$9:$J$69,9,0)</f>
        <v>112984400</v>
      </c>
      <c r="K25" s="16">
        <v>0</v>
      </c>
      <c r="L25" s="16">
        <v>0</v>
      </c>
      <c r="M25" s="27">
        <f t="shared" si="0"/>
        <v>177571467.29000002</v>
      </c>
      <c r="N25" s="33">
        <f>VLOOKUP(B25,[2]Brokers!$B$9:$Y$67,24,0)+M25</f>
        <v>344539550.28000003</v>
      </c>
      <c r="O25" s="50">
        <f>N25/$N$68</f>
        <v>1.4236804647073959E-2</v>
      </c>
      <c r="P25" s="25"/>
      <c r="Q25" s="10"/>
    </row>
    <row r="26" spans="1:17" x14ac:dyDescent="0.25">
      <c r="A26" s="49">
        <v>11</v>
      </c>
      <c r="B26" s="12" t="s">
        <v>23</v>
      </c>
      <c r="C26" s="13" t="s">
        <v>24</v>
      </c>
      <c r="D26" s="14" t="s">
        <v>14</v>
      </c>
      <c r="E26" s="15" t="s">
        <v>14</v>
      </c>
      <c r="F26" s="15"/>
      <c r="G26" s="16">
        <f>VLOOKUP(B26,[1]Brokers!$B$9:$I$69,7,0)</f>
        <v>132119822</v>
      </c>
      <c r="H26" s="16">
        <f>VLOOKUP(B26,[1]Brokers!$B$9:$W$69,22,0)</f>
        <v>0</v>
      </c>
      <c r="I26" s="16">
        <f>VLOOKUP(B26,[2]Brokers!$B$9:$R$69,17,0)</f>
        <v>0</v>
      </c>
      <c r="J26" s="16">
        <f>VLOOKUP(B26,[1]Brokers!$B$9:$J$69,9,0)</f>
        <v>86976200</v>
      </c>
      <c r="K26" s="16">
        <v>0</v>
      </c>
      <c r="L26" s="16">
        <v>0</v>
      </c>
      <c r="M26" s="27">
        <f t="shared" si="0"/>
        <v>219096022</v>
      </c>
      <c r="N26" s="33">
        <f>VLOOKUP(B26,[2]Brokers!$B$9:$Y$67,24,0)+M26</f>
        <v>264501030.87</v>
      </c>
      <c r="O26" s="50">
        <f>N26/$N$68</f>
        <v>1.0929513033802954E-2</v>
      </c>
      <c r="P26" s="25"/>
    </row>
    <row r="27" spans="1:17" x14ac:dyDescent="0.25">
      <c r="A27" s="49">
        <v>12</v>
      </c>
      <c r="B27" s="12" t="s">
        <v>79</v>
      </c>
      <c r="C27" s="13" t="s">
        <v>131</v>
      </c>
      <c r="D27" s="14" t="s">
        <v>14</v>
      </c>
      <c r="E27" s="15"/>
      <c r="F27" s="15"/>
      <c r="G27" s="16">
        <f>VLOOKUP(B27,[1]Brokers!$B$9:$I$69,7,0)</f>
        <v>53972221.200000003</v>
      </c>
      <c r="H27" s="16">
        <f>VLOOKUP(B27,[1]Brokers!$B$9:$W$69,22,0)</f>
        <v>0</v>
      </c>
      <c r="I27" s="16">
        <f>VLOOKUP(B27,[2]Brokers!$B$9:$R$69,17,0)</f>
        <v>0</v>
      </c>
      <c r="J27" s="16">
        <f>VLOOKUP(B27,[1]Brokers!$B$9:$J$69,9,0)</f>
        <v>7280000</v>
      </c>
      <c r="K27" s="16">
        <v>0</v>
      </c>
      <c r="L27" s="16">
        <v>0</v>
      </c>
      <c r="M27" s="27">
        <f t="shared" si="0"/>
        <v>61252221.200000003</v>
      </c>
      <c r="N27" s="33">
        <f>VLOOKUP(B27,[2]Brokers!$B$9:$Y$67,24,0)+M27</f>
        <v>208244598.74000001</v>
      </c>
      <c r="O27" s="50">
        <f>N27/$N$68</f>
        <v>8.6049269776439438E-3</v>
      </c>
      <c r="P27" s="25"/>
    </row>
    <row r="28" spans="1:17" x14ac:dyDescent="0.25">
      <c r="A28" s="49">
        <v>13</v>
      </c>
      <c r="B28" s="12" t="s">
        <v>94</v>
      </c>
      <c r="C28" s="13" t="s">
        <v>95</v>
      </c>
      <c r="D28" s="14" t="s">
        <v>14</v>
      </c>
      <c r="E28" s="15" t="s">
        <v>14</v>
      </c>
      <c r="F28" s="15" t="s">
        <v>14</v>
      </c>
      <c r="G28" s="16">
        <f>VLOOKUP(B28,[1]Brokers!$B$9:$I$69,7,0)</f>
        <v>7031079</v>
      </c>
      <c r="H28" s="16">
        <f>VLOOKUP(B28,[1]Brokers!$B$9:$W$69,22,0)</f>
        <v>0</v>
      </c>
      <c r="I28" s="16">
        <f>VLOOKUP(B28,[2]Brokers!$B$9:$R$69,17,0)</f>
        <v>0</v>
      </c>
      <c r="J28" s="16">
        <f>VLOOKUP(B28,[1]Brokers!$B$9:$J$69,9,0)</f>
        <v>35506600</v>
      </c>
      <c r="K28" s="16">
        <v>0</v>
      </c>
      <c r="L28" s="16">
        <v>0</v>
      </c>
      <c r="M28" s="27">
        <f t="shared" si="0"/>
        <v>42537679</v>
      </c>
      <c r="N28" s="33">
        <f>VLOOKUP(B28,[2]Brokers!$B$9:$Y$67,24,0)+M28</f>
        <v>159595316</v>
      </c>
      <c r="O28" s="50">
        <f>N28/$N$68</f>
        <v>6.5946778378085389E-3</v>
      </c>
      <c r="P28" s="25"/>
    </row>
    <row r="29" spans="1:17" x14ac:dyDescent="0.25">
      <c r="A29" s="49">
        <v>14</v>
      </c>
      <c r="B29" s="12" t="s">
        <v>106</v>
      </c>
      <c r="C29" s="13" t="s">
        <v>107</v>
      </c>
      <c r="D29" s="14" t="s">
        <v>14</v>
      </c>
      <c r="E29" s="15"/>
      <c r="F29" s="15"/>
      <c r="G29" s="16">
        <f>VLOOKUP(B29,[1]Brokers!$B$9:$I$69,7,0)</f>
        <v>9439987</v>
      </c>
      <c r="H29" s="16">
        <f>VLOOKUP(B29,[1]Brokers!$B$9:$W$69,22,0)</f>
        <v>0</v>
      </c>
      <c r="I29" s="16">
        <f>VLOOKUP(B29,[2]Brokers!$B$9:$R$69,17,0)</f>
        <v>0</v>
      </c>
      <c r="J29" s="16">
        <f>VLOOKUP(B29,[1]Brokers!$B$9:$J$69,9,0)</f>
        <v>90998600</v>
      </c>
      <c r="K29" s="16">
        <v>0</v>
      </c>
      <c r="L29" s="16">
        <v>0</v>
      </c>
      <c r="M29" s="27">
        <f t="shared" si="0"/>
        <v>100438587</v>
      </c>
      <c r="N29" s="33">
        <f>VLOOKUP(B29,[2]Brokers!$B$9:$Y$67,24,0)+M29</f>
        <v>151137086</v>
      </c>
      <c r="O29" s="50">
        <f>N29/$N$68</f>
        <v>6.2451732074340028E-3</v>
      </c>
      <c r="P29" s="25"/>
    </row>
    <row r="30" spans="1:17" x14ac:dyDescent="0.25">
      <c r="A30" s="49">
        <v>15</v>
      </c>
      <c r="B30" s="12" t="s">
        <v>33</v>
      </c>
      <c r="C30" s="13" t="s">
        <v>34</v>
      </c>
      <c r="D30" s="14" t="s">
        <v>14</v>
      </c>
      <c r="E30" s="15" t="s">
        <v>14</v>
      </c>
      <c r="F30" s="15"/>
      <c r="G30" s="16">
        <f>VLOOKUP(B30,[1]Brokers!$B$9:$I$69,7,0)</f>
        <v>112802935.7</v>
      </c>
      <c r="H30" s="16">
        <f>VLOOKUP(B30,[1]Brokers!$B$9:$W$69,22,0)</f>
        <v>0</v>
      </c>
      <c r="I30" s="16">
        <f>VLOOKUP(B30,[2]Brokers!$B$9:$R$69,17,0)</f>
        <v>0</v>
      </c>
      <c r="J30" s="16">
        <f>VLOOKUP(B30,[1]Brokers!$B$9:$J$69,9,0)</f>
        <v>2000000</v>
      </c>
      <c r="K30" s="16">
        <v>0</v>
      </c>
      <c r="L30" s="16">
        <v>0</v>
      </c>
      <c r="M30" s="27">
        <f t="shared" si="0"/>
        <v>114802935.7</v>
      </c>
      <c r="N30" s="33">
        <f>VLOOKUP(B30,[2]Brokers!$B$9:$Y$67,24,0)+M30</f>
        <v>149443115.69999999</v>
      </c>
      <c r="O30" s="50">
        <f>N30/$N$68</f>
        <v>6.1751762383793719E-3</v>
      </c>
      <c r="P30" s="25"/>
    </row>
    <row r="31" spans="1:17" x14ac:dyDescent="0.25">
      <c r="A31" s="49">
        <v>16</v>
      </c>
      <c r="B31" s="12" t="s">
        <v>132</v>
      </c>
      <c r="C31" s="13" t="s">
        <v>134</v>
      </c>
      <c r="D31" s="14" t="s">
        <v>14</v>
      </c>
      <c r="E31" s="15"/>
      <c r="F31" s="15"/>
      <c r="G31" s="16">
        <f>VLOOKUP(B31,[1]Brokers!$B$9:$I$69,7,0)</f>
        <v>53280666.200000003</v>
      </c>
      <c r="H31" s="16">
        <f>VLOOKUP(B31,[1]Brokers!$B$9:$W$69,22,0)</f>
        <v>100000</v>
      </c>
      <c r="I31" s="16">
        <f>VLOOKUP(B31,[2]Brokers!$B$9:$R$69,17,0)</f>
        <v>0</v>
      </c>
      <c r="J31" s="16">
        <f>VLOOKUP(B31,[1]Brokers!$B$9:$J$69,9,0)</f>
        <v>420000</v>
      </c>
      <c r="K31" s="16">
        <v>0</v>
      </c>
      <c r="L31" s="16">
        <v>0</v>
      </c>
      <c r="M31" s="27">
        <f t="shared" si="0"/>
        <v>53800666.200000003</v>
      </c>
      <c r="N31" s="33">
        <f>VLOOKUP(B31,[2]Brokers!$B$9:$Y$67,24,0)+M31</f>
        <v>106693805.15000001</v>
      </c>
      <c r="O31" s="50">
        <f>N31/$N$68</f>
        <v>4.4087213202057109E-3</v>
      </c>
      <c r="P31" s="25"/>
    </row>
    <row r="32" spans="1:17" x14ac:dyDescent="0.25">
      <c r="A32" s="49">
        <v>17</v>
      </c>
      <c r="B32" s="12" t="s">
        <v>55</v>
      </c>
      <c r="C32" s="13" t="s">
        <v>56</v>
      </c>
      <c r="D32" s="14" t="s">
        <v>14</v>
      </c>
      <c r="E32" s="15"/>
      <c r="F32" s="15"/>
      <c r="G32" s="16">
        <f>VLOOKUP(B32,[1]Brokers!$B$9:$I$69,7,0)</f>
        <v>62935340</v>
      </c>
      <c r="H32" s="16">
        <f>VLOOKUP(B32,[1]Brokers!$B$9:$W$69,22,0)</f>
        <v>0</v>
      </c>
      <c r="I32" s="16">
        <f>VLOOKUP(B32,[2]Brokers!$B$9:$R$69,17,0)</f>
        <v>0</v>
      </c>
      <c r="J32" s="16">
        <f>VLOOKUP(B32,[1]Brokers!$B$9:$J$69,9,0)</f>
        <v>1540000</v>
      </c>
      <c r="K32" s="16">
        <v>0</v>
      </c>
      <c r="L32" s="16">
        <v>0</v>
      </c>
      <c r="M32" s="27">
        <f t="shared" si="0"/>
        <v>64475340</v>
      </c>
      <c r="N32" s="33">
        <f>VLOOKUP(B32,[2]Brokers!$B$9:$Y$67,24,0)+M32</f>
        <v>94147120</v>
      </c>
      <c r="O32" s="50">
        <f>N32/$N$68</f>
        <v>3.8902766153707234E-3</v>
      </c>
      <c r="P32" s="25"/>
    </row>
    <row r="33" spans="1:17" x14ac:dyDescent="0.25">
      <c r="A33" s="49">
        <v>18</v>
      </c>
      <c r="B33" s="12" t="s">
        <v>69</v>
      </c>
      <c r="C33" s="13" t="s">
        <v>70</v>
      </c>
      <c r="D33" s="14" t="s">
        <v>14</v>
      </c>
      <c r="E33" s="15"/>
      <c r="F33" s="15"/>
      <c r="G33" s="16">
        <f>VLOOKUP(B33,[1]Brokers!$B$9:$I$69,7,0)</f>
        <v>13813765.16</v>
      </c>
      <c r="H33" s="16">
        <f>VLOOKUP(B33,[1]Brokers!$B$9:$W$69,22,0)</f>
        <v>0</v>
      </c>
      <c r="I33" s="16">
        <f>VLOOKUP(B33,[2]Brokers!$B$9:$R$69,17,0)</f>
        <v>0</v>
      </c>
      <c r="J33" s="16">
        <f>VLOOKUP(B33,[1]Brokers!$B$9:$J$69,9,0)</f>
        <v>10287600</v>
      </c>
      <c r="K33" s="16">
        <v>0</v>
      </c>
      <c r="L33" s="16">
        <v>0</v>
      </c>
      <c r="M33" s="27">
        <f t="shared" si="0"/>
        <v>24101365.16</v>
      </c>
      <c r="N33" s="33">
        <f>VLOOKUP(B33,[2]Brokers!$B$9:$Y$67,24,0)+M33</f>
        <v>89204125.159999996</v>
      </c>
      <c r="O33" s="50">
        <f>N33/$N$68</f>
        <v>3.6860258933523529E-3</v>
      </c>
      <c r="P33" s="25"/>
    </row>
    <row r="34" spans="1:17" x14ac:dyDescent="0.25">
      <c r="A34" s="49">
        <v>19</v>
      </c>
      <c r="B34" s="12" t="s">
        <v>35</v>
      </c>
      <c r="C34" s="13" t="s">
        <v>36</v>
      </c>
      <c r="D34" s="14" t="s">
        <v>14</v>
      </c>
      <c r="E34" s="15" t="s">
        <v>14</v>
      </c>
      <c r="F34" s="15"/>
      <c r="G34" s="16">
        <f>VLOOKUP(B34,[1]Brokers!$B$9:$I$69,7,0)</f>
        <v>36119868.649999999</v>
      </c>
      <c r="H34" s="16">
        <f>VLOOKUP(B34,[1]Brokers!$B$9:$W$69,22,0)</f>
        <v>0</v>
      </c>
      <c r="I34" s="16">
        <f>VLOOKUP(B34,[2]Brokers!$B$9:$R$69,17,0)</f>
        <v>0</v>
      </c>
      <c r="J34" s="16">
        <f>VLOOKUP(B34,[1]Brokers!$B$9:$J$69,9,0)</f>
        <v>7689000</v>
      </c>
      <c r="K34" s="16">
        <v>0</v>
      </c>
      <c r="L34" s="16">
        <v>0</v>
      </c>
      <c r="M34" s="27">
        <f t="shared" si="0"/>
        <v>43808868.649999999</v>
      </c>
      <c r="N34" s="33">
        <f>VLOOKUP(B34,[2]Brokers!$B$9:$Y$67,24,0)+M34</f>
        <v>88628421.349999994</v>
      </c>
      <c r="O34" s="50">
        <f>N34/$N$68</f>
        <v>3.6622370927026585E-3</v>
      </c>
      <c r="P34" s="25"/>
    </row>
    <row r="35" spans="1:17" x14ac:dyDescent="0.25">
      <c r="A35" s="49">
        <v>20</v>
      </c>
      <c r="B35" s="12" t="s">
        <v>47</v>
      </c>
      <c r="C35" s="13" t="s">
        <v>48</v>
      </c>
      <c r="D35" s="14" t="s">
        <v>14</v>
      </c>
      <c r="E35" s="15"/>
      <c r="F35" s="15"/>
      <c r="G35" s="16">
        <f>VLOOKUP(B35,[1]Brokers!$B$9:$I$69,7,0)</f>
        <v>22402798.18</v>
      </c>
      <c r="H35" s="16">
        <f>VLOOKUP(B35,[1]Brokers!$B$9:$W$69,22,0)</f>
        <v>0</v>
      </c>
      <c r="I35" s="16">
        <f>VLOOKUP(B35,[2]Brokers!$B$9:$R$69,17,0)</f>
        <v>0</v>
      </c>
      <c r="J35" s="16">
        <f>VLOOKUP(B35,[1]Brokers!$B$9:$J$69,9,0)</f>
        <v>21442800</v>
      </c>
      <c r="K35" s="16">
        <v>0</v>
      </c>
      <c r="L35" s="16">
        <v>0</v>
      </c>
      <c r="M35" s="27">
        <f t="shared" si="0"/>
        <v>43845598.18</v>
      </c>
      <c r="N35" s="33">
        <f>VLOOKUP(B35,[2]Brokers!$B$9:$Y$67,24,0)+M35</f>
        <v>72101616.180000007</v>
      </c>
      <c r="O35" s="50">
        <f>N35/$N$68</f>
        <v>2.9793288563207182E-3</v>
      </c>
      <c r="P35" s="25"/>
    </row>
    <row r="36" spans="1:17" x14ac:dyDescent="0.25">
      <c r="A36" s="49">
        <v>21</v>
      </c>
      <c r="B36" s="12" t="s">
        <v>77</v>
      </c>
      <c r="C36" s="13" t="s">
        <v>78</v>
      </c>
      <c r="D36" s="14" t="s">
        <v>14</v>
      </c>
      <c r="E36" s="15"/>
      <c r="F36" s="15"/>
      <c r="G36" s="16">
        <f>VLOOKUP(B36,[1]Brokers!$B$9:$I$69,7,0)</f>
        <v>27299103</v>
      </c>
      <c r="H36" s="16">
        <f>VLOOKUP(B36,[1]Brokers!$B$9:$W$69,22,0)</f>
        <v>0</v>
      </c>
      <c r="I36" s="16">
        <f>VLOOKUP(B36,[2]Brokers!$B$9:$R$69,17,0)</f>
        <v>0</v>
      </c>
      <c r="J36" s="16">
        <f>VLOOKUP(B36,[1]Brokers!$B$9:$J$69,9,0)</f>
        <v>2002400</v>
      </c>
      <c r="K36" s="16">
        <v>0</v>
      </c>
      <c r="L36" s="16">
        <v>0</v>
      </c>
      <c r="M36" s="27">
        <f t="shared" si="0"/>
        <v>29301503</v>
      </c>
      <c r="N36" s="33">
        <f>VLOOKUP(B36,[2]Brokers!$B$9:$Y$67,24,0)+M36</f>
        <v>67794932.400000006</v>
      </c>
      <c r="O36" s="50">
        <f>N36/$N$68</f>
        <v>2.8013713022380184E-3</v>
      </c>
      <c r="P36" s="25"/>
    </row>
    <row r="37" spans="1:17" x14ac:dyDescent="0.25">
      <c r="A37" s="49">
        <v>22</v>
      </c>
      <c r="B37" s="12" t="s">
        <v>51</v>
      </c>
      <c r="C37" s="13" t="s">
        <v>52</v>
      </c>
      <c r="D37" s="14" t="s">
        <v>14</v>
      </c>
      <c r="E37" s="15" t="s">
        <v>14</v>
      </c>
      <c r="F37" s="15"/>
      <c r="G37" s="16">
        <f>VLOOKUP(B37,[1]Brokers!$B$9:$I$69,7,0)</f>
        <v>50304492.299999997</v>
      </c>
      <c r="H37" s="16">
        <f>VLOOKUP(B37,[1]Brokers!$B$9:$W$69,22,0)</f>
        <v>0</v>
      </c>
      <c r="I37" s="16">
        <f>VLOOKUP(B37,[2]Brokers!$B$9:$R$69,17,0)</f>
        <v>0</v>
      </c>
      <c r="J37" s="16">
        <f>VLOOKUP(B37,[1]Brokers!$B$9:$J$69,9,0)</f>
        <v>1590000</v>
      </c>
      <c r="K37" s="16">
        <v>0</v>
      </c>
      <c r="L37" s="16">
        <v>0</v>
      </c>
      <c r="M37" s="27">
        <f t="shared" si="0"/>
        <v>51894492.299999997</v>
      </c>
      <c r="N37" s="33">
        <f>VLOOKUP(B37,[2]Brokers!$B$9:$Y$67,24,0)+M37</f>
        <v>62182846.299999997</v>
      </c>
      <c r="O37" s="50">
        <f>N37/$N$68</f>
        <v>2.5694728934680306E-3</v>
      </c>
      <c r="P37" s="25"/>
    </row>
    <row r="38" spans="1:17" x14ac:dyDescent="0.25">
      <c r="A38" s="49">
        <v>23</v>
      </c>
      <c r="B38" s="12" t="s">
        <v>53</v>
      </c>
      <c r="C38" s="13" t="s">
        <v>54</v>
      </c>
      <c r="D38" s="14" t="s">
        <v>14</v>
      </c>
      <c r="E38" s="15"/>
      <c r="F38" s="15"/>
      <c r="G38" s="16">
        <f>VLOOKUP(B38,[1]Brokers!$B$9:$I$69,7,0)</f>
        <v>15542272.399999999</v>
      </c>
      <c r="H38" s="16">
        <f>VLOOKUP(B38,[1]Brokers!$B$9:$W$69,22,0)</f>
        <v>0</v>
      </c>
      <c r="I38" s="16">
        <f>VLOOKUP(B38,[2]Brokers!$B$9:$R$69,17,0)</f>
        <v>0</v>
      </c>
      <c r="J38" s="16">
        <f>VLOOKUP(B38,[1]Brokers!$B$9:$J$69,9,0)</f>
        <v>12418600</v>
      </c>
      <c r="K38" s="16">
        <v>0</v>
      </c>
      <c r="L38" s="16">
        <v>0</v>
      </c>
      <c r="M38" s="27">
        <f t="shared" si="0"/>
        <v>27960872.399999999</v>
      </c>
      <c r="N38" s="33">
        <f>VLOOKUP(B38,[2]Brokers!$B$9:$Y$67,24,0)+M38</f>
        <v>49745758.899999999</v>
      </c>
      <c r="O38" s="50">
        <f>N38/$N$68</f>
        <v>2.055556904582318E-3</v>
      </c>
      <c r="P38" s="25"/>
    </row>
    <row r="39" spans="1:17" x14ac:dyDescent="0.25">
      <c r="A39" s="49">
        <v>24</v>
      </c>
      <c r="B39" s="12" t="s">
        <v>73</v>
      </c>
      <c r="C39" s="13" t="s">
        <v>74</v>
      </c>
      <c r="D39" s="14" t="s">
        <v>14</v>
      </c>
      <c r="E39" s="15"/>
      <c r="F39" s="15"/>
      <c r="G39" s="16">
        <f>VLOOKUP(B39,[1]Brokers!$B$9:$I$69,7,0)</f>
        <v>2993720</v>
      </c>
      <c r="H39" s="16">
        <f>VLOOKUP(B39,[1]Brokers!$B$9:$W$69,22,0)</f>
        <v>0</v>
      </c>
      <c r="I39" s="16">
        <f>VLOOKUP(B39,[2]Brokers!$B$9:$R$69,17,0)</f>
        <v>0</v>
      </c>
      <c r="J39" s="16">
        <f>VLOOKUP(B39,[1]Brokers!$B$9:$J$69,9,0)</f>
        <v>17212600</v>
      </c>
      <c r="K39" s="16">
        <v>0</v>
      </c>
      <c r="L39" s="16">
        <v>0</v>
      </c>
      <c r="M39" s="27">
        <f t="shared" si="0"/>
        <v>20206320</v>
      </c>
      <c r="N39" s="33">
        <f>VLOOKUP(B39,[2]Brokers!$B$9:$Y$67,24,0)+M39</f>
        <v>44578790.289999999</v>
      </c>
      <c r="O39" s="50">
        <f>N39/$N$68</f>
        <v>1.8420513065795583E-3</v>
      </c>
      <c r="P39" s="25"/>
      <c r="Q39" s="1"/>
    </row>
    <row r="40" spans="1:17" x14ac:dyDescent="0.25">
      <c r="A40" s="49">
        <v>25</v>
      </c>
      <c r="B40" s="12" t="s">
        <v>86</v>
      </c>
      <c r="C40" s="13" t="s">
        <v>87</v>
      </c>
      <c r="D40" s="14" t="s">
        <v>14</v>
      </c>
      <c r="E40" s="15"/>
      <c r="F40" s="15"/>
      <c r="G40" s="16">
        <f>VLOOKUP(B40,[1]Brokers!$B$9:$I$69,7,0)</f>
        <v>26908898</v>
      </c>
      <c r="H40" s="16">
        <f>VLOOKUP(B40,[1]Brokers!$B$9:$W$69,22,0)</f>
        <v>0</v>
      </c>
      <c r="I40" s="16">
        <f>VLOOKUP(B40,[2]Brokers!$B$9:$R$69,17,0)</f>
        <v>0</v>
      </c>
      <c r="J40" s="16">
        <f>VLOOKUP(B40,[1]Brokers!$B$9:$J$69,9,0)</f>
        <v>1910800</v>
      </c>
      <c r="K40" s="16">
        <v>0</v>
      </c>
      <c r="L40" s="16">
        <v>0</v>
      </c>
      <c r="M40" s="27">
        <f t="shared" si="0"/>
        <v>28819698</v>
      </c>
      <c r="N40" s="33">
        <f>VLOOKUP(B40,[2]Brokers!$B$9:$Y$67,24,0)+M40</f>
        <v>41432026.100000001</v>
      </c>
      <c r="O40" s="50">
        <f>N40/$N$68</f>
        <v>1.7120230790305584E-3</v>
      </c>
      <c r="P40" s="25"/>
    </row>
    <row r="41" spans="1:17" x14ac:dyDescent="0.25">
      <c r="A41" s="49">
        <v>26</v>
      </c>
      <c r="B41" s="12" t="s">
        <v>57</v>
      </c>
      <c r="C41" s="13" t="s">
        <v>58</v>
      </c>
      <c r="D41" s="14" t="s">
        <v>14</v>
      </c>
      <c r="E41" s="15" t="s">
        <v>14</v>
      </c>
      <c r="F41" s="15" t="s">
        <v>14</v>
      </c>
      <c r="G41" s="16">
        <f>VLOOKUP(B41,[1]Brokers!$B$9:$I$69,7,0)</f>
        <v>17535498</v>
      </c>
      <c r="H41" s="16">
        <f>VLOOKUP(B41,[1]Brokers!$B$9:$W$69,22,0)</f>
        <v>0</v>
      </c>
      <c r="I41" s="16">
        <f>VLOOKUP(B41,[2]Brokers!$B$9:$R$69,17,0)</f>
        <v>0</v>
      </c>
      <c r="J41" s="16">
        <f>VLOOKUP(B41,[1]Brokers!$B$9:$J$69,9,0)</f>
        <v>19707400</v>
      </c>
      <c r="K41" s="16">
        <v>0</v>
      </c>
      <c r="L41" s="16">
        <v>0</v>
      </c>
      <c r="M41" s="27">
        <f t="shared" si="0"/>
        <v>37242898</v>
      </c>
      <c r="N41" s="33">
        <f>VLOOKUP(B41,[2]Brokers!$B$9:$Y$67,24,0)+M41</f>
        <v>40397211</v>
      </c>
      <c r="O41" s="50">
        <f>N41/$N$68</f>
        <v>1.6692632263153344E-3</v>
      </c>
      <c r="P41" s="25"/>
    </row>
    <row r="42" spans="1:17" x14ac:dyDescent="0.25">
      <c r="A42" s="49">
        <v>27</v>
      </c>
      <c r="B42" s="12" t="s">
        <v>45</v>
      </c>
      <c r="C42" s="13" t="s">
        <v>46</v>
      </c>
      <c r="D42" s="14" t="s">
        <v>14</v>
      </c>
      <c r="E42" s="15"/>
      <c r="F42" s="15"/>
      <c r="G42" s="16">
        <f>VLOOKUP(B42,[1]Brokers!$B$9:$I$69,7,0)</f>
        <v>4549824.25</v>
      </c>
      <c r="H42" s="16">
        <f>VLOOKUP(B42,[1]Brokers!$B$9:$W$69,22,0)</f>
        <v>0</v>
      </c>
      <c r="I42" s="16">
        <f>VLOOKUP(B42,[2]Brokers!$B$9:$R$69,17,0)</f>
        <v>0</v>
      </c>
      <c r="J42" s="16">
        <f>VLOOKUP(B42,[1]Brokers!$B$9:$J$69,9,0)</f>
        <v>12067600</v>
      </c>
      <c r="K42" s="16">
        <v>0</v>
      </c>
      <c r="L42" s="16">
        <v>0</v>
      </c>
      <c r="M42" s="27">
        <f t="shared" si="0"/>
        <v>16617424.25</v>
      </c>
      <c r="N42" s="33">
        <f>VLOOKUP(B42,[2]Brokers!$B$9:$Y$67,24,0)+M42</f>
        <v>38777829.359999999</v>
      </c>
      <c r="O42" s="50">
        <f>N42/$N$68</f>
        <v>1.6023483538747045E-3</v>
      </c>
      <c r="P42" s="25"/>
    </row>
    <row r="43" spans="1:17" x14ac:dyDescent="0.25">
      <c r="A43" s="49">
        <v>28</v>
      </c>
      <c r="B43" s="12" t="s">
        <v>118</v>
      </c>
      <c r="C43" s="13" t="s">
        <v>119</v>
      </c>
      <c r="D43" s="14" t="s">
        <v>14</v>
      </c>
      <c r="E43" s="15"/>
      <c r="F43" s="15"/>
      <c r="G43" s="16">
        <f>VLOOKUP(B43,[1]Brokers!$B$9:$I$69,7,0)</f>
        <v>14443794.739999998</v>
      </c>
      <c r="H43" s="16">
        <f>VLOOKUP(B43,[1]Brokers!$B$9:$W$69,22,0)</f>
        <v>0</v>
      </c>
      <c r="I43" s="16">
        <f>VLOOKUP(B43,[2]Brokers!$B$9:$R$69,17,0)</f>
        <v>0</v>
      </c>
      <c r="J43" s="16">
        <f>VLOOKUP(B43,[1]Brokers!$B$9:$J$69,9,0)</f>
        <v>21990000</v>
      </c>
      <c r="K43" s="16">
        <v>0</v>
      </c>
      <c r="L43" s="16">
        <v>0</v>
      </c>
      <c r="M43" s="27">
        <f t="shared" si="0"/>
        <v>36433794.739999995</v>
      </c>
      <c r="N43" s="33">
        <f>VLOOKUP(B43,[2]Brokers!$B$9:$Y$67,24,0)+M43</f>
        <v>38641795.739999995</v>
      </c>
      <c r="O43" s="50">
        <f>N43/$N$68</f>
        <v>1.5967272747509857E-3</v>
      </c>
      <c r="P43" s="25"/>
    </row>
    <row r="44" spans="1:17" x14ac:dyDescent="0.25">
      <c r="A44" s="49">
        <v>29</v>
      </c>
      <c r="B44" s="12" t="s">
        <v>96</v>
      </c>
      <c r="C44" s="13" t="s">
        <v>97</v>
      </c>
      <c r="D44" s="14" t="s">
        <v>14</v>
      </c>
      <c r="E44" s="15"/>
      <c r="F44" s="15"/>
      <c r="G44" s="16">
        <f>VLOOKUP(B44,[1]Brokers!$B$9:$I$69,7,0)</f>
        <v>15526374</v>
      </c>
      <c r="H44" s="16">
        <f>VLOOKUP(B44,[1]Brokers!$B$9:$W$69,22,0)</f>
        <v>0</v>
      </c>
      <c r="I44" s="16">
        <f>VLOOKUP(B44,[2]Brokers!$B$9:$R$69,17,0)</f>
        <v>0</v>
      </c>
      <c r="J44" s="16">
        <f>VLOOKUP(B44,[1]Brokers!$B$9:$J$69,9,0)</f>
        <v>16352000</v>
      </c>
      <c r="K44" s="16">
        <v>0</v>
      </c>
      <c r="L44" s="16">
        <v>0</v>
      </c>
      <c r="M44" s="27">
        <f t="shared" si="0"/>
        <v>31878374</v>
      </c>
      <c r="N44" s="33">
        <f>VLOOKUP(B44,[2]Brokers!$B$9:$Y$67,24,0)+M44</f>
        <v>37474755</v>
      </c>
      <c r="O44" s="50">
        <f>N44/$N$68</f>
        <v>1.5485036934029112E-3</v>
      </c>
      <c r="P44" s="25"/>
    </row>
    <row r="45" spans="1:17" x14ac:dyDescent="0.25">
      <c r="A45" s="49">
        <v>30</v>
      </c>
      <c r="B45" s="12" t="s">
        <v>59</v>
      </c>
      <c r="C45" s="13" t="s">
        <v>60</v>
      </c>
      <c r="D45" s="14" t="s">
        <v>14</v>
      </c>
      <c r="E45" s="15"/>
      <c r="F45" s="15"/>
      <c r="G45" s="16">
        <f>VLOOKUP(B45,[1]Brokers!$B$9:$I$69,7,0)</f>
        <v>14858503.98</v>
      </c>
      <c r="H45" s="16">
        <f>VLOOKUP(B45,[1]Brokers!$B$9:$W$69,22,0)</f>
        <v>0</v>
      </c>
      <c r="I45" s="16">
        <f>VLOOKUP(B45,[2]Brokers!$B$9:$R$69,17,0)</f>
        <v>0</v>
      </c>
      <c r="J45" s="16">
        <f>VLOOKUP(B45,[1]Brokers!$B$9:$J$69,9,0)</f>
        <v>2150000</v>
      </c>
      <c r="K45" s="16">
        <v>0</v>
      </c>
      <c r="L45" s="16">
        <v>0</v>
      </c>
      <c r="M45" s="27">
        <f t="shared" si="0"/>
        <v>17008503.98</v>
      </c>
      <c r="N45" s="33">
        <f>VLOOKUP(B45,[2]Brokers!$B$9:$Y$67,24,0)+M45</f>
        <v>35803876.18</v>
      </c>
      <c r="O45" s="50">
        <f>N45/$N$68</f>
        <v>1.4794608931498155E-3</v>
      </c>
      <c r="P45" s="25"/>
    </row>
    <row r="46" spans="1:17" x14ac:dyDescent="0.25">
      <c r="A46" s="49">
        <v>31</v>
      </c>
      <c r="B46" s="12" t="s">
        <v>80</v>
      </c>
      <c r="C46" s="13" t="s">
        <v>81</v>
      </c>
      <c r="D46" s="14" t="s">
        <v>14</v>
      </c>
      <c r="E46" s="15"/>
      <c r="F46" s="15"/>
      <c r="G46" s="16">
        <f>VLOOKUP(B46,[1]Brokers!$B$9:$I$69,7,0)</f>
        <v>5674417.2000000002</v>
      </c>
      <c r="H46" s="16">
        <f>VLOOKUP(B46,[1]Brokers!$B$9:$W$69,22,0)</f>
        <v>0</v>
      </c>
      <c r="I46" s="16">
        <f>VLOOKUP(B46,[2]Brokers!$B$9:$R$69,17,0)</f>
        <v>0</v>
      </c>
      <c r="J46" s="16">
        <f>VLOOKUP(B46,[1]Brokers!$B$9:$J$69,9,0)</f>
        <v>25298400</v>
      </c>
      <c r="K46" s="16">
        <v>0</v>
      </c>
      <c r="L46" s="16">
        <v>0</v>
      </c>
      <c r="M46" s="27">
        <f t="shared" si="0"/>
        <v>30972817.199999999</v>
      </c>
      <c r="N46" s="33">
        <f>VLOOKUP(B46,[2]Brokers!$B$9:$Y$67,24,0)+M46</f>
        <v>34853677.280000001</v>
      </c>
      <c r="O46" s="50">
        <f>N46/$N$68</f>
        <v>1.4401974875286878E-3</v>
      </c>
      <c r="P46" s="25"/>
    </row>
    <row r="47" spans="1:17" x14ac:dyDescent="0.25">
      <c r="A47" s="49">
        <v>32</v>
      </c>
      <c r="B47" s="12" t="s">
        <v>67</v>
      </c>
      <c r="C47" s="13" t="s">
        <v>68</v>
      </c>
      <c r="D47" s="14" t="s">
        <v>14</v>
      </c>
      <c r="E47" s="15"/>
      <c r="F47" s="15"/>
      <c r="G47" s="16">
        <f>VLOOKUP(B47,[1]Brokers!$B$9:$I$69,7,0)</f>
        <v>2421910</v>
      </c>
      <c r="H47" s="16">
        <f>VLOOKUP(B47,[1]Brokers!$B$9:$W$69,22,0)</f>
        <v>0</v>
      </c>
      <c r="I47" s="16">
        <f>VLOOKUP(B47,[2]Brokers!$B$9:$R$69,17,0)</f>
        <v>0</v>
      </c>
      <c r="J47" s="16">
        <f>VLOOKUP(B47,[1]Brokers!$B$9:$J$69,9,0)</f>
        <v>10618200</v>
      </c>
      <c r="K47" s="16">
        <v>0</v>
      </c>
      <c r="L47" s="16">
        <v>0</v>
      </c>
      <c r="M47" s="27">
        <f t="shared" si="0"/>
        <v>13040110</v>
      </c>
      <c r="N47" s="33">
        <f>VLOOKUP(B47,[2]Brokers!$B$9:$Y$67,24,0)+M47</f>
        <v>34371895</v>
      </c>
      <c r="O47" s="50">
        <f>N47/$N$68</f>
        <v>1.4202896418337373E-3</v>
      </c>
      <c r="P47" s="25"/>
    </row>
    <row r="48" spans="1:17" x14ac:dyDescent="0.25">
      <c r="A48" s="49">
        <v>33</v>
      </c>
      <c r="B48" s="12" t="s">
        <v>43</v>
      </c>
      <c r="C48" s="13" t="s">
        <v>44</v>
      </c>
      <c r="D48" s="14" t="s">
        <v>14</v>
      </c>
      <c r="E48" s="15" t="s">
        <v>14</v>
      </c>
      <c r="F48" s="15"/>
      <c r="G48" s="16">
        <f>VLOOKUP(B48,[1]Brokers!$B$9:$I$69,7,0)</f>
        <v>14072815</v>
      </c>
      <c r="H48" s="16">
        <f>VLOOKUP(B48,[1]Brokers!$B$9:$W$69,22,0)</f>
        <v>0</v>
      </c>
      <c r="I48" s="16">
        <f>VLOOKUP(B48,[2]Brokers!$B$9:$R$69,17,0)</f>
        <v>0</v>
      </c>
      <c r="J48" s="16">
        <f>VLOOKUP(B48,[1]Brokers!$B$9:$J$69,9,0)</f>
        <v>4500000</v>
      </c>
      <c r="K48" s="16">
        <v>0</v>
      </c>
      <c r="L48" s="16">
        <v>0</v>
      </c>
      <c r="M48" s="27">
        <f t="shared" ref="M48:M67" si="1">L48+I48+J48+H48+G48</f>
        <v>18572815</v>
      </c>
      <c r="N48" s="33">
        <f>VLOOKUP(B48,[2]Brokers!$B$9:$Y$67,24,0)+M48</f>
        <v>30890525</v>
      </c>
      <c r="O48" s="50">
        <f>N48/$N$68</f>
        <v>1.2764350841961466E-3</v>
      </c>
      <c r="P48" s="25"/>
    </row>
    <row r="49" spans="1:17" x14ac:dyDescent="0.25">
      <c r="A49" s="49">
        <v>34</v>
      </c>
      <c r="B49" s="12" t="s">
        <v>49</v>
      </c>
      <c r="C49" s="13" t="s">
        <v>50</v>
      </c>
      <c r="D49" s="14" t="s">
        <v>14</v>
      </c>
      <c r="E49" s="15"/>
      <c r="F49" s="15"/>
      <c r="G49" s="16">
        <f>VLOOKUP(B49,[1]Brokers!$B$9:$I$69,7,0)</f>
        <v>2093813.8</v>
      </c>
      <c r="H49" s="16">
        <f>VLOOKUP(B49,[1]Brokers!$B$9:$W$69,22,0)</f>
        <v>0</v>
      </c>
      <c r="I49" s="16">
        <f>VLOOKUP(B49,[2]Brokers!$B$9:$R$69,17,0)</f>
        <v>0</v>
      </c>
      <c r="J49" s="16">
        <f>VLOOKUP(B49,[1]Brokers!$B$9:$J$69,9,0)</f>
        <v>17445400</v>
      </c>
      <c r="K49" s="16">
        <v>0</v>
      </c>
      <c r="L49" s="16">
        <v>0</v>
      </c>
      <c r="M49" s="27">
        <f t="shared" si="1"/>
        <v>19539213.800000001</v>
      </c>
      <c r="N49" s="33">
        <f>VLOOKUP(B49,[2]Brokers!$B$9:$Y$67,24,0)+M49</f>
        <v>19621933.800000001</v>
      </c>
      <c r="O49" s="50">
        <f>N49/$N$68</f>
        <v>8.1080281808399866E-4</v>
      </c>
      <c r="P49" s="25"/>
    </row>
    <row r="50" spans="1:17" x14ac:dyDescent="0.25">
      <c r="A50" s="49">
        <v>35</v>
      </c>
      <c r="B50" s="12" t="s">
        <v>88</v>
      </c>
      <c r="C50" s="13" t="s">
        <v>89</v>
      </c>
      <c r="D50" s="14" t="s">
        <v>14</v>
      </c>
      <c r="E50" s="15"/>
      <c r="F50" s="15"/>
      <c r="G50" s="16">
        <f>VLOOKUP(B50,[1]Brokers!$B$9:$I$69,7,0)</f>
        <v>5173373.2</v>
      </c>
      <c r="H50" s="16">
        <f>VLOOKUP(B50,[1]Brokers!$B$9:$W$69,22,0)</f>
        <v>0</v>
      </c>
      <c r="I50" s="16">
        <f>VLOOKUP(B50,[2]Brokers!$B$9:$R$69,17,0)</f>
        <v>0</v>
      </c>
      <c r="J50" s="16">
        <f>VLOOKUP(B50,[1]Brokers!$B$9:$J$69,9,0)</f>
        <v>10181200</v>
      </c>
      <c r="K50" s="16">
        <v>0</v>
      </c>
      <c r="L50" s="16">
        <v>0</v>
      </c>
      <c r="M50" s="27">
        <f t="shared" si="1"/>
        <v>15354573.199999999</v>
      </c>
      <c r="N50" s="33">
        <f>VLOOKUP(B50,[2]Brokers!$B$9:$Y$67,24,0)+M50</f>
        <v>15683333.199999999</v>
      </c>
      <c r="O50" s="50">
        <f>N50/$N$68</f>
        <v>6.4805492084120354E-4</v>
      </c>
      <c r="P50" s="25"/>
    </row>
    <row r="51" spans="1:17" x14ac:dyDescent="0.25">
      <c r="A51" s="49">
        <v>36</v>
      </c>
      <c r="B51" s="12" t="s">
        <v>63</v>
      </c>
      <c r="C51" s="13" t="s">
        <v>64</v>
      </c>
      <c r="D51" s="14" t="s">
        <v>14</v>
      </c>
      <c r="E51" s="15"/>
      <c r="F51" s="15"/>
      <c r="G51" s="16">
        <f>VLOOKUP(B51,[1]Brokers!$B$9:$I$69,7,0)</f>
        <v>0</v>
      </c>
      <c r="H51" s="16">
        <f>VLOOKUP(B51,[1]Brokers!$B$9:$W$69,22,0)</f>
        <v>0</v>
      </c>
      <c r="I51" s="16">
        <f>VLOOKUP(B51,[2]Brokers!$B$9:$R$69,17,0)</f>
        <v>0</v>
      </c>
      <c r="J51" s="16">
        <f>VLOOKUP(B51,[1]Brokers!$B$9:$J$69,9,0)</f>
        <v>13805200</v>
      </c>
      <c r="K51" s="16">
        <v>0</v>
      </c>
      <c r="L51" s="16">
        <v>0</v>
      </c>
      <c r="M51" s="27">
        <f t="shared" si="1"/>
        <v>13805200</v>
      </c>
      <c r="N51" s="33">
        <f>VLOOKUP(B51,[2]Brokers!$B$9:$Y$67,24,0)+M51</f>
        <v>13805200</v>
      </c>
      <c r="O51" s="50">
        <f>N51/$N$68</f>
        <v>5.7044811068587028E-4</v>
      </c>
      <c r="P51" s="25"/>
    </row>
    <row r="52" spans="1:17" x14ac:dyDescent="0.25">
      <c r="A52" s="49">
        <v>37</v>
      </c>
      <c r="B52" s="12" t="s">
        <v>65</v>
      </c>
      <c r="C52" s="13" t="s">
        <v>66</v>
      </c>
      <c r="D52" s="14" t="s">
        <v>14</v>
      </c>
      <c r="E52" s="15"/>
      <c r="F52" s="15"/>
      <c r="G52" s="16">
        <f>VLOOKUP(B52,[1]Brokers!$B$9:$I$69,7,0)</f>
        <v>6207790</v>
      </c>
      <c r="H52" s="16">
        <f>VLOOKUP(B52,[1]Brokers!$B$9:$W$69,22,0)</f>
        <v>0</v>
      </c>
      <c r="I52" s="16">
        <f>VLOOKUP(B52,[2]Brokers!$B$9:$R$69,17,0)</f>
        <v>0</v>
      </c>
      <c r="J52" s="16">
        <f>VLOOKUP(B52,[1]Brokers!$B$9:$J$69,9,0)</f>
        <v>6535600</v>
      </c>
      <c r="K52" s="16">
        <v>0</v>
      </c>
      <c r="L52" s="16">
        <v>0</v>
      </c>
      <c r="M52" s="27">
        <f t="shared" si="1"/>
        <v>12743390</v>
      </c>
      <c r="N52" s="33">
        <f>VLOOKUP(B52,[2]Brokers!$B$9:$Y$67,24,0)+M52</f>
        <v>12878831</v>
      </c>
      <c r="O52" s="50">
        <f>N52/$N$68</f>
        <v>5.3216938630317682E-4</v>
      </c>
      <c r="P52" s="25"/>
    </row>
    <row r="53" spans="1:17" x14ac:dyDescent="0.25">
      <c r="A53" s="49">
        <v>38</v>
      </c>
      <c r="B53" s="12" t="s">
        <v>61</v>
      </c>
      <c r="C53" s="13" t="s">
        <v>62</v>
      </c>
      <c r="D53" s="14" t="s">
        <v>14</v>
      </c>
      <c r="E53" s="15" t="s">
        <v>14</v>
      </c>
      <c r="F53" s="15" t="s">
        <v>14</v>
      </c>
      <c r="G53" s="16">
        <f>VLOOKUP(B53,[1]Brokers!$B$9:$I$69,7,0)</f>
        <v>8524298</v>
      </c>
      <c r="H53" s="16">
        <f>VLOOKUP(B53,[1]Brokers!$B$9:$W$69,22,0)</f>
        <v>0</v>
      </c>
      <c r="I53" s="16">
        <f>VLOOKUP(B53,[2]Brokers!$B$9:$R$69,17,0)</f>
        <v>0</v>
      </c>
      <c r="J53" s="16">
        <f>VLOOKUP(B53,[1]Brokers!$B$9:$J$69,9,0)</f>
        <v>616000</v>
      </c>
      <c r="K53" s="16">
        <v>0</v>
      </c>
      <c r="L53" s="16">
        <v>0</v>
      </c>
      <c r="M53" s="27">
        <f t="shared" si="1"/>
        <v>9140298</v>
      </c>
      <c r="N53" s="33">
        <f>VLOOKUP(B53,[2]Brokers!$B$9:$Y$67,24,0)+M53</f>
        <v>9140298</v>
      </c>
      <c r="O53" s="50">
        <f>N53/$N$68</f>
        <v>3.7768853223465348E-4</v>
      </c>
      <c r="P53" s="25"/>
    </row>
    <row r="54" spans="1:17" x14ac:dyDescent="0.25">
      <c r="A54" s="49">
        <v>39</v>
      </c>
      <c r="B54" s="12" t="s">
        <v>104</v>
      </c>
      <c r="C54" s="13" t="s">
        <v>105</v>
      </c>
      <c r="D54" s="14" t="s">
        <v>14</v>
      </c>
      <c r="E54" s="14" t="s">
        <v>14</v>
      </c>
      <c r="F54" s="15"/>
      <c r="G54" s="16">
        <f>VLOOKUP(B54,[1]Brokers!$B$9:$I$69,7,0)</f>
        <v>0</v>
      </c>
      <c r="H54" s="16">
        <f>VLOOKUP(B54,[1]Brokers!$B$9:$W$69,22,0)</f>
        <v>0</v>
      </c>
      <c r="I54" s="16">
        <f>VLOOKUP(B54,[2]Brokers!$B$9:$R$69,17,0)</f>
        <v>0</v>
      </c>
      <c r="J54" s="16">
        <f>VLOOKUP(B54,[1]Brokers!$B$9:$J$69,9,0)</f>
        <v>8769800</v>
      </c>
      <c r="K54" s="16">
        <v>0</v>
      </c>
      <c r="L54" s="16">
        <v>0</v>
      </c>
      <c r="M54" s="27">
        <f t="shared" si="1"/>
        <v>8769800</v>
      </c>
      <c r="N54" s="33">
        <f>VLOOKUP(B54,[2]Brokers!$B$9:$Y$67,24,0)+M54</f>
        <v>8769800</v>
      </c>
      <c r="O54" s="50">
        <f>N54/$N$68</f>
        <v>3.6237909201554088E-4</v>
      </c>
      <c r="P54" s="25"/>
    </row>
    <row r="55" spans="1:17" x14ac:dyDescent="0.25">
      <c r="A55" s="49">
        <v>40</v>
      </c>
      <c r="B55" s="12" t="s">
        <v>130</v>
      </c>
      <c r="C55" s="13" t="s">
        <v>129</v>
      </c>
      <c r="D55" s="14" t="s">
        <v>14</v>
      </c>
      <c r="E55" s="15"/>
      <c r="F55" s="15"/>
      <c r="G55" s="16">
        <f>VLOOKUP(B55,[1]Brokers!$B$9:$I$69,7,0)</f>
        <v>5456139</v>
      </c>
      <c r="H55" s="16">
        <f>VLOOKUP(B55,[1]Brokers!$B$9:$W$69,22,0)</f>
        <v>0</v>
      </c>
      <c r="I55" s="16">
        <f>VLOOKUP(B55,[2]Brokers!$B$9:$R$69,17,0)</f>
        <v>0</v>
      </c>
      <c r="J55" s="16">
        <f>VLOOKUP(B55,[1]Brokers!$B$9:$J$69,9,0)</f>
        <v>0</v>
      </c>
      <c r="K55" s="16"/>
      <c r="L55" s="16">
        <v>0</v>
      </c>
      <c r="M55" s="27">
        <f t="shared" si="1"/>
        <v>5456139</v>
      </c>
      <c r="N55" s="33">
        <f>VLOOKUP(B55,[2]Brokers!$B$9:$Y$67,24,0)+M55</f>
        <v>7026939</v>
      </c>
      <c r="O55" s="50">
        <f>N55/$N$68</f>
        <v>2.9036189815829242E-4</v>
      </c>
      <c r="P55" s="25"/>
    </row>
    <row r="56" spans="1:17" s="18" customFormat="1" x14ac:dyDescent="0.25">
      <c r="A56" s="49">
        <v>41</v>
      </c>
      <c r="B56" s="12" t="s">
        <v>39</v>
      </c>
      <c r="C56" s="13" t="s">
        <v>40</v>
      </c>
      <c r="D56" s="14" t="s">
        <v>14</v>
      </c>
      <c r="E56" s="15"/>
      <c r="F56" s="15"/>
      <c r="G56" s="16">
        <f>VLOOKUP(B56,[1]Brokers!$B$9:$I$69,7,0)</f>
        <v>1238448</v>
      </c>
      <c r="H56" s="16">
        <f>VLOOKUP(B56,[1]Brokers!$B$9:$W$69,22,0)</f>
        <v>0</v>
      </c>
      <c r="I56" s="16">
        <f>VLOOKUP(B56,[2]Brokers!$B$9:$R$69,17,0)</f>
        <v>0</v>
      </c>
      <c r="J56" s="16">
        <f>VLOOKUP(B56,[1]Brokers!$B$9:$J$69,9,0)</f>
        <v>1680000</v>
      </c>
      <c r="K56" s="16">
        <v>0</v>
      </c>
      <c r="L56" s="16">
        <v>0</v>
      </c>
      <c r="M56" s="27">
        <f t="shared" si="1"/>
        <v>2918448</v>
      </c>
      <c r="N56" s="33">
        <f>VLOOKUP(B56,[2]Brokers!$B$9:$Y$67,24,0)+M56</f>
        <v>4239768.55</v>
      </c>
      <c r="O56" s="50">
        <f>N56/$N$68</f>
        <v>1.7519253318263201E-4</v>
      </c>
      <c r="P56" s="25"/>
      <c r="Q56" s="17"/>
    </row>
    <row r="57" spans="1:17" x14ac:dyDescent="0.25">
      <c r="A57" s="49">
        <v>42</v>
      </c>
      <c r="B57" s="12" t="s">
        <v>82</v>
      </c>
      <c r="C57" s="13" t="s">
        <v>83</v>
      </c>
      <c r="D57" s="14" t="s">
        <v>14</v>
      </c>
      <c r="E57" s="15"/>
      <c r="F57" s="15"/>
      <c r="G57" s="16">
        <f>VLOOKUP(B57,[1]Brokers!$B$9:$I$69,7,0)</f>
        <v>0</v>
      </c>
      <c r="H57" s="16">
        <f>VLOOKUP(B57,[1]Brokers!$B$9:$W$69,22,0)</f>
        <v>0</v>
      </c>
      <c r="I57" s="16">
        <f>VLOOKUP(B57,[2]Brokers!$B$9:$R$69,17,0)</f>
        <v>0</v>
      </c>
      <c r="J57" s="16">
        <f>VLOOKUP(B57,[1]Brokers!$B$9:$J$69,9,0)</f>
        <v>3266000</v>
      </c>
      <c r="K57" s="16">
        <v>0</v>
      </c>
      <c r="L57" s="16">
        <v>0</v>
      </c>
      <c r="M57" s="27">
        <f t="shared" si="1"/>
        <v>3266000</v>
      </c>
      <c r="N57" s="33">
        <f>VLOOKUP(B57,[2]Brokers!$B$9:$Y$67,24,0)+M57</f>
        <v>3266000</v>
      </c>
      <c r="O57" s="50">
        <f>N57/$N$68</f>
        <v>1.349552001781975E-4</v>
      </c>
      <c r="P57" s="25"/>
    </row>
    <row r="58" spans="1:17" x14ac:dyDescent="0.25">
      <c r="A58" s="49">
        <v>43</v>
      </c>
      <c r="B58" s="12" t="s">
        <v>37</v>
      </c>
      <c r="C58" s="13" t="s">
        <v>38</v>
      </c>
      <c r="D58" s="14" t="s">
        <v>14</v>
      </c>
      <c r="E58" s="15" t="s">
        <v>14</v>
      </c>
      <c r="F58" s="15" t="s">
        <v>14</v>
      </c>
      <c r="G58" s="16">
        <f>VLOOKUP(B58,[1]Brokers!$B$9:$I$69,7,0)</f>
        <v>244000</v>
      </c>
      <c r="H58" s="16">
        <f>VLOOKUP(B58,[1]Brokers!$B$9:$W$69,22,0)</f>
        <v>0</v>
      </c>
      <c r="I58" s="16">
        <f>VLOOKUP(B58,[2]Brokers!$B$9:$R$69,17,0)</f>
        <v>0</v>
      </c>
      <c r="J58" s="16">
        <f>VLOOKUP(B58,[1]Brokers!$B$9:$J$69,9,0)</f>
        <v>1000000</v>
      </c>
      <c r="K58" s="16">
        <v>0</v>
      </c>
      <c r="L58" s="16">
        <v>0</v>
      </c>
      <c r="M58" s="27">
        <f t="shared" si="1"/>
        <v>1244000</v>
      </c>
      <c r="N58" s="33">
        <f>VLOOKUP(B58,[2]Brokers!$B$9:$Y$67,24,0)+M58</f>
        <v>1244000</v>
      </c>
      <c r="O58" s="50">
        <f>N58/$N$68</f>
        <v>5.1403634115639225E-5</v>
      </c>
      <c r="P58" s="25"/>
    </row>
    <row r="59" spans="1:17" x14ac:dyDescent="0.25">
      <c r="A59" s="49">
        <v>44</v>
      </c>
      <c r="B59" s="12" t="s">
        <v>84</v>
      </c>
      <c r="C59" s="13" t="s">
        <v>85</v>
      </c>
      <c r="D59" s="14" t="s">
        <v>14</v>
      </c>
      <c r="E59" s="15" t="s">
        <v>14</v>
      </c>
      <c r="F59" s="15"/>
      <c r="G59" s="16">
        <f>VLOOKUP(B59,[1]Brokers!$B$9:$I$69,7,0)</f>
        <v>36670</v>
      </c>
      <c r="H59" s="16">
        <f>VLOOKUP(B59,[1]Brokers!$B$9:$W$69,22,0)</f>
        <v>0</v>
      </c>
      <c r="I59" s="16">
        <f>VLOOKUP(B59,[2]Brokers!$B$9:$R$69,17,0)</f>
        <v>0</v>
      </c>
      <c r="J59" s="16">
        <f>VLOOKUP(B59,[1]Brokers!$B$9:$J$69,9,0)</f>
        <v>1000000</v>
      </c>
      <c r="K59" s="16">
        <v>0</v>
      </c>
      <c r="L59" s="16">
        <v>0</v>
      </c>
      <c r="M59" s="27">
        <f t="shared" si="1"/>
        <v>1036670</v>
      </c>
      <c r="N59" s="33">
        <f>VLOOKUP(B59,[2]Brokers!$B$9:$Y$67,24,0)+M59</f>
        <v>1036670</v>
      </c>
      <c r="O59" s="50">
        <f>N59/$N$68</f>
        <v>4.2836499500530315E-5</v>
      </c>
      <c r="P59" s="25"/>
    </row>
    <row r="60" spans="1:17" x14ac:dyDescent="0.25">
      <c r="A60" s="49">
        <v>45</v>
      </c>
      <c r="B60" s="12" t="s">
        <v>90</v>
      </c>
      <c r="C60" s="13" t="s">
        <v>91</v>
      </c>
      <c r="D60" s="14" t="s">
        <v>14</v>
      </c>
      <c r="E60" s="15"/>
      <c r="F60" s="15"/>
      <c r="G60" s="16">
        <f>VLOOKUP(B60,[1]Brokers!$B$9:$I$69,7,0)</f>
        <v>745426.4</v>
      </c>
      <c r="H60" s="16">
        <f>VLOOKUP(B60,[1]Brokers!$B$9:$W$69,22,0)</f>
        <v>0</v>
      </c>
      <c r="I60" s="16">
        <f>VLOOKUP(B60,[2]Brokers!$B$9:$R$69,17,0)</f>
        <v>0</v>
      </c>
      <c r="J60" s="16">
        <f>VLOOKUP(B60,[1]Brokers!$B$9:$J$69,9,0)</f>
        <v>0</v>
      </c>
      <c r="K60" s="16">
        <v>0</v>
      </c>
      <c r="L60" s="16">
        <v>0</v>
      </c>
      <c r="M60" s="27">
        <f t="shared" si="1"/>
        <v>745426.4</v>
      </c>
      <c r="N60" s="33">
        <f>VLOOKUP(B60,[2]Brokers!$B$9:$Y$67,24,0)+M60</f>
        <v>871196.4</v>
      </c>
      <c r="O60" s="50">
        <f>N60/$N$68</f>
        <v>3.5998923624165658E-5</v>
      </c>
      <c r="P60" s="25"/>
    </row>
    <row r="61" spans="1:17" x14ac:dyDescent="0.25">
      <c r="A61" s="49">
        <v>46</v>
      </c>
      <c r="B61" s="12" t="s">
        <v>98</v>
      </c>
      <c r="C61" s="13" t="s">
        <v>99</v>
      </c>
      <c r="D61" s="14" t="s">
        <v>14</v>
      </c>
      <c r="E61" s="15" t="s">
        <v>14</v>
      </c>
      <c r="F61" s="15" t="s">
        <v>14</v>
      </c>
      <c r="G61" s="16">
        <f>VLOOKUP(B61,[1]Brokers!$B$9:$I$69,7,0)</f>
        <v>0</v>
      </c>
      <c r="H61" s="16">
        <f>VLOOKUP(B61,[1]Brokers!$B$9:$W$69,22,0)</f>
        <v>0</v>
      </c>
      <c r="I61" s="16">
        <f>VLOOKUP(B61,[2]Brokers!$B$9:$R$69,17,0)</f>
        <v>0</v>
      </c>
      <c r="J61" s="16">
        <f>VLOOKUP(B61,[1]Brokers!$B$9:$J$69,9,0)</f>
        <v>200000</v>
      </c>
      <c r="K61" s="16">
        <v>0</v>
      </c>
      <c r="L61" s="16">
        <v>0</v>
      </c>
      <c r="M61" s="27">
        <f t="shared" si="1"/>
        <v>200000</v>
      </c>
      <c r="N61" s="33">
        <f>VLOOKUP(B61,[2]Brokers!$B$9:$Y$67,24,0)+M61</f>
        <v>200000</v>
      </c>
      <c r="O61" s="50">
        <f>N61/$N$68</f>
        <v>8.2642498578198105E-6</v>
      </c>
      <c r="P61" s="25"/>
    </row>
    <row r="62" spans="1:17" x14ac:dyDescent="0.25">
      <c r="A62" s="49">
        <v>47</v>
      </c>
      <c r="B62" s="12" t="s">
        <v>75</v>
      </c>
      <c r="C62" s="13" t="s">
        <v>76</v>
      </c>
      <c r="D62" s="14" t="s">
        <v>14</v>
      </c>
      <c r="E62" s="15"/>
      <c r="F62" s="15"/>
      <c r="G62" s="16">
        <f>VLOOKUP(B62,[1]Brokers!$B$9:$I$69,7,0)</f>
        <v>0</v>
      </c>
      <c r="H62" s="16">
        <f>VLOOKUP(B62,[1]Brokers!$B$9:$W$69,22,0)</f>
        <v>0</v>
      </c>
      <c r="I62" s="16">
        <f>VLOOKUP(B62,[2]Brokers!$B$9:$R$69,17,0)</f>
        <v>0</v>
      </c>
      <c r="J62" s="16">
        <f>VLOOKUP(B62,[1]Brokers!$B$9:$J$69,9,0)</f>
        <v>0</v>
      </c>
      <c r="K62" s="16">
        <v>0</v>
      </c>
      <c r="L62" s="16">
        <v>0</v>
      </c>
      <c r="M62" s="27">
        <f t="shared" si="1"/>
        <v>0</v>
      </c>
      <c r="N62" s="33">
        <f>VLOOKUP(B62,[2]Brokers!$B$9:$Y$67,24,0)+M62</f>
        <v>0</v>
      </c>
      <c r="O62" s="50">
        <f>N62/$N$68</f>
        <v>0</v>
      </c>
      <c r="P62" s="25"/>
    </row>
    <row r="63" spans="1:17" x14ac:dyDescent="0.25">
      <c r="A63" s="49">
        <v>48</v>
      </c>
      <c r="B63" s="12" t="s">
        <v>71</v>
      </c>
      <c r="C63" s="13" t="s">
        <v>72</v>
      </c>
      <c r="D63" s="14" t="s">
        <v>14</v>
      </c>
      <c r="E63" s="15" t="s">
        <v>14</v>
      </c>
      <c r="F63" s="15"/>
      <c r="G63" s="16">
        <f>VLOOKUP(B63,[1]Brokers!$B$9:$I$69,7,0)</f>
        <v>0</v>
      </c>
      <c r="H63" s="16">
        <f>VLOOKUP(B63,[1]Brokers!$B$9:$W$69,22,0)</f>
        <v>0</v>
      </c>
      <c r="I63" s="16">
        <f>VLOOKUP(B63,[2]Brokers!$B$9:$R$69,17,0)</f>
        <v>0</v>
      </c>
      <c r="J63" s="16">
        <f>VLOOKUP(B63,[1]Brokers!$B$9:$J$69,9,0)</f>
        <v>0</v>
      </c>
      <c r="K63" s="16">
        <v>0</v>
      </c>
      <c r="L63" s="16">
        <v>0</v>
      </c>
      <c r="M63" s="27">
        <f t="shared" si="1"/>
        <v>0</v>
      </c>
      <c r="N63" s="33">
        <f>VLOOKUP(B63,[2]Brokers!$B$9:$Y$67,24,0)+M63</f>
        <v>0</v>
      </c>
      <c r="O63" s="50">
        <f>N63/$N$68</f>
        <v>0</v>
      </c>
      <c r="P63" s="25"/>
    </row>
    <row r="64" spans="1:17" x14ac:dyDescent="0.25">
      <c r="A64" s="49">
        <v>49</v>
      </c>
      <c r="B64" s="12" t="s">
        <v>100</v>
      </c>
      <c r="C64" s="13" t="s">
        <v>101</v>
      </c>
      <c r="D64" s="14" t="s">
        <v>14</v>
      </c>
      <c r="E64" s="15"/>
      <c r="F64" s="15"/>
      <c r="G64" s="16">
        <f>VLOOKUP(B64,[1]Brokers!$B$9:$I$69,7,0)</f>
        <v>0</v>
      </c>
      <c r="H64" s="16">
        <f>VLOOKUP(B64,[1]Brokers!$B$9:$W$69,22,0)</f>
        <v>0</v>
      </c>
      <c r="I64" s="16">
        <f>VLOOKUP(B64,[2]Brokers!$B$9:$R$69,17,0)</f>
        <v>0</v>
      </c>
      <c r="J64" s="16">
        <f>VLOOKUP(B64,[1]Brokers!$B$9:$J$69,9,0)</f>
        <v>0</v>
      </c>
      <c r="K64" s="16">
        <v>0</v>
      </c>
      <c r="L64" s="16">
        <v>0</v>
      </c>
      <c r="M64" s="27">
        <f t="shared" si="1"/>
        <v>0</v>
      </c>
      <c r="N64" s="33">
        <f>VLOOKUP(B64,[2]Brokers!$B$9:$Y$67,24,0)+M64</f>
        <v>0</v>
      </c>
      <c r="O64" s="50">
        <f>N64/$N$68</f>
        <v>0</v>
      </c>
      <c r="P64" s="25"/>
    </row>
    <row r="65" spans="1:17" x14ac:dyDescent="0.25">
      <c r="A65" s="49">
        <v>50</v>
      </c>
      <c r="B65" s="12" t="s">
        <v>92</v>
      </c>
      <c r="C65" s="13" t="s">
        <v>93</v>
      </c>
      <c r="D65" s="14" t="s">
        <v>14</v>
      </c>
      <c r="E65" s="15" t="s">
        <v>14</v>
      </c>
      <c r="F65" s="15" t="s">
        <v>14</v>
      </c>
      <c r="G65" s="16">
        <f>VLOOKUP(B65,[1]Brokers!$B$9:$I$69,7,0)</f>
        <v>0</v>
      </c>
      <c r="H65" s="16">
        <f>VLOOKUP(B65,[1]Brokers!$B$9:$W$69,22,0)</f>
        <v>0</v>
      </c>
      <c r="I65" s="16">
        <f>VLOOKUP(B65,[2]Brokers!$B$9:$R$69,17,0)</f>
        <v>0</v>
      </c>
      <c r="J65" s="16">
        <f>VLOOKUP(B65,[1]Brokers!$B$9:$J$69,9,0)</f>
        <v>0</v>
      </c>
      <c r="K65" s="16">
        <v>0</v>
      </c>
      <c r="L65" s="16">
        <v>0</v>
      </c>
      <c r="M65" s="27">
        <f t="shared" si="1"/>
        <v>0</v>
      </c>
      <c r="N65" s="33">
        <f>VLOOKUP(B65,[2]Brokers!$B$9:$Y$67,24,0)+M65</f>
        <v>0</v>
      </c>
      <c r="O65" s="50">
        <f>N65/$N$68</f>
        <v>0</v>
      </c>
      <c r="P65" s="25"/>
    </row>
    <row r="66" spans="1:17" x14ac:dyDescent="0.25">
      <c r="A66" s="49">
        <v>51</v>
      </c>
      <c r="B66" s="12" t="s">
        <v>133</v>
      </c>
      <c r="C66" s="13" t="s">
        <v>135</v>
      </c>
      <c r="D66" s="14" t="s">
        <v>14</v>
      </c>
      <c r="E66" s="14" t="s">
        <v>14</v>
      </c>
      <c r="F66" s="14"/>
      <c r="G66" s="16">
        <f>VLOOKUP(B66,[1]Brokers!$B$9:$I$69,7,0)</f>
        <v>0</v>
      </c>
      <c r="H66" s="16">
        <f>VLOOKUP(B66,[1]Brokers!$B$9:$W$69,22,0)</f>
        <v>0</v>
      </c>
      <c r="I66" s="16">
        <f>VLOOKUP(B66,[2]Brokers!$B$9:$R$69,17,0)</f>
        <v>0</v>
      </c>
      <c r="J66" s="16">
        <f>VLOOKUP(B66,[1]Brokers!$B$9:$J$69,9,0)</f>
        <v>0</v>
      </c>
      <c r="K66" s="16">
        <v>0</v>
      </c>
      <c r="L66" s="16">
        <v>0</v>
      </c>
      <c r="M66" s="27">
        <f t="shared" si="1"/>
        <v>0</v>
      </c>
      <c r="N66" s="33">
        <f>VLOOKUP(B66,[2]Brokers!$B$9:$Y$67,24,0)+M66</f>
        <v>0</v>
      </c>
      <c r="O66" s="50">
        <f>N66/$N$68</f>
        <v>0</v>
      </c>
      <c r="P66" s="25"/>
      <c r="Q66" s="19"/>
    </row>
    <row r="67" spans="1:17" x14ac:dyDescent="0.25">
      <c r="A67" s="49">
        <v>52</v>
      </c>
      <c r="B67" s="12" t="s">
        <v>110</v>
      </c>
      <c r="C67" s="13" t="s">
        <v>111</v>
      </c>
      <c r="D67" s="14" t="s">
        <v>14</v>
      </c>
      <c r="E67" s="15"/>
      <c r="F67" s="15"/>
      <c r="G67" s="16">
        <f>VLOOKUP(B67,[1]Brokers!$B$9:$I$69,7,0)</f>
        <v>0</v>
      </c>
      <c r="H67" s="16">
        <f>VLOOKUP(B67,[1]Brokers!$B$9:$W$69,22,0)</f>
        <v>0</v>
      </c>
      <c r="I67" s="16">
        <f>VLOOKUP(B67,[2]Brokers!$B$9:$R$69,17,0)</f>
        <v>0</v>
      </c>
      <c r="J67" s="16">
        <f>VLOOKUP(B67,[1]Brokers!$B$9:$J$69,9,0)</f>
        <v>0</v>
      </c>
      <c r="K67" s="16">
        <v>0</v>
      </c>
      <c r="L67" s="16">
        <v>0</v>
      </c>
      <c r="M67" s="27">
        <f t="shared" si="1"/>
        <v>0</v>
      </c>
      <c r="N67" s="33">
        <f>VLOOKUP(B67,[2]Brokers!$B$9:$Y$67,24,0)+M67</f>
        <v>0</v>
      </c>
      <c r="O67" s="50">
        <f>N67/$N$68</f>
        <v>0</v>
      </c>
      <c r="P67" s="25"/>
    </row>
    <row r="68" spans="1:17" ht="16.5" thickBot="1" x14ac:dyDescent="0.3">
      <c r="A68" s="51" t="s">
        <v>6</v>
      </c>
      <c r="B68" s="52"/>
      <c r="C68" s="52"/>
      <c r="D68" s="53">
        <f>COUNTA(D16:D67)</f>
        <v>52</v>
      </c>
      <c r="E68" s="53">
        <f>COUNTA(E16:E67)</f>
        <v>24</v>
      </c>
      <c r="F68" s="53">
        <f>COUNTA(F16:F67)</f>
        <v>13</v>
      </c>
      <c r="G68" s="54">
        <f>SUM(G16:G67)</f>
        <v>4392458249.8399992</v>
      </c>
      <c r="H68" s="54">
        <f>SUM(H16:H67)</f>
        <v>2311769900</v>
      </c>
      <c r="I68" s="54">
        <f>SUM(I16:I67)</f>
        <v>0</v>
      </c>
      <c r="J68" s="54">
        <f>SUM(J16:J67)</f>
        <v>10000000000</v>
      </c>
      <c r="K68" s="54">
        <f>SUM(K16:K67)</f>
        <v>0</v>
      </c>
      <c r="L68" s="54">
        <f>SUM(L16:L67)</f>
        <v>0</v>
      </c>
      <c r="M68" s="54">
        <f>SUM(M16:M67)</f>
        <v>16704228149.840002</v>
      </c>
      <c r="N68" s="54">
        <f>SUM(N16:N67)</f>
        <v>24200623582.400005</v>
      </c>
      <c r="O68" s="55">
        <f>SUM(O16:O67)</f>
        <v>0.99999999999999967</v>
      </c>
      <c r="P68" s="20"/>
      <c r="Q68" s="19"/>
    </row>
    <row r="69" spans="1:17" x14ac:dyDescent="0.25">
      <c r="L69" s="21"/>
      <c r="M69" s="22"/>
      <c r="O69" s="21"/>
      <c r="P69" s="20"/>
      <c r="Q69" s="19"/>
    </row>
    <row r="70" spans="1:17" ht="27.6" customHeight="1" x14ac:dyDescent="0.25">
      <c r="B70" s="34" t="s">
        <v>124</v>
      </c>
      <c r="C70" s="34"/>
      <c r="D70" s="34"/>
      <c r="E70" s="34"/>
      <c r="F70" s="34"/>
      <c r="H70" s="23"/>
      <c r="I70" s="23"/>
      <c r="L70" s="21"/>
      <c r="M70" s="21"/>
      <c r="P70" s="20"/>
      <c r="Q70" s="19"/>
    </row>
    <row r="71" spans="1:17" ht="27.6" customHeight="1" x14ac:dyDescent="0.25">
      <c r="C71" s="35"/>
      <c r="D71" s="35"/>
      <c r="E71" s="35"/>
      <c r="F71" s="35"/>
      <c r="M71" s="21"/>
      <c r="N71" s="21"/>
      <c r="P71" s="20"/>
      <c r="Q71" s="19"/>
    </row>
    <row r="72" spans="1:17" x14ac:dyDescent="0.25">
      <c r="P72" s="20"/>
      <c r="Q72" s="19"/>
    </row>
    <row r="73" spans="1:17" x14ac:dyDescent="0.25">
      <c r="P73" s="20"/>
      <c r="Q73" s="19"/>
    </row>
  </sheetData>
  <sortState ref="A11:O75">
    <sortCondition descending="1" ref="O74"/>
  </sortState>
  <mergeCells count="16">
    <mergeCell ref="N14:N15"/>
    <mergeCell ref="O14:O15"/>
    <mergeCell ref="A68:C68"/>
    <mergeCell ref="D9:L9"/>
    <mergeCell ref="L11:O11"/>
    <mergeCell ref="A12:A15"/>
    <mergeCell ref="B12:B15"/>
    <mergeCell ref="C12:C15"/>
    <mergeCell ref="D12:F14"/>
    <mergeCell ref="G12:M13"/>
    <mergeCell ref="N12:O13"/>
    <mergeCell ref="B70:F70"/>
    <mergeCell ref="C71:F71"/>
    <mergeCell ref="M14:M15"/>
    <mergeCell ref="G14:I14"/>
    <mergeCell ref="J14:L14"/>
  </mergeCells>
  <pageMargins left="0.7" right="0.7" top="0.75" bottom="0.75" header="0.3" footer="0.3"/>
  <pageSetup paperSize="9" scale="43" fitToHeight="2" orientation="landscape" r:id="rId1"/>
  <rowBreaks count="1" manualBreakCount="1">
    <brk id="7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1"/>
  <sheetViews>
    <sheetView workbookViewId="0">
      <selection activeCell="A61" sqref="A3:XFD61"/>
    </sheetView>
  </sheetViews>
  <sheetFormatPr defaultRowHeight="15" x14ac:dyDescent="0.25"/>
  <cols>
    <col min="1" max="1" width="3.28515625" bestFit="1" customWidth="1"/>
    <col min="2" max="2" width="8" bestFit="1" customWidth="1"/>
    <col min="3" max="3" width="55.42578125" bestFit="1" customWidth="1"/>
    <col min="4" max="6" width="2.28515625" bestFit="1" customWidth="1"/>
    <col min="7" max="8" width="18.7109375" bestFit="1" customWidth="1"/>
    <col min="9" max="9" width="5.5703125" bestFit="1" customWidth="1"/>
    <col min="10" max="10" width="18.7109375" bestFit="1" customWidth="1"/>
    <col min="11" max="12" width="5.5703125" bestFit="1" customWidth="1"/>
    <col min="13" max="13" width="18.42578125" bestFit="1" customWidth="1"/>
    <col min="14" max="14" width="18.7109375" bestFit="1" customWidth="1"/>
    <col min="15" max="15" width="8.42578125" bestFit="1" customWidth="1"/>
  </cols>
  <sheetData>
    <row r="3" spans="1:17" s="1" customFormat="1" ht="15.75" x14ac:dyDescent="0.25">
      <c r="A3" s="15">
        <v>4</v>
      </c>
      <c r="B3" s="12" t="s">
        <v>19</v>
      </c>
      <c r="C3" s="13" t="s">
        <v>20</v>
      </c>
      <c r="D3" s="14" t="s">
        <v>14</v>
      </c>
      <c r="E3" s="29" t="s">
        <v>14</v>
      </c>
      <c r="F3" s="15" t="s">
        <v>14</v>
      </c>
      <c r="G3" s="16">
        <f>VLOOKUP(B3,[1]Brokers!$B$9:$I$69,7,0)</f>
        <v>630324650.92999995</v>
      </c>
      <c r="H3" s="16">
        <f>VLOOKUP(B3,[1]Brokers!$B$9:$W$69,22,0)</f>
        <v>0</v>
      </c>
      <c r="I3" s="16">
        <f>VLOOKUP(B3,[2]Brokers!$B$9:$R$69,17,0)</f>
        <v>0</v>
      </c>
      <c r="J3" s="16">
        <f>VLOOKUP(B3,[1]Brokers!$B$9:$J$69,9,0)</f>
        <v>8316118400</v>
      </c>
      <c r="K3" s="16">
        <v>0</v>
      </c>
      <c r="L3" s="16">
        <v>0</v>
      </c>
      <c r="M3" s="27">
        <f t="shared" ref="M3:M34" si="0">L3+I3+J3+H3+G3</f>
        <v>8946443050.9300003</v>
      </c>
      <c r="N3" s="16">
        <f>VLOOKUP(B3,[2]Brokers!$B$9:$Y$67,24,0)+M3</f>
        <v>9389544416.1800003</v>
      </c>
      <c r="O3" s="28" t="e">
        <f t="shared" ref="O3:O34" si="1">N3/$N$75</f>
        <v>#DIV/0!</v>
      </c>
      <c r="P3" s="25"/>
      <c r="Q3" s="4"/>
    </row>
    <row r="4" spans="1:17" s="1" customFormat="1" ht="15.75" x14ac:dyDescent="0.25">
      <c r="A4" s="15">
        <v>1</v>
      </c>
      <c r="B4" s="12" t="s">
        <v>21</v>
      </c>
      <c r="C4" s="13" t="s">
        <v>22</v>
      </c>
      <c r="D4" s="14" t="s">
        <v>14</v>
      </c>
      <c r="E4" s="29" t="s">
        <v>14</v>
      </c>
      <c r="F4" s="15" t="s">
        <v>14</v>
      </c>
      <c r="G4" s="16">
        <f>VLOOKUP(B4,[1]Brokers!$B$9:$I$69,7,0)</f>
        <v>179538227.30000001</v>
      </c>
      <c r="H4" s="16">
        <f>VLOOKUP(B4,[1]Brokers!$B$9:$W$69,22,0)</f>
        <v>1949879900</v>
      </c>
      <c r="I4" s="16">
        <f>VLOOKUP(B4,[2]Brokers!$B$9:$R$69,17,0)</f>
        <v>0</v>
      </c>
      <c r="J4" s="16">
        <f>VLOOKUP(B4,[1]Brokers!$B$9:$J$69,9,0)</f>
        <v>68814000</v>
      </c>
      <c r="K4" s="16">
        <v>0</v>
      </c>
      <c r="L4" s="16">
        <v>0</v>
      </c>
      <c r="M4" s="27">
        <f t="shared" si="0"/>
        <v>2198232127.3000002</v>
      </c>
      <c r="N4" s="16">
        <f>VLOOKUP(B4,[2]Brokers!$B$9:$Y$67,24,0)+M4</f>
        <v>4358931405.3400002</v>
      </c>
      <c r="O4" s="28" t="e">
        <f t="shared" si="1"/>
        <v>#DIV/0!</v>
      </c>
      <c r="P4" s="25"/>
      <c r="Q4" s="4"/>
    </row>
    <row r="5" spans="1:17" s="1" customFormat="1" ht="15.75" x14ac:dyDescent="0.25">
      <c r="A5" s="15">
        <v>3</v>
      </c>
      <c r="B5" s="12" t="s">
        <v>12</v>
      </c>
      <c r="C5" s="13" t="s">
        <v>13</v>
      </c>
      <c r="D5" s="14" t="s">
        <v>14</v>
      </c>
      <c r="E5" s="29" t="s">
        <v>14</v>
      </c>
      <c r="F5" s="15" t="s">
        <v>14</v>
      </c>
      <c r="G5" s="16">
        <f>VLOOKUP(B5,[1]Brokers!$B$9:$I$69,7,0)</f>
        <v>1272458454.4000001</v>
      </c>
      <c r="H5" s="16">
        <f>VLOOKUP(B5,[1]Brokers!$B$9:$W$69,22,0)</f>
        <v>0</v>
      </c>
      <c r="I5" s="16">
        <f>VLOOKUP(B5,[2]Brokers!$B$9:$R$69,17,0)</f>
        <v>0</v>
      </c>
      <c r="J5" s="16">
        <f>VLOOKUP(B5,[1]Brokers!$B$9:$J$69,9,0)</f>
        <v>405840600</v>
      </c>
      <c r="K5" s="16">
        <v>0</v>
      </c>
      <c r="L5" s="16">
        <v>0</v>
      </c>
      <c r="M5" s="27">
        <f t="shared" si="0"/>
        <v>1678299054.4000001</v>
      </c>
      <c r="N5" s="16">
        <f>VLOOKUP(B5,[2]Brokers!$B$9:$Y$67,24,0)+M5</f>
        <v>2505738548.4900002</v>
      </c>
      <c r="O5" s="28" t="e">
        <f t="shared" si="1"/>
        <v>#DIV/0!</v>
      </c>
      <c r="P5" s="25"/>
      <c r="Q5" s="4"/>
    </row>
    <row r="6" spans="1:17" s="1" customFormat="1" ht="15.75" x14ac:dyDescent="0.25">
      <c r="A6" s="15">
        <v>2</v>
      </c>
      <c r="B6" s="12" t="s">
        <v>41</v>
      </c>
      <c r="C6" s="13" t="s">
        <v>42</v>
      </c>
      <c r="D6" s="14" t="s">
        <v>14</v>
      </c>
      <c r="E6" s="30" t="s">
        <v>14</v>
      </c>
      <c r="F6" s="15"/>
      <c r="G6" s="16">
        <f>VLOOKUP(B6,[1]Brokers!$B$9:$I$69,7,0)</f>
        <v>282505387.54000002</v>
      </c>
      <c r="H6" s="16">
        <f>VLOOKUP(B6,[1]Brokers!$B$9:$W$69,22,0)</f>
        <v>0</v>
      </c>
      <c r="I6" s="16">
        <f>VLOOKUP(B6,[2]Brokers!$B$9:$R$69,17,0)</f>
        <v>0</v>
      </c>
      <c r="J6" s="16">
        <f>VLOOKUP(B6,[1]Brokers!$B$9:$J$69,9,0)</f>
        <v>46120200</v>
      </c>
      <c r="K6" s="16">
        <v>0</v>
      </c>
      <c r="L6" s="16">
        <v>0</v>
      </c>
      <c r="M6" s="27">
        <f t="shared" si="0"/>
        <v>328625587.54000002</v>
      </c>
      <c r="N6" s="16">
        <f>VLOOKUP(B6,[2]Brokers!$B$9:$Y$67,24,0)+M6</f>
        <v>2370200710.5500002</v>
      </c>
      <c r="O6" s="28" t="e">
        <f t="shared" si="1"/>
        <v>#DIV/0!</v>
      </c>
      <c r="P6" s="25"/>
      <c r="Q6" s="4"/>
    </row>
    <row r="7" spans="1:17" s="1" customFormat="1" ht="15.75" x14ac:dyDescent="0.25">
      <c r="A7" s="15">
        <v>5</v>
      </c>
      <c r="B7" s="12" t="s">
        <v>29</v>
      </c>
      <c r="C7" s="13" t="s">
        <v>30</v>
      </c>
      <c r="D7" s="14" t="s">
        <v>14</v>
      </c>
      <c r="E7" s="29" t="s">
        <v>14</v>
      </c>
      <c r="F7" s="15" t="s">
        <v>14</v>
      </c>
      <c r="G7" s="16">
        <f>VLOOKUP(B7,[1]Brokers!$B$9:$I$69,7,0)</f>
        <v>355005596.29999995</v>
      </c>
      <c r="H7" s="16">
        <f>VLOOKUP(B7,[1]Brokers!$B$9:$W$69,22,0)</f>
        <v>0</v>
      </c>
      <c r="I7" s="16">
        <f>VLOOKUP(B7,[2]Brokers!$B$9:$R$69,17,0)</f>
        <v>0</v>
      </c>
      <c r="J7" s="16">
        <f>VLOOKUP(B7,[1]Brokers!$B$9:$J$69,9,0)</f>
        <v>182523400</v>
      </c>
      <c r="K7" s="16">
        <v>0</v>
      </c>
      <c r="L7" s="16">
        <v>0</v>
      </c>
      <c r="M7" s="27">
        <f t="shared" si="0"/>
        <v>537528996.29999995</v>
      </c>
      <c r="N7" s="16">
        <f>VLOOKUP(B7,[2]Brokers!$B$9:$Y$67,24,0)+M7</f>
        <v>857884503.54999995</v>
      </c>
      <c r="O7" s="28" t="e">
        <f t="shared" si="1"/>
        <v>#DIV/0!</v>
      </c>
      <c r="P7" s="25"/>
      <c r="Q7" s="4"/>
    </row>
    <row r="8" spans="1:17" s="1" customFormat="1" ht="15.75" x14ac:dyDescent="0.25">
      <c r="A8" s="15">
        <v>6</v>
      </c>
      <c r="B8" s="12" t="s">
        <v>25</v>
      </c>
      <c r="C8" s="13" t="s">
        <v>26</v>
      </c>
      <c r="D8" s="14" t="s">
        <v>14</v>
      </c>
      <c r="E8" s="29" t="s">
        <v>14</v>
      </c>
      <c r="F8" s="15"/>
      <c r="G8" s="16">
        <f>VLOOKUP(B8,[1]Brokers!$B$9:$I$69,7,0)</f>
        <v>382320935.79999995</v>
      </c>
      <c r="H8" s="16">
        <f>VLOOKUP(B8,[1]Brokers!$B$9:$W$69,22,0)</f>
        <v>0</v>
      </c>
      <c r="I8" s="16">
        <f>VLOOKUP(B8,[2]Brokers!$B$9:$R$69,17,0)</f>
        <v>0</v>
      </c>
      <c r="J8" s="16">
        <f>VLOOKUP(B8,[1]Brokers!$B$9:$J$69,9,0)</f>
        <v>170286000</v>
      </c>
      <c r="K8" s="16">
        <v>0</v>
      </c>
      <c r="L8" s="16">
        <v>0</v>
      </c>
      <c r="M8" s="27">
        <f t="shared" si="0"/>
        <v>552606935.79999995</v>
      </c>
      <c r="N8" s="16">
        <f>VLOOKUP(B8,[2]Brokers!$B$9:$Y$67,24,0)+M8</f>
        <v>849473769.53999996</v>
      </c>
      <c r="O8" s="28" t="e">
        <f t="shared" si="1"/>
        <v>#DIV/0!</v>
      </c>
      <c r="P8" s="25"/>
      <c r="Q8" s="4"/>
    </row>
    <row r="9" spans="1:17" s="1" customFormat="1" ht="15.75" x14ac:dyDescent="0.25">
      <c r="A9" s="15">
        <v>7</v>
      </c>
      <c r="B9" s="12" t="s">
        <v>27</v>
      </c>
      <c r="C9" s="13" t="s">
        <v>28</v>
      </c>
      <c r="D9" s="14" t="s">
        <v>14</v>
      </c>
      <c r="E9" s="29" t="s">
        <v>14</v>
      </c>
      <c r="F9" s="15" t="s">
        <v>14</v>
      </c>
      <c r="G9" s="16">
        <f>VLOOKUP(B9,[1]Brokers!$B$9:$I$69,7,0)</f>
        <v>274140321.02999997</v>
      </c>
      <c r="H9" s="16">
        <f>VLOOKUP(B9,[1]Brokers!$B$9:$W$69,22,0)</f>
        <v>0</v>
      </c>
      <c r="I9" s="16">
        <f>VLOOKUP(B9,[2]Brokers!$B$9:$R$69,17,0)</f>
        <v>0</v>
      </c>
      <c r="J9" s="16">
        <f>VLOOKUP(B9,[1]Brokers!$B$9:$J$69,9,0)</f>
        <v>164744600</v>
      </c>
      <c r="K9" s="16">
        <v>0</v>
      </c>
      <c r="L9" s="16">
        <v>0</v>
      </c>
      <c r="M9" s="27">
        <f t="shared" si="0"/>
        <v>438884921.02999997</v>
      </c>
      <c r="N9" s="16">
        <f>VLOOKUP(B9,[2]Brokers!$B$9:$Y$67,24,0)+M9</f>
        <v>703859624.5</v>
      </c>
      <c r="O9" s="28" t="e">
        <f t="shared" si="1"/>
        <v>#DIV/0!</v>
      </c>
      <c r="P9" s="25"/>
      <c r="Q9" s="4"/>
    </row>
    <row r="10" spans="1:17" s="1" customFormat="1" ht="15.75" x14ac:dyDescent="0.25">
      <c r="A10" s="15">
        <v>29</v>
      </c>
      <c r="B10" s="12" t="s">
        <v>17</v>
      </c>
      <c r="C10" s="13" t="s">
        <v>18</v>
      </c>
      <c r="D10" s="14" t="s">
        <v>14</v>
      </c>
      <c r="E10" s="29" t="s">
        <v>14</v>
      </c>
      <c r="F10" s="15" t="s">
        <v>14</v>
      </c>
      <c r="G10" s="16">
        <f>VLOOKUP(B10,[1]Brokers!$B$9:$I$69,7,0)</f>
        <v>7267055.2799999993</v>
      </c>
      <c r="H10" s="16">
        <f>VLOOKUP(B10,[1]Brokers!$B$9:$W$69,22,0)</f>
        <v>361790000</v>
      </c>
      <c r="I10" s="16">
        <f>VLOOKUP(B10,[2]Brokers!$B$9:$R$69,17,0)</f>
        <v>0</v>
      </c>
      <c r="J10" s="16">
        <f>VLOOKUP(B10,[1]Brokers!$B$9:$J$69,9,0)</f>
        <v>22370400</v>
      </c>
      <c r="K10" s="16">
        <v>0</v>
      </c>
      <c r="L10" s="16">
        <v>0</v>
      </c>
      <c r="M10" s="27">
        <f t="shared" si="0"/>
        <v>391427455.27999997</v>
      </c>
      <c r="N10" s="16">
        <f>VLOOKUP(B10,[2]Brokers!$B$9:$Y$67,24,0)+M10</f>
        <v>400836443.27999997</v>
      </c>
      <c r="O10" s="28" t="e">
        <f t="shared" si="1"/>
        <v>#DIV/0!</v>
      </c>
      <c r="P10" s="25"/>
      <c r="Q10" s="4"/>
    </row>
    <row r="11" spans="1:17" s="1" customFormat="1" ht="15.75" x14ac:dyDescent="0.25">
      <c r="A11" s="15">
        <v>8</v>
      </c>
      <c r="B11" s="12" t="s">
        <v>15</v>
      </c>
      <c r="C11" s="13" t="s">
        <v>16</v>
      </c>
      <c r="D11" s="14" t="s">
        <v>14</v>
      </c>
      <c r="E11" s="15"/>
      <c r="F11" s="15" t="s">
        <v>14</v>
      </c>
      <c r="G11" s="16">
        <f>VLOOKUP(B11,[1]Brokers!$B$9:$I$69,7,0)</f>
        <v>198540489.61000001</v>
      </c>
      <c r="H11" s="16">
        <f>VLOOKUP(B11,[1]Brokers!$B$9:$W$69,22,0)</f>
        <v>0</v>
      </c>
      <c r="I11" s="16">
        <f>VLOOKUP(B11,[2]Brokers!$B$9:$R$69,17,0)</f>
        <v>0</v>
      </c>
      <c r="J11" s="16">
        <f>VLOOKUP(B11,[1]Brokers!$B$9:$J$69,9,0)</f>
        <v>33740000</v>
      </c>
      <c r="K11" s="16">
        <v>0</v>
      </c>
      <c r="L11" s="16">
        <v>0</v>
      </c>
      <c r="M11" s="27">
        <f t="shared" si="0"/>
        <v>232280489.61000001</v>
      </c>
      <c r="N11" s="16">
        <f>VLOOKUP(B11,[2]Brokers!$B$9:$Y$67,24,0)+M11</f>
        <v>381188487.04000002</v>
      </c>
      <c r="O11" s="28" t="e">
        <f t="shared" si="1"/>
        <v>#DIV/0!</v>
      </c>
      <c r="P11" s="25"/>
      <c r="Q11" s="4"/>
    </row>
    <row r="12" spans="1:17" s="26" customFormat="1" ht="15.75" x14ac:dyDescent="0.25">
      <c r="A12" s="15">
        <v>9</v>
      </c>
      <c r="B12" s="12" t="s">
        <v>31</v>
      </c>
      <c r="C12" s="13" t="s">
        <v>32</v>
      </c>
      <c r="D12" s="14" t="s">
        <v>14</v>
      </c>
      <c r="E12" s="29" t="s">
        <v>14</v>
      </c>
      <c r="F12" s="15"/>
      <c r="G12" s="16">
        <f>VLOOKUP(B12,[1]Brokers!$B$9:$I$69,7,0)</f>
        <v>64587067.290000007</v>
      </c>
      <c r="H12" s="16">
        <f>VLOOKUP(B12,[1]Brokers!$B$9:$W$69,22,0)</f>
        <v>0</v>
      </c>
      <c r="I12" s="16">
        <f>VLOOKUP(B12,[2]Brokers!$B$9:$R$69,17,0)</f>
        <v>0</v>
      </c>
      <c r="J12" s="16">
        <f>VLOOKUP(B12,[1]Brokers!$B$9:$J$69,9,0)</f>
        <v>112984400</v>
      </c>
      <c r="K12" s="16">
        <v>0</v>
      </c>
      <c r="L12" s="16">
        <v>0</v>
      </c>
      <c r="M12" s="27">
        <f t="shared" si="0"/>
        <v>177571467.29000002</v>
      </c>
      <c r="N12" s="16">
        <f>VLOOKUP(B12,[2]Brokers!$B$9:$Y$67,24,0)+M12</f>
        <v>344539550.28000003</v>
      </c>
      <c r="O12" s="28" t="e">
        <f t="shared" si="1"/>
        <v>#DIV/0!</v>
      </c>
      <c r="P12" s="25"/>
      <c r="Q12" s="10"/>
    </row>
    <row r="13" spans="1:17" s="1" customFormat="1" ht="15.75" x14ac:dyDescent="0.25">
      <c r="A13" s="15">
        <v>15</v>
      </c>
      <c r="B13" s="12" t="s">
        <v>23</v>
      </c>
      <c r="C13" s="13" t="s">
        <v>24</v>
      </c>
      <c r="D13" s="14" t="s">
        <v>14</v>
      </c>
      <c r="E13" s="29" t="s">
        <v>14</v>
      </c>
      <c r="F13" s="15"/>
      <c r="G13" s="16">
        <f>VLOOKUP(B13,[1]Brokers!$B$9:$I$69,7,0)</f>
        <v>132119822</v>
      </c>
      <c r="H13" s="16">
        <f>VLOOKUP(B13,[1]Brokers!$B$9:$W$69,22,0)</f>
        <v>0</v>
      </c>
      <c r="I13" s="16">
        <f>VLOOKUP(B13,[2]Brokers!$B$9:$R$69,17,0)</f>
        <v>0</v>
      </c>
      <c r="J13" s="16">
        <f>VLOOKUP(B13,[1]Brokers!$B$9:$J$69,9,0)</f>
        <v>86976200</v>
      </c>
      <c r="K13" s="16">
        <v>0</v>
      </c>
      <c r="L13" s="16">
        <v>0</v>
      </c>
      <c r="M13" s="27">
        <f t="shared" si="0"/>
        <v>219096022</v>
      </c>
      <c r="N13" s="16">
        <f>VLOOKUP(B13,[2]Brokers!$B$9:$Y$67,24,0)+M13</f>
        <v>264501030.87</v>
      </c>
      <c r="O13" s="28" t="e">
        <f t="shared" si="1"/>
        <v>#DIV/0!</v>
      </c>
      <c r="P13" s="25"/>
      <c r="Q13" s="4"/>
    </row>
    <row r="14" spans="1:17" s="1" customFormat="1" ht="15.75" x14ac:dyDescent="0.25">
      <c r="A14" s="15">
        <v>10</v>
      </c>
      <c r="B14" s="12" t="s">
        <v>79</v>
      </c>
      <c r="C14" s="13" t="s">
        <v>131</v>
      </c>
      <c r="D14" s="14" t="s">
        <v>14</v>
      </c>
      <c r="E14" s="15"/>
      <c r="F14" s="15"/>
      <c r="G14" s="16">
        <f>VLOOKUP(B14,[1]Brokers!$B$9:$I$69,7,0)</f>
        <v>53972221.200000003</v>
      </c>
      <c r="H14" s="16">
        <f>VLOOKUP(B14,[1]Brokers!$B$9:$W$69,22,0)</f>
        <v>0</v>
      </c>
      <c r="I14" s="16">
        <f>VLOOKUP(B14,[2]Brokers!$B$9:$R$69,17,0)</f>
        <v>0</v>
      </c>
      <c r="J14" s="16">
        <f>VLOOKUP(B14,[1]Brokers!$B$9:$J$69,9,0)</f>
        <v>7280000</v>
      </c>
      <c r="K14" s="16">
        <v>0</v>
      </c>
      <c r="L14" s="16">
        <v>0</v>
      </c>
      <c r="M14" s="27">
        <f t="shared" si="0"/>
        <v>61252221.200000003</v>
      </c>
      <c r="N14" s="16">
        <f>VLOOKUP(B14,[2]Brokers!$B$9:$Y$67,24,0)+M14</f>
        <v>208244598.74000001</v>
      </c>
      <c r="O14" s="28" t="e">
        <f t="shared" si="1"/>
        <v>#DIV/0!</v>
      </c>
      <c r="P14" s="25"/>
      <c r="Q14" s="4"/>
    </row>
    <row r="15" spans="1:17" s="1" customFormat="1" ht="15.75" x14ac:dyDescent="0.25">
      <c r="A15" s="15">
        <v>11</v>
      </c>
      <c r="B15" s="12" t="s">
        <v>94</v>
      </c>
      <c r="C15" s="13" t="s">
        <v>95</v>
      </c>
      <c r="D15" s="14" t="s">
        <v>14</v>
      </c>
      <c r="E15" s="29" t="s">
        <v>14</v>
      </c>
      <c r="F15" s="15" t="s">
        <v>14</v>
      </c>
      <c r="G15" s="16">
        <f>VLOOKUP(B15,[1]Brokers!$B$9:$I$69,7,0)</f>
        <v>7031079</v>
      </c>
      <c r="H15" s="16">
        <f>VLOOKUP(B15,[1]Brokers!$B$9:$W$69,22,0)</f>
        <v>0</v>
      </c>
      <c r="I15" s="16">
        <f>VLOOKUP(B15,[2]Brokers!$B$9:$R$69,17,0)</f>
        <v>0</v>
      </c>
      <c r="J15" s="16">
        <f>VLOOKUP(B15,[1]Brokers!$B$9:$J$69,9,0)</f>
        <v>35506600</v>
      </c>
      <c r="K15" s="16">
        <v>0</v>
      </c>
      <c r="L15" s="16">
        <v>0</v>
      </c>
      <c r="M15" s="27">
        <f t="shared" si="0"/>
        <v>42537679</v>
      </c>
      <c r="N15" s="16">
        <f>VLOOKUP(B15,[2]Brokers!$B$9:$Y$67,24,0)+M15</f>
        <v>159595316</v>
      </c>
      <c r="O15" s="28" t="e">
        <f t="shared" si="1"/>
        <v>#DIV/0!</v>
      </c>
      <c r="P15" s="25"/>
      <c r="Q15" s="4"/>
    </row>
    <row r="16" spans="1:17" s="1" customFormat="1" ht="15.75" x14ac:dyDescent="0.25">
      <c r="A16" s="15">
        <v>14</v>
      </c>
      <c r="B16" s="12" t="s">
        <v>106</v>
      </c>
      <c r="C16" s="13" t="s">
        <v>107</v>
      </c>
      <c r="D16" s="14" t="s">
        <v>14</v>
      </c>
      <c r="E16" s="15"/>
      <c r="F16" s="15"/>
      <c r="G16" s="16">
        <f>VLOOKUP(B16,[1]Brokers!$B$9:$I$69,7,0)</f>
        <v>9439987</v>
      </c>
      <c r="H16" s="16">
        <f>VLOOKUP(B16,[1]Brokers!$B$9:$W$69,22,0)</f>
        <v>0</v>
      </c>
      <c r="I16" s="16">
        <f>VLOOKUP(B16,[2]Brokers!$B$9:$R$69,17,0)</f>
        <v>0</v>
      </c>
      <c r="J16" s="16">
        <f>VLOOKUP(B16,[1]Brokers!$B$9:$J$69,9,0)</f>
        <v>90998600</v>
      </c>
      <c r="K16" s="16">
        <v>0</v>
      </c>
      <c r="L16" s="16">
        <v>0</v>
      </c>
      <c r="M16" s="27">
        <f t="shared" si="0"/>
        <v>100438587</v>
      </c>
      <c r="N16" s="16">
        <f>VLOOKUP(B16,[2]Brokers!$B$9:$Y$67,24,0)+M16</f>
        <v>151137086</v>
      </c>
      <c r="O16" s="28" t="e">
        <f t="shared" si="1"/>
        <v>#DIV/0!</v>
      </c>
      <c r="P16" s="25"/>
      <c r="Q16" s="4"/>
    </row>
    <row r="17" spans="1:17" s="1" customFormat="1" ht="15.75" x14ac:dyDescent="0.25">
      <c r="A17" s="15">
        <v>18</v>
      </c>
      <c r="B17" s="12" t="s">
        <v>33</v>
      </c>
      <c r="C17" s="13" t="s">
        <v>34</v>
      </c>
      <c r="D17" s="14" t="s">
        <v>14</v>
      </c>
      <c r="E17" s="29" t="s">
        <v>14</v>
      </c>
      <c r="F17" s="15"/>
      <c r="G17" s="16">
        <f>VLOOKUP(B17,[1]Brokers!$B$9:$I$69,7,0)</f>
        <v>112802935.7</v>
      </c>
      <c r="H17" s="16">
        <f>VLOOKUP(B17,[1]Brokers!$B$9:$W$69,22,0)</f>
        <v>0</v>
      </c>
      <c r="I17" s="16">
        <f>VLOOKUP(B17,[2]Brokers!$B$9:$R$69,17,0)</f>
        <v>0</v>
      </c>
      <c r="J17" s="16">
        <f>VLOOKUP(B17,[1]Brokers!$B$9:$J$69,9,0)</f>
        <v>2000000</v>
      </c>
      <c r="K17" s="16">
        <v>0</v>
      </c>
      <c r="L17" s="16">
        <v>0</v>
      </c>
      <c r="M17" s="27">
        <f t="shared" si="0"/>
        <v>114802935.7</v>
      </c>
      <c r="N17" s="16">
        <f>VLOOKUP(B17,[2]Brokers!$B$9:$Y$67,24,0)+M17</f>
        <v>149443115.69999999</v>
      </c>
      <c r="O17" s="28" t="e">
        <f t="shared" si="1"/>
        <v>#DIV/0!</v>
      </c>
      <c r="P17" s="25"/>
      <c r="Q17" s="4"/>
    </row>
    <row r="18" spans="1:17" s="1" customFormat="1" ht="15.75" x14ac:dyDescent="0.25">
      <c r="A18" s="15">
        <v>13</v>
      </c>
      <c r="B18" s="12" t="s">
        <v>132</v>
      </c>
      <c r="C18" s="13" t="s">
        <v>134</v>
      </c>
      <c r="D18" s="14" t="s">
        <v>14</v>
      </c>
      <c r="E18" s="15"/>
      <c r="F18" s="15"/>
      <c r="G18" s="16">
        <f>VLOOKUP(B18,[1]Brokers!$B$9:$I$69,7,0)</f>
        <v>53280666.200000003</v>
      </c>
      <c r="H18" s="16">
        <f>VLOOKUP(B18,[1]Brokers!$B$9:$W$69,22,0)</f>
        <v>100000</v>
      </c>
      <c r="I18" s="16">
        <f>VLOOKUP(B18,[2]Brokers!$B$9:$R$69,17,0)</f>
        <v>0</v>
      </c>
      <c r="J18" s="16">
        <f>VLOOKUP(B18,[1]Brokers!$B$9:$J$69,9,0)</f>
        <v>420000</v>
      </c>
      <c r="K18" s="16">
        <v>0</v>
      </c>
      <c r="L18" s="16">
        <v>0</v>
      </c>
      <c r="M18" s="27">
        <f t="shared" si="0"/>
        <v>53800666.200000003</v>
      </c>
      <c r="N18" s="16">
        <f>VLOOKUP(B18,[2]Brokers!$B$9:$Y$67,24,0)+M18</f>
        <v>106693805.15000001</v>
      </c>
      <c r="O18" s="28" t="e">
        <f t="shared" si="1"/>
        <v>#DIV/0!</v>
      </c>
      <c r="P18" s="25"/>
      <c r="Q18" s="4"/>
    </row>
    <row r="19" spans="1:17" s="1" customFormat="1" ht="15.75" x14ac:dyDescent="0.25">
      <c r="A19" s="15">
        <v>19</v>
      </c>
      <c r="B19" s="12" t="s">
        <v>55</v>
      </c>
      <c r="C19" s="13" t="s">
        <v>56</v>
      </c>
      <c r="D19" s="14" t="s">
        <v>14</v>
      </c>
      <c r="E19" s="15"/>
      <c r="F19" s="15"/>
      <c r="G19" s="16">
        <f>VLOOKUP(B19,[1]Brokers!$B$9:$I$69,7,0)</f>
        <v>62935340</v>
      </c>
      <c r="H19" s="16">
        <f>VLOOKUP(B19,[1]Brokers!$B$9:$W$69,22,0)</f>
        <v>0</v>
      </c>
      <c r="I19" s="16">
        <f>VLOOKUP(B19,[2]Brokers!$B$9:$R$69,17,0)</f>
        <v>0</v>
      </c>
      <c r="J19" s="16">
        <f>VLOOKUP(B19,[1]Brokers!$B$9:$J$69,9,0)</f>
        <v>1540000</v>
      </c>
      <c r="K19" s="16">
        <v>0</v>
      </c>
      <c r="L19" s="16">
        <v>0</v>
      </c>
      <c r="M19" s="27">
        <f t="shared" si="0"/>
        <v>64475340</v>
      </c>
      <c r="N19" s="16">
        <f>VLOOKUP(B19,[2]Brokers!$B$9:$Y$67,24,0)+M19</f>
        <v>94147120</v>
      </c>
      <c r="O19" s="28" t="e">
        <f t="shared" si="1"/>
        <v>#DIV/0!</v>
      </c>
      <c r="P19" s="25"/>
      <c r="Q19" s="4"/>
    </row>
    <row r="20" spans="1:17" s="1" customFormat="1" ht="15.75" x14ac:dyDescent="0.25">
      <c r="A20" s="15">
        <v>12</v>
      </c>
      <c r="B20" s="12" t="s">
        <v>69</v>
      </c>
      <c r="C20" s="13" t="s">
        <v>70</v>
      </c>
      <c r="D20" s="14" t="s">
        <v>14</v>
      </c>
      <c r="E20" s="15"/>
      <c r="F20" s="15"/>
      <c r="G20" s="16">
        <f>VLOOKUP(B20,[1]Brokers!$B$9:$I$69,7,0)</f>
        <v>13813765.16</v>
      </c>
      <c r="H20" s="16">
        <f>VLOOKUP(B20,[1]Brokers!$B$9:$W$69,22,0)</f>
        <v>0</v>
      </c>
      <c r="I20" s="16">
        <f>VLOOKUP(B20,[2]Brokers!$B$9:$R$69,17,0)</f>
        <v>0</v>
      </c>
      <c r="J20" s="16">
        <f>VLOOKUP(B20,[1]Brokers!$B$9:$J$69,9,0)</f>
        <v>10287600</v>
      </c>
      <c r="K20" s="16">
        <v>0</v>
      </c>
      <c r="L20" s="16">
        <v>0</v>
      </c>
      <c r="M20" s="27">
        <f t="shared" si="0"/>
        <v>24101365.16</v>
      </c>
      <c r="N20" s="16">
        <f>VLOOKUP(B20,[2]Brokers!$B$9:$Y$67,24,0)+M20</f>
        <v>89204125.159999996</v>
      </c>
      <c r="O20" s="28" t="e">
        <f t="shared" si="1"/>
        <v>#DIV/0!</v>
      </c>
      <c r="P20" s="25"/>
      <c r="Q20" s="4"/>
    </row>
    <row r="21" spans="1:17" s="1" customFormat="1" ht="15.75" x14ac:dyDescent="0.25">
      <c r="A21" s="15">
        <v>16</v>
      </c>
      <c r="B21" s="12" t="s">
        <v>35</v>
      </c>
      <c r="C21" s="13" t="s">
        <v>36</v>
      </c>
      <c r="D21" s="14" t="s">
        <v>14</v>
      </c>
      <c r="E21" s="29" t="s">
        <v>14</v>
      </c>
      <c r="F21" s="15"/>
      <c r="G21" s="16">
        <f>VLOOKUP(B21,[1]Brokers!$B$9:$I$69,7,0)</f>
        <v>36119868.649999999</v>
      </c>
      <c r="H21" s="16">
        <f>VLOOKUP(B21,[1]Brokers!$B$9:$W$69,22,0)</f>
        <v>0</v>
      </c>
      <c r="I21" s="16">
        <f>VLOOKUP(B21,[2]Brokers!$B$9:$R$69,17,0)</f>
        <v>0</v>
      </c>
      <c r="J21" s="16">
        <f>VLOOKUP(B21,[1]Brokers!$B$9:$J$69,9,0)</f>
        <v>7689000</v>
      </c>
      <c r="K21" s="16">
        <v>0</v>
      </c>
      <c r="L21" s="16">
        <v>0</v>
      </c>
      <c r="M21" s="27">
        <f t="shared" si="0"/>
        <v>43808868.649999999</v>
      </c>
      <c r="N21" s="16">
        <f>VLOOKUP(B21,[2]Brokers!$B$9:$Y$67,24,0)+M21</f>
        <v>88628421.349999994</v>
      </c>
      <c r="O21" s="28" t="e">
        <f t="shared" si="1"/>
        <v>#DIV/0!</v>
      </c>
      <c r="P21" s="25"/>
      <c r="Q21" s="4"/>
    </row>
    <row r="22" spans="1:17" s="1" customFormat="1" ht="15.75" x14ac:dyDescent="0.25">
      <c r="A22" s="15">
        <v>20</v>
      </c>
      <c r="B22" s="12" t="s">
        <v>47</v>
      </c>
      <c r="C22" s="13" t="s">
        <v>48</v>
      </c>
      <c r="D22" s="14" t="s">
        <v>14</v>
      </c>
      <c r="E22" s="15"/>
      <c r="F22" s="15"/>
      <c r="G22" s="16">
        <f>VLOOKUP(B22,[1]Brokers!$B$9:$I$69,7,0)</f>
        <v>22402798.18</v>
      </c>
      <c r="H22" s="16">
        <f>VLOOKUP(B22,[1]Brokers!$B$9:$W$69,22,0)</f>
        <v>0</v>
      </c>
      <c r="I22" s="16">
        <f>VLOOKUP(B22,[2]Brokers!$B$9:$R$69,17,0)</f>
        <v>0</v>
      </c>
      <c r="J22" s="16">
        <f>VLOOKUP(B22,[1]Brokers!$B$9:$J$69,9,0)</f>
        <v>21442800</v>
      </c>
      <c r="K22" s="16">
        <v>0</v>
      </c>
      <c r="L22" s="16">
        <v>0</v>
      </c>
      <c r="M22" s="27">
        <f t="shared" si="0"/>
        <v>43845598.18</v>
      </c>
      <c r="N22" s="16">
        <f>VLOOKUP(B22,[2]Brokers!$B$9:$Y$67,24,0)+M22</f>
        <v>72101616.180000007</v>
      </c>
      <c r="O22" s="28" t="e">
        <f t="shared" si="1"/>
        <v>#DIV/0!</v>
      </c>
      <c r="P22" s="25"/>
      <c r="Q22" s="4"/>
    </row>
    <row r="23" spans="1:17" s="1" customFormat="1" ht="15.75" x14ac:dyDescent="0.25">
      <c r="A23" s="15">
        <v>17</v>
      </c>
      <c r="B23" s="12" t="s">
        <v>77</v>
      </c>
      <c r="C23" s="13" t="s">
        <v>78</v>
      </c>
      <c r="D23" s="14" t="s">
        <v>14</v>
      </c>
      <c r="E23" s="15"/>
      <c r="F23" s="15"/>
      <c r="G23" s="16">
        <f>VLOOKUP(B23,[1]Brokers!$B$9:$I$69,7,0)</f>
        <v>27299103</v>
      </c>
      <c r="H23" s="16">
        <f>VLOOKUP(B23,[1]Brokers!$B$9:$W$69,22,0)</f>
        <v>0</v>
      </c>
      <c r="I23" s="16">
        <f>VLOOKUP(B23,[2]Brokers!$B$9:$R$69,17,0)</f>
        <v>0</v>
      </c>
      <c r="J23" s="16">
        <f>VLOOKUP(B23,[1]Brokers!$B$9:$J$69,9,0)</f>
        <v>2002400</v>
      </c>
      <c r="K23" s="16">
        <v>0</v>
      </c>
      <c r="L23" s="16">
        <v>0</v>
      </c>
      <c r="M23" s="27">
        <f t="shared" si="0"/>
        <v>29301503</v>
      </c>
      <c r="N23" s="16">
        <f>VLOOKUP(B23,[2]Brokers!$B$9:$Y$67,24,0)+M23</f>
        <v>67794932.400000006</v>
      </c>
      <c r="O23" s="28" t="e">
        <f t="shared" si="1"/>
        <v>#DIV/0!</v>
      </c>
      <c r="P23" s="25"/>
      <c r="Q23" s="4"/>
    </row>
    <row r="24" spans="1:17" s="1" customFormat="1" ht="15.75" x14ac:dyDescent="0.25">
      <c r="A24" s="15">
        <v>28</v>
      </c>
      <c r="B24" s="12" t="s">
        <v>51</v>
      </c>
      <c r="C24" s="13" t="s">
        <v>52</v>
      </c>
      <c r="D24" s="14" t="s">
        <v>14</v>
      </c>
      <c r="E24" s="29" t="s">
        <v>14</v>
      </c>
      <c r="F24" s="15"/>
      <c r="G24" s="16">
        <f>VLOOKUP(B24,[1]Brokers!$B$9:$I$69,7,0)</f>
        <v>50304492.299999997</v>
      </c>
      <c r="H24" s="16">
        <f>VLOOKUP(B24,[1]Brokers!$B$9:$W$69,22,0)</f>
        <v>0</v>
      </c>
      <c r="I24" s="16">
        <f>VLOOKUP(B24,[2]Brokers!$B$9:$R$69,17,0)</f>
        <v>0</v>
      </c>
      <c r="J24" s="16">
        <f>VLOOKUP(B24,[1]Brokers!$B$9:$J$69,9,0)</f>
        <v>1590000</v>
      </c>
      <c r="K24" s="16">
        <v>0</v>
      </c>
      <c r="L24" s="16">
        <v>0</v>
      </c>
      <c r="M24" s="27">
        <f t="shared" si="0"/>
        <v>51894492.299999997</v>
      </c>
      <c r="N24" s="16">
        <f>VLOOKUP(B24,[2]Brokers!$B$9:$Y$67,24,0)+M24</f>
        <v>62182846.299999997</v>
      </c>
      <c r="O24" s="28" t="e">
        <f t="shared" si="1"/>
        <v>#DIV/0!</v>
      </c>
      <c r="P24" s="25"/>
      <c r="Q24" s="4"/>
    </row>
    <row r="25" spans="1:17" s="1" customFormat="1" ht="15.75" x14ac:dyDescent="0.25">
      <c r="A25" s="15">
        <v>23</v>
      </c>
      <c r="B25" s="12" t="s">
        <v>53</v>
      </c>
      <c r="C25" s="13" t="s">
        <v>54</v>
      </c>
      <c r="D25" s="14" t="s">
        <v>14</v>
      </c>
      <c r="E25" s="15"/>
      <c r="F25" s="15"/>
      <c r="G25" s="16">
        <f>VLOOKUP(B25,[1]Brokers!$B$9:$I$69,7,0)</f>
        <v>15542272.399999999</v>
      </c>
      <c r="H25" s="16">
        <f>VLOOKUP(B25,[1]Brokers!$B$9:$W$69,22,0)</f>
        <v>0</v>
      </c>
      <c r="I25" s="16">
        <f>VLOOKUP(B25,[2]Brokers!$B$9:$R$69,17,0)</f>
        <v>0</v>
      </c>
      <c r="J25" s="16">
        <f>VLOOKUP(B25,[1]Brokers!$B$9:$J$69,9,0)</f>
        <v>12418600</v>
      </c>
      <c r="K25" s="16">
        <v>0</v>
      </c>
      <c r="L25" s="16">
        <v>0</v>
      </c>
      <c r="M25" s="27">
        <f t="shared" si="0"/>
        <v>27960872.399999999</v>
      </c>
      <c r="N25" s="16">
        <f>VLOOKUP(B25,[2]Brokers!$B$9:$Y$67,24,0)+M25</f>
        <v>49745758.899999999</v>
      </c>
      <c r="O25" s="28" t="e">
        <f t="shared" si="1"/>
        <v>#DIV/0!</v>
      </c>
      <c r="P25" s="25"/>
      <c r="Q25" s="4"/>
    </row>
    <row r="26" spans="1:17" s="1" customFormat="1" ht="15.75" x14ac:dyDescent="0.25">
      <c r="A26" s="15">
        <v>21</v>
      </c>
      <c r="B26" s="12" t="s">
        <v>73</v>
      </c>
      <c r="C26" s="13" t="s">
        <v>74</v>
      </c>
      <c r="D26" s="14" t="s">
        <v>14</v>
      </c>
      <c r="E26" s="15"/>
      <c r="F26" s="15"/>
      <c r="G26" s="16">
        <f>VLOOKUP(B26,[1]Brokers!$B$9:$I$69,7,0)</f>
        <v>2993720</v>
      </c>
      <c r="H26" s="16">
        <f>VLOOKUP(B26,[1]Brokers!$B$9:$W$69,22,0)</f>
        <v>0</v>
      </c>
      <c r="I26" s="16">
        <f>VLOOKUP(B26,[2]Brokers!$B$9:$R$69,17,0)</f>
        <v>0</v>
      </c>
      <c r="J26" s="16">
        <f>VLOOKUP(B26,[1]Brokers!$B$9:$J$69,9,0)</f>
        <v>17212600</v>
      </c>
      <c r="K26" s="16">
        <v>0</v>
      </c>
      <c r="L26" s="16">
        <v>0</v>
      </c>
      <c r="M26" s="27">
        <f t="shared" si="0"/>
        <v>20206320</v>
      </c>
      <c r="N26" s="16">
        <f>VLOOKUP(B26,[2]Brokers!$B$9:$Y$67,24,0)+M26</f>
        <v>44578790.289999999</v>
      </c>
      <c r="O26" s="28" t="e">
        <f t="shared" si="1"/>
        <v>#DIV/0!</v>
      </c>
      <c r="P26" s="25"/>
    </row>
    <row r="27" spans="1:17" s="1" customFormat="1" ht="15.75" x14ac:dyDescent="0.25">
      <c r="A27" s="15">
        <v>27</v>
      </c>
      <c r="B27" s="12" t="s">
        <v>86</v>
      </c>
      <c r="C27" s="13" t="s">
        <v>87</v>
      </c>
      <c r="D27" s="14" t="s">
        <v>14</v>
      </c>
      <c r="E27" s="15"/>
      <c r="F27" s="15"/>
      <c r="G27" s="16">
        <f>VLOOKUP(B27,[1]Brokers!$B$9:$I$69,7,0)</f>
        <v>26908898</v>
      </c>
      <c r="H27" s="16">
        <f>VLOOKUP(B27,[1]Brokers!$B$9:$W$69,22,0)</f>
        <v>0</v>
      </c>
      <c r="I27" s="16">
        <f>VLOOKUP(B27,[2]Brokers!$B$9:$R$69,17,0)</f>
        <v>0</v>
      </c>
      <c r="J27" s="16">
        <f>VLOOKUP(B27,[1]Brokers!$B$9:$J$69,9,0)</f>
        <v>1910800</v>
      </c>
      <c r="K27" s="16">
        <v>0</v>
      </c>
      <c r="L27" s="16">
        <v>0</v>
      </c>
      <c r="M27" s="27">
        <f t="shared" si="0"/>
        <v>28819698</v>
      </c>
      <c r="N27" s="16">
        <f>VLOOKUP(B27,[2]Brokers!$B$9:$Y$67,24,0)+M27</f>
        <v>41432026.100000001</v>
      </c>
      <c r="O27" s="28" t="e">
        <f t="shared" si="1"/>
        <v>#DIV/0!</v>
      </c>
      <c r="P27" s="25"/>
      <c r="Q27" s="4"/>
    </row>
    <row r="28" spans="1:17" s="1" customFormat="1" ht="15.75" x14ac:dyDescent="0.25">
      <c r="A28" s="15">
        <v>32</v>
      </c>
      <c r="B28" s="12" t="s">
        <v>57</v>
      </c>
      <c r="C28" s="13" t="s">
        <v>58</v>
      </c>
      <c r="D28" s="14" t="s">
        <v>14</v>
      </c>
      <c r="E28" s="29" t="s">
        <v>14</v>
      </c>
      <c r="F28" s="15" t="s">
        <v>14</v>
      </c>
      <c r="G28" s="16">
        <f>VLOOKUP(B28,[1]Brokers!$B$9:$I$69,7,0)</f>
        <v>17535498</v>
      </c>
      <c r="H28" s="16">
        <f>VLOOKUP(B28,[1]Brokers!$B$9:$W$69,22,0)</f>
        <v>0</v>
      </c>
      <c r="I28" s="16">
        <f>VLOOKUP(B28,[2]Brokers!$B$9:$R$69,17,0)</f>
        <v>0</v>
      </c>
      <c r="J28" s="16">
        <f>VLOOKUP(B28,[1]Brokers!$B$9:$J$69,9,0)</f>
        <v>19707400</v>
      </c>
      <c r="K28" s="16">
        <v>0</v>
      </c>
      <c r="L28" s="16">
        <v>0</v>
      </c>
      <c r="M28" s="27">
        <f t="shared" si="0"/>
        <v>37242898</v>
      </c>
      <c r="N28" s="16">
        <f>VLOOKUP(B28,[2]Brokers!$B$9:$Y$67,24,0)+M28</f>
        <v>40397211</v>
      </c>
      <c r="O28" s="28" t="e">
        <f t="shared" si="1"/>
        <v>#DIV/0!</v>
      </c>
      <c r="P28" s="25"/>
      <c r="Q28" s="4"/>
    </row>
    <row r="29" spans="1:17" s="1" customFormat="1" ht="15.75" x14ac:dyDescent="0.25">
      <c r="A29" s="15">
        <v>22</v>
      </c>
      <c r="B29" s="12" t="s">
        <v>45</v>
      </c>
      <c r="C29" s="13" t="s">
        <v>46</v>
      </c>
      <c r="D29" s="14" t="s">
        <v>14</v>
      </c>
      <c r="E29" s="15"/>
      <c r="F29" s="15"/>
      <c r="G29" s="16">
        <f>VLOOKUP(B29,[1]Brokers!$B$9:$I$69,7,0)</f>
        <v>4549824.25</v>
      </c>
      <c r="H29" s="16">
        <f>VLOOKUP(B29,[1]Brokers!$B$9:$W$69,22,0)</f>
        <v>0</v>
      </c>
      <c r="I29" s="16">
        <f>VLOOKUP(B29,[2]Brokers!$B$9:$R$69,17,0)</f>
        <v>0</v>
      </c>
      <c r="J29" s="16">
        <f>VLOOKUP(B29,[1]Brokers!$B$9:$J$69,9,0)</f>
        <v>12067600</v>
      </c>
      <c r="K29" s="16">
        <v>0</v>
      </c>
      <c r="L29" s="16">
        <v>0</v>
      </c>
      <c r="M29" s="27">
        <f t="shared" si="0"/>
        <v>16617424.25</v>
      </c>
      <c r="N29" s="16">
        <f>VLOOKUP(B29,[2]Brokers!$B$9:$Y$67,24,0)+M29</f>
        <v>38777829.359999999</v>
      </c>
      <c r="O29" s="28" t="e">
        <f t="shared" si="1"/>
        <v>#DIV/0!</v>
      </c>
      <c r="P29" s="25"/>
      <c r="Q29" s="4"/>
    </row>
    <row r="30" spans="1:17" s="1" customFormat="1" ht="15.75" x14ac:dyDescent="0.25">
      <c r="A30" s="15">
        <v>33</v>
      </c>
      <c r="B30" s="12" t="s">
        <v>118</v>
      </c>
      <c r="C30" s="13" t="s">
        <v>119</v>
      </c>
      <c r="D30" s="14" t="s">
        <v>14</v>
      </c>
      <c r="E30" s="15"/>
      <c r="F30" s="15"/>
      <c r="G30" s="16">
        <f>VLOOKUP(B30,[1]Brokers!$B$9:$I$69,7,0)</f>
        <v>14443794.739999998</v>
      </c>
      <c r="H30" s="16">
        <f>VLOOKUP(B30,[1]Brokers!$B$9:$W$69,22,0)</f>
        <v>0</v>
      </c>
      <c r="I30" s="16">
        <f>VLOOKUP(B30,[2]Brokers!$B$9:$R$69,17,0)</f>
        <v>0</v>
      </c>
      <c r="J30" s="16">
        <f>VLOOKUP(B30,[1]Brokers!$B$9:$J$69,9,0)</f>
        <v>21990000</v>
      </c>
      <c r="K30" s="16">
        <v>0</v>
      </c>
      <c r="L30" s="16">
        <v>0</v>
      </c>
      <c r="M30" s="27">
        <f t="shared" si="0"/>
        <v>36433794.739999995</v>
      </c>
      <c r="N30" s="16">
        <f>VLOOKUP(B30,[2]Brokers!$B$9:$Y$67,24,0)+M30</f>
        <v>38641795.739999995</v>
      </c>
      <c r="O30" s="28" t="e">
        <f t="shared" si="1"/>
        <v>#DIV/0!</v>
      </c>
      <c r="P30" s="25"/>
      <c r="Q30" s="4"/>
    </row>
    <row r="31" spans="1:17" s="1" customFormat="1" ht="15.75" x14ac:dyDescent="0.25">
      <c r="A31" s="15">
        <v>30</v>
      </c>
      <c r="B31" s="12" t="s">
        <v>96</v>
      </c>
      <c r="C31" s="13" t="s">
        <v>97</v>
      </c>
      <c r="D31" s="14" t="s">
        <v>14</v>
      </c>
      <c r="E31" s="15"/>
      <c r="F31" s="15"/>
      <c r="G31" s="16">
        <f>VLOOKUP(B31,[1]Brokers!$B$9:$I$69,7,0)</f>
        <v>15526374</v>
      </c>
      <c r="H31" s="16">
        <f>VLOOKUP(B31,[1]Brokers!$B$9:$W$69,22,0)</f>
        <v>0</v>
      </c>
      <c r="I31" s="16">
        <f>VLOOKUP(B31,[2]Brokers!$B$9:$R$69,17,0)</f>
        <v>0</v>
      </c>
      <c r="J31" s="16">
        <f>VLOOKUP(B31,[1]Brokers!$B$9:$J$69,9,0)</f>
        <v>16352000</v>
      </c>
      <c r="K31" s="16">
        <v>0</v>
      </c>
      <c r="L31" s="16">
        <v>0</v>
      </c>
      <c r="M31" s="27">
        <f t="shared" si="0"/>
        <v>31878374</v>
      </c>
      <c r="N31" s="16">
        <f>VLOOKUP(B31,[2]Brokers!$B$9:$Y$67,24,0)+M31</f>
        <v>37474755</v>
      </c>
      <c r="O31" s="28" t="e">
        <f t="shared" si="1"/>
        <v>#DIV/0!</v>
      </c>
      <c r="P31" s="25"/>
      <c r="Q31" s="4"/>
    </row>
    <row r="32" spans="1:17" s="1" customFormat="1" ht="15.75" x14ac:dyDescent="0.25">
      <c r="A32" s="15">
        <v>25</v>
      </c>
      <c r="B32" s="12" t="s">
        <v>59</v>
      </c>
      <c r="C32" s="13" t="s">
        <v>60</v>
      </c>
      <c r="D32" s="14" t="s">
        <v>14</v>
      </c>
      <c r="E32" s="15"/>
      <c r="F32" s="15"/>
      <c r="G32" s="16">
        <f>VLOOKUP(B32,[1]Brokers!$B$9:$I$69,7,0)</f>
        <v>14858503.98</v>
      </c>
      <c r="H32" s="16">
        <f>VLOOKUP(B32,[1]Brokers!$B$9:$W$69,22,0)</f>
        <v>0</v>
      </c>
      <c r="I32" s="16">
        <f>VLOOKUP(B32,[2]Brokers!$B$9:$R$69,17,0)</f>
        <v>0</v>
      </c>
      <c r="J32" s="16">
        <f>VLOOKUP(B32,[1]Brokers!$B$9:$J$69,9,0)</f>
        <v>2150000</v>
      </c>
      <c r="K32" s="16">
        <v>0</v>
      </c>
      <c r="L32" s="16">
        <v>0</v>
      </c>
      <c r="M32" s="27">
        <f t="shared" si="0"/>
        <v>17008503.98</v>
      </c>
      <c r="N32" s="16">
        <f>VLOOKUP(B32,[2]Brokers!$B$9:$Y$67,24,0)+M32</f>
        <v>35803876.18</v>
      </c>
      <c r="O32" s="28" t="e">
        <f t="shared" si="1"/>
        <v>#DIV/0!</v>
      </c>
      <c r="P32" s="25"/>
      <c r="Q32" s="4"/>
    </row>
    <row r="33" spans="1:17" s="1" customFormat="1" ht="15.75" x14ac:dyDescent="0.25">
      <c r="A33" s="15">
        <v>31</v>
      </c>
      <c r="B33" s="12" t="s">
        <v>80</v>
      </c>
      <c r="C33" s="13" t="s">
        <v>81</v>
      </c>
      <c r="D33" s="14" t="s">
        <v>14</v>
      </c>
      <c r="E33" s="15"/>
      <c r="F33" s="15"/>
      <c r="G33" s="16">
        <f>VLOOKUP(B33,[1]Brokers!$B$9:$I$69,7,0)</f>
        <v>5674417.2000000002</v>
      </c>
      <c r="H33" s="16">
        <f>VLOOKUP(B33,[1]Brokers!$B$9:$W$69,22,0)</f>
        <v>0</v>
      </c>
      <c r="I33" s="16">
        <f>VLOOKUP(B33,[2]Brokers!$B$9:$R$69,17,0)</f>
        <v>0</v>
      </c>
      <c r="J33" s="16">
        <f>VLOOKUP(B33,[1]Brokers!$B$9:$J$69,9,0)</f>
        <v>25298400</v>
      </c>
      <c r="K33" s="16">
        <v>0</v>
      </c>
      <c r="L33" s="16">
        <v>0</v>
      </c>
      <c r="M33" s="27">
        <f t="shared" si="0"/>
        <v>30972817.199999999</v>
      </c>
      <c r="N33" s="16">
        <f>VLOOKUP(B33,[2]Brokers!$B$9:$Y$67,24,0)+M33</f>
        <v>34853677.280000001</v>
      </c>
      <c r="O33" s="28" t="e">
        <f t="shared" si="1"/>
        <v>#DIV/0!</v>
      </c>
      <c r="P33" s="25"/>
      <c r="Q33" s="4"/>
    </row>
    <row r="34" spans="1:17" s="1" customFormat="1" ht="15.75" x14ac:dyDescent="0.25">
      <c r="A34" s="15">
        <v>24</v>
      </c>
      <c r="B34" s="12" t="s">
        <v>67</v>
      </c>
      <c r="C34" s="13" t="s">
        <v>68</v>
      </c>
      <c r="D34" s="14" t="s">
        <v>14</v>
      </c>
      <c r="E34" s="15"/>
      <c r="F34" s="15"/>
      <c r="G34" s="16">
        <f>VLOOKUP(B34,[1]Brokers!$B$9:$I$69,7,0)</f>
        <v>2421910</v>
      </c>
      <c r="H34" s="16">
        <f>VLOOKUP(B34,[1]Brokers!$B$9:$W$69,22,0)</f>
        <v>0</v>
      </c>
      <c r="I34" s="16">
        <f>VLOOKUP(B34,[2]Brokers!$B$9:$R$69,17,0)</f>
        <v>0</v>
      </c>
      <c r="J34" s="16">
        <f>VLOOKUP(B34,[1]Brokers!$B$9:$J$69,9,0)</f>
        <v>10618200</v>
      </c>
      <c r="K34" s="16">
        <v>0</v>
      </c>
      <c r="L34" s="16">
        <v>0</v>
      </c>
      <c r="M34" s="27">
        <f t="shared" si="0"/>
        <v>13040110</v>
      </c>
      <c r="N34" s="16">
        <f>VLOOKUP(B34,[2]Brokers!$B$9:$Y$67,24,0)+M34</f>
        <v>34371895</v>
      </c>
      <c r="O34" s="28" t="e">
        <f t="shared" si="1"/>
        <v>#DIV/0!</v>
      </c>
      <c r="P34" s="25"/>
      <c r="Q34" s="4"/>
    </row>
    <row r="35" spans="1:17" s="1" customFormat="1" ht="15.75" x14ac:dyDescent="0.25">
      <c r="A35" s="15">
        <v>26</v>
      </c>
      <c r="B35" s="12" t="s">
        <v>43</v>
      </c>
      <c r="C35" s="13" t="s">
        <v>44</v>
      </c>
      <c r="D35" s="14" t="s">
        <v>14</v>
      </c>
      <c r="E35" s="29" t="s">
        <v>14</v>
      </c>
      <c r="F35" s="15"/>
      <c r="G35" s="16">
        <f>VLOOKUP(B35,[1]Brokers!$B$9:$I$69,7,0)</f>
        <v>14072815</v>
      </c>
      <c r="H35" s="16">
        <f>VLOOKUP(B35,[1]Brokers!$B$9:$W$69,22,0)</f>
        <v>0</v>
      </c>
      <c r="I35" s="16">
        <f>VLOOKUP(B35,[2]Brokers!$B$9:$R$69,17,0)</f>
        <v>0</v>
      </c>
      <c r="J35" s="16">
        <f>VLOOKUP(B35,[1]Brokers!$B$9:$J$69,9,0)</f>
        <v>4500000</v>
      </c>
      <c r="K35" s="16">
        <v>0</v>
      </c>
      <c r="L35" s="16">
        <v>0</v>
      </c>
      <c r="M35" s="27">
        <f t="shared" ref="M35:M61" si="2">L35+I35+J35+H35+G35</f>
        <v>18572815</v>
      </c>
      <c r="N35" s="16">
        <f>VLOOKUP(B35,[2]Brokers!$B$9:$Y$67,24,0)+M35</f>
        <v>30890525</v>
      </c>
      <c r="O35" s="28" t="e">
        <f t="shared" ref="O35:O61" si="3">N35/$N$75</f>
        <v>#DIV/0!</v>
      </c>
      <c r="P35" s="25"/>
      <c r="Q35" s="4"/>
    </row>
    <row r="36" spans="1:17" s="1" customFormat="1" ht="15.75" x14ac:dyDescent="0.25">
      <c r="A36" s="15">
        <v>39</v>
      </c>
      <c r="B36" s="12" t="s">
        <v>49</v>
      </c>
      <c r="C36" s="13" t="s">
        <v>50</v>
      </c>
      <c r="D36" s="14" t="s">
        <v>14</v>
      </c>
      <c r="E36" s="15"/>
      <c r="F36" s="15"/>
      <c r="G36" s="16">
        <f>VLOOKUP(B36,[1]Brokers!$B$9:$I$69,7,0)</f>
        <v>2093813.8</v>
      </c>
      <c r="H36" s="16">
        <f>VLOOKUP(B36,[1]Brokers!$B$9:$W$69,22,0)</f>
        <v>0</v>
      </c>
      <c r="I36" s="16">
        <f>VLOOKUP(B36,[2]Brokers!$B$9:$R$69,17,0)</f>
        <v>0</v>
      </c>
      <c r="J36" s="16">
        <f>VLOOKUP(B36,[1]Brokers!$B$9:$J$69,9,0)</f>
        <v>17445400</v>
      </c>
      <c r="K36" s="16">
        <v>0</v>
      </c>
      <c r="L36" s="16">
        <v>0</v>
      </c>
      <c r="M36" s="27">
        <f t="shared" si="2"/>
        <v>19539213.800000001</v>
      </c>
      <c r="N36" s="16">
        <f>VLOOKUP(B36,[2]Brokers!$B$9:$Y$67,24,0)+M36</f>
        <v>19621933.800000001</v>
      </c>
      <c r="O36" s="28" t="e">
        <f t="shared" si="3"/>
        <v>#DIV/0!</v>
      </c>
      <c r="P36" s="25"/>
      <c r="Q36" s="4"/>
    </row>
    <row r="37" spans="1:17" s="1" customFormat="1" ht="15.75" x14ac:dyDescent="0.25">
      <c r="A37" s="15">
        <v>36</v>
      </c>
      <c r="B37" s="12" t="s">
        <v>88</v>
      </c>
      <c r="C37" s="13" t="s">
        <v>89</v>
      </c>
      <c r="D37" s="14" t="s">
        <v>14</v>
      </c>
      <c r="E37" s="15"/>
      <c r="F37" s="15"/>
      <c r="G37" s="16">
        <f>VLOOKUP(B37,[1]Brokers!$B$9:$I$69,7,0)</f>
        <v>5173373.2</v>
      </c>
      <c r="H37" s="16">
        <f>VLOOKUP(B37,[1]Brokers!$B$9:$W$69,22,0)</f>
        <v>0</v>
      </c>
      <c r="I37" s="16">
        <f>VLOOKUP(B37,[2]Brokers!$B$9:$R$69,17,0)</f>
        <v>0</v>
      </c>
      <c r="J37" s="16">
        <f>VLOOKUP(B37,[1]Brokers!$B$9:$J$69,9,0)</f>
        <v>10181200</v>
      </c>
      <c r="K37" s="16">
        <v>0</v>
      </c>
      <c r="L37" s="16">
        <v>0</v>
      </c>
      <c r="M37" s="27">
        <f t="shared" si="2"/>
        <v>15354573.199999999</v>
      </c>
      <c r="N37" s="16">
        <f>VLOOKUP(B37,[2]Brokers!$B$9:$Y$67,24,0)+M37</f>
        <v>15683333.199999999</v>
      </c>
      <c r="O37" s="28" t="e">
        <f t="shared" si="3"/>
        <v>#DIV/0!</v>
      </c>
      <c r="P37" s="25"/>
      <c r="Q37" s="4"/>
    </row>
    <row r="38" spans="1:17" s="1" customFormat="1" ht="15.75" x14ac:dyDescent="0.25">
      <c r="A38" s="15">
        <v>44</v>
      </c>
      <c r="B38" s="12" t="s">
        <v>63</v>
      </c>
      <c r="C38" s="13" t="s">
        <v>64</v>
      </c>
      <c r="D38" s="14" t="s">
        <v>14</v>
      </c>
      <c r="E38" s="15"/>
      <c r="F38" s="15"/>
      <c r="G38" s="16">
        <f>VLOOKUP(B38,[1]Brokers!$B$9:$I$69,7,0)</f>
        <v>0</v>
      </c>
      <c r="H38" s="16">
        <f>VLOOKUP(B38,[1]Brokers!$B$9:$W$69,22,0)</f>
        <v>0</v>
      </c>
      <c r="I38" s="16">
        <f>VLOOKUP(B38,[2]Brokers!$B$9:$R$69,17,0)</f>
        <v>0</v>
      </c>
      <c r="J38" s="16">
        <f>VLOOKUP(B38,[1]Brokers!$B$9:$J$69,9,0)</f>
        <v>13805200</v>
      </c>
      <c r="K38" s="16">
        <v>0</v>
      </c>
      <c r="L38" s="16">
        <v>0</v>
      </c>
      <c r="M38" s="27">
        <f t="shared" si="2"/>
        <v>13805200</v>
      </c>
      <c r="N38" s="16">
        <f>VLOOKUP(B38,[2]Brokers!$B$9:$Y$67,24,0)+M38</f>
        <v>13805200</v>
      </c>
      <c r="O38" s="28" t="e">
        <f t="shared" si="3"/>
        <v>#DIV/0!</v>
      </c>
      <c r="P38" s="25"/>
      <c r="Q38" s="4"/>
    </row>
    <row r="39" spans="1:17" s="1" customFormat="1" ht="15.75" x14ac:dyDescent="0.25">
      <c r="A39" s="15">
        <v>37</v>
      </c>
      <c r="B39" s="12" t="s">
        <v>65</v>
      </c>
      <c r="C39" s="13" t="s">
        <v>66</v>
      </c>
      <c r="D39" s="14" t="s">
        <v>14</v>
      </c>
      <c r="E39" s="15"/>
      <c r="F39" s="15"/>
      <c r="G39" s="16">
        <f>VLOOKUP(B39,[1]Brokers!$B$9:$I$69,7,0)</f>
        <v>6207790</v>
      </c>
      <c r="H39" s="16">
        <f>VLOOKUP(B39,[1]Brokers!$B$9:$W$69,22,0)</f>
        <v>0</v>
      </c>
      <c r="I39" s="16">
        <f>VLOOKUP(B39,[2]Brokers!$B$9:$R$69,17,0)</f>
        <v>0</v>
      </c>
      <c r="J39" s="16">
        <f>VLOOKUP(B39,[1]Brokers!$B$9:$J$69,9,0)</f>
        <v>6535600</v>
      </c>
      <c r="K39" s="16">
        <v>0</v>
      </c>
      <c r="L39" s="16">
        <v>0</v>
      </c>
      <c r="M39" s="27">
        <f t="shared" si="2"/>
        <v>12743390</v>
      </c>
      <c r="N39" s="16">
        <f>VLOOKUP(B39,[2]Brokers!$B$9:$Y$67,24,0)+M39</f>
        <v>12878831</v>
      </c>
      <c r="O39" s="28" t="e">
        <f t="shared" si="3"/>
        <v>#DIV/0!</v>
      </c>
      <c r="P39" s="25"/>
      <c r="Q39" s="4"/>
    </row>
    <row r="40" spans="1:17" s="1" customFormat="1" ht="15.75" x14ac:dyDescent="0.25">
      <c r="A40" s="15">
        <v>41</v>
      </c>
      <c r="B40" s="12" t="s">
        <v>61</v>
      </c>
      <c r="C40" s="13" t="s">
        <v>62</v>
      </c>
      <c r="D40" s="14" t="s">
        <v>14</v>
      </c>
      <c r="E40" s="29" t="s">
        <v>14</v>
      </c>
      <c r="F40" s="15" t="s">
        <v>14</v>
      </c>
      <c r="G40" s="16">
        <f>VLOOKUP(B40,[1]Brokers!$B$9:$I$69,7,0)</f>
        <v>8524298</v>
      </c>
      <c r="H40" s="16">
        <f>VLOOKUP(B40,[1]Brokers!$B$9:$W$69,22,0)</f>
        <v>0</v>
      </c>
      <c r="I40" s="16">
        <f>VLOOKUP(B40,[2]Brokers!$B$9:$R$69,17,0)</f>
        <v>0</v>
      </c>
      <c r="J40" s="16">
        <f>VLOOKUP(B40,[1]Brokers!$B$9:$J$69,9,0)</f>
        <v>616000</v>
      </c>
      <c r="K40" s="16">
        <v>0</v>
      </c>
      <c r="L40" s="16">
        <v>0</v>
      </c>
      <c r="M40" s="27">
        <f t="shared" si="2"/>
        <v>9140298</v>
      </c>
      <c r="N40" s="16">
        <f>VLOOKUP(B40,[2]Brokers!$B$9:$Y$67,24,0)+M40</f>
        <v>9140298</v>
      </c>
      <c r="O40" s="28" t="e">
        <f t="shared" si="3"/>
        <v>#DIV/0!</v>
      </c>
      <c r="P40" s="25"/>
      <c r="Q40" s="4"/>
    </row>
    <row r="41" spans="1:17" s="1" customFormat="1" ht="15.75" x14ac:dyDescent="0.25">
      <c r="A41" s="15">
        <v>49</v>
      </c>
      <c r="B41" s="12" t="s">
        <v>104</v>
      </c>
      <c r="C41" s="13" t="s">
        <v>105</v>
      </c>
      <c r="D41" s="14" t="s">
        <v>14</v>
      </c>
      <c r="E41" s="30" t="s">
        <v>14</v>
      </c>
      <c r="F41" s="15"/>
      <c r="G41" s="16">
        <f>VLOOKUP(B41,[1]Brokers!$B$9:$I$69,7,0)</f>
        <v>0</v>
      </c>
      <c r="H41" s="16">
        <f>VLOOKUP(B41,[1]Brokers!$B$9:$W$69,22,0)</f>
        <v>0</v>
      </c>
      <c r="I41" s="16">
        <f>VLOOKUP(B41,[2]Brokers!$B$9:$R$69,17,0)</f>
        <v>0</v>
      </c>
      <c r="J41" s="16">
        <f>VLOOKUP(B41,[1]Brokers!$B$9:$J$69,9,0)</f>
        <v>8769800</v>
      </c>
      <c r="K41" s="16">
        <v>0</v>
      </c>
      <c r="L41" s="16">
        <v>0</v>
      </c>
      <c r="M41" s="27">
        <f t="shared" si="2"/>
        <v>8769800</v>
      </c>
      <c r="N41" s="16">
        <f>VLOOKUP(B41,[2]Brokers!$B$9:$Y$67,24,0)+M41</f>
        <v>8769800</v>
      </c>
      <c r="O41" s="28" t="e">
        <f t="shared" si="3"/>
        <v>#DIV/0!</v>
      </c>
      <c r="P41" s="25"/>
      <c r="Q41" s="4"/>
    </row>
    <row r="42" spans="1:17" s="1" customFormat="1" ht="15.75" x14ac:dyDescent="0.25">
      <c r="A42" s="15">
        <v>34</v>
      </c>
      <c r="B42" s="12" t="s">
        <v>130</v>
      </c>
      <c r="C42" s="13" t="s">
        <v>129</v>
      </c>
      <c r="D42" s="14" t="s">
        <v>14</v>
      </c>
      <c r="E42" s="15"/>
      <c r="F42" s="15"/>
      <c r="G42" s="16">
        <f>VLOOKUP(B42,[1]Brokers!$B$9:$I$69,7,0)</f>
        <v>5456139</v>
      </c>
      <c r="H42" s="16">
        <f>VLOOKUP(B42,[1]Brokers!$B$9:$W$69,22,0)</f>
        <v>0</v>
      </c>
      <c r="I42" s="16">
        <f>VLOOKUP(B42,[2]Brokers!$B$9:$R$69,17,0)</f>
        <v>0</v>
      </c>
      <c r="J42" s="16">
        <f>VLOOKUP(B42,[1]Brokers!$B$9:$J$69,9,0)</f>
        <v>0</v>
      </c>
      <c r="K42" s="16"/>
      <c r="L42" s="16">
        <v>0</v>
      </c>
      <c r="M42" s="27">
        <f t="shared" si="2"/>
        <v>5456139</v>
      </c>
      <c r="N42" s="16">
        <f>VLOOKUP(B42,[2]Brokers!$B$9:$Y$67,24,0)+M42</f>
        <v>7026939</v>
      </c>
      <c r="O42" s="28" t="e">
        <f t="shared" si="3"/>
        <v>#DIV/0!</v>
      </c>
      <c r="P42" s="25"/>
      <c r="Q42" s="4"/>
    </row>
    <row r="43" spans="1:17" s="18" customFormat="1" ht="15.75" x14ac:dyDescent="0.25">
      <c r="A43" s="15">
        <v>35</v>
      </c>
      <c r="B43" s="12" t="s">
        <v>39</v>
      </c>
      <c r="C43" s="13" t="s">
        <v>40</v>
      </c>
      <c r="D43" s="14" t="s">
        <v>14</v>
      </c>
      <c r="E43" s="15"/>
      <c r="F43" s="15"/>
      <c r="G43" s="16">
        <f>VLOOKUP(B43,[1]Brokers!$B$9:$I$69,7,0)</f>
        <v>1238448</v>
      </c>
      <c r="H43" s="16">
        <f>VLOOKUP(B43,[1]Brokers!$B$9:$W$69,22,0)</f>
        <v>0</v>
      </c>
      <c r="I43" s="16">
        <f>VLOOKUP(B43,[2]Brokers!$B$9:$R$69,17,0)</f>
        <v>0</v>
      </c>
      <c r="J43" s="16">
        <f>VLOOKUP(B43,[1]Brokers!$B$9:$J$69,9,0)</f>
        <v>1680000</v>
      </c>
      <c r="K43" s="16">
        <v>0</v>
      </c>
      <c r="L43" s="16">
        <v>0</v>
      </c>
      <c r="M43" s="27">
        <f t="shared" si="2"/>
        <v>2918448</v>
      </c>
      <c r="N43" s="16">
        <f>VLOOKUP(B43,[2]Brokers!$B$9:$Y$67,24,0)+M43</f>
        <v>4239768.55</v>
      </c>
      <c r="O43" s="28" t="e">
        <f t="shared" si="3"/>
        <v>#DIV/0!</v>
      </c>
      <c r="P43" s="25"/>
      <c r="Q43" s="17"/>
    </row>
    <row r="44" spans="1:17" s="1" customFormat="1" ht="15.75" x14ac:dyDescent="0.25">
      <c r="A44" s="15">
        <v>40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VLOOKUP(B44,[1]Brokers!$B$9:$I$69,7,0)</f>
        <v>0</v>
      </c>
      <c r="H44" s="16">
        <f>VLOOKUP(B44,[1]Brokers!$B$9:$W$69,22,0)</f>
        <v>0</v>
      </c>
      <c r="I44" s="16">
        <f>VLOOKUP(B44,[2]Brokers!$B$9:$R$69,17,0)</f>
        <v>0</v>
      </c>
      <c r="J44" s="16">
        <f>VLOOKUP(B44,[1]Brokers!$B$9:$J$69,9,0)</f>
        <v>3266000</v>
      </c>
      <c r="K44" s="16">
        <v>0</v>
      </c>
      <c r="L44" s="16">
        <v>0</v>
      </c>
      <c r="M44" s="27">
        <f t="shared" si="2"/>
        <v>3266000</v>
      </c>
      <c r="N44" s="16">
        <f>VLOOKUP(B44,[2]Brokers!$B$9:$Y$67,24,0)+M44</f>
        <v>3266000</v>
      </c>
      <c r="O44" s="28" t="e">
        <f t="shared" si="3"/>
        <v>#DIV/0!</v>
      </c>
      <c r="P44" s="25"/>
      <c r="Q44" s="4"/>
    </row>
    <row r="45" spans="1:17" s="1" customFormat="1" ht="15.75" x14ac:dyDescent="0.25">
      <c r="A45" s="15">
        <v>43</v>
      </c>
      <c r="B45" s="12" t="s">
        <v>37</v>
      </c>
      <c r="C45" s="13" t="s">
        <v>38</v>
      </c>
      <c r="D45" s="14" t="s">
        <v>14</v>
      </c>
      <c r="E45" s="29" t="s">
        <v>14</v>
      </c>
      <c r="F45" s="15" t="s">
        <v>14</v>
      </c>
      <c r="G45" s="16">
        <f>VLOOKUP(B45,[1]Brokers!$B$9:$I$69,7,0)</f>
        <v>244000</v>
      </c>
      <c r="H45" s="16">
        <f>VLOOKUP(B45,[1]Brokers!$B$9:$W$69,22,0)</f>
        <v>0</v>
      </c>
      <c r="I45" s="16">
        <f>VLOOKUP(B45,[2]Brokers!$B$9:$R$69,17,0)</f>
        <v>0</v>
      </c>
      <c r="J45" s="16">
        <f>VLOOKUP(B45,[1]Brokers!$B$9:$J$69,9,0)</f>
        <v>1000000</v>
      </c>
      <c r="K45" s="16">
        <v>0</v>
      </c>
      <c r="L45" s="16">
        <v>0</v>
      </c>
      <c r="M45" s="27">
        <f t="shared" si="2"/>
        <v>1244000</v>
      </c>
      <c r="N45" s="16">
        <f>VLOOKUP(B45,[2]Brokers!$B$9:$Y$67,24,0)+M45</f>
        <v>1244000</v>
      </c>
      <c r="O45" s="28" t="e">
        <f t="shared" si="3"/>
        <v>#DIV/0!</v>
      </c>
      <c r="P45" s="25"/>
      <c r="Q45" s="4"/>
    </row>
    <row r="46" spans="1:17" s="1" customFormat="1" ht="15.75" x14ac:dyDescent="0.25">
      <c r="A46" s="15">
        <v>47</v>
      </c>
      <c r="B46" s="12" t="s">
        <v>84</v>
      </c>
      <c r="C46" s="13" t="s">
        <v>85</v>
      </c>
      <c r="D46" s="14" t="s">
        <v>14</v>
      </c>
      <c r="E46" s="29" t="s">
        <v>14</v>
      </c>
      <c r="F46" s="15"/>
      <c r="G46" s="16">
        <f>VLOOKUP(B46,[1]Brokers!$B$9:$I$69,7,0)</f>
        <v>36670</v>
      </c>
      <c r="H46" s="16">
        <f>VLOOKUP(B46,[1]Brokers!$B$9:$W$69,22,0)</f>
        <v>0</v>
      </c>
      <c r="I46" s="16">
        <f>VLOOKUP(B46,[2]Brokers!$B$9:$R$69,17,0)</f>
        <v>0</v>
      </c>
      <c r="J46" s="16">
        <f>VLOOKUP(B46,[1]Brokers!$B$9:$J$69,9,0)</f>
        <v>1000000</v>
      </c>
      <c r="K46" s="16">
        <v>0</v>
      </c>
      <c r="L46" s="16">
        <v>0</v>
      </c>
      <c r="M46" s="27">
        <f t="shared" si="2"/>
        <v>1036670</v>
      </c>
      <c r="N46" s="16">
        <f>VLOOKUP(B46,[2]Brokers!$B$9:$Y$67,24,0)+M46</f>
        <v>1036670</v>
      </c>
      <c r="O46" s="28" t="e">
        <f t="shared" si="3"/>
        <v>#DIV/0!</v>
      </c>
      <c r="P46" s="25"/>
      <c r="Q46" s="4"/>
    </row>
    <row r="47" spans="1:17" s="1" customFormat="1" ht="15.75" x14ac:dyDescent="0.25">
      <c r="A47" s="15">
        <v>38</v>
      </c>
      <c r="B47" s="12" t="s">
        <v>90</v>
      </c>
      <c r="C47" s="13" t="s">
        <v>91</v>
      </c>
      <c r="D47" s="14" t="s">
        <v>14</v>
      </c>
      <c r="E47" s="15"/>
      <c r="F47" s="15"/>
      <c r="G47" s="16">
        <f>VLOOKUP(B47,[1]Brokers!$B$9:$I$69,7,0)</f>
        <v>745426.4</v>
      </c>
      <c r="H47" s="16">
        <f>VLOOKUP(B47,[1]Brokers!$B$9:$W$69,22,0)</f>
        <v>0</v>
      </c>
      <c r="I47" s="16">
        <f>VLOOKUP(B47,[2]Brokers!$B$9:$R$69,17,0)</f>
        <v>0</v>
      </c>
      <c r="J47" s="16">
        <f>VLOOKUP(B47,[1]Brokers!$B$9:$J$69,9,0)</f>
        <v>0</v>
      </c>
      <c r="K47" s="16">
        <v>0</v>
      </c>
      <c r="L47" s="16">
        <v>0</v>
      </c>
      <c r="M47" s="27">
        <f t="shared" si="2"/>
        <v>745426.4</v>
      </c>
      <c r="N47" s="16">
        <f>VLOOKUP(B47,[2]Brokers!$B$9:$Y$67,24,0)+M47</f>
        <v>871196.4</v>
      </c>
      <c r="O47" s="28" t="e">
        <f t="shared" si="3"/>
        <v>#DIV/0!</v>
      </c>
      <c r="P47" s="25"/>
      <c r="Q47" s="4"/>
    </row>
    <row r="48" spans="1:17" s="1" customFormat="1" ht="15.75" x14ac:dyDescent="0.25">
      <c r="A48" s="15">
        <v>46</v>
      </c>
      <c r="B48" s="12" t="s">
        <v>98</v>
      </c>
      <c r="C48" s="13" t="s">
        <v>99</v>
      </c>
      <c r="D48" s="14" t="s">
        <v>14</v>
      </c>
      <c r="E48" s="29" t="s">
        <v>14</v>
      </c>
      <c r="F48" s="15" t="s">
        <v>14</v>
      </c>
      <c r="G48" s="16">
        <f>VLOOKUP(B48,[1]Brokers!$B$9:$I$69,7,0)</f>
        <v>0</v>
      </c>
      <c r="H48" s="16">
        <f>VLOOKUP(B48,[1]Brokers!$B$9:$W$69,22,0)</f>
        <v>0</v>
      </c>
      <c r="I48" s="16">
        <f>VLOOKUP(B48,[2]Brokers!$B$9:$R$69,17,0)</f>
        <v>0</v>
      </c>
      <c r="J48" s="16">
        <f>VLOOKUP(B48,[1]Brokers!$B$9:$J$69,9,0)</f>
        <v>200000</v>
      </c>
      <c r="K48" s="16">
        <v>0</v>
      </c>
      <c r="L48" s="16">
        <v>0</v>
      </c>
      <c r="M48" s="27">
        <f t="shared" si="2"/>
        <v>200000</v>
      </c>
      <c r="N48" s="16">
        <f>VLOOKUP(B48,[2]Brokers!$B$9:$Y$67,24,0)+M48</f>
        <v>200000</v>
      </c>
      <c r="O48" s="28" t="e">
        <f t="shared" si="3"/>
        <v>#DIV/0!</v>
      </c>
      <c r="P48" s="25"/>
      <c r="Q48" s="4"/>
    </row>
    <row r="49" spans="1:17" s="1" customFormat="1" ht="15.75" x14ac:dyDescent="0.25">
      <c r="A49" s="15">
        <v>42</v>
      </c>
      <c r="B49" s="12" t="s">
        <v>75</v>
      </c>
      <c r="C49" s="13" t="s">
        <v>76</v>
      </c>
      <c r="D49" s="14" t="s">
        <v>14</v>
      </c>
      <c r="E49" s="15"/>
      <c r="F49" s="15"/>
      <c r="G49" s="16">
        <f>VLOOKUP(B49,[1]Brokers!$B$9:$I$69,7,0)</f>
        <v>0</v>
      </c>
      <c r="H49" s="16">
        <f>VLOOKUP(B49,[1]Brokers!$B$9:$W$69,22,0)</f>
        <v>0</v>
      </c>
      <c r="I49" s="16">
        <f>VLOOKUP(B49,[2]Brokers!$B$9:$R$69,17,0)</f>
        <v>0</v>
      </c>
      <c r="J49" s="16">
        <f>VLOOKUP(B49,[1]Brokers!$B$9:$J$69,9,0)</f>
        <v>0</v>
      </c>
      <c r="K49" s="16">
        <v>0</v>
      </c>
      <c r="L49" s="16">
        <v>0</v>
      </c>
      <c r="M49" s="27">
        <f t="shared" si="2"/>
        <v>0</v>
      </c>
      <c r="N49" s="16">
        <f>VLOOKUP(B49,[2]Brokers!$B$9:$Y$67,24,0)+M49</f>
        <v>0</v>
      </c>
      <c r="O49" s="28" t="e">
        <f t="shared" si="3"/>
        <v>#DIV/0!</v>
      </c>
      <c r="P49" s="25"/>
      <c r="Q49" s="4"/>
    </row>
    <row r="50" spans="1:17" s="1" customFormat="1" ht="15.75" x14ac:dyDescent="0.25">
      <c r="A50" s="15">
        <v>45</v>
      </c>
      <c r="B50" s="12" t="s">
        <v>71</v>
      </c>
      <c r="C50" s="13" t="s">
        <v>72</v>
      </c>
      <c r="D50" s="14" t="s">
        <v>14</v>
      </c>
      <c r="E50" s="29" t="s">
        <v>14</v>
      </c>
      <c r="F50" s="15"/>
      <c r="G50" s="16">
        <f>VLOOKUP(B50,[1]Brokers!$B$9:$I$69,7,0)</f>
        <v>0</v>
      </c>
      <c r="H50" s="16">
        <f>VLOOKUP(B50,[1]Brokers!$B$9:$W$69,22,0)</f>
        <v>0</v>
      </c>
      <c r="I50" s="16">
        <f>VLOOKUP(B50,[2]Brokers!$B$9:$R$69,17,0)</f>
        <v>0</v>
      </c>
      <c r="J50" s="16">
        <f>VLOOKUP(B50,[1]Brokers!$B$9:$J$69,9,0)</f>
        <v>0</v>
      </c>
      <c r="K50" s="16">
        <v>0</v>
      </c>
      <c r="L50" s="16">
        <v>0</v>
      </c>
      <c r="M50" s="27">
        <f t="shared" si="2"/>
        <v>0</v>
      </c>
      <c r="N50" s="16">
        <f>VLOOKUP(B50,[2]Brokers!$B$9:$Y$67,24,0)+M50</f>
        <v>0</v>
      </c>
      <c r="O50" s="28" t="e">
        <f t="shared" si="3"/>
        <v>#DIV/0!</v>
      </c>
      <c r="P50" s="25"/>
      <c r="Q50" s="4"/>
    </row>
    <row r="51" spans="1:17" s="1" customFormat="1" ht="15.75" x14ac:dyDescent="0.25">
      <c r="A51" s="15">
        <v>48</v>
      </c>
      <c r="B51" s="12" t="s">
        <v>100</v>
      </c>
      <c r="C51" s="13" t="s">
        <v>101</v>
      </c>
      <c r="D51" s="14" t="s">
        <v>14</v>
      </c>
      <c r="E51" s="15"/>
      <c r="F51" s="15"/>
      <c r="G51" s="16">
        <f>VLOOKUP(B51,[1]Brokers!$B$9:$I$69,7,0)</f>
        <v>0</v>
      </c>
      <c r="H51" s="16">
        <f>VLOOKUP(B51,[1]Brokers!$B$9:$W$69,22,0)</f>
        <v>0</v>
      </c>
      <c r="I51" s="16">
        <f>VLOOKUP(B51,[2]Brokers!$B$9:$R$69,17,0)</f>
        <v>0</v>
      </c>
      <c r="J51" s="16">
        <f>VLOOKUP(B51,[1]Brokers!$B$9:$J$69,9,0)</f>
        <v>0</v>
      </c>
      <c r="K51" s="16">
        <v>0</v>
      </c>
      <c r="L51" s="16">
        <v>0</v>
      </c>
      <c r="M51" s="27">
        <f t="shared" si="2"/>
        <v>0</v>
      </c>
      <c r="N51" s="16">
        <f>VLOOKUP(B51,[2]Brokers!$B$9:$Y$67,24,0)+M51</f>
        <v>0</v>
      </c>
      <c r="O51" s="28" t="e">
        <f t="shared" si="3"/>
        <v>#DIV/0!</v>
      </c>
      <c r="P51" s="25"/>
      <c r="Q51" s="4"/>
    </row>
    <row r="52" spans="1:17" s="1" customFormat="1" ht="15.75" x14ac:dyDescent="0.25">
      <c r="A52" s="15">
        <v>50</v>
      </c>
      <c r="B52" s="12" t="s">
        <v>92</v>
      </c>
      <c r="C52" s="13" t="s">
        <v>93</v>
      </c>
      <c r="D52" s="14" t="s">
        <v>14</v>
      </c>
      <c r="E52" s="29" t="s">
        <v>14</v>
      </c>
      <c r="F52" s="15" t="s">
        <v>14</v>
      </c>
      <c r="G52" s="16">
        <f>VLOOKUP(B52,[1]Brokers!$B$9:$I$69,7,0)</f>
        <v>0</v>
      </c>
      <c r="H52" s="16">
        <f>VLOOKUP(B52,[1]Brokers!$B$9:$W$69,22,0)</f>
        <v>0</v>
      </c>
      <c r="I52" s="16">
        <f>VLOOKUP(B52,[2]Brokers!$B$9:$R$69,17,0)</f>
        <v>0</v>
      </c>
      <c r="J52" s="16">
        <f>VLOOKUP(B52,[1]Brokers!$B$9:$J$69,9,0)</f>
        <v>0</v>
      </c>
      <c r="K52" s="16">
        <v>0</v>
      </c>
      <c r="L52" s="16">
        <v>0</v>
      </c>
      <c r="M52" s="27">
        <f t="shared" si="2"/>
        <v>0</v>
      </c>
      <c r="N52" s="16">
        <f>VLOOKUP(B52,[2]Brokers!$B$9:$Y$67,24,0)+M52</f>
        <v>0</v>
      </c>
      <c r="O52" s="28" t="e">
        <f t="shared" si="3"/>
        <v>#DIV/0!</v>
      </c>
      <c r="P52" s="25"/>
      <c r="Q52" s="4"/>
    </row>
    <row r="53" spans="1:17" s="1" customFormat="1" ht="15.75" x14ac:dyDescent="0.25">
      <c r="A53" s="15">
        <v>51</v>
      </c>
      <c r="B53" s="12" t="s">
        <v>133</v>
      </c>
      <c r="C53" s="13" t="s">
        <v>135</v>
      </c>
      <c r="D53" s="14" t="s">
        <v>14</v>
      </c>
      <c r="E53" s="30" t="s">
        <v>14</v>
      </c>
      <c r="F53" s="14"/>
      <c r="G53" s="16">
        <f>VLOOKUP(B53,[1]Brokers!$B$9:$I$69,7,0)</f>
        <v>0</v>
      </c>
      <c r="H53" s="16">
        <f>VLOOKUP(B53,[1]Brokers!$B$9:$W$69,22,0)</f>
        <v>0</v>
      </c>
      <c r="I53" s="16">
        <f>VLOOKUP(B53,[2]Brokers!$B$9:$R$69,17,0)</f>
        <v>0</v>
      </c>
      <c r="J53" s="16">
        <f>VLOOKUP(B53,[1]Brokers!$B$9:$J$69,9,0)</f>
        <v>0</v>
      </c>
      <c r="K53" s="16">
        <v>0</v>
      </c>
      <c r="L53" s="16">
        <v>0</v>
      </c>
      <c r="M53" s="27">
        <f t="shared" si="2"/>
        <v>0</v>
      </c>
      <c r="N53" s="16">
        <f>VLOOKUP(B53,[2]Brokers!$B$9:$Y$67,24,0)+M53</f>
        <v>0</v>
      </c>
      <c r="O53" s="28" t="e">
        <f t="shared" si="3"/>
        <v>#DIV/0!</v>
      </c>
      <c r="P53" s="25"/>
      <c r="Q53" s="19"/>
    </row>
    <row r="54" spans="1:17" s="1" customFormat="1" ht="15.75" x14ac:dyDescent="0.25">
      <c r="A54" s="15">
        <v>52</v>
      </c>
      <c r="B54" s="12" t="s">
        <v>110</v>
      </c>
      <c r="C54" s="13" t="s">
        <v>111</v>
      </c>
      <c r="D54" s="14" t="s">
        <v>14</v>
      </c>
      <c r="E54" s="15"/>
      <c r="F54" s="15"/>
      <c r="G54" s="16">
        <f>VLOOKUP(B54,[1]Brokers!$B$9:$I$69,7,0)</f>
        <v>0</v>
      </c>
      <c r="H54" s="16">
        <f>VLOOKUP(B54,[1]Brokers!$B$9:$W$69,22,0)</f>
        <v>0</v>
      </c>
      <c r="I54" s="16">
        <f>VLOOKUP(B54,[2]Brokers!$B$9:$R$69,17,0)</f>
        <v>0</v>
      </c>
      <c r="J54" s="16">
        <f>VLOOKUP(B54,[1]Brokers!$B$9:$J$69,9,0)</f>
        <v>0</v>
      </c>
      <c r="K54" s="16">
        <v>0</v>
      </c>
      <c r="L54" s="16">
        <v>0</v>
      </c>
      <c r="M54" s="27">
        <f t="shared" si="2"/>
        <v>0</v>
      </c>
      <c r="N54" s="16">
        <f>VLOOKUP(B54,[2]Brokers!$B$9:$Y$67,24,0)+M54</f>
        <v>0</v>
      </c>
      <c r="O54" s="28" t="e">
        <f t="shared" si="3"/>
        <v>#DIV/0!</v>
      </c>
      <c r="P54" s="25"/>
      <c r="Q54" s="4"/>
    </row>
    <row r="55" spans="1:17" s="1" customFormat="1" ht="15.75" x14ac:dyDescent="0.25">
      <c r="A55" s="15">
        <v>53</v>
      </c>
      <c r="B55" s="12" t="s">
        <v>108</v>
      </c>
      <c r="C55" s="13" t="s">
        <v>109</v>
      </c>
      <c r="D55" s="14"/>
      <c r="E55" s="15"/>
      <c r="F55" s="15"/>
      <c r="G55" s="16">
        <f>VLOOKUP(B55,[1]Brokers!$B$9:$I$69,7,0)</f>
        <v>0</v>
      </c>
      <c r="H55" s="16">
        <f>VLOOKUP(B55,[1]Brokers!$B$9:$W$69,22,0)</f>
        <v>0</v>
      </c>
      <c r="I55" s="16">
        <f>VLOOKUP(B55,[2]Brokers!$B$9:$R$69,17,0)</f>
        <v>0</v>
      </c>
      <c r="J55" s="16">
        <f>VLOOKUP(B55,[1]Brokers!$B$9:$J$69,9,0)</f>
        <v>0</v>
      </c>
      <c r="K55" s="16">
        <v>0</v>
      </c>
      <c r="L55" s="16">
        <v>0</v>
      </c>
      <c r="M55" s="27">
        <f t="shared" si="2"/>
        <v>0</v>
      </c>
      <c r="N55" s="16">
        <f>VLOOKUP(B55,[2]Brokers!$B$9:$Y$67,24,0)+M55</f>
        <v>0</v>
      </c>
      <c r="O55" s="28" t="e">
        <f t="shared" si="3"/>
        <v>#DIV/0!</v>
      </c>
      <c r="P55" s="25"/>
      <c r="Q55" s="4"/>
    </row>
    <row r="56" spans="1:17" s="1" customFormat="1" ht="15.75" x14ac:dyDescent="0.25">
      <c r="A56" s="15">
        <v>54</v>
      </c>
      <c r="B56" s="12" t="s">
        <v>112</v>
      </c>
      <c r="C56" s="13" t="s">
        <v>113</v>
      </c>
      <c r="D56" s="14"/>
      <c r="E56" s="15"/>
      <c r="F56" s="15"/>
      <c r="G56" s="16">
        <f>VLOOKUP(B56,[1]Brokers!$B$9:$I$69,7,0)</f>
        <v>0</v>
      </c>
      <c r="H56" s="16">
        <f>VLOOKUP(B56,[1]Brokers!$B$9:$W$69,22,0)</f>
        <v>0</v>
      </c>
      <c r="I56" s="16">
        <f>VLOOKUP(B56,[2]Brokers!$B$9:$R$69,17,0)</f>
        <v>0</v>
      </c>
      <c r="J56" s="16">
        <f>VLOOKUP(B56,[1]Brokers!$B$9:$J$69,9,0)</f>
        <v>0</v>
      </c>
      <c r="K56" s="16">
        <v>0</v>
      </c>
      <c r="L56" s="16">
        <v>0</v>
      </c>
      <c r="M56" s="27">
        <f t="shared" si="2"/>
        <v>0</v>
      </c>
      <c r="N56" s="16">
        <f>VLOOKUP(B56,[2]Brokers!$B$9:$Y$67,24,0)+M56</f>
        <v>0</v>
      </c>
      <c r="O56" s="28" t="e">
        <f t="shared" si="3"/>
        <v>#DIV/0!</v>
      </c>
      <c r="P56" s="25"/>
      <c r="Q56" s="4"/>
    </row>
    <row r="57" spans="1:17" s="1" customFormat="1" ht="15.75" x14ac:dyDescent="0.25">
      <c r="A57" s="15">
        <v>55</v>
      </c>
      <c r="B57" s="12" t="s">
        <v>102</v>
      </c>
      <c r="C57" s="13" t="s">
        <v>103</v>
      </c>
      <c r="D57" s="14"/>
      <c r="E57" s="15"/>
      <c r="F57" s="15"/>
      <c r="G57" s="16">
        <f>VLOOKUP(B57,[1]Brokers!$B$9:$I$69,7,0)</f>
        <v>0</v>
      </c>
      <c r="H57" s="16">
        <f>VLOOKUP(B57,[1]Brokers!$B$9:$W$69,22,0)</f>
        <v>0</v>
      </c>
      <c r="I57" s="16">
        <f>VLOOKUP(B57,[2]Brokers!$B$9:$R$69,17,0)</f>
        <v>0</v>
      </c>
      <c r="J57" s="16">
        <f>VLOOKUP(B57,[1]Brokers!$B$9:$J$69,9,0)</f>
        <v>0</v>
      </c>
      <c r="K57" s="16">
        <v>0</v>
      </c>
      <c r="L57" s="16">
        <v>0</v>
      </c>
      <c r="M57" s="27">
        <f t="shared" si="2"/>
        <v>0</v>
      </c>
      <c r="N57" s="16">
        <f>VLOOKUP(B57,[2]Brokers!$B$9:$Y$67,24,0)+M57</f>
        <v>0</v>
      </c>
      <c r="O57" s="28" t="e">
        <f t="shared" si="3"/>
        <v>#DIV/0!</v>
      </c>
      <c r="P57" s="25"/>
      <c r="Q57" s="19"/>
    </row>
    <row r="58" spans="1:17" s="1" customFormat="1" ht="15.75" x14ac:dyDescent="0.25">
      <c r="A58" s="15">
        <v>56</v>
      </c>
      <c r="B58" s="12" t="s">
        <v>116</v>
      </c>
      <c r="C58" s="13" t="s">
        <v>117</v>
      </c>
      <c r="D58" s="14"/>
      <c r="E58" s="15"/>
      <c r="F58" s="15"/>
      <c r="G58" s="16">
        <f>VLOOKUP(B58,[1]Brokers!$B$9:$I$69,7,0)</f>
        <v>0</v>
      </c>
      <c r="H58" s="16">
        <f>VLOOKUP(B58,[1]Brokers!$B$9:$W$69,22,0)</f>
        <v>0</v>
      </c>
      <c r="I58" s="16">
        <f>VLOOKUP(B58,[2]Brokers!$B$9:$R$69,17,0)</f>
        <v>0</v>
      </c>
      <c r="J58" s="16">
        <f>VLOOKUP(B58,[1]Brokers!$B$9:$J$69,9,0)</f>
        <v>0</v>
      </c>
      <c r="K58" s="16">
        <v>0</v>
      </c>
      <c r="L58" s="16">
        <v>0</v>
      </c>
      <c r="M58" s="27">
        <f t="shared" si="2"/>
        <v>0</v>
      </c>
      <c r="N58" s="16">
        <f>VLOOKUP(B58,[2]Brokers!$B$9:$Y$67,24,0)+M58</f>
        <v>0</v>
      </c>
      <c r="O58" s="28" t="e">
        <f t="shared" si="3"/>
        <v>#DIV/0!</v>
      </c>
      <c r="P58" s="25"/>
      <c r="Q58" s="4"/>
    </row>
    <row r="59" spans="1:17" s="1" customFormat="1" ht="15.75" x14ac:dyDescent="0.25">
      <c r="A59" s="15">
        <v>57</v>
      </c>
      <c r="B59" s="12" t="s">
        <v>114</v>
      </c>
      <c r="C59" s="13" t="s">
        <v>115</v>
      </c>
      <c r="D59" s="14"/>
      <c r="E59" s="15"/>
      <c r="F59" s="15"/>
      <c r="G59" s="16">
        <f>VLOOKUP(B59,[1]Brokers!$B$9:$I$69,7,0)</f>
        <v>0</v>
      </c>
      <c r="H59" s="16">
        <f>VLOOKUP(B59,[1]Brokers!$B$9:$W$69,22,0)</f>
        <v>0</v>
      </c>
      <c r="I59" s="16">
        <f>VLOOKUP(B59,[2]Brokers!$B$9:$R$69,17,0)</f>
        <v>0</v>
      </c>
      <c r="J59" s="16">
        <f>VLOOKUP(B59,[1]Brokers!$B$9:$J$69,9,0)</f>
        <v>0</v>
      </c>
      <c r="K59" s="16">
        <v>0</v>
      </c>
      <c r="L59" s="16">
        <v>0</v>
      </c>
      <c r="M59" s="27">
        <f t="shared" si="2"/>
        <v>0</v>
      </c>
      <c r="N59" s="16">
        <f>VLOOKUP(B59,[2]Brokers!$B$9:$Y$67,24,0)+M59</f>
        <v>0</v>
      </c>
      <c r="O59" s="28" t="e">
        <f t="shared" si="3"/>
        <v>#DIV/0!</v>
      </c>
      <c r="P59" s="25"/>
      <c r="Q59" s="4"/>
    </row>
    <row r="60" spans="1:17" s="1" customFormat="1" ht="15.75" x14ac:dyDescent="0.25">
      <c r="A60" s="15">
        <v>58</v>
      </c>
      <c r="B60" s="12" t="s">
        <v>120</v>
      </c>
      <c r="C60" s="13" t="s">
        <v>121</v>
      </c>
      <c r="D60" s="14"/>
      <c r="E60" s="15"/>
      <c r="F60" s="15"/>
      <c r="G60" s="16">
        <f>VLOOKUP(B60,[1]Brokers!$B$9:$I$69,7,0)</f>
        <v>0</v>
      </c>
      <c r="H60" s="16">
        <f>VLOOKUP(B60,[1]Brokers!$B$9:$W$69,22,0)</f>
        <v>0</v>
      </c>
      <c r="I60" s="16">
        <f>VLOOKUP(B60,[2]Brokers!$B$9:$R$69,17,0)</f>
        <v>0</v>
      </c>
      <c r="J60" s="16">
        <f>VLOOKUP(B60,[1]Brokers!$B$9:$J$69,9,0)</f>
        <v>0</v>
      </c>
      <c r="K60" s="16">
        <v>0</v>
      </c>
      <c r="L60" s="16">
        <v>0</v>
      </c>
      <c r="M60" s="27">
        <f t="shared" si="2"/>
        <v>0</v>
      </c>
      <c r="N60" s="16">
        <f>VLOOKUP(B60,[2]Brokers!$B$9:$Y$67,24,0)+M60</f>
        <v>0</v>
      </c>
      <c r="O60" s="28" t="e">
        <f t="shared" si="3"/>
        <v>#DIV/0!</v>
      </c>
      <c r="P60" s="25"/>
      <c r="Q60" s="19"/>
    </row>
    <row r="61" spans="1:17" s="1" customFormat="1" ht="15.75" x14ac:dyDescent="0.25">
      <c r="A61" s="15">
        <v>59</v>
      </c>
      <c r="B61" s="12" t="s">
        <v>122</v>
      </c>
      <c r="C61" s="13" t="s">
        <v>123</v>
      </c>
      <c r="D61" s="14"/>
      <c r="E61" s="15"/>
      <c r="F61" s="15"/>
      <c r="G61" s="16">
        <f>VLOOKUP(B61,[1]Brokers!$B$9:$I$69,7,0)</f>
        <v>0</v>
      </c>
      <c r="H61" s="16">
        <f>VLOOKUP(B61,[1]Brokers!$B$9:$W$69,22,0)</f>
        <v>0</v>
      </c>
      <c r="I61" s="16">
        <f>VLOOKUP(B61,[2]Brokers!$B$9:$R$69,17,0)</f>
        <v>0</v>
      </c>
      <c r="J61" s="16">
        <f>VLOOKUP(B61,[1]Brokers!$B$9:$J$69,9,0)</f>
        <v>0</v>
      </c>
      <c r="K61" s="16">
        <v>0</v>
      </c>
      <c r="L61" s="16">
        <v>0</v>
      </c>
      <c r="M61" s="27">
        <f t="shared" si="2"/>
        <v>0</v>
      </c>
      <c r="N61" s="16">
        <f>VLOOKUP(B61,[2]Brokers!$B$9:$Y$67,24,0)+M61</f>
        <v>0</v>
      </c>
      <c r="O61" s="28" t="e">
        <f t="shared" si="3"/>
        <v>#DIV/0!</v>
      </c>
      <c r="P61" s="25"/>
      <c r="Q61" s="19"/>
    </row>
  </sheetData>
  <sortState ref="A3:O61">
    <sortCondition descending="1" ref="N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Шинэболд</cp:lastModifiedBy>
  <cp:lastPrinted>2019-03-06T01:13:38Z</cp:lastPrinted>
  <dcterms:created xsi:type="dcterms:W3CDTF">2017-06-09T07:51:20Z</dcterms:created>
  <dcterms:modified xsi:type="dcterms:W3CDTF">2019-03-06T01:14:33Z</dcterms:modified>
</cp:coreProperties>
</file>