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27\Members\Арилжааны тайлан\2021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Sheet1!$E$15:$F$68</definedName>
    <definedName name="_xlnm.Print_Area" localSheetId="0">Sheet1!$A$1:$O$71</definedName>
  </definedNames>
  <calcPr calcId="152511"/>
</workbook>
</file>

<file path=xl/calcChain.xml><?xml version="1.0" encoding="utf-8"?>
<calcChain xmlns="http://schemas.openxmlformats.org/spreadsheetml/2006/main">
  <c r="L16" i="1" l="1"/>
  <c r="L22" i="1"/>
  <c r="L23" i="1"/>
  <c r="L25" i="1"/>
  <c r="L18" i="1"/>
  <c r="L27" i="1"/>
  <c r="L17" i="1"/>
  <c r="L29" i="1"/>
  <c r="L28" i="1"/>
  <c r="L30" i="1"/>
  <c r="L31" i="1"/>
  <c r="L24" i="1"/>
  <c r="L34" i="1"/>
  <c r="L33" i="1"/>
  <c r="L40" i="1"/>
  <c r="L43" i="1"/>
  <c r="L41" i="1"/>
  <c r="L44" i="1"/>
  <c r="L45" i="1"/>
  <c r="L46" i="1"/>
  <c r="L36" i="1"/>
  <c r="L42" i="1"/>
  <c r="L21" i="1"/>
  <c r="L32" i="1"/>
  <c r="L54" i="1"/>
  <c r="L53" i="1"/>
  <c r="L35" i="1"/>
  <c r="L19" i="1"/>
  <c r="L57" i="1"/>
  <c r="L49" i="1"/>
  <c r="L26" i="1"/>
  <c r="L52" i="1"/>
  <c r="L39" i="1"/>
  <c r="L47" i="1"/>
  <c r="L37" i="1"/>
  <c r="L55" i="1"/>
  <c r="L58" i="1"/>
  <c r="L51" i="1"/>
  <c r="L59" i="1"/>
  <c r="L60" i="1"/>
  <c r="L50" i="1"/>
  <c r="L61" i="1"/>
  <c r="L48" i="1"/>
  <c r="L62" i="1"/>
  <c r="L63" i="1"/>
  <c r="L66" i="1"/>
  <c r="L38" i="1"/>
  <c r="L64" i="1"/>
  <c r="L67" i="1"/>
  <c r="L65" i="1"/>
  <c r="L56" i="1"/>
  <c r="L20" i="1"/>
  <c r="J16" i="1"/>
  <c r="J22" i="1"/>
  <c r="J23" i="1"/>
  <c r="J25" i="1"/>
  <c r="J18" i="1"/>
  <c r="J27" i="1"/>
  <c r="J17" i="1"/>
  <c r="J29" i="1"/>
  <c r="J28" i="1"/>
  <c r="J30" i="1"/>
  <c r="J31" i="1"/>
  <c r="J24" i="1"/>
  <c r="J34" i="1"/>
  <c r="J33" i="1"/>
  <c r="J40" i="1"/>
  <c r="J43" i="1"/>
  <c r="J41" i="1"/>
  <c r="J44" i="1"/>
  <c r="J45" i="1"/>
  <c r="J46" i="1"/>
  <c r="J36" i="1"/>
  <c r="J42" i="1"/>
  <c r="J21" i="1"/>
  <c r="J32" i="1"/>
  <c r="J54" i="1"/>
  <c r="J53" i="1"/>
  <c r="J35" i="1"/>
  <c r="J19" i="1"/>
  <c r="J57" i="1"/>
  <c r="J49" i="1"/>
  <c r="J26" i="1"/>
  <c r="J52" i="1"/>
  <c r="J39" i="1"/>
  <c r="J47" i="1"/>
  <c r="J37" i="1"/>
  <c r="J55" i="1"/>
  <c r="J58" i="1"/>
  <c r="J51" i="1"/>
  <c r="J59" i="1"/>
  <c r="J60" i="1"/>
  <c r="J50" i="1"/>
  <c r="J61" i="1"/>
  <c r="J48" i="1"/>
  <c r="J62" i="1"/>
  <c r="J63" i="1"/>
  <c r="J66" i="1"/>
  <c r="J38" i="1"/>
  <c r="J64" i="1"/>
  <c r="J67" i="1"/>
  <c r="J65" i="1"/>
  <c r="J56" i="1"/>
  <c r="J20" i="1"/>
  <c r="I16" i="1"/>
  <c r="I22" i="1"/>
  <c r="I23" i="1"/>
  <c r="I25" i="1"/>
  <c r="I18" i="1"/>
  <c r="I27" i="1"/>
  <c r="I17" i="1"/>
  <c r="I29" i="1"/>
  <c r="I28" i="1"/>
  <c r="I30" i="1"/>
  <c r="I31" i="1"/>
  <c r="I24" i="1"/>
  <c r="I34" i="1"/>
  <c r="I33" i="1"/>
  <c r="I40" i="1"/>
  <c r="I43" i="1"/>
  <c r="I41" i="1"/>
  <c r="I44" i="1"/>
  <c r="I45" i="1"/>
  <c r="I46" i="1"/>
  <c r="I36" i="1"/>
  <c r="I42" i="1"/>
  <c r="I21" i="1"/>
  <c r="I32" i="1"/>
  <c r="I54" i="1"/>
  <c r="I53" i="1"/>
  <c r="I35" i="1"/>
  <c r="I19" i="1"/>
  <c r="I57" i="1"/>
  <c r="I49" i="1"/>
  <c r="I26" i="1"/>
  <c r="I52" i="1"/>
  <c r="I39" i="1"/>
  <c r="I47" i="1"/>
  <c r="I37" i="1"/>
  <c r="I55" i="1"/>
  <c r="I58" i="1"/>
  <c r="I51" i="1"/>
  <c r="I59" i="1"/>
  <c r="I60" i="1"/>
  <c r="I50" i="1"/>
  <c r="I61" i="1"/>
  <c r="I48" i="1"/>
  <c r="I62" i="1"/>
  <c r="I63" i="1"/>
  <c r="I66" i="1"/>
  <c r="I38" i="1"/>
  <c r="I64" i="1"/>
  <c r="I67" i="1"/>
  <c r="I65" i="1"/>
  <c r="I56" i="1"/>
  <c r="I20" i="1"/>
  <c r="G16" i="1"/>
  <c r="G22" i="1"/>
  <c r="G23" i="1"/>
  <c r="G25" i="1"/>
  <c r="G18" i="1"/>
  <c r="G27" i="1"/>
  <c r="G17" i="1"/>
  <c r="G29" i="1"/>
  <c r="G28" i="1"/>
  <c r="G30" i="1"/>
  <c r="G31" i="1"/>
  <c r="G24" i="1"/>
  <c r="G34" i="1"/>
  <c r="G33" i="1"/>
  <c r="G40" i="1"/>
  <c r="G43" i="1"/>
  <c r="G41" i="1"/>
  <c r="G44" i="1"/>
  <c r="G45" i="1"/>
  <c r="G46" i="1"/>
  <c r="G36" i="1"/>
  <c r="G42" i="1"/>
  <c r="G21" i="1"/>
  <c r="G32" i="1"/>
  <c r="G54" i="1"/>
  <c r="G53" i="1"/>
  <c r="G35" i="1"/>
  <c r="G19" i="1"/>
  <c r="G57" i="1"/>
  <c r="G49" i="1"/>
  <c r="G26" i="1"/>
  <c r="G52" i="1"/>
  <c r="G39" i="1"/>
  <c r="G47" i="1"/>
  <c r="G37" i="1"/>
  <c r="G55" i="1"/>
  <c r="G58" i="1"/>
  <c r="G51" i="1"/>
  <c r="G59" i="1"/>
  <c r="G60" i="1"/>
  <c r="G50" i="1"/>
  <c r="G61" i="1"/>
  <c r="G48" i="1"/>
  <c r="G62" i="1"/>
  <c r="G63" i="1"/>
  <c r="G66" i="1"/>
  <c r="G38" i="1"/>
  <c r="G64" i="1"/>
  <c r="G67" i="1"/>
  <c r="G65" i="1"/>
  <c r="G56" i="1"/>
  <c r="G20" i="1"/>
  <c r="H20" i="1" l="1"/>
  <c r="H27" i="1"/>
  <c r="M27" i="1" s="1"/>
  <c r="H23" i="1"/>
  <c r="M23" i="1" s="1"/>
  <c r="H29" i="1"/>
  <c r="M29" i="1" s="1"/>
  <c r="H18" i="1"/>
  <c r="M18" i="1" s="1"/>
  <c r="H22" i="1"/>
  <c r="M22" i="1" s="1"/>
  <c r="H57" i="1"/>
  <c r="M57" i="1" s="1"/>
  <c r="H33" i="1"/>
  <c r="M33" i="1" s="1"/>
  <c r="H17" i="1"/>
  <c r="M17" i="1" s="1"/>
  <c r="H45" i="1"/>
  <c r="M45" i="1" s="1"/>
  <c r="H25" i="1"/>
  <c r="M25" i="1" s="1"/>
  <c r="H30" i="1"/>
  <c r="M30" i="1" s="1"/>
  <c r="H37" i="1"/>
  <c r="M37" i="1" s="1"/>
  <c r="H28" i="1"/>
  <c r="M28" i="1" s="1"/>
  <c r="H24" i="1"/>
  <c r="M24" i="1" s="1"/>
  <c r="H32" i="1"/>
  <c r="M32" i="1" s="1"/>
  <c r="H34" i="1"/>
  <c r="M34" i="1" s="1"/>
  <c r="H58" i="1"/>
  <c r="M58" i="1" s="1"/>
  <c r="H44" i="1"/>
  <c r="M44" i="1" s="1"/>
  <c r="H59" i="1"/>
  <c r="M59" i="1" s="1"/>
  <c r="H46" i="1"/>
  <c r="M46" i="1" s="1"/>
  <c r="H31" i="1"/>
  <c r="M31" i="1" s="1"/>
  <c r="H36" i="1"/>
  <c r="M36" i="1" s="1"/>
  <c r="H26" i="1"/>
  <c r="M26" i="1" s="1"/>
  <c r="H42" i="1"/>
  <c r="M42" i="1" s="1"/>
  <c r="H47" i="1"/>
  <c r="M47" i="1" s="1"/>
  <c r="H43" i="1"/>
  <c r="M43" i="1" s="1"/>
  <c r="H52" i="1"/>
  <c r="M52" i="1" s="1"/>
  <c r="H49" i="1"/>
  <c r="M49" i="1" s="1"/>
  <c r="H62" i="1"/>
  <c r="M62" i="1" s="1"/>
  <c r="H55" i="1"/>
  <c r="M55" i="1" s="1"/>
  <c r="H50" i="1"/>
  <c r="M50" i="1" s="1"/>
  <c r="H41" i="1"/>
  <c r="M41" i="1" s="1"/>
  <c r="H39" i="1"/>
  <c r="M39" i="1" s="1"/>
  <c r="H19" i="1"/>
  <c r="M19" i="1" s="1"/>
  <c r="H40" i="1"/>
  <c r="M40" i="1" s="1"/>
  <c r="H53" i="1"/>
  <c r="M53" i="1" s="1"/>
  <c r="H51" i="1"/>
  <c r="M51" i="1" s="1"/>
  <c r="H21" i="1"/>
  <c r="M21" i="1" s="1"/>
  <c r="H48" i="1"/>
  <c r="M48" i="1" s="1"/>
  <c r="H35" i="1"/>
  <c r="M35" i="1" s="1"/>
  <c r="H64" i="1"/>
  <c r="M64" i="1" s="1"/>
  <c r="H61" i="1"/>
  <c r="M61" i="1" s="1"/>
  <c r="H63" i="1"/>
  <c r="M63" i="1" s="1"/>
  <c r="H60" i="1"/>
  <c r="M60" i="1" s="1"/>
  <c r="H66" i="1"/>
  <c r="M66" i="1" s="1"/>
  <c r="H54" i="1"/>
  <c r="M54" i="1" s="1"/>
  <c r="H38" i="1"/>
  <c r="M38" i="1" s="1"/>
  <c r="H67" i="1"/>
  <c r="M67" i="1" s="1"/>
  <c r="H65" i="1"/>
  <c r="M65" i="1" s="1"/>
  <c r="H56" i="1"/>
  <c r="M56" i="1" s="1"/>
  <c r="H16" i="1"/>
  <c r="M16" i="1" s="1"/>
  <c r="M20" i="1" l="1"/>
  <c r="L68" i="1"/>
  <c r="K68" i="1" l="1"/>
  <c r="F68" i="1"/>
  <c r="E68" i="1"/>
  <c r="D68" i="1"/>
  <c r="J68" i="1"/>
  <c r="H68" i="1" l="1"/>
  <c r="G68" i="1"/>
  <c r="I68" i="1"/>
  <c r="M68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N20" i="1" l="1"/>
  <c r="N46" i="1"/>
  <c r="N53" i="1"/>
  <c r="N58" i="1"/>
  <c r="N62" i="1"/>
  <c r="N28" i="1"/>
  <c r="N18" i="1" l="1"/>
  <c r="N31" i="1"/>
  <c r="N16" i="1"/>
  <c r="N19" i="1"/>
  <c r="N29" i="1"/>
  <c r="N42" i="1"/>
  <c r="N36" i="1"/>
  <c r="N44" i="1"/>
  <c r="N61" i="1"/>
  <c r="N43" i="1"/>
  <c r="N24" i="1"/>
  <c r="N22" i="1"/>
  <c r="N59" i="1"/>
  <c r="N23" i="1"/>
  <c r="N54" i="1"/>
  <c r="N48" i="1"/>
  <c r="N56" i="1"/>
  <c r="N37" i="1"/>
  <c r="N50" i="1"/>
  <c r="N57" i="1"/>
  <c r="N60" i="1"/>
  <c r="N66" i="1"/>
  <c r="N55" i="1"/>
  <c r="N26" i="1"/>
  <c r="N51" i="1"/>
  <c r="N34" i="1"/>
  <c r="N25" i="1"/>
  <c r="N39" i="1"/>
  <c r="N17" i="1"/>
  <c r="N65" i="1"/>
  <c r="N40" i="1"/>
  <c r="N64" i="1"/>
  <c r="N45" i="1"/>
  <c r="N32" i="1"/>
  <c r="N21" i="1"/>
  <c r="N38" i="1"/>
  <c r="N67" i="1"/>
  <c r="N35" i="1"/>
  <c r="N27" i="1"/>
  <c r="N41" i="1"/>
  <c r="N47" i="1"/>
  <c r="N33" i="1"/>
  <c r="N52" i="1"/>
  <c r="N49" i="1"/>
  <c r="N30" i="1"/>
  <c r="N63" i="1"/>
  <c r="N68" i="1" l="1"/>
  <c r="O34" i="1" s="1"/>
  <c r="O16" i="1"/>
  <c r="O48" i="1" l="1"/>
  <c r="O59" i="1"/>
  <c r="O54" i="1"/>
  <c r="O67" i="1"/>
  <c r="O27" i="1"/>
  <c r="O43" i="1"/>
  <c r="O38" i="1"/>
  <c r="O32" i="1"/>
  <c r="O55" i="1"/>
  <c r="O52" i="1"/>
  <c r="O57" i="1"/>
  <c r="O49" i="1"/>
  <c r="O56" i="1"/>
  <c r="O47" i="1"/>
  <c r="O37" i="1"/>
  <c r="O35" i="1"/>
  <c r="O36" i="1"/>
  <c r="O25" i="1"/>
  <c r="O19" i="1"/>
  <c r="O39" i="1"/>
  <c r="O18" i="1"/>
  <c r="O60" i="1"/>
  <c r="O31" i="1"/>
  <c r="O66" i="1"/>
  <c r="O33" i="1"/>
  <c r="O24" i="1"/>
  <c r="O40" i="1"/>
  <c r="O22" i="1"/>
  <c r="O64" i="1"/>
  <c r="O29" i="1"/>
  <c r="O17" i="1"/>
  <c r="O42" i="1"/>
  <c r="O45" i="1"/>
  <c r="O58" i="1"/>
  <c r="O62" i="1"/>
  <c r="O53" i="1"/>
  <c r="O20" i="1"/>
  <c r="O28" i="1"/>
  <c r="O46" i="1"/>
  <c r="O50" i="1"/>
  <c r="O21" i="1"/>
  <c r="O44" i="1"/>
  <c r="O26" i="1"/>
  <c r="O41" i="1"/>
  <c r="O61" i="1"/>
  <c r="O51" i="1"/>
  <c r="O30" i="1"/>
  <c r="O23" i="1"/>
  <c r="O65" i="1"/>
  <c r="O63" i="1"/>
  <c r="O68" i="1" l="1"/>
</calcChain>
</file>

<file path=xl/sharedStrings.xml><?xml version="1.0" encoding="utf-8"?>
<sst xmlns="http://schemas.openxmlformats.org/spreadsheetml/2006/main" count="211" uniqueCount="122">
  <si>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</si>
  <si>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</si>
  <si>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</si>
  <si>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</si>
  <si>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</si>
  <si>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</si>
  <si>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</si>
  <si>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</si>
  <si>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</si>
  <si>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</si>
  <si>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</si>
  <si>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</si>
  <si>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</si>
  <si>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</si>
  <si>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</si>
  <si>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</si>
  <si>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</si>
  <si>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</si>
  <si>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</si>
  <si>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</si>
  <si>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</si>
  <si>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</si>
  <si>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</si>
  <si>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</si>
  <si>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</si>
  <si>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</si>
  <si>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</si>
  <si>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</si>
  <si>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</si>
  <si>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</si>
  <si>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</si>
  <si>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</si>
  <si>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</si>
  <si>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</si>
  <si>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</si>
  <si>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</si>
  <si>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</si>
  <si>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</si>
  <si>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</si>
  <si>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</si>
  <si>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</si>
  <si>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</si>
  <si>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</si>
  <si>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</si>
  <si>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</si>
  <si>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</si>
  <si>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</si>
  <si>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</si>
  <si>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</si>
  <si>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</si>
  <si>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</si>
  <si>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</si>
  <si>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</si>
  <si>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</si>
  <si>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</si>
  <si>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</si>
  <si>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</si>
  <si>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</si>
  <si>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</si>
  <si>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</si>
  <si>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</si>
  <si>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</si>
  <si>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</si>
  <si>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</si>
  <si>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</si>
  <si>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</si>
  <si>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</si>
  <si>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</si>
  <si>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</si>
  <si>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</si>
  <si>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</si>
  <si>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</si>
  <si>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</si>
  <si>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</si>
  <si>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</si>
  <si>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</si>
  <si>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</si>
  <si>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</si>
  <si>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</si>
  <si>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</si>
  <si>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</si>
  <si>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</si>
  <si>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</si>
  <si>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</si>
  <si>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</si>
  <si>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</si>
  <si>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</si>
  <si>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</si>
  <si>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</si>
  <si>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</si>
  <si>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</si>
  <si>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</si>
  <si>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</si>
  <si>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</si>
  <si>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</si>
  <si>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</si>
  <si>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</si>
  <si>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</si>
  <si>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</si>
  <si>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</si>
  <si>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</si>
  <si>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</si>
  <si>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</si>
  <si>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</si>
  <si>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</si>
  <si>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</si>
  <si>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</si>
  <si>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</si>
  <si>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</si>
  <si>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</si>
  <si>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</si>
  <si>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</si>
  <si>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</si>
  <si>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</si>
  <si>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</si>
  <si>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</si>
  <si>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Trading value in 2021</t>
  </si>
  <si>
    <t>Trading value of April</t>
  </si>
  <si>
    <t>As of April 30, 2021</t>
  </si>
  <si>
    <t>ULZII &amp; CO CAPITAL</t>
  </si>
  <si>
    <t>ETT bond by MNT</t>
  </si>
  <si>
    <t>ETT bond by USD /1$=2850 mnt/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</si>
</sst>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444607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4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/>
          <cell r="O9"/>
          <cell r="P9"/>
          <cell r="Q9"/>
          <cell r="R9">
            <v>0</v>
          </cell>
          <cell r="S9"/>
          <cell r="T9">
            <v>0</v>
          </cell>
          <cell r="U9"/>
          <cell r="V9"/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8</v>
          </cell>
          <cell r="O10">
            <v>800000</v>
          </cell>
          <cell r="P10"/>
          <cell r="Q10"/>
          <cell r="R10">
            <v>800000</v>
          </cell>
          <cell r="S10">
            <v>1457</v>
          </cell>
          <cell r="T10">
            <v>415245000</v>
          </cell>
          <cell r="U10"/>
          <cell r="V10"/>
          <cell r="W10">
            <v>415245000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2500</v>
          </cell>
          <cell r="E11">
            <v>688540</v>
          </cell>
          <cell r="F11">
            <v>3213</v>
          </cell>
          <cell r="G11">
            <v>1900279.53</v>
          </cell>
          <cell r="H11">
            <v>2588819.5300000003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/>
          <cell r="O11">
            <v>0</v>
          </cell>
          <cell r="P11"/>
          <cell r="Q11"/>
          <cell r="R11">
            <v>0</v>
          </cell>
          <cell r="S11"/>
          <cell r="T11">
            <v>0</v>
          </cell>
          <cell r="U11"/>
          <cell r="V11"/>
          <cell r="W11">
            <v>0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1880942</v>
          </cell>
          <cell r="E12">
            <v>458010290.95999998</v>
          </cell>
          <cell r="F12">
            <v>3124506</v>
          </cell>
          <cell r="G12">
            <v>602569926.77999997</v>
          </cell>
          <cell r="H12">
            <v>1060580217.74</v>
          </cell>
          <cell r="I12">
            <v>0</v>
          </cell>
          <cell r="J12">
            <v>0</v>
          </cell>
          <cell r="K12">
            <v>300</v>
          </cell>
          <cell r="L12">
            <v>30000000</v>
          </cell>
          <cell r="M12">
            <v>30000000</v>
          </cell>
          <cell r="N12">
            <v>222</v>
          </cell>
          <cell r="O12">
            <v>22200000</v>
          </cell>
          <cell r="P12"/>
          <cell r="Q12"/>
          <cell r="R12">
            <v>22200000</v>
          </cell>
          <cell r="S12">
            <v>1341</v>
          </cell>
          <cell r="T12">
            <v>382185000</v>
          </cell>
          <cell r="U12"/>
          <cell r="V12"/>
          <cell r="W12">
            <v>382185000</v>
          </cell>
        </row>
        <row r="13">
          <cell r="B13" t="str">
            <v>ARGB</v>
          </cell>
          <cell r="C13" t="str">
            <v>Аргай бэст ХХК</v>
          </cell>
          <cell r="D13">
            <v>81730</v>
          </cell>
          <cell r="E13">
            <v>5417353.9500000002</v>
          </cell>
          <cell r="F13">
            <v>10550</v>
          </cell>
          <cell r="G13">
            <v>6071034</v>
          </cell>
          <cell r="H13">
            <v>11488387.949999999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55</v>
          </cell>
          <cell r="O13">
            <v>5500000</v>
          </cell>
          <cell r="P13"/>
          <cell r="Q13"/>
          <cell r="R13">
            <v>5500000</v>
          </cell>
          <cell r="S13">
            <v>1430</v>
          </cell>
          <cell r="T13">
            <v>407550000</v>
          </cell>
          <cell r="U13"/>
          <cell r="V13"/>
          <cell r="W13">
            <v>407550000</v>
          </cell>
        </row>
        <row r="14">
          <cell r="B14" t="str">
            <v>BATS</v>
          </cell>
          <cell r="C14" t="str">
            <v>Батс ХХК</v>
          </cell>
          <cell r="D14">
            <v>483273</v>
          </cell>
          <cell r="E14">
            <v>67563639.510000005</v>
          </cell>
          <cell r="F14">
            <v>190794</v>
          </cell>
          <cell r="G14">
            <v>49175901.060000002</v>
          </cell>
          <cell r="H14">
            <v>116739540.57000001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/>
          <cell r="Q14"/>
          <cell r="R14">
            <v>0</v>
          </cell>
          <cell r="S14"/>
          <cell r="T14">
            <v>0</v>
          </cell>
          <cell r="U14"/>
          <cell r="V14"/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1912359</v>
          </cell>
          <cell r="E15">
            <v>493250750.30000001</v>
          </cell>
          <cell r="F15">
            <v>2692271</v>
          </cell>
          <cell r="G15">
            <v>729570870.65999997</v>
          </cell>
          <cell r="H15">
            <v>1222821620.96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631895</v>
          </cell>
          <cell r="O15">
            <v>63189500000</v>
          </cell>
          <cell r="P15">
            <v>2365517</v>
          </cell>
          <cell r="Q15">
            <v>236551700000</v>
          </cell>
          <cell r="R15">
            <v>299741200000</v>
          </cell>
          <cell r="S15">
            <v>142439</v>
          </cell>
          <cell r="T15">
            <v>40595115000</v>
          </cell>
          <cell r="U15">
            <v>390122</v>
          </cell>
          <cell r="V15">
            <v>111184770000</v>
          </cell>
          <cell r="W15">
            <v>151779885000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/>
          <cell r="O16">
            <v>0</v>
          </cell>
          <cell r="P16"/>
          <cell r="Q16"/>
          <cell r="R16">
            <v>0</v>
          </cell>
          <cell r="S16"/>
          <cell r="T16">
            <v>0</v>
          </cell>
          <cell r="U16"/>
          <cell r="V16"/>
          <cell r="W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7</v>
          </cell>
          <cell r="E17">
            <v>15295</v>
          </cell>
          <cell r="F17">
            <v>6652</v>
          </cell>
          <cell r="G17">
            <v>7040993.5999999996</v>
          </cell>
          <cell r="H17">
            <v>7056288.5999999996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</v>
          </cell>
          <cell r="O17">
            <v>600000</v>
          </cell>
          <cell r="P17"/>
          <cell r="Q17"/>
          <cell r="R17">
            <v>600000</v>
          </cell>
          <cell r="S17"/>
          <cell r="T17">
            <v>0</v>
          </cell>
          <cell r="U17"/>
          <cell r="V17"/>
          <cell r="W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/>
          <cell r="O18">
            <v>0</v>
          </cell>
          <cell r="P18"/>
          <cell r="Q18"/>
          <cell r="R18">
            <v>0</v>
          </cell>
          <cell r="S18"/>
          <cell r="T18">
            <v>0</v>
          </cell>
          <cell r="U18"/>
          <cell r="V18"/>
          <cell r="W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16132</v>
          </cell>
          <cell r="E19">
            <v>2382471.2000000002</v>
          </cell>
          <cell r="F19">
            <v>22104</v>
          </cell>
          <cell r="G19">
            <v>1026342.5</v>
          </cell>
          <cell r="H19">
            <v>3408813.7</v>
          </cell>
          <cell r="I19">
            <v>1500000</v>
          </cell>
          <cell r="J19">
            <v>150000000000</v>
          </cell>
          <cell r="K19">
            <v>0</v>
          </cell>
          <cell r="L19">
            <v>0</v>
          </cell>
          <cell r="M19">
            <v>150000000000</v>
          </cell>
          <cell r="N19">
            <v>354</v>
          </cell>
          <cell r="O19">
            <v>35400000</v>
          </cell>
          <cell r="P19"/>
          <cell r="Q19"/>
          <cell r="R19">
            <v>35400000</v>
          </cell>
          <cell r="S19"/>
          <cell r="T19">
            <v>0</v>
          </cell>
          <cell r="U19"/>
          <cell r="V19"/>
          <cell r="W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2217131</v>
          </cell>
          <cell r="E20">
            <v>720858163.14999998</v>
          </cell>
          <cell r="F20">
            <v>2242563</v>
          </cell>
          <cell r="G20">
            <v>628431934.77999997</v>
          </cell>
          <cell r="H20">
            <v>1349290097.9299998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551</v>
          </cell>
          <cell r="O20">
            <v>55100000</v>
          </cell>
          <cell r="P20"/>
          <cell r="Q20"/>
          <cell r="R20">
            <v>55100000</v>
          </cell>
          <cell r="S20">
            <v>7796</v>
          </cell>
          <cell r="T20">
            <v>2221860000</v>
          </cell>
          <cell r="U20"/>
          <cell r="V20"/>
          <cell r="W20">
            <v>2221860000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242822</v>
          </cell>
          <cell r="E21">
            <v>105981962.09</v>
          </cell>
          <cell r="F21">
            <v>1277105</v>
          </cell>
          <cell r="G21">
            <v>106713455.93000001</v>
          </cell>
          <cell r="H21">
            <v>212695418.02000001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1848</v>
          </cell>
          <cell r="O21">
            <v>184800000</v>
          </cell>
          <cell r="P21"/>
          <cell r="Q21"/>
          <cell r="R21">
            <v>184800000</v>
          </cell>
          <cell r="S21">
            <v>2443</v>
          </cell>
          <cell r="T21">
            <v>696255000</v>
          </cell>
          <cell r="U21"/>
          <cell r="V21"/>
          <cell r="W21">
            <v>696255000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153238</v>
          </cell>
          <cell r="E22">
            <v>32284909.170000002</v>
          </cell>
          <cell r="F22">
            <v>223500</v>
          </cell>
          <cell r="G22">
            <v>7485534</v>
          </cell>
          <cell r="H22">
            <v>39770443.170000002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/>
          <cell r="O22">
            <v>0</v>
          </cell>
          <cell r="P22"/>
          <cell r="Q22"/>
          <cell r="R22">
            <v>0</v>
          </cell>
          <cell r="S22">
            <v>63</v>
          </cell>
          <cell r="T22">
            <v>17955000</v>
          </cell>
          <cell r="U22"/>
          <cell r="V22"/>
          <cell r="W22">
            <v>17955000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21</v>
          </cell>
          <cell r="O23">
            <v>2100000</v>
          </cell>
          <cell r="P23"/>
          <cell r="Q23"/>
          <cell r="R23">
            <v>2100000</v>
          </cell>
          <cell r="S23">
            <v>205</v>
          </cell>
          <cell r="T23">
            <v>58425000</v>
          </cell>
          <cell r="U23"/>
          <cell r="V23"/>
          <cell r="W23">
            <v>58425000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239</v>
          </cell>
          <cell r="E24">
            <v>477575</v>
          </cell>
          <cell r="F24">
            <v>62294</v>
          </cell>
          <cell r="G24">
            <v>17445615</v>
          </cell>
          <cell r="H24">
            <v>17923190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200</v>
          </cell>
          <cell r="O24">
            <v>20000000</v>
          </cell>
          <cell r="P24"/>
          <cell r="Q24"/>
          <cell r="R24">
            <v>20000000</v>
          </cell>
          <cell r="S24">
            <v>410</v>
          </cell>
          <cell r="T24">
            <v>116850000</v>
          </cell>
          <cell r="U24"/>
          <cell r="V24"/>
          <cell r="W24">
            <v>116850000</v>
          </cell>
        </row>
        <row r="25">
          <cell r="B25" t="str">
            <v>DOMI</v>
          </cell>
          <cell r="C25" t="str">
            <v>Домикс сек ҮЦК ХХК</v>
          </cell>
          <cell r="D25">
            <v>70889</v>
          </cell>
          <cell r="E25">
            <v>18609293.530000001</v>
          </cell>
          <cell r="F25">
            <v>31921</v>
          </cell>
          <cell r="G25">
            <v>14332870.130000001</v>
          </cell>
          <cell r="H25">
            <v>32942163.660000004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/>
          <cell r="O25">
            <v>0</v>
          </cell>
          <cell r="P25"/>
          <cell r="Q25"/>
          <cell r="R25">
            <v>0</v>
          </cell>
          <cell r="S25"/>
          <cell r="T25">
            <v>0</v>
          </cell>
          <cell r="U25"/>
          <cell r="V25"/>
          <cell r="W25">
            <v>0</v>
          </cell>
        </row>
        <row r="26">
          <cell r="B26" t="str">
            <v>DRBR</v>
          </cell>
          <cell r="C26" t="str">
            <v>Дархан брокер ХХК</v>
          </cell>
          <cell r="D26">
            <v>48834</v>
          </cell>
          <cell r="E26">
            <v>23760627.609999999</v>
          </cell>
          <cell r="F26">
            <v>67499</v>
          </cell>
          <cell r="G26">
            <v>131042019.88</v>
          </cell>
          <cell r="H26">
            <v>154802647.49000001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97</v>
          </cell>
          <cell r="O26">
            <v>9700000</v>
          </cell>
          <cell r="P26"/>
          <cell r="Q26"/>
          <cell r="R26">
            <v>9700000</v>
          </cell>
          <cell r="S26">
            <v>920</v>
          </cell>
          <cell r="T26">
            <v>262200000</v>
          </cell>
          <cell r="U26"/>
          <cell r="V26"/>
          <cell r="W26">
            <v>262200000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20858</v>
          </cell>
          <cell r="G27">
            <v>6073407.7999999998</v>
          </cell>
          <cell r="H27">
            <v>6073407.7999999998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/>
          <cell r="O27">
            <v>0</v>
          </cell>
          <cell r="P27"/>
          <cell r="Q27"/>
          <cell r="R27">
            <v>0</v>
          </cell>
          <cell r="S27"/>
          <cell r="T27">
            <v>0</v>
          </cell>
          <cell r="U27"/>
          <cell r="V27"/>
          <cell r="W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30</v>
          </cell>
          <cell r="O28">
            <v>3000000</v>
          </cell>
          <cell r="P28"/>
          <cell r="Q28"/>
          <cell r="R28">
            <v>3000000</v>
          </cell>
          <cell r="S28"/>
          <cell r="T28">
            <v>0</v>
          </cell>
          <cell r="U28"/>
          <cell r="V28"/>
          <cell r="W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/>
          <cell r="O29">
            <v>0</v>
          </cell>
          <cell r="P29"/>
          <cell r="Q29"/>
          <cell r="R29">
            <v>0</v>
          </cell>
          <cell r="S29">
            <v>274</v>
          </cell>
          <cell r="T29">
            <v>78090000</v>
          </cell>
          <cell r="U29"/>
          <cell r="V29"/>
          <cell r="W29">
            <v>78090000</v>
          </cell>
        </row>
        <row r="30">
          <cell r="B30" t="str">
            <v>GAUL</v>
          </cell>
          <cell r="C30" t="str">
            <v>Гаүли ХХК</v>
          </cell>
          <cell r="D30">
            <v>275852</v>
          </cell>
          <cell r="E30">
            <v>61917908.43</v>
          </cell>
          <cell r="F30">
            <v>138669</v>
          </cell>
          <cell r="G30">
            <v>91745051.700000003</v>
          </cell>
          <cell r="H30">
            <v>153662960.13</v>
          </cell>
          <cell r="I30">
            <v>0</v>
          </cell>
          <cell r="J30">
            <v>0</v>
          </cell>
          <cell r="K30">
            <v>15</v>
          </cell>
          <cell r="L30">
            <v>1530000</v>
          </cell>
          <cell r="M30">
            <v>1530000</v>
          </cell>
          <cell r="N30">
            <v>697</v>
          </cell>
          <cell r="O30">
            <v>69700000</v>
          </cell>
          <cell r="P30"/>
          <cell r="Q30"/>
          <cell r="R30">
            <v>69700000</v>
          </cell>
          <cell r="S30"/>
          <cell r="T30">
            <v>0</v>
          </cell>
          <cell r="U30"/>
          <cell r="V30"/>
          <cell r="W30">
            <v>0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196385</v>
          </cell>
          <cell r="E31">
            <v>57959486.109999999</v>
          </cell>
          <cell r="F31">
            <v>88057</v>
          </cell>
          <cell r="G31">
            <v>23945781.210000001</v>
          </cell>
          <cell r="H31">
            <v>81905267.319999993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/>
          <cell r="O31">
            <v>0</v>
          </cell>
          <cell r="P31"/>
          <cell r="Q31"/>
          <cell r="R31">
            <v>0</v>
          </cell>
          <cell r="S31"/>
          <cell r="T31">
            <v>0</v>
          </cell>
          <cell r="U31"/>
          <cell r="V31"/>
          <cell r="W31">
            <v>0</v>
          </cell>
        </row>
        <row r="32">
          <cell r="B32" t="str">
            <v>GDSC</v>
          </cell>
          <cell r="C32" t="str">
            <v>Гүүдсек ХХК</v>
          </cell>
          <cell r="D32">
            <v>542267</v>
          </cell>
          <cell r="E32">
            <v>166397900.52000001</v>
          </cell>
          <cell r="F32">
            <v>737265</v>
          </cell>
          <cell r="G32">
            <v>229928394.66</v>
          </cell>
          <cell r="H32">
            <v>396326295.18000001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302</v>
          </cell>
          <cell r="O32">
            <v>30200000</v>
          </cell>
          <cell r="P32"/>
          <cell r="Q32"/>
          <cell r="R32">
            <v>30200000</v>
          </cell>
          <cell r="S32">
            <v>554</v>
          </cell>
          <cell r="T32">
            <v>157890000</v>
          </cell>
          <cell r="U32"/>
          <cell r="V32"/>
          <cell r="W32">
            <v>157890000</v>
          </cell>
        </row>
        <row r="33">
          <cell r="B33" t="str">
            <v>GLMT</v>
          </cell>
          <cell r="C33" t="str">
            <v>Голомт Капитал ХХК</v>
          </cell>
          <cell r="D33">
            <v>2392900</v>
          </cell>
          <cell r="E33">
            <v>598097786.34000003</v>
          </cell>
          <cell r="F33">
            <v>4855005</v>
          </cell>
          <cell r="G33">
            <v>789597625.33000004</v>
          </cell>
          <cell r="H33">
            <v>1387695411.6700001</v>
          </cell>
          <cell r="I33">
            <v>0</v>
          </cell>
          <cell r="J33">
            <v>0</v>
          </cell>
          <cell r="K33">
            <v>650000</v>
          </cell>
          <cell r="L33">
            <v>65000000000</v>
          </cell>
          <cell r="M33">
            <v>65000000000</v>
          </cell>
          <cell r="N33">
            <v>672048</v>
          </cell>
          <cell r="O33">
            <v>67204800000</v>
          </cell>
          <cell r="P33"/>
          <cell r="Q33"/>
          <cell r="R33">
            <v>67204800000</v>
          </cell>
          <cell r="S33">
            <v>94235</v>
          </cell>
          <cell r="T33">
            <v>26856975000</v>
          </cell>
          <cell r="U33"/>
          <cell r="V33"/>
          <cell r="W33">
            <v>26856975000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289</v>
          </cell>
          <cell r="G34">
            <v>650000</v>
          </cell>
          <cell r="H34">
            <v>650000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/>
          <cell r="O34">
            <v>0</v>
          </cell>
          <cell r="P34"/>
          <cell r="Q34"/>
          <cell r="R34">
            <v>0</v>
          </cell>
          <cell r="S34"/>
          <cell r="T34">
            <v>0</v>
          </cell>
          <cell r="U34"/>
          <cell r="V34"/>
          <cell r="W34">
            <v>0</v>
          </cell>
        </row>
        <row r="35">
          <cell r="B35" t="str">
            <v>HUN</v>
          </cell>
          <cell r="C35" t="str">
            <v>Хүннү Эмпайр ХХК</v>
          </cell>
          <cell r="D35">
            <v>59960</v>
          </cell>
          <cell r="E35">
            <v>8279529.9000000004</v>
          </cell>
          <cell r="F35">
            <v>39291</v>
          </cell>
          <cell r="G35">
            <v>13117564.630000001</v>
          </cell>
          <cell r="H35">
            <v>21397094.530000001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/>
          <cell r="O35">
            <v>0</v>
          </cell>
          <cell r="P35"/>
          <cell r="Q35"/>
          <cell r="R35">
            <v>0</v>
          </cell>
          <cell r="S35">
            <v>219</v>
          </cell>
          <cell r="T35">
            <v>62415000</v>
          </cell>
          <cell r="U35"/>
          <cell r="V35"/>
          <cell r="W35">
            <v>62415000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1295730</v>
          </cell>
          <cell r="E36">
            <v>3411302064.5</v>
          </cell>
          <cell r="F36">
            <v>1300887</v>
          </cell>
          <cell r="G36">
            <v>3539368330</v>
          </cell>
          <cell r="H36">
            <v>6950670394.5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70</v>
          </cell>
          <cell r="O36">
            <v>7000000</v>
          </cell>
          <cell r="P36"/>
          <cell r="Q36"/>
          <cell r="R36">
            <v>7000000</v>
          </cell>
          <cell r="S36">
            <v>520</v>
          </cell>
          <cell r="T36">
            <v>148200000</v>
          </cell>
          <cell r="U36"/>
          <cell r="V36"/>
          <cell r="W36">
            <v>148200000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11559</v>
          </cell>
          <cell r="E37">
            <v>18432839.5</v>
          </cell>
          <cell r="F37">
            <v>3597</v>
          </cell>
          <cell r="G37">
            <v>1520656.2</v>
          </cell>
          <cell r="H37">
            <v>19953495.699999999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115</v>
          </cell>
          <cell r="O37">
            <v>11500000</v>
          </cell>
          <cell r="P37"/>
          <cell r="Q37"/>
          <cell r="R37">
            <v>11500000</v>
          </cell>
          <cell r="S37">
            <v>20010</v>
          </cell>
          <cell r="T37">
            <v>5702850000</v>
          </cell>
          <cell r="U37"/>
          <cell r="V37"/>
          <cell r="W37">
            <v>5702850000</v>
          </cell>
        </row>
        <row r="38">
          <cell r="B38" t="str">
            <v>MERG</v>
          </cell>
          <cell r="C38" t="str">
            <v>Мэргэн санаа ХХК</v>
          </cell>
          <cell r="D38">
            <v>35002</v>
          </cell>
          <cell r="E38">
            <v>4711599.76</v>
          </cell>
          <cell r="F38">
            <v>0</v>
          </cell>
          <cell r="G38">
            <v>0</v>
          </cell>
          <cell r="H38">
            <v>4711599.76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40</v>
          </cell>
          <cell r="O38">
            <v>4000000</v>
          </cell>
          <cell r="P38"/>
          <cell r="Q38"/>
          <cell r="R38">
            <v>4000000</v>
          </cell>
          <cell r="S38"/>
          <cell r="T38">
            <v>0</v>
          </cell>
          <cell r="U38"/>
          <cell r="V38"/>
          <cell r="W38">
            <v>0</v>
          </cell>
        </row>
        <row r="39">
          <cell r="B39" t="str">
            <v>MIBG</v>
          </cell>
          <cell r="C39" t="str">
            <v>Эм Ай Би Жи ХХК</v>
          </cell>
          <cell r="D39">
            <v>0</v>
          </cell>
          <cell r="E39">
            <v>0</v>
          </cell>
          <cell r="F39">
            <v>115000</v>
          </cell>
          <cell r="G39">
            <v>27349359.109999999</v>
          </cell>
          <cell r="H39">
            <v>27349359.109999999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/>
          <cell r="O39">
            <v>0</v>
          </cell>
          <cell r="P39"/>
          <cell r="Q39"/>
          <cell r="R39">
            <v>0</v>
          </cell>
          <cell r="S39"/>
          <cell r="T39">
            <v>0</v>
          </cell>
          <cell r="U39"/>
          <cell r="V39"/>
          <cell r="W39">
            <v>0</v>
          </cell>
        </row>
        <row r="40">
          <cell r="B40" t="str">
            <v>MICC</v>
          </cell>
          <cell r="C40" t="str">
            <v>Эм Ай Си Си ХХК</v>
          </cell>
          <cell r="D40">
            <v>1339</v>
          </cell>
          <cell r="E40">
            <v>2489750</v>
          </cell>
          <cell r="F40">
            <v>10952</v>
          </cell>
          <cell r="G40">
            <v>1433401</v>
          </cell>
          <cell r="H40">
            <v>3923151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4101</v>
          </cell>
          <cell r="O40">
            <v>410100000</v>
          </cell>
          <cell r="P40"/>
          <cell r="Q40"/>
          <cell r="R40">
            <v>410100000</v>
          </cell>
          <cell r="S40">
            <v>649</v>
          </cell>
          <cell r="T40">
            <v>184965000</v>
          </cell>
          <cell r="U40"/>
          <cell r="V40"/>
          <cell r="W40">
            <v>184965000</v>
          </cell>
        </row>
        <row r="41">
          <cell r="B41" t="str">
            <v>MNET</v>
          </cell>
          <cell r="C41" t="str">
            <v>Ард секюритиз ХХК</v>
          </cell>
          <cell r="D41">
            <v>32384987</v>
          </cell>
          <cell r="E41">
            <v>27304327736.139999</v>
          </cell>
          <cell r="F41">
            <v>27516354</v>
          </cell>
          <cell r="G41">
            <v>26273823285.34</v>
          </cell>
          <cell r="H41">
            <v>53578151021.479996</v>
          </cell>
          <cell r="I41">
            <v>600</v>
          </cell>
          <cell r="J41">
            <v>60001000</v>
          </cell>
          <cell r="K41">
            <v>300</v>
          </cell>
          <cell r="L41">
            <v>30001000</v>
          </cell>
          <cell r="M41">
            <v>90002000</v>
          </cell>
          <cell r="N41">
            <v>2217</v>
          </cell>
          <cell r="O41">
            <v>221700000</v>
          </cell>
          <cell r="P41"/>
          <cell r="Q41"/>
          <cell r="R41">
            <v>221700000</v>
          </cell>
          <cell r="S41">
            <v>2328</v>
          </cell>
          <cell r="T41">
            <v>663480000</v>
          </cell>
          <cell r="U41"/>
          <cell r="V41"/>
          <cell r="W41">
            <v>663480000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/>
          <cell r="O42">
            <v>0</v>
          </cell>
          <cell r="P42"/>
          <cell r="Q42"/>
          <cell r="R42">
            <v>0</v>
          </cell>
          <cell r="S42"/>
          <cell r="T42">
            <v>0</v>
          </cell>
          <cell r="U42"/>
          <cell r="V42"/>
          <cell r="W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5030</v>
          </cell>
          <cell r="G43">
            <v>8552300</v>
          </cell>
          <cell r="H43">
            <v>8552300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/>
          <cell r="O43">
            <v>0</v>
          </cell>
          <cell r="P43"/>
          <cell r="Q43"/>
          <cell r="R43">
            <v>0</v>
          </cell>
          <cell r="S43"/>
          <cell r="T43">
            <v>0</v>
          </cell>
          <cell r="U43"/>
          <cell r="V43"/>
          <cell r="W43">
            <v>0</v>
          </cell>
        </row>
        <row r="44">
          <cell r="B44" t="str">
            <v>MSDQ</v>
          </cell>
          <cell r="C44" t="str">
            <v>Масдак ХХК</v>
          </cell>
          <cell r="D44">
            <v>623126</v>
          </cell>
          <cell r="E44">
            <v>51715257.619999997</v>
          </cell>
          <cell r="F44">
            <v>34237</v>
          </cell>
          <cell r="G44">
            <v>140380374.69999999</v>
          </cell>
          <cell r="H44">
            <v>192095632.31999999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22</v>
          </cell>
          <cell r="O44">
            <v>2200000</v>
          </cell>
          <cell r="P44"/>
          <cell r="Q44"/>
          <cell r="R44">
            <v>2200000</v>
          </cell>
          <cell r="S44">
            <v>53</v>
          </cell>
          <cell r="T44">
            <v>15105000</v>
          </cell>
          <cell r="U44"/>
          <cell r="V44"/>
          <cell r="W44">
            <v>15105000</v>
          </cell>
        </row>
        <row r="45">
          <cell r="B45" t="str">
            <v>MSEC</v>
          </cell>
          <cell r="C45" t="str">
            <v>Монсек ХХК</v>
          </cell>
          <cell r="D45">
            <v>410705</v>
          </cell>
          <cell r="E45">
            <v>107525520.84999999</v>
          </cell>
          <cell r="F45">
            <v>256641</v>
          </cell>
          <cell r="G45">
            <v>72540152.819999993</v>
          </cell>
          <cell r="H45">
            <v>180065673.66999999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358</v>
          </cell>
          <cell r="O45">
            <v>35800000</v>
          </cell>
          <cell r="P45"/>
          <cell r="Q45"/>
          <cell r="R45">
            <v>35800000</v>
          </cell>
          <cell r="S45">
            <v>70</v>
          </cell>
          <cell r="T45">
            <v>19950000</v>
          </cell>
          <cell r="U45"/>
          <cell r="V45"/>
          <cell r="W45">
            <v>19950000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504748</v>
          </cell>
          <cell r="E46">
            <v>235190678.44999999</v>
          </cell>
          <cell r="F46">
            <v>418555</v>
          </cell>
          <cell r="G46">
            <v>195993482.41999999</v>
          </cell>
          <cell r="H46">
            <v>431184160.87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70280</v>
          </cell>
          <cell r="O46">
            <v>7028000000</v>
          </cell>
          <cell r="P46"/>
          <cell r="Q46"/>
          <cell r="R46">
            <v>7028000000</v>
          </cell>
          <cell r="S46">
            <v>1708</v>
          </cell>
          <cell r="T46">
            <v>486780000</v>
          </cell>
          <cell r="U46"/>
          <cell r="V46"/>
          <cell r="W46">
            <v>486780000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195231</v>
          </cell>
          <cell r="E47">
            <v>47643471.82</v>
          </cell>
          <cell r="F47">
            <v>10414</v>
          </cell>
          <cell r="G47">
            <v>2716137.2</v>
          </cell>
          <cell r="H47">
            <v>50359609.020000003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19</v>
          </cell>
          <cell r="O47">
            <v>1900000</v>
          </cell>
          <cell r="P47"/>
          <cell r="Q47"/>
          <cell r="R47">
            <v>1900000</v>
          </cell>
          <cell r="S47">
            <v>1014</v>
          </cell>
          <cell r="T47">
            <v>288990000</v>
          </cell>
          <cell r="U47"/>
          <cell r="V47"/>
          <cell r="W47">
            <v>288990000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/>
          <cell r="O48">
            <v>0</v>
          </cell>
          <cell r="P48"/>
          <cell r="Q48"/>
          <cell r="R48">
            <v>0</v>
          </cell>
          <cell r="S48">
            <v>17</v>
          </cell>
          <cell r="T48">
            <v>4845000</v>
          </cell>
          <cell r="U48"/>
          <cell r="V48"/>
          <cell r="W48">
            <v>4845000</v>
          </cell>
        </row>
        <row r="49">
          <cell r="B49" t="str">
            <v>SANR</v>
          </cell>
          <cell r="C49" t="str">
            <v>Санар ХХК</v>
          </cell>
          <cell r="D49">
            <v>500</v>
          </cell>
          <cell r="E49">
            <v>356000</v>
          </cell>
          <cell r="F49">
            <v>0</v>
          </cell>
          <cell r="G49">
            <v>0</v>
          </cell>
          <cell r="H49">
            <v>356000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89</v>
          </cell>
          <cell r="O49">
            <v>8900000</v>
          </cell>
          <cell r="P49"/>
          <cell r="Q49"/>
          <cell r="R49">
            <v>8900000</v>
          </cell>
          <cell r="S49">
            <v>344</v>
          </cell>
          <cell r="T49">
            <v>98040000</v>
          </cell>
          <cell r="U49"/>
          <cell r="V49"/>
          <cell r="W49">
            <v>98040000</v>
          </cell>
        </row>
        <row r="50">
          <cell r="B50" t="str">
            <v>SECP</v>
          </cell>
          <cell r="C50" t="str">
            <v>СИКАП</v>
          </cell>
          <cell r="D50">
            <v>15064</v>
          </cell>
          <cell r="E50">
            <v>268139.2</v>
          </cell>
          <cell r="F50">
            <v>57453</v>
          </cell>
          <cell r="G50">
            <v>1109350.8500000001</v>
          </cell>
          <cell r="H50">
            <v>1377490.05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/>
          <cell r="O50">
            <v>0</v>
          </cell>
          <cell r="P50"/>
          <cell r="Q50"/>
          <cell r="R50">
            <v>0</v>
          </cell>
          <cell r="S50"/>
          <cell r="T50">
            <v>0</v>
          </cell>
          <cell r="U50"/>
          <cell r="V50"/>
          <cell r="W50">
            <v>0</v>
          </cell>
        </row>
        <row r="51">
          <cell r="B51" t="str">
            <v>SGC</v>
          </cell>
          <cell r="C51" t="str">
            <v>Эс Жи Капитал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/>
          <cell r="O51">
            <v>0</v>
          </cell>
          <cell r="P51"/>
          <cell r="Q51"/>
          <cell r="R51">
            <v>0</v>
          </cell>
          <cell r="S51"/>
          <cell r="T51">
            <v>0</v>
          </cell>
          <cell r="U51"/>
          <cell r="V51"/>
          <cell r="W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/>
          <cell r="O52">
            <v>0</v>
          </cell>
          <cell r="P52"/>
          <cell r="Q52"/>
          <cell r="R52">
            <v>0</v>
          </cell>
          <cell r="S52"/>
          <cell r="T52">
            <v>0</v>
          </cell>
          <cell r="U52"/>
          <cell r="V52"/>
          <cell r="W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10016966</v>
          </cell>
          <cell r="E53">
            <v>537947050</v>
          </cell>
          <cell r="F53">
            <v>11534758</v>
          </cell>
          <cell r="G53">
            <v>979468746.24000001</v>
          </cell>
          <cell r="H53">
            <v>1517415796.24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2835</v>
          </cell>
          <cell r="O53">
            <v>283500000</v>
          </cell>
          <cell r="P53"/>
          <cell r="Q53"/>
          <cell r="R53">
            <v>283500000</v>
          </cell>
          <cell r="S53">
            <v>1627</v>
          </cell>
          <cell r="T53">
            <v>463695000</v>
          </cell>
          <cell r="U53"/>
          <cell r="V53"/>
          <cell r="W53">
            <v>463695000</v>
          </cell>
        </row>
        <row r="54">
          <cell r="B54" t="str">
            <v>TABO</v>
          </cell>
          <cell r="C54" t="str">
            <v>Таван богд ХХК</v>
          </cell>
          <cell r="D54">
            <v>1682</v>
          </cell>
          <cell r="E54">
            <v>457247</v>
          </cell>
          <cell r="F54">
            <v>78060</v>
          </cell>
          <cell r="G54">
            <v>2129276.77</v>
          </cell>
          <cell r="H54">
            <v>2586523.77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20</v>
          </cell>
          <cell r="O54">
            <v>2000000</v>
          </cell>
          <cell r="P54"/>
          <cell r="Q54"/>
          <cell r="R54">
            <v>2000000</v>
          </cell>
          <cell r="S54">
            <v>200</v>
          </cell>
          <cell r="T54">
            <v>57000000</v>
          </cell>
          <cell r="U54"/>
          <cell r="V54"/>
          <cell r="W54">
            <v>57000000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6926</v>
          </cell>
          <cell r="E55">
            <v>4457498.7</v>
          </cell>
          <cell r="F55">
            <v>15809</v>
          </cell>
          <cell r="G55">
            <v>12588295.49</v>
          </cell>
          <cell r="H55">
            <v>17045794.190000001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105</v>
          </cell>
          <cell r="O55">
            <v>10500000</v>
          </cell>
          <cell r="P55"/>
          <cell r="Q55"/>
          <cell r="R55">
            <v>10500000</v>
          </cell>
          <cell r="S55">
            <v>220</v>
          </cell>
          <cell r="T55">
            <v>62700000</v>
          </cell>
          <cell r="U55"/>
          <cell r="V55"/>
          <cell r="W55">
            <v>62700000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3794035</v>
          </cell>
          <cell r="E56">
            <v>826731966.01999998</v>
          </cell>
          <cell r="F56">
            <v>3322686</v>
          </cell>
          <cell r="G56">
            <v>815962902.83000004</v>
          </cell>
          <cell r="H56">
            <v>1642694868.8499999</v>
          </cell>
          <cell r="I56">
            <v>15</v>
          </cell>
          <cell r="J56">
            <v>1530000</v>
          </cell>
          <cell r="K56">
            <v>850000</v>
          </cell>
          <cell r="L56">
            <v>85000000000</v>
          </cell>
          <cell r="M56">
            <v>85001530000</v>
          </cell>
          <cell r="N56">
            <v>851432</v>
          </cell>
          <cell r="O56">
            <v>85143200000</v>
          </cell>
          <cell r="P56"/>
          <cell r="Q56"/>
          <cell r="R56">
            <v>85143200000</v>
          </cell>
          <cell r="S56">
            <v>70990</v>
          </cell>
          <cell r="T56">
            <v>20232150000</v>
          </cell>
          <cell r="U56"/>
          <cell r="V56"/>
          <cell r="W56">
            <v>20232150000</v>
          </cell>
        </row>
        <row r="57">
          <cell r="B57" t="str">
            <v>TNGR</v>
          </cell>
          <cell r="C57" t="str">
            <v>Тэнгэр капитал ХХК</v>
          </cell>
          <cell r="D57">
            <v>35419</v>
          </cell>
          <cell r="E57">
            <v>9893919.3100000005</v>
          </cell>
          <cell r="F57">
            <v>31897</v>
          </cell>
          <cell r="G57">
            <v>12417604.810000001</v>
          </cell>
          <cell r="H57">
            <v>22311524.120000001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120105</v>
          </cell>
          <cell r="O57">
            <v>12010500000</v>
          </cell>
          <cell r="P57"/>
          <cell r="Q57"/>
          <cell r="R57">
            <v>12010500000</v>
          </cell>
          <cell r="S57">
            <v>30418</v>
          </cell>
          <cell r="T57">
            <v>8669130000</v>
          </cell>
          <cell r="U57"/>
          <cell r="V57"/>
          <cell r="W57">
            <v>8669130000</v>
          </cell>
        </row>
        <row r="58">
          <cell r="B58" t="str">
            <v>TTOL</v>
          </cell>
          <cell r="C58" t="str">
            <v>Апекс Капитал ҮЦК</v>
          </cell>
          <cell r="D58">
            <v>2399625</v>
          </cell>
          <cell r="E58">
            <v>479743760.06</v>
          </cell>
          <cell r="F58">
            <v>1701310</v>
          </cell>
          <cell r="G58">
            <v>323977080.06999999</v>
          </cell>
          <cell r="H58">
            <v>803720840.13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322</v>
          </cell>
          <cell r="O58">
            <v>32200000</v>
          </cell>
          <cell r="P58"/>
          <cell r="Q58"/>
          <cell r="R58">
            <v>32200000</v>
          </cell>
          <cell r="S58">
            <v>4837</v>
          </cell>
          <cell r="T58">
            <v>1378545000</v>
          </cell>
          <cell r="U58"/>
          <cell r="V58"/>
          <cell r="W58">
            <v>1378545000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4035</v>
          </cell>
          <cell r="E59">
            <v>1226796</v>
          </cell>
          <cell r="F59">
            <v>15818</v>
          </cell>
          <cell r="G59">
            <v>2735639.5</v>
          </cell>
          <cell r="H59">
            <v>3962435.5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</v>
          </cell>
          <cell r="O59">
            <v>900000</v>
          </cell>
          <cell r="P59"/>
          <cell r="Q59"/>
          <cell r="R59">
            <v>900000</v>
          </cell>
          <cell r="S59">
            <v>410</v>
          </cell>
          <cell r="T59">
            <v>116850000</v>
          </cell>
          <cell r="U59"/>
          <cell r="V59"/>
          <cell r="W59">
            <v>116850000</v>
          </cell>
        </row>
        <row r="60">
          <cell r="B60" t="str">
            <v>ZGB</v>
          </cell>
          <cell r="C60" t="str">
            <v>Зэт жи би ХХК</v>
          </cell>
          <cell r="D60">
            <v>2250</v>
          </cell>
          <cell r="E60">
            <v>1629000</v>
          </cell>
          <cell r="F60">
            <v>12659</v>
          </cell>
          <cell r="G60">
            <v>1565225.46</v>
          </cell>
          <cell r="H60">
            <v>3194225.46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/>
          <cell r="O60">
            <v>0</v>
          </cell>
          <cell r="P60"/>
          <cell r="Q60"/>
          <cell r="R60">
            <v>0</v>
          </cell>
          <cell r="S60"/>
          <cell r="T60">
            <v>0</v>
          </cell>
          <cell r="U60"/>
          <cell r="V60"/>
          <cell r="W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33817</v>
          </cell>
          <cell r="E61">
            <v>19135444.199999999</v>
          </cell>
          <cell r="F61">
            <v>73683</v>
          </cell>
          <cell r="G61">
            <v>13643017.91</v>
          </cell>
          <cell r="H61">
            <v>32778462.109999999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5044</v>
          </cell>
          <cell r="O61">
            <v>504400000</v>
          </cell>
          <cell r="P61"/>
          <cell r="Q61"/>
          <cell r="R61">
            <v>504400000</v>
          </cell>
          <cell r="S61">
            <v>921</v>
          </cell>
          <cell r="T61">
            <v>262485000</v>
          </cell>
          <cell r="U61"/>
          <cell r="V61"/>
          <cell r="W61">
            <v>262485000</v>
          </cell>
        </row>
        <row r="62">
          <cell r="B62"/>
          <cell r="C62"/>
          <cell r="D62">
            <v>62350206</v>
          </cell>
          <cell r="E62">
            <v>35887139221.899986</v>
          </cell>
          <cell r="F62">
            <v>62350206</v>
          </cell>
          <cell r="G62">
            <v>35887139221.899994</v>
          </cell>
          <cell r="H62">
            <v>71774278443.800018</v>
          </cell>
          <cell r="I62">
            <v>1500615</v>
          </cell>
          <cell r="J62">
            <v>150061531000</v>
          </cell>
          <cell r="K62">
            <v>1500615</v>
          </cell>
          <cell r="L62">
            <v>150061531000</v>
          </cell>
          <cell r="M62">
            <v>300123062000</v>
          </cell>
          <cell r="N62">
            <v>2365517</v>
          </cell>
          <cell r="O62">
            <v>236551700000</v>
          </cell>
          <cell r="P62">
            <v>2365517</v>
          </cell>
          <cell r="Q62">
            <v>236551700000</v>
          </cell>
          <cell r="R62">
            <v>473103400000</v>
          </cell>
          <cell r="S62">
            <v>390122</v>
          </cell>
          <cell r="T62">
            <v>111184770000</v>
          </cell>
          <cell r="U62">
            <v>390122</v>
          </cell>
          <cell r="V62">
            <v>111184770000</v>
          </cell>
          <cell r="W62">
            <v>222369540000</v>
          </cell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</row>
        <row r="65">
          <cell r="C65"/>
          <cell r="D65"/>
          <cell r="E65"/>
          <cell r="F65"/>
          <cell r="G65"/>
          <cell r="H65"/>
        </row>
        <row r="66">
          <cell r="C66"/>
          <cell r="D66"/>
          <cell r="E66"/>
          <cell r="F66"/>
          <cell r="G66"/>
          <cell r="H66"/>
        </row>
        <row r="67">
          <cell r="C67"/>
          <cell r="D67"/>
          <cell r="E67"/>
          <cell r="F67"/>
          <cell r="G67"/>
          <cell r="H67"/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3912</v>
          </cell>
          <cell r="AC17">
            <v>2358570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2404238</v>
          </cell>
          <cell r="AC37">
            <v>5429057502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47101458</v>
          </cell>
          <cell r="AC63">
            <v>10270255912.579998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1222821620.96</v>
          </cell>
          <cell r="H16">
            <v>0</v>
          </cell>
          <cell r="I16">
            <v>0</v>
          </cell>
          <cell r="J16">
            <v>299741200000</v>
          </cell>
          <cell r="K16">
            <v>0</v>
          </cell>
          <cell r="L16">
            <v>151779885000</v>
          </cell>
          <cell r="M16">
            <v>452743906620.96002</v>
          </cell>
          <cell r="N16">
            <v>466739220945.91003</v>
          </cell>
          <cell r="O16">
            <v>0.38540128965926551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1642694868.8499999</v>
          </cell>
          <cell r="H17">
            <v>0</v>
          </cell>
          <cell r="I17">
            <v>85001530000</v>
          </cell>
          <cell r="J17">
            <v>85143200000</v>
          </cell>
          <cell r="K17">
            <v>0</v>
          </cell>
          <cell r="L17">
            <v>20232150000</v>
          </cell>
          <cell r="M17">
            <v>192019574868.85001</v>
          </cell>
          <cell r="N17">
            <v>195614935393.89999</v>
          </cell>
          <cell r="O17">
            <v>0.16152541932223832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1387695411.6700001</v>
          </cell>
          <cell r="H18">
            <v>0</v>
          </cell>
          <cell r="I18">
            <v>65000000000</v>
          </cell>
          <cell r="J18">
            <v>67204800000</v>
          </cell>
          <cell r="K18">
            <v>0</v>
          </cell>
          <cell r="L18">
            <v>26856975000</v>
          </cell>
          <cell r="M18">
            <v>160449470411.67001</v>
          </cell>
          <cell r="N18">
            <v>164717340877.67001</v>
          </cell>
          <cell r="O18">
            <v>0.13601230141928822</v>
          </cell>
        </row>
        <row r="19">
          <cell r="B19" t="str">
            <v>BULG</v>
          </cell>
          <cell r="C19" t="str">
            <v>"БУЛГАН БРОКЕР ҮЦК" ХХК</v>
          </cell>
          <cell r="D19" t="str">
            <v>●</v>
          </cell>
          <cell r="E19"/>
          <cell r="F19"/>
          <cell r="G19">
            <v>3408813.7</v>
          </cell>
          <cell r="H19">
            <v>0</v>
          </cell>
          <cell r="I19">
            <v>150000000000</v>
          </cell>
          <cell r="J19">
            <v>35400000</v>
          </cell>
          <cell r="K19">
            <v>0</v>
          </cell>
          <cell r="L19">
            <v>0</v>
          </cell>
          <cell r="M19">
            <v>150038808813.70001</v>
          </cell>
          <cell r="N19">
            <v>150098394266.5</v>
          </cell>
          <cell r="O19">
            <v>0.12394097630976243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53578151021.479996</v>
          </cell>
          <cell r="H20">
            <v>0</v>
          </cell>
          <cell r="I20">
            <v>90002000</v>
          </cell>
          <cell r="J20">
            <v>221700000</v>
          </cell>
          <cell r="K20">
            <v>0</v>
          </cell>
          <cell r="L20">
            <v>663480000</v>
          </cell>
          <cell r="M20">
            <v>54553333021.479996</v>
          </cell>
          <cell r="N20">
            <v>136594329901.88</v>
          </cell>
          <cell r="O20">
            <v>0.11279024462019349</v>
          </cell>
        </row>
        <row r="21">
          <cell r="B21" t="str">
            <v>TNGR</v>
          </cell>
          <cell r="C21" t="str">
            <v>"ТЭНГЭР КАПИТАЛ  ҮЦК" ХХК</v>
          </cell>
          <cell r="D21" t="str">
            <v>●</v>
          </cell>
          <cell r="E21"/>
          <cell r="F21" t="str">
            <v>●</v>
          </cell>
          <cell r="G21">
            <v>22311524.120000001</v>
          </cell>
          <cell r="H21">
            <v>0</v>
          </cell>
          <cell r="I21">
            <v>0</v>
          </cell>
          <cell r="J21">
            <v>12010500000</v>
          </cell>
          <cell r="K21">
            <v>0</v>
          </cell>
          <cell r="L21">
            <v>8669130000</v>
          </cell>
          <cell r="M21">
            <v>20701941524.119999</v>
          </cell>
          <cell r="N21">
            <v>20840125069.32</v>
          </cell>
          <cell r="O21">
            <v>1.7208348298004116E-2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/>
          <cell r="G22">
            <v>6950670394.5</v>
          </cell>
          <cell r="H22">
            <v>0</v>
          </cell>
          <cell r="I22">
            <v>0</v>
          </cell>
          <cell r="J22">
            <v>7000000</v>
          </cell>
          <cell r="K22">
            <v>0</v>
          </cell>
          <cell r="L22">
            <v>148200000</v>
          </cell>
          <cell r="M22">
            <v>7105870394.5</v>
          </cell>
          <cell r="N22">
            <v>13039666554.549999</v>
          </cell>
          <cell r="O22">
            <v>1.0767263776687758E-2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1517415796.24</v>
          </cell>
          <cell r="H23">
            <v>0</v>
          </cell>
          <cell r="I23">
            <v>0</v>
          </cell>
          <cell r="J23">
            <v>283500000</v>
          </cell>
          <cell r="K23">
            <v>0</v>
          </cell>
          <cell r="L23">
            <v>463695000</v>
          </cell>
          <cell r="M23">
            <v>2264610796.2399998</v>
          </cell>
          <cell r="N23">
            <v>15509796715.98</v>
          </cell>
          <cell r="O23">
            <v>1.2806928126968913E-2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431184160.87</v>
          </cell>
          <cell r="H24">
            <v>0</v>
          </cell>
          <cell r="I24">
            <v>0</v>
          </cell>
          <cell r="J24">
            <v>7028000000</v>
          </cell>
          <cell r="K24">
            <v>0</v>
          </cell>
          <cell r="L24">
            <v>486780000</v>
          </cell>
          <cell r="M24">
            <v>7945964160.8699999</v>
          </cell>
          <cell r="N24">
            <v>8651715330.0400009</v>
          </cell>
          <cell r="O24">
            <v>7.1439941113255467E-3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E25"/>
          <cell r="F25"/>
          <cell r="G25">
            <v>1349290097.9299998</v>
          </cell>
          <cell r="H25">
            <v>0</v>
          </cell>
          <cell r="I25">
            <v>0</v>
          </cell>
          <cell r="J25">
            <v>55100000</v>
          </cell>
          <cell r="K25">
            <v>0</v>
          </cell>
          <cell r="L25">
            <v>2221860000</v>
          </cell>
          <cell r="M25">
            <v>3626250097.9299998</v>
          </cell>
          <cell r="N25">
            <v>8458935860.3299999</v>
          </cell>
          <cell r="O25">
            <v>6.9848100254124535E-3</v>
          </cell>
          <cell r="P25"/>
        </row>
        <row r="26">
          <cell r="B26" t="str">
            <v>LFTI</v>
          </cell>
          <cell r="C26" t="str">
            <v>"ЛАЙФТАЙМ ИНВЕСТМЕНТ ҮЦК" ХХК</v>
          </cell>
          <cell r="D26" t="str">
            <v>●</v>
          </cell>
          <cell r="E26" t="str">
            <v>●</v>
          </cell>
          <cell r="F26"/>
          <cell r="G26">
            <v>19953495.699999999</v>
          </cell>
          <cell r="H26">
            <v>0</v>
          </cell>
          <cell r="I26">
            <v>0</v>
          </cell>
          <cell r="J26">
            <v>11500000</v>
          </cell>
          <cell r="K26">
            <v>0</v>
          </cell>
          <cell r="L26">
            <v>5702850000</v>
          </cell>
          <cell r="M26">
            <v>5734303495.6999998</v>
          </cell>
          <cell r="N26">
            <v>5782172482.3000002</v>
          </cell>
          <cell r="O26">
            <v>4.7745221136429638E-3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F27"/>
          <cell r="G27">
            <v>1060580217.74</v>
          </cell>
          <cell r="H27">
            <v>0</v>
          </cell>
          <cell r="I27">
            <v>30000000</v>
          </cell>
          <cell r="J27">
            <v>22200000</v>
          </cell>
          <cell r="K27">
            <v>0</v>
          </cell>
          <cell r="L27">
            <v>382185000</v>
          </cell>
          <cell r="M27">
            <v>1494965217.74</v>
          </cell>
          <cell r="N27">
            <v>5590205599.7299995</v>
          </cell>
          <cell r="O27">
            <v>4.6160090065498682E-3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803720840.13</v>
          </cell>
          <cell r="H28">
            <v>0</v>
          </cell>
          <cell r="I28">
            <v>0</v>
          </cell>
          <cell r="J28">
            <v>32200000</v>
          </cell>
          <cell r="K28">
            <v>0</v>
          </cell>
          <cell r="L28">
            <v>1378545000</v>
          </cell>
          <cell r="M28">
            <v>2214465840.1300001</v>
          </cell>
          <cell r="N28">
            <v>4566895875.2399998</v>
          </cell>
          <cell r="O28">
            <v>3.7710299050720897E-3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212695418.02000001</v>
          </cell>
          <cell r="H29">
            <v>0</v>
          </cell>
          <cell r="I29">
            <v>0</v>
          </cell>
          <cell r="J29">
            <v>184800000</v>
          </cell>
          <cell r="K29">
            <v>0</v>
          </cell>
          <cell r="L29">
            <v>696255000</v>
          </cell>
          <cell r="M29">
            <v>1093750418.02</v>
          </cell>
          <cell r="N29">
            <v>3522930562.6000004</v>
          </cell>
          <cell r="O29">
            <v>2.9089948332484991E-3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396326295.18000001</v>
          </cell>
          <cell r="H30">
            <v>0</v>
          </cell>
          <cell r="I30">
            <v>0</v>
          </cell>
          <cell r="J30">
            <v>30200000</v>
          </cell>
          <cell r="K30">
            <v>0</v>
          </cell>
          <cell r="L30">
            <v>157890000</v>
          </cell>
          <cell r="M30">
            <v>584416295.18000007</v>
          </cell>
          <cell r="N30">
            <v>1531427783.9200001</v>
          </cell>
          <cell r="O30">
            <v>1.2645482026272621E-3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/>
          <cell r="G31">
            <v>153662960.13</v>
          </cell>
          <cell r="H31">
            <v>0</v>
          </cell>
          <cell r="I31">
            <v>1530000</v>
          </cell>
          <cell r="J31">
            <v>69700000</v>
          </cell>
          <cell r="K31">
            <v>0</v>
          </cell>
          <cell r="L31">
            <v>0</v>
          </cell>
          <cell r="M31">
            <v>224892960.13</v>
          </cell>
          <cell r="N31">
            <v>1532423052.1199999</v>
          </cell>
          <cell r="O31">
            <v>1.2653700269579008E-3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/>
          <cell r="F32"/>
          <cell r="G32">
            <v>32778462.109999999</v>
          </cell>
          <cell r="H32">
            <v>0</v>
          </cell>
          <cell r="I32">
            <v>0</v>
          </cell>
          <cell r="J32">
            <v>504400000</v>
          </cell>
          <cell r="K32">
            <v>0</v>
          </cell>
          <cell r="L32">
            <v>262485000</v>
          </cell>
          <cell r="M32">
            <v>799663462.11000001</v>
          </cell>
          <cell r="N32">
            <v>916725397.17000008</v>
          </cell>
          <cell r="O32">
            <v>7.5696906211716213E-4</v>
          </cell>
        </row>
        <row r="33">
          <cell r="B33" t="str">
            <v>MICC</v>
          </cell>
          <cell r="C33" t="str">
            <v>"ЭМ АЙ СИ СИ  ҮЦК" ХХК</v>
          </cell>
          <cell r="D33" t="str">
            <v>●</v>
          </cell>
          <cell r="E33" t="str">
            <v>●</v>
          </cell>
          <cell r="F33"/>
          <cell r="G33">
            <v>3923151</v>
          </cell>
          <cell r="H33">
            <v>0</v>
          </cell>
          <cell r="I33">
            <v>0</v>
          </cell>
          <cell r="J33">
            <v>410100000</v>
          </cell>
          <cell r="K33">
            <v>0</v>
          </cell>
          <cell r="L33">
            <v>184965000</v>
          </cell>
          <cell r="M33">
            <v>598988151</v>
          </cell>
          <cell r="N33">
            <v>662919239</v>
          </cell>
          <cell r="O33">
            <v>5.4739331554942835E-4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/>
          <cell r="F34"/>
          <cell r="G34">
            <v>180065673.66999999</v>
          </cell>
          <cell r="H34">
            <v>0</v>
          </cell>
          <cell r="I34">
            <v>0</v>
          </cell>
          <cell r="J34">
            <v>35800000</v>
          </cell>
          <cell r="K34">
            <v>0</v>
          </cell>
          <cell r="L34">
            <v>19950000</v>
          </cell>
          <cell r="M34">
            <v>235815673.66999999</v>
          </cell>
          <cell r="N34">
            <v>718552300.77999997</v>
          </cell>
          <cell r="O34">
            <v>5.9333128860910049E-4</v>
          </cell>
        </row>
        <row r="35">
          <cell r="B35" t="str">
            <v>DRBR</v>
          </cell>
          <cell r="C35" t="str">
            <v>"ДАРХАН БРОКЕР ҮЦК" ХХК</v>
          </cell>
          <cell r="D35" t="str">
            <v>●</v>
          </cell>
          <cell r="E35"/>
          <cell r="F35"/>
          <cell r="G35">
            <v>154802647.49000001</v>
          </cell>
          <cell r="H35">
            <v>0</v>
          </cell>
          <cell r="I35">
            <v>0</v>
          </cell>
          <cell r="J35">
            <v>9700000</v>
          </cell>
          <cell r="K35">
            <v>0</v>
          </cell>
          <cell r="L35">
            <v>262200000</v>
          </cell>
          <cell r="M35">
            <v>426702647.49000001</v>
          </cell>
          <cell r="N35">
            <v>575937037.77999997</v>
          </cell>
          <cell r="O35">
            <v>4.755693697073567E-4</v>
          </cell>
        </row>
        <row r="36">
          <cell r="B36" t="str">
            <v>ARGB</v>
          </cell>
          <cell r="C36" t="str">
            <v>"АРГАЙ БЭСТ ҮЦК" ХХК</v>
          </cell>
          <cell r="D36" t="str">
            <v>●</v>
          </cell>
          <cell r="E36"/>
          <cell r="F36"/>
          <cell r="G36">
            <v>11488387.949999999</v>
          </cell>
          <cell r="H36">
            <v>0</v>
          </cell>
          <cell r="I36">
            <v>0</v>
          </cell>
          <cell r="J36">
            <v>5500000</v>
          </cell>
          <cell r="K36">
            <v>0</v>
          </cell>
          <cell r="L36">
            <v>407550000</v>
          </cell>
          <cell r="M36">
            <v>424538387.94999999</v>
          </cell>
          <cell r="N36">
            <v>467443819.07999998</v>
          </cell>
          <cell r="O36">
            <v>3.8598309855250454E-4</v>
          </cell>
        </row>
        <row r="37">
          <cell r="B37" t="str">
            <v>ALTN</v>
          </cell>
          <cell r="C37" t="str">
            <v>"АЛТАН ХОРОМСОГ ҮЦК" ХХК</v>
          </cell>
          <cell r="D37" t="str">
            <v>●</v>
          </cell>
          <cell r="E37"/>
          <cell r="F37"/>
          <cell r="G37">
            <v>0</v>
          </cell>
          <cell r="H37">
            <v>0</v>
          </cell>
          <cell r="I37">
            <v>0</v>
          </cell>
          <cell r="J37">
            <v>800000</v>
          </cell>
          <cell r="K37">
            <v>0</v>
          </cell>
          <cell r="L37">
            <v>415245000</v>
          </cell>
          <cell r="M37">
            <v>416045000</v>
          </cell>
          <cell r="N37">
            <v>416045000</v>
          </cell>
          <cell r="O37">
            <v>3.4354147318352589E-4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E38"/>
          <cell r="F38"/>
          <cell r="G38">
            <v>27349359.109999999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27349359.109999999</v>
          </cell>
          <cell r="N38">
            <v>382709333.71000004</v>
          </cell>
          <cell r="O38">
            <v>3.1601516255169287E-4</v>
          </cell>
        </row>
        <row r="39">
          <cell r="B39" t="str">
            <v>NSEC</v>
          </cell>
          <cell r="C39" t="str">
            <v>"НЭЙШНЛ СЕКЮРИТИС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50359609.020000003</v>
          </cell>
          <cell r="H39">
            <v>0</v>
          </cell>
          <cell r="I39">
            <v>0</v>
          </cell>
          <cell r="J39">
            <v>1900000</v>
          </cell>
          <cell r="K39">
            <v>0</v>
          </cell>
          <cell r="L39">
            <v>288990000</v>
          </cell>
          <cell r="M39">
            <v>341249609.01999998</v>
          </cell>
          <cell r="N39">
            <v>386400914.44</v>
          </cell>
          <cell r="O39">
            <v>3.1906341714521059E-4</v>
          </cell>
          <cell r="P39"/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E40"/>
          <cell r="F40"/>
          <cell r="G40">
            <v>17045794.190000001</v>
          </cell>
          <cell r="H40">
            <v>0</v>
          </cell>
          <cell r="I40">
            <v>0</v>
          </cell>
          <cell r="J40">
            <v>10500000</v>
          </cell>
          <cell r="K40">
            <v>0</v>
          </cell>
          <cell r="L40">
            <v>62700000</v>
          </cell>
          <cell r="M40">
            <v>90245794.189999998</v>
          </cell>
          <cell r="N40">
            <v>675891125.50999999</v>
          </cell>
          <cell r="O40">
            <v>5.5810461120642436E-4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E41"/>
          <cell r="F41"/>
          <cell r="G41">
            <v>192095632.31999999</v>
          </cell>
          <cell r="H41">
            <v>0</v>
          </cell>
          <cell r="I41">
            <v>0</v>
          </cell>
          <cell r="J41">
            <v>2200000</v>
          </cell>
          <cell r="K41">
            <v>0</v>
          </cell>
          <cell r="L41">
            <v>15105000</v>
          </cell>
          <cell r="M41">
            <v>209400632.31999999</v>
          </cell>
          <cell r="N41">
            <v>353240135.19999999</v>
          </cell>
          <cell r="O41">
            <v>2.916815162642403E-4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/>
          <cell r="F42"/>
          <cell r="G42">
            <v>81905267.319999993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81905267.319999993</v>
          </cell>
          <cell r="N42">
            <v>338495682.65999997</v>
          </cell>
          <cell r="O42">
            <v>2.7950655695244429E-4</v>
          </cell>
        </row>
        <row r="43">
          <cell r="B43" t="str">
            <v>DELG</v>
          </cell>
          <cell r="C43" t="str">
            <v>"ДЭЛГЭРХАНГАЙ СЕКЮРИТИЗ ҮЦК" ХХК</v>
          </cell>
          <cell r="D43" t="str">
            <v>●</v>
          </cell>
          <cell r="E43"/>
          <cell r="F43"/>
          <cell r="G43">
            <v>17923190</v>
          </cell>
          <cell r="H43">
            <v>0</v>
          </cell>
          <cell r="I43">
            <v>0</v>
          </cell>
          <cell r="J43">
            <v>20000000</v>
          </cell>
          <cell r="K43">
            <v>0</v>
          </cell>
          <cell r="L43">
            <v>116850000</v>
          </cell>
          <cell r="M43">
            <v>154773190</v>
          </cell>
          <cell r="N43">
            <v>197798050.59999999</v>
          </cell>
          <cell r="O43">
            <v>1.6332808637516038E-4</v>
          </cell>
        </row>
        <row r="44">
          <cell r="B44" t="str">
            <v>BLMB</v>
          </cell>
          <cell r="C44" t="str">
            <v xml:space="preserve">"БЛҮМСБЮРИ СЕКЮРИТИЕС ҮЦК" ХХК </v>
          </cell>
          <cell r="D44" t="str">
            <v>●</v>
          </cell>
          <cell r="E44"/>
          <cell r="F44"/>
          <cell r="G44">
            <v>7056288.5999999996</v>
          </cell>
          <cell r="H44">
            <v>0</v>
          </cell>
          <cell r="I44">
            <v>0</v>
          </cell>
          <cell r="J44">
            <v>600000</v>
          </cell>
          <cell r="K44">
            <v>0</v>
          </cell>
          <cell r="L44">
            <v>0</v>
          </cell>
          <cell r="M44">
            <v>7656288.5999999996</v>
          </cell>
          <cell r="N44">
            <v>242278852.68999997</v>
          </cell>
          <cell r="O44">
            <v>2.0005728701062876E-4</v>
          </cell>
        </row>
        <row r="45">
          <cell r="B45" t="str">
            <v>BATS</v>
          </cell>
          <cell r="C45" t="str">
            <v>"БАТС ҮЦК" ХХК</v>
          </cell>
          <cell r="D45" t="str">
            <v>●</v>
          </cell>
          <cell r="E45"/>
          <cell r="F45"/>
          <cell r="G45">
            <v>116739540.57000001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116739540.57000001</v>
          </cell>
          <cell r="N45">
            <v>363111172.21999997</v>
          </cell>
          <cell r="O45">
            <v>2.998323427366169E-4</v>
          </cell>
        </row>
        <row r="46">
          <cell r="B46" t="str">
            <v>UNDR</v>
          </cell>
          <cell r="C46" t="str">
            <v>"ӨНДӨРХААН ИНВЕСТ ҮЦК" ХХК</v>
          </cell>
          <cell r="D46" t="str">
            <v>●</v>
          </cell>
          <cell r="E46"/>
          <cell r="F46"/>
          <cell r="G46">
            <v>3962435.5</v>
          </cell>
          <cell r="H46">
            <v>0</v>
          </cell>
          <cell r="I46">
            <v>0</v>
          </cell>
          <cell r="J46">
            <v>900000</v>
          </cell>
          <cell r="K46">
            <v>0</v>
          </cell>
          <cell r="L46">
            <v>116850000</v>
          </cell>
          <cell r="M46">
            <v>121712435.5</v>
          </cell>
          <cell r="N46">
            <v>134541784.25</v>
          </cell>
          <cell r="O46">
            <v>1.1109539296466754E-4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/>
          <cell r="F47"/>
          <cell r="G47">
            <v>39770443.170000002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17955000</v>
          </cell>
          <cell r="M47">
            <v>57725443.170000002</v>
          </cell>
          <cell r="N47">
            <v>216155188.94999999</v>
          </cell>
          <cell r="O47">
            <v>1.7848615425770386E-4</v>
          </cell>
        </row>
        <row r="48">
          <cell r="B48" t="str">
            <v>GATR</v>
          </cell>
          <cell r="C48" t="str">
            <v>"ГАЦУУРТ ТРЕЙД ҮЦК" ХХК</v>
          </cell>
          <cell r="D48" t="str">
            <v>●</v>
          </cell>
          <cell r="E48"/>
          <cell r="F48"/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78090000</v>
          </cell>
          <cell r="M48">
            <v>78090000</v>
          </cell>
          <cell r="N48">
            <v>127884615.2</v>
          </cell>
          <cell r="O48">
            <v>1.0559835859898888E-4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E49"/>
          <cell r="F49"/>
          <cell r="G49">
            <v>356000</v>
          </cell>
          <cell r="H49">
            <v>0</v>
          </cell>
          <cell r="I49">
            <v>0</v>
          </cell>
          <cell r="J49">
            <v>8900000</v>
          </cell>
          <cell r="K49">
            <v>0</v>
          </cell>
          <cell r="L49">
            <v>98040000</v>
          </cell>
          <cell r="M49">
            <v>107296000</v>
          </cell>
          <cell r="N49">
            <v>127837678</v>
          </cell>
          <cell r="O49">
            <v>1.0555960107315607E-4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E50"/>
          <cell r="F50"/>
          <cell r="G50">
            <v>21397094.530000001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62415000</v>
          </cell>
          <cell r="M50">
            <v>83812094.530000001</v>
          </cell>
          <cell r="N50">
            <v>122105023.36</v>
          </cell>
          <cell r="O50">
            <v>1.0082596740305314E-4</v>
          </cell>
        </row>
        <row r="51">
          <cell r="B51" t="str">
            <v>TABO</v>
          </cell>
          <cell r="C51" t="str">
            <v>"ТАВАН БОГД ҮЦК" ХХК</v>
          </cell>
          <cell r="D51" t="str">
            <v>●</v>
          </cell>
          <cell r="E51"/>
          <cell r="F51"/>
          <cell r="G51">
            <v>2586523.77</v>
          </cell>
          <cell r="H51">
            <v>0</v>
          </cell>
          <cell r="I51">
            <v>0</v>
          </cell>
          <cell r="J51">
            <v>2000000</v>
          </cell>
          <cell r="K51">
            <v>0</v>
          </cell>
          <cell r="L51">
            <v>57000000</v>
          </cell>
          <cell r="M51">
            <v>61586523.770000003</v>
          </cell>
          <cell r="N51">
            <v>109294031.84999999</v>
          </cell>
          <cell r="O51">
            <v>9.0247527820106475E-5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E52"/>
          <cell r="F52"/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79333334.980000004</v>
          </cell>
          <cell r="O52">
            <v>6.5508035841294447E-5</v>
          </cell>
        </row>
        <row r="53">
          <cell r="B53" t="str">
            <v>DCF</v>
          </cell>
          <cell r="C53" t="str">
            <v>"ДИ СИ ЭФ ҮЦК" ХХК</v>
          </cell>
          <cell r="D53" t="str">
            <v>●</v>
          </cell>
          <cell r="E53"/>
          <cell r="F53"/>
          <cell r="G53">
            <v>0</v>
          </cell>
          <cell r="H53">
            <v>0</v>
          </cell>
          <cell r="I53">
            <v>0</v>
          </cell>
          <cell r="J53">
            <v>2100000</v>
          </cell>
          <cell r="K53">
            <v>0</v>
          </cell>
          <cell r="L53">
            <v>58425000</v>
          </cell>
          <cell r="M53">
            <v>60525000</v>
          </cell>
          <cell r="N53">
            <v>60525000</v>
          </cell>
          <cell r="O53">
            <v>4.9977400676448237E-5</v>
          </cell>
        </row>
        <row r="54">
          <cell r="B54" t="str">
            <v>DOMI</v>
          </cell>
          <cell r="C54" t="str">
            <v>"ДОМИКС СЕК ҮЦК" ХХК</v>
          </cell>
          <cell r="D54" t="str">
            <v>●</v>
          </cell>
          <cell r="E54"/>
          <cell r="F54"/>
          <cell r="G54">
            <v>32942163.660000004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32942163.660000004</v>
          </cell>
          <cell r="N54">
            <v>74550883.700000018</v>
          </cell>
          <cell r="O54">
            <v>6.15590150426798E-5</v>
          </cell>
        </row>
        <row r="55">
          <cell r="B55" t="str">
            <v>SGC</v>
          </cell>
          <cell r="C55" t="str">
            <v>"ЭС ЖИ КАПИТАЛ ҮЦК" ХХК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0</v>
          </cell>
          <cell r="N55">
            <v>39183878</v>
          </cell>
          <cell r="O55">
            <v>3.2355363417811901E-5</v>
          </cell>
        </row>
        <row r="56">
          <cell r="B56" t="str">
            <v>RISM</v>
          </cell>
          <cell r="C56" t="str">
            <v>"РАЙНОС ИНВЕСТМЕНТ ҮЦК" ХХК</v>
          </cell>
          <cell r="D56" t="str">
            <v>●</v>
          </cell>
          <cell r="E56"/>
          <cell r="F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4845000</v>
          </cell>
          <cell r="M56">
            <v>4845000</v>
          </cell>
          <cell r="N56">
            <v>232142578.41</v>
          </cell>
          <cell r="O56">
            <v>1.9168744577051418E-4</v>
          </cell>
          <cell r="P56"/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6073407.7999999998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6073407.7999999998</v>
          </cell>
          <cell r="N57">
            <v>59231338.299999997</v>
          </cell>
          <cell r="O57">
            <v>4.8909183425383791E-5</v>
          </cell>
        </row>
        <row r="58">
          <cell r="B58" t="str">
            <v>MERG</v>
          </cell>
          <cell r="C58" t="str">
            <v>"МЭРГЭН САНАА ҮЦК" ХХК</v>
          </cell>
          <cell r="D58" t="str">
            <v>●</v>
          </cell>
          <cell r="E58"/>
          <cell r="F58"/>
          <cell r="G58">
            <v>4711599.76</v>
          </cell>
          <cell r="H58">
            <v>0</v>
          </cell>
          <cell r="I58">
            <v>0</v>
          </cell>
          <cell r="J58">
            <v>4000000</v>
          </cell>
          <cell r="K58">
            <v>0</v>
          </cell>
          <cell r="L58">
            <v>0</v>
          </cell>
          <cell r="M58">
            <v>8711599.7599999998</v>
          </cell>
          <cell r="N58">
            <v>83657506.820000008</v>
          </cell>
          <cell r="O58">
            <v>6.9078640858089067E-5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13446480.859999999</v>
          </cell>
          <cell r="O59">
            <v>1.1103183174364515E-5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F60"/>
          <cell r="G60">
            <v>1377490.05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1377490.05</v>
          </cell>
          <cell r="N60">
            <v>34439171.699999996</v>
          </cell>
          <cell r="O60">
            <v>2.8437509839172188E-5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E61"/>
          <cell r="F61"/>
          <cell r="G61">
            <v>650000</v>
          </cell>
          <cell r="H61">
            <v>0</v>
          </cell>
          <cell r="I61">
            <v>0</v>
          </cell>
          <cell r="J61">
            <v>0</v>
          </cell>
          <cell r="K61"/>
          <cell r="L61">
            <v>0</v>
          </cell>
          <cell r="M61">
            <v>650000</v>
          </cell>
          <cell r="N61">
            <v>22821332.800000001</v>
          </cell>
          <cell r="O61">
            <v>1.8844293982918966E-5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/>
          <cell r="F62"/>
          <cell r="G62">
            <v>8552300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8552300</v>
          </cell>
          <cell r="N62">
            <v>10937711</v>
          </cell>
          <cell r="O62">
            <v>9.0316128067772875E-6</v>
          </cell>
        </row>
        <row r="63">
          <cell r="B63" t="str">
            <v>ZGB</v>
          </cell>
          <cell r="C63" t="str">
            <v>"ЗЭТ ЖИ БИ ҮЦК" ХХК</v>
          </cell>
          <cell r="D63" t="str">
            <v>●</v>
          </cell>
          <cell r="E63"/>
          <cell r="F63"/>
          <cell r="G63">
            <v>3194225.46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3194225.46</v>
          </cell>
          <cell r="N63">
            <v>3194225.46</v>
          </cell>
          <cell r="O63">
            <v>2.6375726669199863E-6</v>
          </cell>
        </row>
        <row r="64">
          <cell r="B64" t="str">
            <v>FCX</v>
          </cell>
          <cell r="C64" t="str">
            <v>"ЭФ СИ ИКС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3000000</v>
          </cell>
          <cell r="K64">
            <v>0</v>
          </cell>
          <cell r="L64">
            <v>0</v>
          </cell>
          <cell r="M64">
            <v>3000000</v>
          </cell>
          <cell r="N64">
            <v>3000000</v>
          </cell>
          <cell r="O64">
            <v>2.4771945812365915E-6</v>
          </cell>
        </row>
        <row r="65">
          <cell r="B65" t="str">
            <v>APS</v>
          </cell>
          <cell r="C65" t="str">
            <v>"АЗИА ПАСИФИК СЕКЬЮРИТИС ҮЦК" ХХК</v>
          </cell>
          <cell r="D65" t="str">
            <v>●</v>
          </cell>
          <cell r="E65"/>
          <cell r="F65"/>
          <cell r="G65">
            <v>2588819.5300000003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2588819.5300000003</v>
          </cell>
          <cell r="N65">
            <v>4610933.7300000004</v>
          </cell>
          <cell r="O65">
            <v>3.8073933501323421E-6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  <cell r="O66">
            <v>3.4680724137312279E-7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/>
          <cell r="C68"/>
          <cell r="D68">
            <v>52</v>
          </cell>
          <cell r="E68">
            <v>17</v>
          </cell>
          <cell r="F68">
            <v>13</v>
          </cell>
          <cell r="G68">
            <v>71774278443.800049</v>
          </cell>
          <cell r="H68">
            <v>0</v>
          </cell>
          <cell r="I68">
            <v>300123062000</v>
          </cell>
          <cell r="J68">
            <v>473103400000</v>
          </cell>
          <cell r="K68">
            <v>0</v>
          </cell>
          <cell r="L68">
            <v>222369540000</v>
          </cell>
          <cell r="M68">
            <v>1067370280443.8002</v>
          </cell>
          <cell r="N68">
            <v>1211047377030.2004</v>
          </cell>
          <cell r="O68">
            <v>0.99999999999999956</v>
          </cell>
          <cell r="P68"/>
        </row>
        <row r="69">
          <cell r="L69"/>
          <cell r="M69"/>
          <cell r="O69"/>
          <cell r="P6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O67" sqref="B16:O67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10" width="23" style="1" bestFit="1" customWidth="1"/>
    <col min="11" max="11" width="16.5703125" style="1" customWidth="1"/>
    <col min="12" max="12" width="23" style="1" bestFit="1" customWidth="1"/>
    <col min="13" max="13" width="24.85546875" style="1" bestFit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ht="15" customHeight="1" x14ac:dyDescent="0.25">
      <c r="B9" s="21"/>
      <c r="D9" s="41" t="s">
        <v>56</v>
      </c>
      <c r="E9" s="41"/>
      <c r="F9" s="41"/>
      <c r="G9" s="41"/>
      <c r="H9" s="41"/>
      <c r="I9" s="41"/>
      <c r="J9" s="41"/>
      <c r="K9" s="41"/>
      <c r="L9" s="34"/>
      <c r="M9" s="8"/>
      <c r="N9" s="8"/>
      <c r="O9" s="8"/>
    </row>
    <row r="11" spans="1:16" ht="15" customHeight="1" thickBot="1" x14ac:dyDescent="0.3">
      <c r="M11" s="23"/>
      <c r="N11" s="38" t="s">
        <v>118</v>
      </c>
      <c r="O11" s="38"/>
    </row>
    <row r="12" spans="1:16" ht="14.45" customHeight="1" x14ac:dyDescent="0.25">
      <c r="A12" s="48" t="s">
        <v>0</v>
      </c>
      <c r="B12" s="50" t="s">
        <v>48</v>
      </c>
      <c r="C12" s="50" t="s">
        <v>49</v>
      </c>
      <c r="D12" s="50" t="s">
        <v>50</v>
      </c>
      <c r="E12" s="50"/>
      <c r="F12" s="50"/>
      <c r="G12" s="52" t="s">
        <v>117</v>
      </c>
      <c r="H12" s="52"/>
      <c r="I12" s="52"/>
      <c r="J12" s="52"/>
      <c r="K12" s="52"/>
      <c r="L12" s="52"/>
      <c r="M12" s="52"/>
      <c r="N12" s="55" t="s">
        <v>116</v>
      </c>
      <c r="O12" s="56"/>
    </row>
    <row r="13" spans="1:16" s="21" customFormat="1" ht="15.75" customHeight="1" x14ac:dyDescent="0.25">
      <c r="A13" s="49"/>
      <c r="B13" s="51"/>
      <c r="C13" s="51"/>
      <c r="D13" s="51"/>
      <c r="E13" s="51"/>
      <c r="F13" s="51"/>
      <c r="G13" s="39"/>
      <c r="H13" s="39"/>
      <c r="I13" s="39"/>
      <c r="J13" s="39"/>
      <c r="K13" s="39"/>
      <c r="L13" s="39"/>
      <c r="M13" s="39"/>
      <c r="N13" s="40"/>
      <c r="O13" s="46"/>
      <c r="P13" s="9"/>
    </row>
    <row r="14" spans="1:16" s="21" customFormat="1" ht="42" customHeight="1" x14ac:dyDescent="0.25">
      <c r="A14" s="49"/>
      <c r="B14" s="51"/>
      <c r="C14" s="51"/>
      <c r="D14" s="51"/>
      <c r="E14" s="51"/>
      <c r="F14" s="51"/>
      <c r="G14" s="53" t="s">
        <v>57</v>
      </c>
      <c r="H14" s="54"/>
      <c r="I14" s="54"/>
      <c r="J14" s="53" t="s">
        <v>114</v>
      </c>
      <c r="K14" s="54"/>
      <c r="L14" s="54"/>
      <c r="M14" s="39" t="s">
        <v>58</v>
      </c>
      <c r="N14" s="40" t="s">
        <v>59</v>
      </c>
      <c r="O14" s="46" t="s">
        <v>60</v>
      </c>
      <c r="P14" s="9"/>
    </row>
    <row r="15" spans="1:16" s="21" customFormat="1" ht="42" customHeight="1" x14ac:dyDescent="0.25">
      <c r="A15" s="49"/>
      <c r="B15" s="51"/>
      <c r="C15" s="51"/>
      <c r="D15" s="27" t="s">
        <v>51</v>
      </c>
      <c r="E15" s="27" t="s">
        <v>52</v>
      </c>
      <c r="F15" s="27" t="s">
        <v>53</v>
      </c>
      <c r="G15" s="37" t="s">
        <v>115</v>
      </c>
      <c r="H15" s="28" t="s">
        <v>62</v>
      </c>
      <c r="I15" s="28" t="s">
        <v>61</v>
      </c>
      <c r="J15" s="36" t="s">
        <v>120</v>
      </c>
      <c r="K15" s="36" t="s">
        <v>62</v>
      </c>
      <c r="L15" s="35" t="s">
        <v>121</v>
      </c>
      <c r="M15" s="39"/>
      <c r="N15" s="40"/>
      <c r="O15" s="47"/>
      <c r="P15" s="9"/>
    </row>
    <row r="16" spans="1:16" x14ac:dyDescent="0.25">
      <c r="A16" s="10">
        <v>1</v>
      </c>
      <c r="B16" s="11" t="s">
        <v>1</v>
      </c>
      <c r="C16" s="30" t="s">
        <v>73</v>
      </c>
      <c r="D16" s="12" t="s">
        <v>2</v>
      </c>
      <c r="E16" s="13" t="s">
        <v>2</v>
      </c>
      <c r="F16" s="13" t="s">
        <v>2</v>
      </c>
      <c r="G16" s="14">
        <f>VLOOKUP(B16,[1]Brokers!$B$9:$H$69,7,0)</f>
        <v>1222821620.96</v>
      </c>
      <c r="H16" s="14">
        <f>VLOOKUP(B16,[2]Brokers!$B$9:$AD$69,29,0)</f>
        <v>0</v>
      </c>
      <c r="I16" s="14">
        <f>VLOOKUP(B16,[1]Brokers!$B$9:$W$69,12,0)</f>
        <v>0</v>
      </c>
      <c r="J16" s="14">
        <f>VLOOKUP(B16,[1]Brokers!$B$9:$R$69,17,0)</f>
        <v>299741200000</v>
      </c>
      <c r="K16" s="14">
        <v>0</v>
      </c>
      <c r="L16" s="14">
        <f>VLOOKUP(B16,[1]Brokers!$B$9:$W$69,22,0)</f>
        <v>151779885000</v>
      </c>
      <c r="M16" s="14">
        <f>K16+J16+I16+H16+G16+L16</f>
        <v>452743906620.96002</v>
      </c>
      <c r="N16" s="29">
        <f>VLOOKUP(B16,[3]Sheet1!$B$16:$P$69,13,0)</f>
        <v>466739220945.91003</v>
      </c>
      <c r="O16" s="31">
        <f>N16/$N$68</f>
        <v>0.38540128965926551</v>
      </c>
    </row>
    <row r="17" spans="1:16" x14ac:dyDescent="0.25">
      <c r="A17" s="10">
        <f t="shared" ref="A17:A48" si="0">+A16+1</f>
        <v>2</v>
      </c>
      <c r="B17" s="11" t="s">
        <v>8</v>
      </c>
      <c r="C17" s="30" t="s">
        <v>77</v>
      </c>
      <c r="D17" s="12" t="s">
        <v>2</v>
      </c>
      <c r="E17" s="13" t="s">
        <v>2</v>
      </c>
      <c r="F17" s="13"/>
      <c r="G17" s="14">
        <f>VLOOKUP(B17,[1]Brokers!$B$9:$H$69,7,0)</f>
        <v>1642694868.8499999</v>
      </c>
      <c r="H17" s="14">
        <f>VLOOKUP(B17,[2]Brokers!$B$9:$AD$69,29,0)</f>
        <v>0</v>
      </c>
      <c r="I17" s="14">
        <f>VLOOKUP(B17,[1]Brokers!$B$9:$W$69,12,0)</f>
        <v>85001530000</v>
      </c>
      <c r="J17" s="14">
        <f>VLOOKUP(B17,[1]Brokers!$B$9:$R$69,17,0)</f>
        <v>85143200000</v>
      </c>
      <c r="K17" s="14">
        <v>0</v>
      </c>
      <c r="L17" s="14">
        <f>VLOOKUP(B17,[1]Brokers!$B$9:$W$69,22,0)</f>
        <v>20232150000</v>
      </c>
      <c r="M17" s="14">
        <f>K17+J17+I17+H17+G17+L17</f>
        <v>192019574868.85001</v>
      </c>
      <c r="N17" s="29">
        <f>VLOOKUP(B17,[3]Sheet1!$B$16:$P$69,13,0)</f>
        <v>195614935393.89999</v>
      </c>
      <c r="O17" s="31">
        <f>N17/$N$68</f>
        <v>0.16152541932223832</v>
      </c>
    </row>
    <row r="18" spans="1:16" x14ac:dyDescent="0.25">
      <c r="A18" s="10">
        <f t="shared" si="0"/>
        <v>3</v>
      </c>
      <c r="B18" s="11" t="s">
        <v>5</v>
      </c>
      <c r="C18" s="30" t="s">
        <v>74</v>
      </c>
      <c r="D18" s="12" t="s">
        <v>2</v>
      </c>
      <c r="E18" s="13" t="s">
        <v>2</v>
      </c>
      <c r="F18" s="13" t="s">
        <v>2</v>
      </c>
      <c r="G18" s="14">
        <f>VLOOKUP(B18,[1]Brokers!$B$9:$H$69,7,0)</f>
        <v>1387695411.6700001</v>
      </c>
      <c r="H18" s="14">
        <f>VLOOKUP(B18,[2]Brokers!$B$9:$AD$69,29,0)</f>
        <v>0</v>
      </c>
      <c r="I18" s="14">
        <f>VLOOKUP(B18,[1]Brokers!$B$9:$W$69,12,0)</f>
        <v>65000000000</v>
      </c>
      <c r="J18" s="14">
        <f>VLOOKUP(B18,[1]Brokers!$B$9:$R$69,17,0)</f>
        <v>67204800000</v>
      </c>
      <c r="K18" s="14">
        <v>0</v>
      </c>
      <c r="L18" s="14">
        <f>VLOOKUP(B18,[1]Brokers!$B$9:$W$69,22,0)</f>
        <v>26856975000</v>
      </c>
      <c r="M18" s="14">
        <f>K18+J18+I18+H18+G18+L18</f>
        <v>160449470411.66998</v>
      </c>
      <c r="N18" s="29">
        <f>VLOOKUP(B18,[3]Sheet1!$B$16:$P$69,13,0)</f>
        <v>164717340877.67001</v>
      </c>
      <c r="O18" s="31">
        <f>N18/$N$68</f>
        <v>0.13601230141928822</v>
      </c>
    </row>
    <row r="19" spans="1:16" s="22" customFormat="1" x14ac:dyDescent="0.25">
      <c r="A19" s="10">
        <f t="shared" si="0"/>
        <v>4</v>
      </c>
      <c r="B19" s="11" t="s">
        <v>20</v>
      </c>
      <c r="C19" s="30" t="s">
        <v>102</v>
      </c>
      <c r="D19" s="12" t="s">
        <v>2</v>
      </c>
      <c r="E19" s="13"/>
      <c r="F19" s="13"/>
      <c r="G19" s="14">
        <f>VLOOKUP(B19,[1]Brokers!$B$9:$H$69,7,0)</f>
        <v>3408813.7</v>
      </c>
      <c r="H19" s="14">
        <f>VLOOKUP(B19,[2]Brokers!$B$9:$AD$69,29,0)</f>
        <v>0</v>
      </c>
      <c r="I19" s="14">
        <f>VLOOKUP(B19,[1]Brokers!$B$9:$W$69,12,0)</f>
        <v>150000000000</v>
      </c>
      <c r="J19" s="14">
        <f>VLOOKUP(B19,[1]Brokers!$B$9:$R$69,17,0)</f>
        <v>35400000</v>
      </c>
      <c r="K19" s="14"/>
      <c r="L19" s="14">
        <f>VLOOKUP(B19,[1]Brokers!$B$9:$W$69,22,0)</f>
        <v>0</v>
      </c>
      <c r="M19" s="14">
        <f>K19+J19+I19+H19+G19+L19</f>
        <v>150038808813.70001</v>
      </c>
      <c r="N19" s="29">
        <f>VLOOKUP(B19,[3]Sheet1!$B$16:$P$69,13,0)</f>
        <v>150098394266.5</v>
      </c>
      <c r="O19" s="31">
        <f>N19/$N$68</f>
        <v>0.12394097630976243</v>
      </c>
      <c r="P19" s="9"/>
    </row>
    <row r="20" spans="1:16" x14ac:dyDescent="0.25">
      <c r="A20" s="10">
        <f t="shared" si="0"/>
        <v>5</v>
      </c>
      <c r="B20" s="11" t="s">
        <v>10</v>
      </c>
      <c r="C20" s="30" t="s">
        <v>72</v>
      </c>
      <c r="D20" s="12" t="s">
        <v>2</v>
      </c>
      <c r="E20" s="13" t="s">
        <v>2</v>
      </c>
      <c r="F20" s="13" t="s">
        <v>2</v>
      </c>
      <c r="G20" s="14">
        <f>VLOOKUP(B20,[1]Brokers!$B$9:$H$69,7,0)</f>
        <v>53578151021.479996</v>
      </c>
      <c r="H20" s="14">
        <f>VLOOKUP(B20,[2]Brokers!$B$9:$AD$69,29,0)</f>
        <v>0</v>
      </c>
      <c r="I20" s="14">
        <f>VLOOKUP(B20,[1]Brokers!$B$9:$W$69,12,0)</f>
        <v>90002000</v>
      </c>
      <c r="J20" s="14">
        <f>VLOOKUP(B20,[1]Brokers!$B$9:$R$69,17,0)</f>
        <v>221700000</v>
      </c>
      <c r="K20" s="14">
        <v>0</v>
      </c>
      <c r="L20" s="14">
        <f>VLOOKUP(B20,[1]Brokers!$B$9:$W$69,22,0)</f>
        <v>663480000</v>
      </c>
      <c r="M20" s="14">
        <f>K20+J20+I20+H20+G20+L20</f>
        <v>54553333021.479996</v>
      </c>
      <c r="N20" s="29">
        <f>VLOOKUP(B20,[3]Sheet1!$B$16:$P$69,13,0)</f>
        <v>136594329901.88</v>
      </c>
      <c r="O20" s="31">
        <f>N20/$N$68</f>
        <v>0.11279024462019349</v>
      </c>
    </row>
    <row r="21" spans="1:16" x14ac:dyDescent="0.25">
      <c r="A21" s="10">
        <f t="shared" si="0"/>
        <v>6</v>
      </c>
      <c r="B21" s="11" t="s">
        <v>4</v>
      </c>
      <c r="C21" s="30" t="s">
        <v>95</v>
      </c>
      <c r="D21" s="12" t="s">
        <v>2</v>
      </c>
      <c r="E21" s="13"/>
      <c r="F21" s="13" t="s">
        <v>2</v>
      </c>
      <c r="G21" s="14">
        <f>VLOOKUP(B21,[1]Brokers!$B$9:$H$69,7,0)</f>
        <v>22311524.120000001</v>
      </c>
      <c r="H21" s="14">
        <f>VLOOKUP(B21,[2]Brokers!$B$9:$AD$69,29,0)</f>
        <v>0</v>
      </c>
      <c r="I21" s="14">
        <f>VLOOKUP(B21,[1]Brokers!$B$9:$W$69,12,0)</f>
        <v>0</v>
      </c>
      <c r="J21" s="14">
        <f>VLOOKUP(B21,[1]Brokers!$B$9:$R$69,17,0)</f>
        <v>12010500000</v>
      </c>
      <c r="K21" s="14">
        <v>0</v>
      </c>
      <c r="L21" s="14">
        <f>VLOOKUP(B21,[1]Brokers!$B$9:$W$69,22,0)</f>
        <v>8669130000</v>
      </c>
      <c r="M21" s="14">
        <f>K21+J21+I21+H21+G21+L21</f>
        <v>20701941524.120003</v>
      </c>
      <c r="N21" s="29">
        <f>VLOOKUP(B21,[3]Sheet1!$B$16:$P$69,13,0)</f>
        <v>20840125069.32</v>
      </c>
      <c r="O21" s="31">
        <f>N21/$N$68</f>
        <v>1.7208348298004116E-2</v>
      </c>
    </row>
    <row r="22" spans="1:16" x14ac:dyDescent="0.25">
      <c r="A22" s="10">
        <f t="shared" si="0"/>
        <v>7</v>
      </c>
      <c r="B22" s="11" t="s">
        <v>9</v>
      </c>
      <c r="C22" s="30" t="s">
        <v>76</v>
      </c>
      <c r="D22" s="12" t="s">
        <v>2</v>
      </c>
      <c r="E22" s="13" t="s">
        <v>2</v>
      </c>
      <c r="F22" s="13" t="s">
        <v>2</v>
      </c>
      <c r="G22" s="14">
        <f>VLOOKUP(B22,[1]Brokers!$B$9:$H$69,7,0)</f>
        <v>1517415796.24</v>
      </c>
      <c r="H22" s="14">
        <f>VLOOKUP(B22,[2]Brokers!$B$9:$AD$69,29,0)</f>
        <v>0</v>
      </c>
      <c r="I22" s="14">
        <f>VLOOKUP(B22,[1]Brokers!$B$9:$W$69,12,0)</f>
        <v>0</v>
      </c>
      <c r="J22" s="14">
        <f>VLOOKUP(B22,[1]Brokers!$B$9:$R$69,17,0)</f>
        <v>283500000</v>
      </c>
      <c r="K22" s="14">
        <v>0</v>
      </c>
      <c r="L22" s="14">
        <f>VLOOKUP(B22,[1]Brokers!$B$9:$W$69,22,0)</f>
        <v>463695000</v>
      </c>
      <c r="M22" s="14">
        <f>K22+J22+I22+H22+G22+L22</f>
        <v>2264610796.2399998</v>
      </c>
      <c r="N22" s="29">
        <f>VLOOKUP(B22,[3]Sheet1!$B$16:$P$69,13,0)</f>
        <v>15509796715.98</v>
      </c>
      <c r="O22" s="31">
        <f>N22/$N$68</f>
        <v>1.2806928126968913E-2</v>
      </c>
    </row>
    <row r="23" spans="1:16" x14ac:dyDescent="0.25">
      <c r="A23" s="10">
        <f t="shared" si="0"/>
        <v>8</v>
      </c>
      <c r="B23" s="11" t="s">
        <v>64</v>
      </c>
      <c r="C23" s="30" t="s">
        <v>81</v>
      </c>
      <c r="D23" s="12" t="s">
        <v>2</v>
      </c>
      <c r="E23" s="13" t="s">
        <v>2</v>
      </c>
      <c r="F23" s="13"/>
      <c r="G23" s="14">
        <f>VLOOKUP(B23,[1]Brokers!$B$9:$H$69,7,0)</f>
        <v>6950670394.5</v>
      </c>
      <c r="H23" s="14">
        <f>VLOOKUP(B23,[2]Brokers!$B$9:$AD$69,29,0)</f>
        <v>0</v>
      </c>
      <c r="I23" s="14">
        <f>VLOOKUP(B23,[1]Brokers!$B$9:$W$69,12,0)</f>
        <v>0</v>
      </c>
      <c r="J23" s="14">
        <f>VLOOKUP(B23,[1]Brokers!$B$9:$R$69,17,0)</f>
        <v>7000000</v>
      </c>
      <c r="K23" s="14">
        <v>0</v>
      </c>
      <c r="L23" s="14">
        <f>VLOOKUP(B23,[1]Brokers!$B$9:$W$69,22,0)</f>
        <v>148200000</v>
      </c>
      <c r="M23" s="14">
        <f>K23+J23+I23+H23+G23+L23</f>
        <v>7105870394.5</v>
      </c>
      <c r="N23" s="29">
        <f>VLOOKUP(B23,[3]Sheet1!$B$16:$P$69,13,0)</f>
        <v>13039666554.549999</v>
      </c>
      <c r="O23" s="31">
        <f>N23/$N$68</f>
        <v>1.0767263776687758E-2</v>
      </c>
    </row>
    <row r="24" spans="1:16" x14ac:dyDescent="0.25">
      <c r="A24" s="10">
        <f t="shared" si="0"/>
        <v>9</v>
      </c>
      <c r="B24" s="11" t="s">
        <v>3</v>
      </c>
      <c r="C24" s="30" t="s">
        <v>79</v>
      </c>
      <c r="D24" s="12" t="s">
        <v>2</v>
      </c>
      <c r="E24" s="13"/>
      <c r="F24" s="13" t="s">
        <v>2</v>
      </c>
      <c r="G24" s="14">
        <f>VLOOKUP(B24,[1]Brokers!$B$9:$H$69,7,0)</f>
        <v>431184160.87</v>
      </c>
      <c r="H24" s="14">
        <f>VLOOKUP(B24,[2]Brokers!$B$9:$AD$69,29,0)</f>
        <v>0</v>
      </c>
      <c r="I24" s="14">
        <f>VLOOKUP(B24,[1]Brokers!$B$9:$W$69,12,0)</f>
        <v>0</v>
      </c>
      <c r="J24" s="14">
        <f>VLOOKUP(B24,[1]Brokers!$B$9:$R$69,17,0)</f>
        <v>7028000000</v>
      </c>
      <c r="K24" s="14">
        <v>0</v>
      </c>
      <c r="L24" s="14">
        <f>VLOOKUP(B24,[1]Brokers!$B$9:$W$69,22,0)</f>
        <v>486780000</v>
      </c>
      <c r="M24" s="14">
        <f>K24+J24+I24+H24+G24+L24</f>
        <v>7945964160.8699999</v>
      </c>
      <c r="N24" s="29">
        <f>VLOOKUP(B24,[3]Sheet1!$B$16:$P$69,13,0)</f>
        <v>8651715330.0400009</v>
      </c>
      <c r="O24" s="31">
        <f>N24/$N$68</f>
        <v>7.1439941113255467E-3</v>
      </c>
      <c r="P24" s="1"/>
    </row>
    <row r="25" spans="1:16" x14ac:dyDescent="0.25">
      <c r="A25" s="10">
        <f t="shared" si="0"/>
        <v>10</v>
      </c>
      <c r="B25" s="11" t="s">
        <v>16</v>
      </c>
      <c r="C25" s="30" t="s">
        <v>78</v>
      </c>
      <c r="D25" s="12" t="s">
        <v>2</v>
      </c>
      <c r="E25" s="13"/>
      <c r="F25" s="13"/>
      <c r="G25" s="14">
        <f>VLOOKUP(B25,[1]Brokers!$B$9:$H$69,7,0)</f>
        <v>1349290097.9299998</v>
      </c>
      <c r="H25" s="14">
        <f>VLOOKUP(B25,[2]Brokers!$B$9:$AD$69,29,0)</f>
        <v>0</v>
      </c>
      <c r="I25" s="14">
        <f>VLOOKUP(B25,[1]Brokers!$B$9:$W$69,12,0)</f>
        <v>0</v>
      </c>
      <c r="J25" s="14">
        <f>VLOOKUP(B25,[1]Brokers!$B$9:$R$69,17,0)</f>
        <v>55100000</v>
      </c>
      <c r="K25" s="14">
        <v>0</v>
      </c>
      <c r="L25" s="14">
        <f>VLOOKUP(B25,[1]Brokers!$B$9:$W$69,22,0)</f>
        <v>2221860000</v>
      </c>
      <c r="M25" s="14">
        <f>K25+J25+I25+H25+G25+L25</f>
        <v>3626250097.9299998</v>
      </c>
      <c r="N25" s="29">
        <f>VLOOKUP(B25,[3]Sheet1!$B$16:$P$69,13,0)</f>
        <v>8458935860.3299999</v>
      </c>
      <c r="O25" s="31">
        <f>N25/$N$68</f>
        <v>6.9848100254124535E-3</v>
      </c>
    </row>
    <row r="26" spans="1:16" x14ac:dyDescent="0.25">
      <c r="A26" s="10">
        <f t="shared" si="0"/>
        <v>11</v>
      </c>
      <c r="B26" s="11" t="s">
        <v>17</v>
      </c>
      <c r="C26" s="30" t="s">
        <v>88</v>
      </c>
      <c r="D26" s="12" t="s">
        <v>2</v>
      </c>
      <c r="E26" s="13" t="s">
        <v>2</v>
      </c>
      <c r="F26" s="13"/>
      <c r="G26" s="14">
        <f>VLOOKUP(B26,[1]Brokers!$B$9:$H$69,7,0)</f>
        <v>19953495.699999999</v>
      </c>
      <c r="H26" s="14">
        <f>VLOOKUP(B26,[2]Brokers!$B$9:$AD$69,29,0)</f>
        <v>0</v>
      </c>
      <c r="I26" s="14">
        <f>VLOOKUP(B26,[1]Brokers!$B$9:$W$69,12,0)</f>
        <v>0</v>
      </c>
      <c r="J26" s="14">
        <f>VLOOKUP(B26,[1]Brokers!$B$9:$R$69,17,0)</f>
        <v>11500000</v>
      </c>
      <c r="K26" s="14">
        <v>0</v>
      </c>
      <c r="L26" s="14">
        <f>VLOOKUP(B26,[1]Brokers!$B$9:$W$69,22,0)</f>
        <v>5702850000</v>
      </c>
      <c r="M26" s="14">
        <f>K26+J26+I26+H26+G26+L26</f>
        <v>5734303495.6999998</v>
      </c>
      <c r="N26" s="29">
        <f>VLOOKUP(B26,[3]Sheet1!$B$16:$P$69,13,0)</f>
        <v>5782172482.3000002</v>
      </c>
      <c r="O26" s="31">
        <f>N26/$N$68</f>
        <v>4.7745221136429638E-3</v>
      </c>
    </row>
    <row r="27" spans="1:16" x14ac:dyDescent="0.25">
      <c r="A27" s="10">
        <f t="shared" si="0"/>
        <v>12</v>
      </c>
      <c r="B27" s="11" t="s">
        <v>7</v>
      </c>
      <c r="C27" s="30" t="s">
        <v>119</v>
      </c>
      <c r="D27" s="12" t="s">
        <v>2</v>
      </c>
      <c r="E27" s="13" t="s">
        <v>2</v>
      </c>
      <c r="F27" s="13"/>
      <c r="G27" s="14">
        <f>VLOOKUP(B27,[1]Brokers!$B$9:$H$69,7,0)</f>
        <v>1060580217.74</v>
      </c>
      <c r="H27" s="14">
        <f>VLOOKUP(B27,[2]Brokers!$B$9:$AD$69,29,0)</f>
        <v>0</v>
      </c>
      <c r="I27" s="14">
        <f>VLOOKUP(B27,[1]Brokers!$B$9:$W$69,12,0)</f>
        <v>30000000</v>
      </c>
      <c r="J27" s="14">
        <f>VLOOKUP(B27,[1]Brokers!$B$9:$R$69,17,0)</f>
        <v>22200000</v>
      </c>
      <c r="K27" s="14">
        <v>0</v>
      </c>
      <c r="L27" s="14">
        <f>VLOOKUP(B27,[1]Brokers!$B$9:$W$69,22,0)</f>
        <v>382185000</v>
      </c>
      <c r="M27" s="14">
        <f>K27+J27+I27+H27+G27+L27</f>
        <v>1494965217.74</v>
      </c>
      <c r="N27" s="29">
        <f>VLOOKUP(B27,[3]Sheet1!$B$16:$P$69,13,0)</f>
        <v>5590205599.7299995</v>
      </c>
      <c r="O27" s="31">
        <f>N27/$N$68</f>
        <v>4.6160090065498682E-3</v>
      </c>
    </row>
    <row r="28" spans="1:16" x14ac:dyDescent="0.25">
      <c r="A28" s="10">
        <f t="shared" si="0"/>
        <v>13</v>
      </c>
      <c r="B28" s="11" t="s">
        <v>34</v>
      </c>
      <c r="C28" s="30" t="s">
        <v>82</v>
      </c>
      <c r="D28" s="12" t="s">
        <v>2</v>
      </c>
      <c r="E28" s="13" t="s">
        <v>2</v>
      </c>
      <c r="F28" s="13" t="s">
        <v>2</v>
      </c>
      <c r="G28" s="14">
        <f>VLOOKUP(B28,[1]Brokers!$B$9:$H$69,7,0)</f>
        <v>803720840.13</v>
      </c>
      <c r="H28" s="14">
        <f>VLOOKUP(B28,[2]Brokers!$B$9:$AD$69,29,0)</f>
        <v>0</v>
      </c>
      <c r="I28" s="14">
        <f>VLOOKUP(B28,[1]Brokers!$B$9:$W$69,12,0)</f>
        <v>0</v>
      </c>
      <c r="J28" s="14">
        <f>VLOOKUP(B28,[1]Brokers!$B$9:$R$69,17,0)</f>
        <v>32200000</v>
      </c>
      <c r="K28" s="14">
        <v>0</v>
      </c>
      <c r="L28" s="14">
        <f>VLOOKUP(B28,[1]Brokers!$B$9:$W$69,22,0)</f>
        <v>1378545000</v>
      </c>
      <c r="M28" s="14">
        <f>K28+J28+I28+H28+G28+L28</f>
        <v>2214465840.1300001</v>
      </c>
      <c r="N28" s="29">
        <f>VLOOKUP(B28,[3]Sheet1!$B$16:$P$69,13,0)</f>
        <v>4566895875.2399998</v>
      </c>
      <c r="O28" s="31">
        <f>N28/$N$68</f>
        <v>3.7710299050720897E-3</v>
      </c>
    </row>
    <row r="29" spans="1:16" x14ac:dyDescent="0.25">
      <c r="A29" s="10">
        <f t="shared" si="0"/>
        <v>14</v>
      </c>
      <c r="B29" s="11" t="s">
        <v>6</v>
      </c>
      <c r="C29" s="30" t="s">
        <v>75</v>
      </c>
      <c r="D29" s="12" t="s">
        <v>2</v>
      </c>
      <c r="E29" s="13" t="s">
        <v>2</v>
      </c>
      <c r="F29" s="13" t="s">
        <v>2</v>
      </c>
      <c r="G29" s="14">
        <f>VLOOKUP(B29,[1]Brokers!$B$9:$H$69,7,0)</f>
        <v>212695418.02000001</v>
      </c>
      <c r="H29" s="14">
        <f>VLOOKUP(B29,[2]Brokers!$B$9:$AD$69,29,0)</f>
        <v>0</v>
      </c>
      <c r="I29" s="14">
        <f>VLOOKUP(B29,[1]Brokers!$B$9:$W$69,12,0)</f>
        <v>0</v>
      </c>
      <c r="J29" s="14">
        <f>VLOOKUP(B29,[1]Brokers!$B$9:$R$69,17,0)</f>
        <v>184800000</v>
      </c>
      <c r="K29" s="14">
        <v>0</v>
      </c>
      <c r="L29" s="14">
        <f>VLOOKUP(B29,[1]Brokers!$B$9:$W$69,22,0)</f>
        <v>696255000</v>
      </c>
      <c r="M29" s="14">
        <f>K29+J29+I29+H29+G29+L29</f>
        <v>1093750418.02</v>
      </c>
      <c r="N29" s="29">
        <f>VLOOKUP(B29,[3]Sheet1!$B$16:$P$69,13,0)</f>
        <v>3522930562.6000004</v>
      </c>
      <c r="O29" s="31">
        <f>N29/$N$68</f>
        <v>2.9089948332484991E-3</v>
      </c>
    </row>
    <row r="30" spans="1:16" x14ac:dyDescent="0.25">
      <c r="A30" s="10">
        <f t="shared" si="0"/>
        <v>15</v>
      </c>
      <c r="B30" s="11" t="s">
        <v>11</v>
      </c>
      <c r="C30" s="30" t="s">
        <v>83</v>
      </c>
      <c r="D30" s="12" t="s">
        <v>2</v>
      </c>
      <c r="E30" s="13" t="s">
        <v>2</v>
      </c>
      <c r="F30" s="13"/>
      <c r="G30" s="14">
        <f>VLOOKUP(B30,[1]Brokers!$B$9:$H$69,7,0)</f>
        <v>153662960.13</v>
      </c>
      <c r="H30" s="14">
        <f>VLOOKUP(B30,[2]Brokers!$B$9:$AD$69,29,0)</f>
        <v>0</v>
      </c>
      <c r="I30" s="14">
        <f>VLOOKUP(B30,[1]Brokers!$B$9:$W$69,12,0)</f>
        <v>1530000</v>
      </c>
      <c r="J30" s="14">
        <f>VLOOKUP(B30,[1]Brokers!$B$9:$R$69,17,0)</f>
        <v>69700000</v>
      </c>
      <c r="K30" s="14">
        <v>0</v>
      </c>
      <c r="L30" s="14">
        <f>VLOOKUP(B30,[1]Brokers!$B$9:$W$69,22,0)</f>
        <v>0</v>
      </c>
      <c r="M30" s="14">
        <f>K30+J30+I30+H30+G30+L30</f>
        <v>224892960.13</v>
      </c>
      <c r="N30" s="29">
        <f>VLOOKUP(B30,[3]Sheet1!$B$16:$P$69,13,0)</f>
        <v>1532423052.1199999</v>
      </c>
      <c r="O30" s="31">
        <f>N30/$N$68</f>
        <v>1.2653700269579008E-3</v>
      </c>
    </row>
    <row r="31" spans="1:16" x14ac:dyDescent="0.25">
      <c r="A31" s="10">
        <f t="shared" si="0"/>
        <v>16</v>
      </c>
      <c r="B31" s="11" t="s">
        <v>41</v>
      </c>
      <c r="C31" s="30" t="s">
        <v>93</v>
      </c>
      <c r="D31" s="12" t="s">
        <v>2</v>
      </c>
      <c r="E31" s="13" t="s">
        <v>2</v>
      </c>
      <c r="F31" s="13" t="s">
        <v>2</v>
      </c>
      <c r="G31" s="14">
        <f>VLOOKUP(B31,[1]Brokers!$B$9:$H$69,7,0)</f>
        <v>396326295.18000001</v>
      </c>
      <c r="H31" s="14">
        <f>VLOOKUP(B31,[2]Brokers!$B$9:$AD$69,29,0)</f>
        <v>0</v>
      </c>
      <c r="I31" s="14">
        <f>VLOOKUP(B31,[1]Brokers!$B$9:$W$69,12,0)</f>
        <v>0</v>
      </c>
      <c r="J31" s="14">
        <f>VLOOKUP(B31,[1]Brokers!$B$9:$R$69,17,0)</f>
        <v>30200000</v>
      </c>
      <c r="K31" s="14">
        <v>0</v>
      </c>
      <c r="L31" s="14">
        <f>VLOOKUP(B31,[1]Brokers!$B$9:$W$69,22,0)</f>
        <v>157890000</v>
      </c>
      <c r="M31" s="14">
        <f>K31+J31+I31+H31+G31+L31</f>
        <v>584416295.18000007</v>
      </c>
      <c r="N31" s="29">
        <f>VLOOKUP(B31,[3]Sheet1!$B$16:$P$69,13,0)</f>
        <v>1531427783.9200001</v>
      </c>
      <c r="O31" s="31">
        <f>N31/$N$68</f>
        <v>1.2645482026272621E-3</v>
      </c>
    </row>
    <row r="32" spans="1:16" x14ac:dyDescent="0.25">
      <c r="A32" s="10">
        <f t="shared" si="0"/>
        <v>17</v>
      </c>
      <c r="B32" s="11" t="s">
        <v>19</v>
      </c>
      <c r="C32" s="30" t="s">
        <v>85</v>
      </c>
      <c r="D32" s="12" t="s">
        <v>2</v>
      </c>
      <c r="E32" s="13"/>
      <c r="F32" s="13"/>
      <c r="G32" s="14">
        <f>VLOOKUP(B32,[1]Brokers!$B$9:$H$69,7,0)</f>
        <v>32778462.109999999</v>
      </c>
      <c r="H32" s="14">
        <f>VLOOKUP(B32,[2]Brokers!$B$9:$AD$69,29,0)</f>
        <v>0</v>
      </c>
      <c r="I32" s="14">
        <f>VLOOKUP(B32,[1]Brokers!$B$9:$W$69,12,0)</f>
        <v>0</v>
      </c>
      <c r="J32" s="14">
        <f>VLOOKUP(B32,[1]Brokers!$B$9:$R$69,17,0)</f>
        <v>504400000</v>
      </c>
      <c r="K32" s="14">
        <v>0</v>
      </c>
      <c r="L32" s="14">
        <f>VLOOKUP(B32,[1]Brokers!$B$9:$W$69,22,0)</f>
        <v>262485000</v>
      </c>
      <c r="M32" s="14">
        <f>K32+J32+I32+H32+G32+L32</f>
        <v>799663462.11000001</v>
      </c>
      <c r="N32" s="29">
        <f>VLOOKUP(B32,[3]Sheet1!$B$16:$P$69,13,0)</f>
        <v>916725397.17000008</v>
      </c>
      <c r="O32" s="31">
        <f>N32/$N$68</f>
        <v>7.5696906211716213E-4</v>
      </c>
      <c r="P32" s="1"/>
    </row>
    <row r="33" spans="1:16" x14ac:dyDescent="0.25">
      <c r="A33" s="10">
        <f t="shared" si="0"/>
        <v>18</v>
      </c>
      <c r="B33" s="11" t="s">
        <v>13</v>
      </c>
      <c r="C33" s="30" t="s">
        <v>92</v>
      </c>
      <c r="D33" s="12" t="s">
        <v>2</v>
      </c>
      <c r="E33" s="13"/>
      <c r="F33" s="13"/>
      <c r="G33" s="14">
        <f>VLOOKUP(B33,[1]Brokers!$B$9:$H$69,7,0)</f>
        <v>180065673.66999999</v>
      </c>
      <c r="H33" s="14">
        <f>VLOOKUP(B33,[2]Brokers!$B$9:$AD$69,29,0)</f>
        <v>0</v>
      </c>
      <c r="I33" s="14">
        <f>VLOOKUP(B33,[1]Brokers!$B$9:$W$69,12,0)</f>
        <v>0</v>
      </c>
      <c r="J33" s="14">
        <f>VLOOKUP(B33,[1]Brokers!$B$9:$R$69,17,0)</f>
        <v>35800000</v>
      </c>
      <c r="K33" s="14">
        <v>0</v>
      </c>
      <c r="L33" s="14">
        <f>VLOOKUP(B33,[1]Brokers!$B$9:$W$69,22,0)</f>
        <v>19950000</v>
      </c>
      <c r="M33" s="14">
        <f>K33+J33+I33+H33+G33+L33</f>
        <v>235815673.66999999</v>
      </c>
      <c r="N33" s="29">
        <f>VLOOKUP(B33,[3]Sheet1!$B$16:$P$69,13,0)</f>
        <v>718552300.77999997</v>
      </c>
      <c r="O33" s="31">
        <f>N33/$N$68</f>
        <v>5.9333128860910049E-4</v>
      </c>
      <c r="P33" s="1"/>
    </row>
    <row r="34" spans="1:16" x14ac:dyDescent="0.25">
      <c r="A34" s="10">
        <f t="shared" si="0"/>
        <v>19</v>
      </c>
      <c r="B34" s="11" t="s">
        <v>25</v>
      </c>
      <c r="C34" s="30" t="s">
        <v>84</v>
      </c>
      <c r="D34" s="12" t="s">
        <v>2</v>
      </c>
      <c r="E34" s="13"/>
      <c r="F34" s="13"/>
      <c r="G34" s="14">
        <f>VLOOKUP(B34,[1]Brokers!$B$9:$H$69,7,0)</f>
        <v>17045794.190000001</v>
      </c>
      <c r="H34" s="14">
        <f>VLOOKUP(B34,[2]Brokers!$B$9:$AD$69,29,0)</f>
        <v>0</v>
      </c>
      <c r="I34" s="14">
        <f>VLOOKUP(B34,[1]Brokers!$B$9:$W$69,12,0)</f>
        <v>0</v>
      </c>
      <c r="J34" s="14">
        <f>VLOOKUP(B34,[1]Brokers!$B$9:$R$69,17,0)</f>
        <v>10500000</v>
      </c>
      <c r="K34" s="14">
        <v>0</v>
      </c>
      <c r="L34" s="14">
        <f>VLOOKUP(B34,[1]Brokers!$B$9:$W$69,22,0)</f>
        <v>62700000</v>
      </c>
      <c r="M34" s="14">
        <f>K34+J34+I34+H34+G34+L34</f>
        <v>90245794.189999998</v>
      </c>
      <c r="N34" s="29">
        <f>VLOOKUP(B34,[3]Sheet1!$B$16:$P$69,13,0)</f>
        <v>675891125.50999999</v>
      </c>
      <c r="O34" s="31">
        <f>N34/$N$68</f>
        <v>5.5810461120642436E-4</v>
      </c>
      <c r="P34" s="1"/>
    </row>
    <row r="35" spans="1:16" x14ac:dyDescent="0.25">
      <c r="A35" s="10">
        <f t="shared" si="0"/>
        <v>20</v>
      </c>
      <c r="B35" s="11" t="s">
        <v>37</v>
      </c>
      <c r="C35" s="30" t="s">
        <v>37</v>
      </c>
      <c r="D35" s="12" t="s">
        <v>2</v>
      </c>
      <c r="E35" s="13" t="s">
        <v>2</v>
      </c>
      <c r="F35" s="13"/>
      <c r="G35" s="14">
        <f>VLOOKUP(B35,[1]Brokers!$B$9:$H$69,7,0)</f>
        <v>3923151</v>
      </c>
      <c r="H35" s="14">
        <f>VLOOKUP(B35,[2]Brokers!$B$9:$AD$69,29,0)</f>
        <v>0</v>
      </c>
      <c r="I35" s="14">
        <f>VLOOKUP(B35,[1]Brokers!$B$9:$W$69,12,0)</f>
        <v>0</v>
      </c>
      <c r="J35" s="14">
        <f>VLOOKUP(B35,[1]Brokers!$B$9:$R$69,17,0)</f>
        <v>410100000</v>
      </c>
      <c r="K35" s="14">
        <v>0</v>
      </c>
      <c r="L35" s="14">
        <f>VLOOKUP(B35,[1]Brokers!$B$9:$W$69,22,0)</f>
        <v>184965000</v>
      </c>
      <c r="M35" s="14">
        <f>K35+J35+I35+H35+G35+L35</f>
        <v>598988151</v>
      </c>
      <c r="N35" s="29">
        <f>VLOOKUP(B35,[3]Sheet1!$B$16:$P$69,13,0)</f>
        <v>662919239</v>
      </c>
      <c r="O35" s="31">
        <f>N35/$N$68</f>
        <v>5.4739331554942835E-4</v>
      </c>
      <c r="P35" s="1"/>
    </row>
    <row r="36" spans="1:16" x14ac:dyDescent="0.25">
      <c r="A36" s="10">
        <f t="shared" si="0"/>
        <v>21</v>
      </c>
      <c r="B36" s="11" t="s">
        <v>30</v>
      </c>
      <c r="C36" s="30" t="s">
        <v>98</v>
      </c>
      <c r="D36" s="12" t="s">
        <v>2</v>
      </c>
      <c r="E36" s="13"/>
      <c r="F36" s="13"/>
      <c r="G36" s="14">
        <f>VLOOKUP(B36,[1]Brokers!$B$9:$H$69,7,0)</f>
        <v>154802647.49000001</v>
      </c>
      <c r="H36" s="14">
        <f>VLOOKUP(B36,[2]Brokers!$B$9:$AD$69,29,0)</f>
        <v>0</v>
      </c>
      <c r="I36" s="14">
        <f>VLOOKUP(B36,[1]Brokers!$B$9:$W$69,12,0)</f>
        <v>0</v>
      </c>
      <c r="J36" s="14">
        <f>VLOOKUP(B36,[1]Brokers!$B$9:$R$69,17,0)</f>
        <v>9700000</v>
      </c>
      <c r="K36" s="14">
        <v>0</v>
      </c>
      <c r="L36" s="14">
        <f>VLOOKUP(B36,[1]Brokers!$B$9:$W$69,22,0)</f>
        <v>262200000</v>
      </c>
      <c r="M36" s="14">
        <f>K36+J36+I36+H36+G36+L36</f>
        <v>426702647.49000001</v>
      </c>
      <c r="N36" s="29">
        <f>VLOOKUP(B36,[3]Sheet1!$B$16:$P$69,13,0)</f>
        <v>575937037.77999997</v>
      </c>
      <c r="O36" s="31">
        <f>N36/$N$68</f>
        <v>4.755693697073567E-4</v>
      </c>
      <c r="P36" s="1"/>
    </row>
    <row r="37" spans="1:16" x14ac:dyDescent="0.25">
      <c r="A37" s="10">
        <f t="shared" si="0"/>
        <v>22</v>
      </c>
      <c r="B37" s="11" t="s">
        <v>38</v>
      </c>
      <c r="C37" s="30" t="s">
        <v>110</v>
      </c>
      <c r="D37" s="12" t="s">
        <v>2</v>
      </c>
      <c r="E37" s="13"/>
      <c r="F37" s="13"/>
      <c r="G37" s="14">
        <f>VLOOKUP(B37,[1]Brokers!$B$9:$H$69,7,0)</f>
        <v>11488387.949999999</v>
      </c>
      <c r="H37" s="14">
        <f>VLOOKUP(B37,[2]Brokers!$B$9:$AD$69,29,0)</f>
        <v>0</v>
      </c>
      <c r="I37" s="14">
        <f>VLOOKUP(B37,[1]Brokers!$B$9:$W$69,12,0)</f>
        <v>0</v>
      </c>
      <c r="J37" s="14">
        <f>VLOOKUP(B37,[1]Brokers!$B$9:$R$69,17,0)</f>
        <v>5500000</v>
      </c>
      <c r="K37" s="14">
        <v>0</v>
      </c>
      <c r="L37" s="14">
        <f>VLOOKUP(B37,[1]Brokers!$B$9:$W$69,22,0)</f>
        <v>407550000</v>
      </c>
      <c r="M37" s="14">
        <f>K37+J37+I37+H37+G37+L37</f>
        <v>424538387.94999999</v>
      </c>
      <c r="N37" s="29">
        <f>VLOOKUP(B37,[3]Sheet1!$B$16:$P$69,13,0)</f>
        <v>467443819.07999998</v>
      </c>
      <c r="O37" s="31">
        <f>N37/$N$68</f>
        <v>3.8598309855250454E-4</v>
      </c>
      <c r="P37" s="1"/>
    </row>
    <row r="38" spans="1:16" x14ac:dyDescent="0.25">
      <c r="A38" s="10">
        <f t="shared" si="0"/>
        <v>23</v>
      </c>
      <c r="B38" s="11" t="s">
        <v>28</v>
      </c>
      <c r="C38" s="30" t="s">
        <v>109</v>
      </c>
      <c r="D38" s="12" t="s">
        <v>2</v>
      </c>
      <c r="E38" s="13"/>
      <c r="F38" s="13"/>
      <c r="G38" s="14">
        <f>VLOOKUP(B38,[1]Brokers!$B$9:$H$69,7,0)</f>
        <v>0</v>
      </c>
      <c r="H38" s="14">
        <f>VLOOKUP(B38,[2]Brokers!$B$9:$AD$69,29,0)</f>
        <v>0</v>
      </c>
      <c r="I38" s="14">
        <f>VLOOKUP(B38,[1]Brokers!$B$9:$W$69,12,0)</f>
        <v>0</v>
      </c>
      <c r="J38" s="14">
        <f>VLOOKUP(B38,[1]Brokers!$B$9:$R$69,17,0)</f>
        <v>800000</v>
      </c>
      <c r="K38" s="14">
        <v>0</v>
      </c>
      <c r="L38" s="14">
        <f>VLOOKUP(B38,[1]Brokers!$B$9:$W$69,22,0)</f>
        <v>415245000</v>
      </c>
      <c r="M38" s="14">
        <f>K38+J38+I38+H38+G38+L38</f>
        <v>416045000</v>
      </c>
      <c r="N38" s="29">
        <f>VLOOKUP(B38,[3]Sheet1!$B$16:$P$69,13,0)</f>
        <v>416045000</v>
      </c>
      <c r="O38" s="31">
        <f>N38/$N$68</f>
        <v>3.4354147318352589E-4</v>
      </c>
      <c r="P38" s="1"/>
    </row>
    <row r="39" spans="1:16" x14ac:dyDescent="0.25">
      <c r="A39" s="10">
        <f t="shared" si="0"/>
        <v>24</v>
      </c>
      <c r="B39" s="11" t="s">
        <v>14</v>
      </c>
      <c r="C39" s="30" t="s">
        <v>94</v>
      </c>
      <c r="D39" s="12" t="s">
        <v>2</v>
      </c>
      <c r="E39" s="13" t="s">
        <v>2</v>
      </c>
      <c r="F39" s="13" t="s">
        <v>2</v>
      </c>
      <c r="G39" s="14">
        <f>VLOOKUP(B39,[1]Brokers!$B$9:$H$69,7,0)</f>
        <v>50359609.020000003</v>
      </c>
      <c r="H39" s="14">
        <f>VLOOKUP(B39,[2]Brokers!$B$9:$AD$69,29,0)</f>
        <v>0</v>
      </c>
      <c r="I39" s="14">
        <f>VLOOKUP(B39,[1]Brokers!$B$9:$W$69,12,0)</f>
        <v>0</v>
      </c>
      <c r="J39" s="14">
        <f>VLOOKUP(B39,[1]Brokers!$B$9:$R$69,17,0)</f>
        <v>1900000</v>
      </c>
      <c r="K39" s="14">
        <v>0</v>
      </c>
      <c r="L39" s="14">
        <f>VLOOKUP(B39,[1]Brokers!$B$9:$W$69,22,0)</f>
        <v>288990000</v>
      </c>
      <c r="M39" s="14">
        <f>K39+J39+I39+H39+G39+L39</f>
        <v>341249609.01999998</v>
      </c>
      <c r="N39" s="29">
        <f>VLOOKUP(B39,[3]Sheet1!$B$16:$P$69,13,0)</f>
        <v>386400914.44</v>
      </c>
      <c r="O39" s="31">
        <f>N39/$N$68</f>
        <v>3.1906341714521059E-4</v>
      </c>
      <c r="P39" s="1"/>
    </row>
    <row r="40" spans="1:16" x14ac:dyDescent="0.25">
      <c r="A40" s="10">
        <f t="shared" si="0"/>
        <v>25</v>
      </c>
      <c r="B40" s="11" t="s">
        <v>12</v>
      </c>
      <c r="C40" s="30" t="s">
        <v>12</v>
      </c>
      <c r="D40" s="12" t="s">
        <v>2</v>
      </c>
      <c r="E40" s="13"/>
      <c r="F40" s="13"/>
      <c r="G40" s="14">
        <f>VLOOKUP(B40,[1]Brokers!$B$9:$H$69,7,0)</f>
        <v>27349359.109999999</v>
      </c>
      <c r="H40" s="14">
        <f>VLOOKUP(B40,[2]Brokers!$B$9:$AD$69,29,0)</f>
        <v>0</v>
      </c>
      <c r="I40" s="14">
        <f>VLOOKUP(B40,[1]Brokers!$B$9:$W$69,12,0)</f>
        <v>0</v>
      </c>
      <c r="J40" s="14">
        <f>VLOOKUP(B40,[1]Brokers!$B$9:$R$69,17,0)</f>
        <v>0</v>
      </c>
      <c r="K40" s="14">
        <v>0</v>
      </c>
      <c r="L40" s="14">
        <f>VLOOKUP(B40,[1]Brokers!$B$9:$W$69,22,0)</f>
        <v>0</v>
      </c>
      <c r="M40" s="14">
        <f>K40+J40+I40+H40+G40+L40</f>
        <v>27349359.109999999</v>
      </c>
      <c r="N40" s="29">
        <f>VLOOKUP(B40,[3]Sheet1!$B$16:$P$69,13,0)</f>
        <v>382709333.71000004</v>
      </c>
      <c r="O40" s="31">
        <f>N40/$N$68</f>
        <v>3.1601516255169287E-4</v>
      </c>
      <c r="P40" s="1"/>
    </row>
    <row r="41" spans="1:16" x14ac:dyDescent="0.25">
      <c r="A41" s="10">
        <f t="shared" si="0"/>
        <v>26</v>
      </c>
      <c r="B41" s="11" t="s">
        <v>45</v>
      </c>
      <c r="C41" s="30" t="s">
        <v>45</v>
      </c>
      <c r="D41" s="12" t="s">
        <v>2</v>
      </c>
      <c r="E41" s="13"/>
      <c r="F41" s="13"/>
      <c r="G41" s="14">
        <f>VLOOKUP(B41,[1]Brokers!$B$9:$H$69,7,0)</f>
        <v>116739540.57000001</v>
      </c>
      <c r="H41" s="14">
        <f>VLOOKUP(B41,[2]Brokers!$B$9:$AD$69,29,0)</f>
        <v>0</v>
      </c>
      <c r="I41" s="14">
        <f>VLOOKUP(B41,[1]Brokers!$B$9:$W$69,12,0)</f>
        <v>0</v>
      </c>
      <c r="J41" s="14">
        <f>VLOOKUP(B41,[1]Brokers!$B$9:$R$69,17,0)</f>
        <v>0</v>
      </c>
      <c r="K41" s="14">
        <v>0</v>
      </c>
      <c r="L41" s="14">
        <f>VLOOKUP(B41,[1]Brokers!$B$9:$W$69,22,0)</f>
        <v>0</v>
      </c>
      <c r="M41" s="14">
        <f>K41+J41+I41+H41+G41+L41</f>
        <v>116739540.57000001</v>
      </c>
      <c r="N41" s="29">
        <f>VLOOKUP(B41,[3]Sheet1!$B$16:$P$69,13,0)</f>
        <v>363111172.21999997</v>
      </c>
      <c r="O41" s="31">
        <f>N41/$N$68</f>
        <v>2.998323427366169E-4</v>
      </c>
      <c r="P41" s="1"/>
    </row>
    <row r="42" spans="1:16" x14ac:dyDescent="0.25">
      <c r="A42" s="10">
        <f t="shared" si="0"/>
        <v>27</v>
      </c>
      <c r="B42" s="11" t="s">
        <v>35</v>
      </c>
      <c r="C42" s="30" t="s">
        <v>97</v>
      </c>
      <c r="D42" s="12" t="s">
        <v>2</v>
      </c>
      <c r="E42" s="13"/>
      <c r="F42" s="13"/>
      <c r="G42" s="14">
        <f>VLOOKUP(B42,[1]Brokers!$B$9:$H$69,7,0)</f>
        <v>192095632.31999999</v>
      </c>
      <c r="H42" s="14">
        <f>VLOOKUP(B42,[2]Brokers!$B$9:$AD$69,29,0)</f>
        <v>0</v>
      </c>
      <c r="I42" s="14">
        <f>VLOOKUP(B42,[1]Brokers!$B$9:$W$69,12,0)</f>
        <v>0</v>
      </c>
      <c r="J42" s="14">
        <f>VLOOKUP(B42,[1]Brokers!$B$9:$R$69,17,0)</f>
        <v>2200000</v>
      </c>
      <c r="K42" s="14">
        <v>0</v>
      </c>
      <c r="L42" s="14">
        <f>VLOOKUP(B42,[1]Brokers!$B$9:$W$69,22,0)</f>
        <v>15105000</v>
      </c>
      <c r="M42" s="14">
        <f>K42+J42+I42+H42+G42+L42</f>
        <v>209400632.31999999</v>
      </c>
      <c r="N42" s="29">
        <f>VLOOKUP(B42,[3]Sheet1!$B$16:$P$69,13,0)</f>
        <v>353240135.19999999</v>
      </c>
      <c r="O42" s="31">
        <f>N42/$N$68</f>
        <v>2.916815162642403E-4</v>
      </c>
      <c r="P42" s="1"/>
    </row>
    <row r="43" spans="1:16" x14ac:dyDescent="0.25">
      <c r="A43" s="10">
        <f t="shared" si="0"/>
        <v>28</v>
      </c>
      <c r="B43" s="11" t="s">
        <v>33</v>
      </c>
      <c r="C43" s="30" t="s">
        <v>105</v>
      </c>
      <c r="D43" s="12" t="s">
        <v>2</v>
      </c>
      <c r="E43" s="13"/>
      <c r="F43" s="13"/>
      <c r="G43" s="14">
        <f>VLOOKUP(B43,[1]Brokers!$B$9:$H$69,7,0)</f>
        <v>81905267.319999993</v>
      </c>
      <c r="H43" s="14">
        <f>VLOOKUP(B43,[2]Brokers!$B$9:$AD$69,29,0)</f>
        <v>0</v>
      </c>
      <c r="I43" s="14">
        <f>VLOOKUP(B43,[1]Brokers!$B$9:$W$69,12,0)</f>
        <v>0</v>
      </c>
      <c r="J43" s="14">
        <f>VLOOKUP(B43,[1]Brokers!$B$9:$R$69,17,0)</f>
        <v>0</v>
      </c>
      <c r="K43" s="14">
        <v>0</v>
      </c>
      <c r="L43" s="14">
        <f>VLOOKUP(B43,[1]Brokers!$B$9:$W$69,22,0)</f>
        <v>0</v>
      </c>
      <c r="M43" s="14">
        <f>K43+J43+I43+H43+G43+L43</f>
        <v>81905267.319999993</v>
      </c>
      <c r="N43" s="29">
        <f>VLOOKUP(B43,[3]Sheet1!$B$16:$P$69,13,0)</f>
        <v>338495682.65999997</v>
      </c>
      <c r="O43" s="31">
        <f>N43/$N$68</f>
        <v>2.7950655695244429E-4</v>
      </c>
      <c r="P43" s="1"/>
    </row>
    <row r="44" spans="1:16" x14ac:dyDescent="0.25">
      <c r="A44" s="10">
        <f t="shared" si="0"/>
        <v>29</v>
      </c>
      <c r="B44" s="11" t="s">
        <v>21</v>
      </c>
      <c r="C44" s="30" t="s">
        <v>80</v>
      </c>
      <c r="D44" s="12" t="s">
        <v>2</v>
      </c>
      <c r="E44" s="13"/>
      <c r="F44" s="13"/>
      <c r="G44" s="14">
        <f>VLOOKUP(B44,[1]Brokers!$B$9:$H$69,7,0)</f>
        <v>7056288.5999999996</v>
      </c>
      <c r="H44" s="14">
        <f>VLOOKUP(B44,[2]Brokers!$B$9:$AD$69,29,0)</f>
        <v>0</v>
      </c>
      <c r="I44" s="14">
        <f>VLOOKUP(B44,[1]Brokers!$B$9:$W$69,12,0)</f>
        <v>0</v>
      </c>
      <c r="J44" s="14">
        <f>VLOOKUP(B44,[1]Brokers!$B$9:$R$69,17,0)</f>
        <v>600000</v>
      </c>
      <c r="K44" s="14">
        <v>0</v>
      </c>
      <c r="L44" s="14">
        <f>VLOOKUP(B44,[1]Brokers!$B$9:$W$69,22,0)</f>
        <v>0</v>
      </c>
      <c r="M44" s="14">
        <f>K44+J44+I44+H44+G44+L44</f>
        <v>7656288.5999999996</v>
      </c>
      <c r="N44" s="29">
        <f>VLOOKUP(B44,[3]Sheet1!$B$16:$P$69,13,0)</f>
        <v>242278852.68999997</v>
      </c>
      <c r="O44" s="31">
        <f>N44/$N$68</f>
        <v>2.0005728701062876E-4</v>
      </c>
      <c r="P44" s="1"/>
    </row>
    <row r="45" spans="1:16" x14ac:dyDescent="0.25">
      <c r="A45" s="10">
        <f t="shared" si="0"/>
        <v>30</v>
      </c>
      <c r="B45" s="11" t="s">
        <v>69</v>
      </c>
      <c r="C45" s="30" t="s">
        <v>70</v>
      </c>
      <c r="D45" s="12" t="s">
        <v>2</v>
      </c>
      <c r="E45" s="13"/>
      <c r="F45" s="13" t="s">
        <v>2</v>
      </c>
      <c r="G45" s="14">
        <f>VLOOKUP(B45,[1]Brokers!$B$9:$H$69,7,0)</f>
        <v>0</v>
      </c>
      <c r="H45" s="14">
        <f>VLOOKUP(B45,[2]Brokers!$B$9:$AD$69,29,0)</f>
        <v>0</v>
      </c>
      <c r="I45" s="14">
        <f>VLOOKUP(B45,[1]Brokers!$B$9:$W$69,12,0)</f>
        <v>0</v>
      </c>
      <c r="J45" s="14">
        <f>VLOOKUP(B45,[1]Brokers!$B$9:$R$69,17,0)</f>
        <v>0</v>
      </c>
      <c r="K45" s="14"/>
      <c r="L45" s="14">
        <f>VLOOKUP(B45,[1]Brokers!$B$9:$W$69,22,0)</f>
        <v>4845000</v>
      </c>
      <c r="M45" s="14">
        <f>K45+J45+I45+H45+G45+L45</f>
        <v>4845000</v>
      </c>
      <c r="N45" s="29">
        <f>VLOOKUP(B45,[3]Sheet1!$B$16:$P$69,13,0)</f>
        <v>232142578.41</v>
      </c>
      <c r="O45" s="31">
        <f>N45/$N$68</f>
        <v>1.9168744577051418E-4</v>
      </c>
      <c r="P45" s="1"/>
    </row>
    <row r="46" spans="1:16" x14ac:dyDescent="0.25">
      <c r="A46" s="10">
        <f t="shared" si="0"/>
        <v>31</v>
      </c>
      <c r="B46" s="11" t="s">
        <v>65</v>
      </c>
      <c r="C46" s="30" t="s">
        <v>91</v>
      </c>
      <c r="D46" s="12" t="s">
        <v>2</v>
      </c>
      <c r="E46" s="13"/>
      <c r="F46" s="13"/>
      <c r="G46" s="14">
        <f>VLOOKUP(B46,[1]Brokers!$B$9:$H$69,7,0)</f>
        <v>39770443.170000002</v>
      </c>
      <c r="H46" s="14">
        <f>VLOOKUP(B46,[2]Brokers!$B$9:$AD$69,29,0)</f>
        <v>0</v>
      </c>
      <c r="I46" s="14">
        <f>VLOOKUP(B46,[1]Brokers!$B$9:$W$69,12,0)</f>
        <v>0</v>
      </c>
      <c r="J46" s="14">
        <f>VLOOKUP(B46,[1]Brokers!$B$9:$R$69,17,0)</f>
        <v>0</v>
      </c>
      <c r="K46" s="14">
        <v>0</v>
      </c>
      <c r="L46" s="14">
        <f>VLOOKUP(B46,[1]Brokers!$B$9:$W$69,22,0)</f>
        <v>17955000</v>
      </c>
      <c r="M46" s="14">
        <f>K46+J46+I46+H46+G46+L46</f>
        <v>57725443.170000002</v>
      </c>
      <c r="N46" s="29">
        <f>VLOOKUP(B46,[3]Sheet1!$B$16:$P$69,13,0)</f>
        <v>216155188.94999999</v>
      </c>
      <c r="O46" s="31">
        <f>N46/$N$68</f>
        <v>1.7848615425770386E-4</v>
      </c>
      <c r="P46" s="1"/>
    </row>
    <row r="47" spans="1:16" x14ac:dyDescent="0.25">
      <c r="A47" s="10">
        <f t="shared" si="0"/>
        <v>32</v>
      </c>
      <c r="B47" s="11" t="s">
        <v>18</v>
      </c>
      <c r="C47" s="30" t="s">
        <v>90</v>
      </c>
      <c r="D47" s="12" t="s">
        <v>2</v>
      </c>
      <c r="E47" s="13"/>
      <c r="F47" s="13"/>
      <c r="G47" s="14">
        <f>VLOOKUP(B47,[1]Brokers!$B$9:$H$69,7,0)</f>
        <v>17923190</v>
      </c>
      <c r="H47" s="14">
        <f>VLOOKUP(B47,[2]Brokers!$B$9:$AD$69,29,0)</f>
        <v>0</v>
      </c>
      <c r="I47" s="14">
        <f>VLOOKUP(B47,[1]Brokers!$B$9:$W$69,12,0)</f>
        <v>0</v>
      </c>
      <c r="J47" s="14">
        <f>VLOOKUP(B47,[1]Brokers!$B$9:$R$69,17,0)</f>
        <v>20000000</v>
      </c>
      <c r="K47" s="14">
        <v>0</v>
      </c>
      <c r="L47" s="14">
        <f>VLOOKUP(B47,[1]Brokers!$B$9:$W$69,22,0)</f>
        <v>116850000</v>
      </c>
      <c r="M47" s="14">
        <f>K47+J47+I47+H47+G47+L47</f>
        <v>154773190</v>
      </c>
      <c r="N47" s="29">
        <f>VLOOKUP(B47,[3]Sheet1!$B$16:$P$69,13,0)</f>
        <v>197798050.59999999</v>
      </c>
      <c r="O47" s="31">
        <f>N47/$N$68</f>
        <v>1.6332808637516038E-4</v>
      </c>
      <c r="P47" s="1"/>
    </row>
    <row r="48" spans="1:16" x14ac:dyDescent="0.25">
      <c r="A48" s="10">
        <f t="shared" si="0"/>
        <v>33</v>
      </c>
      <c r="B48" s="11" t="s">
        <v>22</v>
      </c>
      <c r="C48" s="30" t="s">
        <v>96</v>
      </c>
      <c r="D48" s="12" t="s">
        <v>2</v>
      </c>
      <c r="E48" s="13"/>
      <c r="F48" s="13"/>
      <c r="G48" s="14">
        <f>VLOOKUP(B48,[1]Brokers!$B$9:$H$69,7,0)</f>
        <v>3962435.5</v>
      </c>
      <c r="H48" s="14">
        <f>VLOOKUP(B48,[2]Brokers!$B$9:$AD$69,29,0)</f>
        <v>0</v>
      </c>
      <c r="I48" s="14">
        <f>VLOOKUP(B48,[1]Brokers!$B$9:$W$69,12,0)</f>
        <v>0</v>
      </c>
      <c r="J48" s="14">
        <f>VLOOKUP(B48,[1]Brokers!$B$9:$R$69,17,0)</f>
        <v>900000</v>
      </c>
      <c r="K48" s="14">
        <v>0</v>
      </c>
      <c r="L48" s="14">
        <f>VLOOKUP(B48,[1]Brokers!$B$9:$W$69,22,0)</f>
        <v>116850000</v>
      </c>
      <c r="M48" s="14">
        <f>K48+J48+I48+H48+G48+L48</f>
        <v>121712435.5</v>
      </c>
      <c r="N48" s="29">
        <f>VLOOKUP(B48,[3]Sheet1!$B$16:$P$69,13,0)</f>
        <v>134541784.25</v>
      </c>
      <c r="O48" s="31">
        <f>N48/$N$68</f>
        <v>1.1109539296466754E-4</v>
      </c>
    </row>
    <row r="49" spans="1:16" x14ac:dyDescent="0.25">
      <c r="A49" s="10">
        <f t="shared" ref="A49:A67" si="1">+A48+1</f>
        <v>34</v>
      </c>
      <c r="B49" s="11" t="s">
        <v>40</v>
      </c>
      <c r="C49" s="30" t="s">
        <v>103</v>
      </c>
      <c r="D49" s="12" t="s">
        <v>2</v>
      </c>
      <c r="E49" s="13"/>
      <c r="F49" s="13"/>
      <c r="G49" s="14">
        <f>VLOOKUP(B49,[1]Brokers!$B$9:$H$69,7,0)</f>
        <v>0</v>
      </c>
      <c r="H49" s="14">
        <f>VLOOKUP(B49,[2]Brokers!$B$9:$AD$69,29,0)</f>
        <v>0</v>
      </c>
      <c r="I49" s="14">
        <f>VLOOKUP(B49,[1]Brokers!$B$9:$W$69,12,0)</f>
        <v>0</v>
      </c>
      <c r="J49" s="14">
        <f>VLOOKUP(B49,[1]Brokers!$B$9:$R$69,17,0)</f>
        <v>0</v>
      </c>
      <c r="K49" s="14">
        <v>0</v>
      </c>
      <c r="L49" s="14">
        <f>VLOOKUP(B49,[1]Brokers!$B$9:$W$69,22,0)</f>
        <v>78090000</v>
      </c>
      <c r="M49" s="14">
        <f>K49+J49+I49+H49+G49+L49</f>
        <v>78090000</v>
      </c>
      <c r="N49" s="29">
        <f>VLOOKUP(B49,[3]Sheet1!$B$16:$P$69,13,0)</f>
        <v>127884615.2</v>
      </c>
      <c r="O49" s="31">
        <f>N49/$N$68</f>
        <v>1.0559835859898888E-4</v>
      </c>
    </row>
    <row r="50" spans="1:16" s="16" customFormat="1" x14ac:dyDescent="0.25">
      <c r="A50" s="10">
        <f t="shared" si="1"/>
        <v>35</v>
      </c>
      <c r="B50" s="11" t="s">
        <v>29</v>
      </c>
      <c r="C50" s="30" t="s">
        <v>101</v>
      </c>
      <c r="D50" s="12" t="s">
        <v>2</v>
      </c>
      <c r="E50" s="13"/>
      <c r="F50" s="13"/>
      <c r="G50" s="14">
        <f>VLOOKUP(B50,[1]Brokers!$B$9:$H$69,7,0)</f>
        <v>356000</v>
      </c>
      <c r="H50" s="14">
        <f>VLOOKUP(B50,[2]Brokers!$B$9:$AD$69,29,0)</f>
        <v>0</v>
      </c>
      <c r="I50" s="14">
        <f>VLOOKUP(B50,[1]Brokers!$B$9:$W$69,12,0)</f>
        <v>0</v>
      </c>
      <c r="J50" s="14">
        <f>VLOOKUP(B50,[1]Brokers!$B$9:$R$69,17,0)</f>
        <v>8900000</v>
      </c>
      <c r="K50" s="14">
        <v>0</v>
      </c>
      <c r="L50" s="14">
        <f>VLOOKUP(B50,[1]Brokers!$B$9:$W$69,22,0)</f>
        <v>98040000</v>
      </c>
      <c r="M50" s="14">
        <f>K50+J50+I50+H50+G50+L50</f>
        <v>107296000</v>
      </c>
      <c r="N50" s="29">
        <f>VLOOKUP(B50,[3]Sheet1!$B$16:$P$69,13,0)</f>
        <v>127837678</v>
      </c>
      <c r="O50" s="31">
        <f>N50/$N$68</f>
        <v>1.0555960107315607E-4</v>
      </c>
      <c r="P50" s="15"/>
    </row>
    <row r="51" spans="1:16" x14ac:dyDescent="0.25">
      <c r="A51" s="10">
        <f t="shared" si="1"/>
        <v>36</v>
      </c>
      <c r="B51" s="11" t="s">
        <v>47</v>
      </c>
      <c r="C51" s="30" t="s">
        <v>100</v>
      </c>
      <c r="D51" s="12" t="s">
        <v>2</v>
      </c>
      <c r="E51" s="13"/>
      <c r="F51" s="13"/>
      <c r="G51" s="14">
        <f>VLOOKUP(B51,[1]Brokers!$B$9:$H$69,7,0)</f>
        <v>21397094.530000001</v>
      </c>
      <c r="H51" s="14">
        <f>VLOOKUP(B51,[2]Brokers!$B$9:$AD$69,29,0)</f>
        <v>0</v>
      </c>
      <c r="I51" s="14">
        <f>VLOOKUP(B51,[1]Brokers!$B$9:$W$69,12,0)</f>
        <v>0</v>
      </c>
      <c r="J51" s="14">
        <f>VLOOKUP(B51,[1]Brokers!$B$9:$R$69,17,0)</f>
        <v>0</v>
      </c>
      <c r="K51" s="14">
        <v>0</v>
      </c>
      <c r="L51" s="14">
        <f>VLOOKUP(B51,[1]Brokers!$B$9:$W$69,22,0)</f>
        <v>62415000</v>
      </c>
      <c r="M51" s="14">
        <f>K51+J51+I51+H51+G51+L51</f>
        <v>83812094.530000001</v>
      </c>
      <c r="N51" s="29">
        <f>VLOOKUP(B51,[3]Sheet1!$B$16:$P$69,13,0)</f>
        <v>122105023.36</v>
      </c>
      <c r="O51" s="31">
        <f>N51/$N$68</f>
        <v>1.0082596740305314E-4</v>
      </c>
    </row>
    <row r="52" spans="1:16" x14ac:dyDescent="0.25">
      <c r="A52" s="10">
        <f t="shared" si="1"/>
        <v>37</v>
      </c>
      <c r="B52" s="11" t="s">
        <v>23</v>
      </c>
      <c r="C52" s="30" t="s">
        <v>89</v>
      </c>
      <c r="D52" s="12" t="s">
        <v>2</v>
      </c>
      <c r="E52" s="13"/>
      <c r="F52" s="13"/>
      <c r="G52" s="14">
        <f>VLOOKUP(B52,[1]Brokers!$B$9:$H$69,7,0)</f>
        <v>2586523.77</v>
      </c>
      <c r="H52" s="14">
        <f>VLOOKUP(B52,[2]Brokers!$B$9:$AD$69,29,0)</f>
        <v>0</v>
      </c>
      <c r="I52" s="14">
        <f>VLOOKUP(B52,[1]Brokers!$B$9:$W$69,12,0)</f>
        <v>0</v>
      </c>
      <c r="J52" s="14">
        <f>VLOOKUP(B52,[1]Brokers!$B$9:$R$69,17,0)</f>
        <v>2000000</v>
      </c>
      <c r="K52" s="14">
        <v>0</v>
      </c>
      <c r="L52" s="14">
        <f>VLOOKUP(B52,[1]Brokers!$B$9:$W$69,22,0)</f>
        <v>57000000</v>
      </c>
      <c r="M52" s="14">
        <f>K52+J52+I52+H52+G52+L52</f>
        <v>61586523.769999996</v>
      </c>
      <c r="N52" s="29">
        <f>VLOOKUP(B52,[3]Sheet1!$B$16:$P$69,13,0)</f>
        <v>109294031.84999999</v>
      </c>
      <c r="O52" s="31">
        <f>N52/$N$68</f>
        <v>9.0247527820106475E-5</v>
      </c>
    </row>
    <row r="53" spans="1:16" x14ac:dyDescent="0.25">
      <c r="A53" s="10">
        <f t="shared" si="1"/>
        <v>38</v>
      </c>
      <c r="B53" s="11" t="s">
        <v>31</v>
      </c>
      <c r="C53" s="30" t="s">
        <v>99</v>
      </c>
      <c r="D53" s="12" t="s">
        <v>2</v>
      </c>
      <c r="E53" s="13"/>
      <c r="F53" s="13"/>
      <c r="G53" s="14">
        <f>VLOOKUP(B53,[1]Brokers!$B$9:$H$69,7,0)</f>
        <v>4711599.76</v>
      </c>
      <c r="H53" s="14">
        <f>VLOOKUP(B53,[2]Brokers!$B$9:$AD$69,29,0)</f>
        <v>0</v>
      </c>
      <c r="I53" s="14">
        <f>VLOOKUP(B53,[1]Brokers!$B$9:$W$69,12,0)</f>
        <v>0</v>
      </c>
      <c r="J53" s="14">
        <f>VLOOKUP(B53,[1]Brokers!$B$9:$R$69,17,0)</f>
        <v>4000000</v>
      </c>
      <c r="K53" s="14">
        <v>0</v>
      </c>
      <c r="L53" s="14">
        <f>VLOOKUP(B53,[1]Brokers!$B$9:$W$69,22,0)</f>
        <v>0</v>
      </c>
      <c r="M53" s="14">
        <f>K53+J53+I53+H53+G53+L53</f>
        <v>8711599.7599999998</v>
      </c>
      <c r="N53" s="29">
        <f>VLOOKUP(B53,[3]Sheet1!$B$16:$P$69,13,0)</f>
        <v>83657506.820000008</v>
      </c>
      <c r="O53" s="31">
        <f>N53/$N$68</f>
        <v>6.9078640858089067E-5</v>
      </c>
    </row>
    <row r="54" spans="1:16" x14ac:dyDescent="0.25">
      <c r="A54" s="10">
        <f t="shared" si="1"/>
        <v>39</v>
      </c>
      <c r="B54" s="11" t="s">
        <v>27</v>
      </c>
      <c r="C54" s="30" t="s">
        <v>112</v>
      </c>
      <c r="D54" s="12" t="s">
        <v>2</v>
      </c>
      <c r="E54" s="13"/>
      <c r="F54" s="13"/>
      <c r="G54" s="14">
        <f>VLOOKUP(B54,[1]Brokers!$B$9:$H$69,7,0)</f>
        <v>0</v>
      </c>
      <c r="H54" s="14">
        <f>VLOOKUP(B54,[2]Brokers!$B$9:$AD$69,29,0)</f>
        <v>0</v>
      </c>
      <c r="I54" s="14">
        <f>VLOOKUP(B54,[1]Brokers!$B$9:$W$69,12,0)</f>
        <v>0</v>
      </c>
      <c r="J54" s="14">
        <f>VLOOKUP(B54,[1]Brokers!$B$9:$R$69,17,0)</f>
        <v>0</v>
      </c>
      <c r="K54" s="14">
        <v>0</v>
      </c>
      <c r="L54" s="14">
        <f>VLOOKUP(B54,[1]Brokers!$B$9:$W$69,22,0)</f>
        <v>0</v>
      </c>
      <c r="M54" s="14">
        <f>K54+J54+I54+H54+G54+L54</f>
        <v>0</v>
      </c>
      <c r="N54" s="29">
        <f>VLOOKUP(B54,[3]Sheet1!$B$16:$P$69,13,0)</f>
        <v>79333334.980000004</v>
      </c>
      <c r="O54" s="31">
        <f>N54/$N$68</f>
        <v>6.5508035841294447E-5</v>
      </c>
    </row>
    <row r="55" spans="1:16" x14ac:dyDescent="0.25">
      <c r="A55" s="10">
        <f t="shared" si="1"/>
        <v>40</v>
      </c>
      <c r="B55" s="11" t="s">
        <v>66</v>
      </c>
      <c r="C55" s="30" t="s">
        <v>67</v>
      </c>
      <c r="D55" s="12" t="s">
        <v>2</v>
      </c>
      <c r="E55" s="13"/>
      <c r="F55" s="13"/>
      <c r="G55" s="14">
        <f>VLOOKUP(B55,[1]Brokers!$B$9:$H$69,7,0)</f>
        <v>32942163.660000004</v>
      </c>
      <c r="H55" s="14">
        <f>VLOOKUP(B55,[2]Brokers!$B$9:$AD$69,29,0)</f>
        <v>0</v>
      </c>
      <c r="I55" s="14">
        <f>VLOOKUP(B55,[1]Brokers!$B$9:$W$69,12,0)</f>
        <v>0</v>
      </c>
      <c r="J55" s="14">
        <f>VLOOKUP(B55,[1]Brokers!$B$9:$R$69,17,0)</f>
        <v>0</v>
      </c>
      <c r="K55" s="14"/>
      <c r="L55" s="14">
        <f>VLOOKUP(B55,[1]Brokers!$B$9:$W$69,22,0)</f>
        <v>0</v>
      </c>
      <c r="M55" s="14">
        <f>K55+J55+I55+H55+G55+L55</f>
        <v>32942163.660000004</v>
      </c>
      <c r="N55" s="29">
        <f>VLOOKUP(B55,[3]Sheet1!$B$16:$P$69,13,0)</f>
        <v>74550883.700000018</v>
      </c>
      <c r="O55" s="31">
        <f>N55/$N$68</f>
        <v>6.15590150426798E-5</v>
      </c>
    </row>
    <row r="56" spans="1:16" x14ac:dyDescent="0.25">
      <c r="A56" s="10">
        <f t="shared" si="1"/>
        <v>41</v>
      </c>
      <c r="B56" s="11" t="s">
        <v>46</v>
      </c>
      <c r="C56" s="30" t="s">
        <v>46</v>
      </c>
      <c r="D56" s="12" t="s">
        <v>2</v>
      </c>
      <c r="E56" s="13"/>
      <c r="F56" s="13"/>
      <c r="G56" s="14">
        <f>VLOOKUP(B56,[1]Brokers!$B$9:$H$69,7,0)</f>
        <v>0</v>
      </c>
      <c r="H56" s="14">
        <f>VLOOKUP(B56,[2]Brokers!$B$9:$AD$69,29,0)</f>
        <v>0</v>
      </c>
      <c r="I56" s="14">
        <f>VLOOKUP(B56,[1]Brokers!$B$9:$W$69,12,0)</f>
        <v>0</v>
      </c>
      <c r="J56" s="14">
        <f>VLOOKUP(B56,[1]Brokers!$B$9:$R$69,17,0)</f>
        <v>2100000</v>
      </c>
      <c r="K56" s="14">
        <v>0</v>
      </c>
      <c r="L56" s="14">
        <f>VLOOKUP(B56,[1]Brokers!$B$9:$W$69,22,0)</f>
        <v>58425000</v>
      </c>
      <c r="M56" s="14">
        <f>K56+J56+I56+H56+G56+L56</f>
        <v>60525000</v>
      </c>
      <c r="N56" s="29">
        <f>VLOOKUP(B56,[3]Sheet1!$B$16:$P$69,13,0)</f>
        <v>60525000</v>
      </c>
      <c r="O56" s="31">
        <f>N56/$N$68</f>
        <v>4.9977400676448237E-5</v>
      </c>
    </row>
    <row r="57" spans="1:16" x14ac:dyDescent="0.25">
      <c r="A57" s="10">
        <f t="shared" si="1"/>
        <v>42</v>
      </c>
      <c r="B57" s="11" t="s">
        <v>26</v>
      </c>
      <c r="C57" s="30" t="s">
        <v>107</v>
      </c>
      <c r="D57" s="12" t="s">
        <v>2</v>
      </c>
      <c r="E57" s="13" t="s">
        <v>2</v>
      </c>
      <c r="F57" s="13" t="s">
        <v>2</v>
      </c>
      <c r="G57" s="14">
        <f>VLOOKUP(B57,[1]Brokers!$B$9:$H$69,7,0)</f>
        <v>6073407.7999999998</v>
      </c>
      <c r="H57" s="14">
        <f>VLOOKUP(B57,[2]Brokers!$B$9:$AD$69,29,0)</f>
        <v>0</v>
      </c>
      <c r="I57" s="14">
        <f>VLOOKUP(B57,[1]Brokers!$B$9:$W$69,12,0)</f>
        <v>0</v>
      </c>
      <c r="J57" s="14">
        <f>VLOOKUP(B57,[1]Brokers!$B$9:$R$69,17,0)</f>
        <v>0</v>
      </c>
      <c r="K57" s="14">
        <v>0</v>
      </c>
      <c r="L57" s="14">
        <f>VLOOKUP(B57,[1]Brokers!$B$9:$W$69,22,0)</f>
        <v>0</v>
      </c>
      <c r="M57" s="14">
        <f>K57+J57+I57+H57+G57+L57</f>
        <v>6073407.7999999998</v>
      </c>
      <c r="N57" s="29">
        <f>VLOOKUP(B57,[3]Sheet1!$B$16:$P$69,13,0)</f>
        <v>59231338.299999997</v>
      </c>
      <c r="O57" s="31">
        <f>N57/$N$68</f>
        <v>4.8909183425383791E-5</v>
      </c>
    </row>
    <row r="58" spans="1:16" x14ac:dyDescent="0.25">
      <c r="A58" s="10">
        <f t="shared" si="1"/>
        <v>43</v>
      </c>
      <c r="B58" s="11" t="s">
        <v>43</v>
      </c>
      <c r="C58" s="30" t="s">
        <v>113</v>
      </c>
      <c r="D58" s="12" t="s">
        <v>2</v>
      </c>
      <c r="E58" s="13" t="s">
        <v>2</v>
      </c>
      <c r="F58" s="13" t="s">
        <v>2</v>
      </c>
      <c r="G58" s="14">
        <f>VLOOKUP(B58,[1]Brokers!$B$9:$H$69,7,0)</f>
        <v>0</v>
      </c>
      <c r="H58" s="14">
        <f>VLOOKUP(B58,[2]Brokers!$B$9:$AD$69,29,0)</f>
        <v>0</v>
      </c>
      <c r="I58" s="14">
        <f>VLOOKUP(B58,[1]Brokers!$B$9:$W$69,12,0)</f>
        <v>0</v>
      </c>
      <c r="J58" s="14">
        <f>VLOOKUP(B58,[1]Brokers!$B$9:$R$69,17,0)</f>
        <v>0</v>
      </c>
      <c r="K58" s="14">
        <v>0</v>
      </c>
      <c r="L58" s="14">
        <f>VLOOKUP(B58,[1]Brokers!$B$9:$W$69,22,0)</f>
        <v>0</v>
      </c>
      <c r="M58" s="14">
        <f>K58+J58+I58+H58+G58+L58</f>
        <v>0</v>
      </c>
      <c r="N58" s="29">
        <f>VLOOKUP(B58,[3]Sheet1!$B$16:$P$69,13,0)</f>
        <v>39183878</v>
      </c>
      <c r="O58" s="31">
        <f>N58/$N$68</f>
        <v>3.2355363417811901E-5</v>
      </c>
    </row>
    <row r="59" spans="1:16" x14ac:dyDescent="0.25">
      <c r="A59" s="10">
        <f t="shared" si="1"/>
        <v>44</v>
      </c>
      <c r="B59" s="11" t="s">
        <v>24</v>
      </c>
      <c r="C59" s="30" t="s">
        <v>87</v>
      </c>
      <c r="D59" s="12" t="s">
        <v>2</v>
      </c>
      <c r="E59" s="13" t="s">
        <v>2</v>
      </c>
      <c r="F59" s="13" t="s">
        <v>2</v>
      </c>
      <c r="G59" s="14">
        <f>VLOOKUP(B59,[1]Brokers!$B$9:$H$69,7,0)</f>
        <v>1377490.05</v>
      </c>
      <c r="H59" s="14">
        <f>VLOOKUP(B59,[2]Brokers!$B$9:$AD$69,29,0)</f>
        <v>0</v>
      </c>
      <c r="I59" s="14">
        <f>VLOOKUP(B59,[1]Brokers!$B$9:$W$69,12,0)</f>
        <v>0</v>
      </c>
      <c r="J59" s="14">
        <f>VLOOKUP(B59,[1]Brokers!$B$9:$R$69,17,0)</f>
        <v>0</v>
      </c>
      <c r="K59" s="14">
        <v>0</v>
      </c>
      <c r="L59" s="14">
        <f>VLOOKUP(B59,[1]Brokers!$B$9:$W$69,22,0)</f>
        <v>0</v>
      </c>
      <c r="M59" s="14">
        <f>K59+J59+I59+H59+G59+L59</f>
        <v>1377490.05</v>
      </c>
      <c r="N59" s="29">
        <f>VLOOKUP(B59,[3]Sheet1!$B$16:$P$69,13,0)</f>
        <v>34439171.699999996</v>
      </c>
      <c r="O59" s="31">
        <f>N59/$N$68</f>
        <v>2.8437509839172188E-5</v>
      </c>
    </row>
    <row r="60" spans="1:16" x14ac:dyDescent="0.25">
      <c r="A60" s="10">
        <f t="shared" si="1"/>
        <v>45</v>
      </c>
      <c r="B60" s="11" t="s">
        <v>36</v>
      </c>
      <c r="C60" s="30" t="s">
        <v>108</v>
      </c>
      <c r="D60" s="12" t="s">
        <v>2</v>
      </c>
      <c r="E60" s="13"/>
      <c r="F60" s="13"/>
      <c r="G60" s="14">
        <f>VLOOKUP(B60,[1]Brokers!$B$9:$H$69,7,0)</f>
        <v>650000</v>
      </c>
      <c r="H60" s="14">
        <f>VLOOKUP(B60,[2]Brokers!$B$9:$AD$69,29,0)</f>
        <v>0</v>
      </c>
      <c r="I60" s="14">
        <f>VLOOKUP(B60,[1]Brokers!$B$9:$W$69,12,0)</f>
        <v>0</v>
      </c>
      <c r="J60" s="14">
        <f>VLOOKUP(B60,[1]Brokers!$B$9:$R$69,17,0)</f>
        <v>0</v>
      </c>
      <c r="K60" s="14">
        <v>0</v>
      </c>
      <c r="L60" s="14">
        <f>VLOOKUP(B60,[1]Brokers!$B$9:$W$69,22,0)</f>
        <v>0</v>
      </c>
      <c r="M60" s="14">
        <f>K60+J60+I60+H60+G60+L60</f>
        <v>650000</v>
      </c>
      <c r="N60" s="29">
        <f>VLOOKUP(B60,[3]Sheet1!$B$16:$P$69,13,0)</f>
        <v>22821332.800000001</v>
      </c>
      <c r="O60" s="31">
        <f>N60/$N$68</f>
        <v>1.8844293982918966E-5</v>
      </c>
    </row>
    <row r="61" spans="1:16" x14ac:dyDescent="0.25">
      <c r="A61" s="10">
        <f t="shared" si="1"/>
        <v>46</v>
      </c>
      <c r="B61" s="11" t="s">
        <v>63</v>
      </c>
      <c r="C61" s="30" t="s">
        <v>104</v>
      </c>
      <c r="D61" s="12" t="s">
        <v>2</v>
      </c>
      <c r="E61" s="13"/>
      <c r="F61" s="13"/>
      <c r="G61" s="14">
        <f>VLOOKUP(B61,[1]Brokers!$B$9:$H$69,7,0)</f>
        <v>0</v>
      </c>
      <c r="H61" s="14">
        <f>VLOOKUP(B61,[2]Brokers!$B$9:$AD$69,29,0)</f>
        <v>0</v>
      </c>
      <c r="I61" s="14">
        <f>VLOOKUP(B61,[1]Brokers!$B$9:$W$69,12,0)</f>
        <v>0</v>
      </c>
      <c r="J61" s="14">
        <f>VLOOKUP(B61,[1]Brokers!$B$9:$R$69,17,0)</f>
        <v>0</v>
      </c>
      <c r="K61" s="14">
        <v>0</v>
      </c>
      <c r="L61" s="14">
        <f>VLOOKUP(B61,[1]Brokers!$B$9:$W$69,22,0)</f>
        <v>0</v>
      </c>
      <c r="M61" s="14">
        <f>K61+J61+I61+H61+G61+L61</f>
        <v>0</v>
      </c>
      <c r="N61" s="29">
        <f>VLOOKUP(B61,[3]Sheet1!$B$16:$P$69,13,0)</f>
        <v>13446480.859999999</v>
      </c>
      <c r="O61" s="31">
        <f>N61/$N$68</f>
        <v>1.1103183174364515E-5</v>
      </c>
    </row>
    <row r="62" spans="1:16" x14ac:dyDescent="0.25">
      <c r="A62" s="10">
        <f t="shared" si="1"/>
        <v>47</v>
      </c>
      <c r="B62" s="11" t="s">
        <v>32</v>
      </c>
      <c r="C62" s="30" t="s">
        <v>86</v>
      </c>
      <c r="D62" s="12" t="s">
        <v>2</v>
      </c>
      <c r="E62" s="13"/>
      <c r="F62" s="13"/>
      <c r="G62" s="14">
        <f>VLOOKUP(B62,[1]Brokers!$B$9:$H$69,7,0)</f>
        <v>8552300</v>
      </c>
      <c r="H62" s="14">
        <f>VLOOKUP(B62,[2]Brokers!$B$9:$AD$69,29,0)</f>
        <v>0</v>
      </c>
      <c r="I62" s="14">
        <f>VLOOKUP(B62,[1]Brokers!$B$9:$W$69,12,0)</f>
        <v>0</v>
      </c>
      <c r="J62" s="14">
        <f>VLOOKUP(B62,[1]Brokers!$B$9:$R$69,17,0)</f>
        <v>0</v>
      </c>
      <c r="K62" s="14">
        <v>0</v>
      </c>
      <c r="L62" s="14">
        <f>VLOOKUP(B62,[1]Brokers!$B$9:$W$69,22,0)</f>
        <v>0</v>
      </c>
      <c r="M62" s="14">
        <f>K62+J62+I62+H62+G62+L62</f>
        <v>8552300</v>
      </c>
      <c r="N62" s="29">
        <f>VLOOKUP(B62,[3]Sheet1!$B$16:$P$69,13,0)</f>
        <v>10937711</v>
      </c>
      <c r="O62" s="31">
        <f>N62/$N$68</f>
        <v>9.0316128067772875E-6</v>
      </c>
    </row>
    <row r="63" spans="1:16" x14ac:dyDescent="0.25">
      <c r="A63" s="10">
        <f t="shared" si="1"/>
        <v>48</v>
      </c>
      <c r="B63" s="11" t="s">
        <v>15</v>
      </c>
      <c r="C63" s="30" t="s">
        <v>106</v>
      </c>
      <c r="D63" s="12" t="s">
        <v>2</v>
      </c>
      <c r="E63" s="13"/>
      <c r="F63" s="13"/>
      <c r="G63" s="14">
        <f>VLOOKUP(B63,[1]Brokers!$B$9:$H$69,7,0)</f>
        <v>2588819.5300000003</v>
      </c>
      <c r="H63" s="14">
        <f>VLOOKUP(B63,[2]Brokers!$B$9:$AD$69,29,0)</f>
        <v>0</v>
      </c>
      <c r="I63" s="14">
        <f>VLOOKUP(B63,[1]Brokers!$B$9:$W$69,12,0)</f>
        <v>0</v>
      </c>
      <c r="J63" s="14">
        <f>VLOOKUP(B63,[1]Brokers!$B$9:$R$69,17,0)</f>
        <v>0</v>
      </c>
      <c r="K63" s="14">
        <v>0</v>
      </c>
      <c r="L63" s="14">
        <f>VLOOKUP(B63,[1]Brokers!$B$9:$W$69,22,0)</f>
        <v>0</v>
      </c>
      <c r="M63" s="14">
        <f>K63+J63+I63+H63+G63+L63</f>
        <v>2588819.5300000003</v>
      </c>
      <c r="N63" s="29">
        <f>VLOOKUP(B63,[3]Sheet1!$B$16:$P$69,13,0)</f>
        <v>4610933.7300000004</v>
      </c>
      <c r="O63" s="31">
        <f>N63/$N$68</f>
        <v>3.8073933501323421E-6</v>
      </c>
    </row>
    <row r="64" spans="1:16" x14ac:dyDescent="0.25">
      <c r="A64" s="10">
        <f t="shared" si="1"/>
        <v>49</v>
      </c>
      <c r="B64" s="11" t="s">
        <v>42</v>
      </c>
      <c r="C64" s="30" t="s">
        <v>42</v>
      </c>
      <c r="D64" s="12" t="s">
        <v>2</v>
      </c>
      <c r="E64" s="13"/>
      <c r="F64" s="13"/>
      <c r="G64" s="14">
        <f>VLOOKUP(B64,[1]Brokers!$B$9:$H$69,7,0)</f>
        <v>3194225.46</v>
      </c>
      <c r="H64" s="14">
        <f>VLOOKUP(B64,[2]Brokers!$B$9:$AD$69,29,0)</f>
        <v>0</v>
      </c>
      <c r="I64" s="14">
        <f>VLOOKUP(B64,[1]Brokers!$B$9:$W$69,12,0)</f>
        <v>0</v>
      </c>
      <c r="J64" s="14">
        <f>VLOOKUP(B64,[1]Brokers!$B$9:$R$69,17,0)</f>
        <v>0</v>
      </c>
      <c r="K64" s="14">
        <v>0</v>
      </c>
      <c r="L64" s="14">
        <f>VLOOKUP(B64,[1]Brokers!$B$9:$W$69,22,0)</f>
        <v>0</v>
      </c>
      <c r="M64" s="14">
        <f>K64+J64+I64+H64+G64+L64</f>
        <v>3194225.46</v>
      </c>
      <c r="N64" s="29">
        <f>VLOOKUP(B64,[3]Sheet1!$B$16:$P$69,13,0)</f>
        <v>3194225.46</v>
      </c>
      <c r="O64" s="31">
        <f>N64/$N$68</f>
        <v>2.6375726669199863E-6</v>
      </c>
    </row>
    <row r="65" spans="1:16" x14ac:dyDescent="0.25">
      <c r="A65" s="10">
        <f t="shared" si="1"/>
        <v>50</v>
      </c>
      <c r="B65" s="11" t="s">
        <v>44</v>
      </c>
      <c r="C65" s="30" t="s">
        <v>44</v>
      </c>
      <c r="D65" s="12" t="s">
        <v>2</v>
      </c>
      <c r="E65" s="13"/>
      <c r="F65" s="13"/>
      <c r="G65" s="14">
        <f>VLOOKUP(B65,[1]Brokers!$B$9:$H$69,7,0)</f>
        <v>0</v>
      </c>
      <c r="H65" s="14">
        <f>VLOOKUP(B65,[2]Brokers!$B$9:$AD$69,29,0)</f>
        <v>0</v>
      </c>
      <c r="I65" s="14">
        <f>VLOOKUP(B65,[1]Brokers!$B$9:$W$69,12,0)</f>
        <v>0</v>
      </c>
      <c r="J65" s="14">
        <f>VLOOKUP(B65,[1]Brokers!$B$9:$R$69,17,0)</f>
        <v>3000000</v>
      </c>
      <c r="K65" s="14">
        <v>0</v>
      </c>
      <c r="L65" s="14">
        <f>VLOOKUP(B65,[1]Brokers!$B$9:$W$69,22,0)</f>
        <v>0</v>
      </c>
      <c r="M65" s="14">
        <f>K65+J65+I65+H65+G65+L65</f>
        <v>3000000</v>
      </c>
      <c r="N65" s="29">
        <f>VLOOKUP(B65,[3]Sheet1!$B$16:$P$69,13,0)</f>
        <v>3000000</v>
      </c>
      <c r="O65" s="31">
        <f>N65/$N$68</f>
        <v>2.4771945812365915E-6</v>
      </c>
    </row>
    <row r="66" spans="1:16" x14ac:dyDescent="0.25">
      <c r="A66" s="10">
        <f t="shared" si="1"/>
        <v>51</v>
      </c>
      <c r="B66" s="11" t="s">
        <v>71</v>
      </c>
      <c r="C66" s="30" t="s">
        <v>68</v>
      </c>
      <c r="D66" s="12" t="s">
        <v>2</v>
      </c>
      <c r="E66" s="13"/>
      <c r="F66" s="13"/>
      <c r="G66" s="14">
        <f>VLOOKUP(B66,[1]Brokers!$B$9:$H$69,7,0)</f>
        <v>0</v>
      </c>
      <c r="H66" s="14">
        <f>VLOOKUP(B66,[2]Brokers!$B$9:$AD$69,29,0)</f>
        <v>0</v>
      </c>
      <c r="I66" s="14">
        <f>VLOOKUP(B66,[1]Brokers!$B$9:$W$69,12,0)</f>
        <v>0</v>
      </c>
      <c r="J66" s="14">
        <f>VLOOKUP(B66,[1]Brokers!$B$9:$R$69,17,0)</f>
        <v>0</v>
      </c>
      <c r="K66" s="14"/>
      <c r="L66" s="14">
        <f>VLOOKUP(B66,[1]Brokers!$B$9:$W$69,22,0)</f>
        <v>0</v>
      </c>
      <c r="M66" s="14">
        <f>K66+J66+I66+H66+G66+L66</f>
        <v>0</v>
      </c>
      <c r="N66" s="29">
        <f>VLOOKUP(B66,[3]Sheet1!$B$16:$P$69,13,0)</f>
        <v>420000</v>
      </c>
      <c r="O66" s="31">
        <f>N66/$N$68</f>
        <v>3.4680724137312279E-7</v>
      </c>
    </row>
    <row r="67" spans="1:16" x14ac:dyDescent="0.25">
      <c r="A67" s="10">
        <f t="shared" si="1"/>
        <v>52</v>
      </c>
      <c r="B67" s="11" t="s">
        <v>39</v>
      </c>
      <c r="C67" s="30" t="s">
        <v>111</v>
      </c>
      <c r="D67" s="12" t="s">
        <v>2</v>
      </c>
      <c r="E67" s="13"/>
      <c r="F67" s="13"/>
      <c r="G67" s="14">
        <f>VLOOKUP(B67,[1]Brokers!$B$9:$H$69,7,0)</f>
        <v>0</v>
      </c>
      <c r="H67" s="14">
        <f>VLOOKUP(B67,[2]Brokers!$B$9:$AD$69,29,0)</f>
        <v>0</v>
      </c>
      <c r="I67" s="14">
        <f>VLOOKUP(B67,[1]Brokers!$B$9:$W$69,12,0)</f>
        <v>0</v>
      </c>
      <c r="J67" s="14">
        <f>VLOOKUP(B67,[1]Brokers!$B$9:$R$69,17,0)</f>
        <v>0</v>
      </c>
      <c r="K67" s="14">
        <v>0</v>
      </c>
      <c r="L67" s="14">
        <f>VLOOKUP(B67,[1]Brokers!$B$9:$W$69,22,0)</f>
        <v>0</v>
      </c>
      <c r="M67" s="14">
        <f>K67+J67+I67+H67+G67+L67</f>
        <v>0</v>
      </c>
      <c r="N67" s="29">
        <f>VLOOKUP(B67,[3]Sheet1!$B$16:$P$69,13,0)</f>
        <v>0</v>
      </c>
      <c r="O67" s="31">
        <f>N67/$N$68</f>
        <v>0</v>
      </c>
    </row>
    <row r="68" spans="1:16" ht="16.5" customHeight="1" thickBot="1" x14ac:dyDescent="0.3">
      <c r="A68" s="43" t="s">
        <v>54</v>
      </c>
      <c r="B68" s="44"/>
      <c r="C68" s="45"/>
      <c r="D68" s="26">
        <f>COUNTA(D16:D67)</f>
        <v>52</v>
      </c>
      <c r="E68" s="26">
        <f>COUNTA(E16:E67)</f>
        <v>17</v>
      </c>
      <c r="F68" s="26">
        <f>COUNTA(F16:F67)</f>
        <v>14</v>
      </c>
      <c r="G68" s="32">
        <f t="shared" ref="G68:O68" si="2">SUM(G16:G67)</f>
        <v>71774278443.800049</v>
      </c>
      <c r="H68" s="32">
        <f t="shared" si="2"/>
        <v>0</v>
      </c>
      <c r="I68" s="32">
        <f t="shared" si="2"/>
        <v>300123062000</v>
      </c>
      <c r="J68" s="32">
        <f t="shared" si="2"/>
        <v>473103400000</v>
      </c>
      <c r="K68" s="32">
        <f t="shared" si="2"/>
        <v>0</v>
      </c>
      <c r="L68" s="32">
        <f t="shared" si="2"/>
        <v>222369540000</v>
      </c>
      <c r="M68" s="32">
        <f t="shared" si="2"/>
        <v>1067370280443.7999</v>
      </c>
      <c r="N68" s="32">
        <f t="shared" si="2"/>
        <v>1211047377030.2004</v>
      </c>
      <c r="O68" s="33">
        <f t="shared" si="2"/>
        <v>0.99999999999999956</v>
      </c>
      <c r="P68" s="17"/>
    </row>
    <row r="69" spans="1:16" x14ac:dyDescent="0.25">
      <c r="K69" s="18"/>
      <c r="L69" s="18"/>
      <c r="M69" s="19"/>
      <c r="O69" s="18"/>
      <c r="P69" s="17"/>
    </row>
    <row r="70" spans="1:16" ht="27.6" customHeight="1" x14ac:dyDescent="0.25">
      <c r="B70" s="42" t="s">
        <v>55</v>
      </c>
      <c r="C70" s="42"/>
      <c r="D70" s="24"/>
      <c r="E70" s="24"/>
      <c r="F70" s="24"/>
      <c r="H70" s="20"/>
      <c r="K70" s="18"/>
      <c r="L70" s="18"/>
      <c r="M70" s="18"/>
      <c r="P70" s="17"/>
    </row>
    <row r="71" spans="1:16" ht="27.6" customHeight="1" x14ac:dyDescent="0.25">
      <c r="C71" s="25"/>
      <c r="D71" s="25"/>
      <c r="E71" s="25"/>
      <c r="F71" s="25"/>
      <c r="P71" s="17"/>
    </row>
    <row r="72" spans="1:16" x14ac:dyDescent="0.25">
      <c r="P72" s="17"/>
    </row>
    <row r="73" spans="1:16" x14ac:dyDescent="0.25">
      <c r="P73" s="17"/>
    </row>
  </sheetData>
  <sortState ref="B16:O67">
    <sortCondition descending="1" ref="O67"/>
  </sortState>
  <mergeCells count="15">
    <mergeCell ref="N11:O11"/>
    <mergeCell ref="M14:M15"/>
    <mergeCell ref="N14:N15"/>
    <mergeCell ref="D9:K9"/>
    <mergeCell ref="B70:C70"/>
    <mergeCell ref="A68:C68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ageMargins left="0.7" right="0.7" top="0.75" bottom="0.75" header="0.3" footer="0.3"/>
  <pageSetup paperSize="9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2021-06-16T02:15:55Z</cp:lastPrinted>
  <dcterms:created xsi:type="dcterms:W3CDTF">2017-06-09T07:51:20Z</dcterms:created>
  <dcterms:modified xsi:type="dcterms:W3CDTF">2021-06-16T02:16:02Z</dcterms:modified>
</cp:coreProperties>
</file>