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13830" windowHeight="55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Sheet1!$A$1:$N$78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6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6" i="1"/>
  <c r="M17" i="1" l="1"/>
  <c r="M18" i="1"/>
  <c r="M19" i="1"/>
  <c r="M20" i="1"/>
  <c r="M21" i="1"/>
  <c r="M24" i="1"/>
  <c r="M22" i="1"/>
  <c r="M25" i="1"/>
  <c r="M23" i="1"/>
  <c r="M26" i="1"/>
  <c r="M27" i="1"/>
  <c r="M28" i="1"/>
  <c r="M29" i="1"/>
  <c r="M30" i="1"/>
  <c r="M32" i="1"/>
  <c r="M31" i="1"/>
  <c r="M33" i="1"/>
  <c r="M35" i="1"/>
  <c r="M34" i="1"/>
  <c r="M38" i="1"/>
  <c r="M36" i="1"/>
  <c r="M39" i="1"/>
  <c r="M37" i="1"/>
  <c r="M41" i="1"/>
  <c r="M40" i="1"/>
  <c r="M42" i="1"/>
  <c r="M43" i="1"/>
  <c r="M44" i="1"/>
  <c r="M45" i="1"/>
  <c r="M47" i="1"/>
  <c r="M46" i="1"/>
  <c r="M49" i="1"/>
  <c r="M50" i="1"/>
  <c r="M52" i="1"/>
  <c r="M53" i="1"/>
  <c r="M51" i="1"/>
  <c r="M48" i="1"/>
  <c r="M54" i="1"/>
  <c r="M55" i="1"/>
  <c r="M57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16" i="1"/>
  <c r="I57" i="1" l="1"/>
  <c r="I58" i="1"/>
  <c r="I60" i="1"/>
  <c r="I56" i="1"/>
  <c r="I61" i="1"/>
  <c r="I59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59" i="1"/>
  <c r="K61" i="1"/>
  <c r="K60" i="1"/>
  <c r="K58" i="1"/>
  <c r="K57" i="1"/>
  <c r="L16" i="1" l="1"/>
  <c r="L17" i="1"/>
  <c r="L19" i="1"/>
  <c r="L20" i="1"/>
  <c r="L23" i="1"/>
  <c r="L26" i="1"/>
  <c r="L30" i="1"/>
  <c r="L28" i="1"/>
  <c r="L32" i="1"/>
  <c r="L35" i="1"/>
  <c r="L39" i="1"/>
  <c r="L36" i="1"/>
  <c r="L50" i="1"/>
  <c r="L53" i="1"/>
  <c r="L47" i="1"/>
  <c r="L63" i="1"/>
  <c r="L65" i="1"/>
  <c r="L67" i="1"/>
  <c r="L69" i="1"/>
  <c r="L71" i="1"/>
  <c r="L73" i="1"/>
  <c r="L18" i="1"/>
  <c r="L21" i="1"/>
  <c r="L24" i="1"/>
  <c r="L25" i="1"/>
  <c r="L22" i="1"/>
  <c r="L29" i="1"/>
  <c r="L31" i="1"/>
  <c r="L33" i="1"/>
  <c r="L27" i="1"/>
  <c r="L56" i="1"/>
  <c r="L38" i="1"/>
  <c r="L40" i="1"/>
  <c r="L37" i="1"/>
  <c r="L49" i="1"/>
  <c r="L51" i="1"/>
  <c r="L57" i="1"/>
  <c r="L60" i="1"/>
  <c r="L59" i="1"/>
  <c r="L34" i="1"/>
  <c r="L41" i="1"/>
  <c r="L42" i="1"/>
  <c r="L44" i="1"/>
  <c r="L43" i="1"/>
  <c r="L46" i="1"/>
  <c r="L45" i="1"/>
  <c r="L48" i="1"/>
  <c r="L54" i="1"/>
  <c r="L55" i="1"/>
  <c r="L52" i="1"/>
  <c r="L58" i="1"/>
  <c r="L61" i="1"/>
  <c r="L62" i="1"/>
  <c r="L64" i="1"/>
  <c r="L66" i="1"/>
  <c r="L68" i="1"/>
  <c r="L70" i="1"/>
  <c r="L72" i="1"/>
  <c r="L74" i="1"/>
  <c r="D75" i="1"/>
  <c r="E75" i="1"/>
  <c r="F75" i="1"/>
  <c r="L75" i="1" l="1"/>
  <c r="K75" i="1"/>
  <c r="M75" i="1"/>
  <c r="N19" i="1" l="1"/>
  <c r="N30" i="1"/>
  <c r="N38" i="1"/>
  <c r="N37" i="1"/>
  <c r="N51" i="1"/>
  <c r="N29" i="1"/>
  <c r="N33" i="1"/>
  <c r="N34" i="1"/>
  <c r="N42" i="1"/>
  <c r="N43" i="1"/>
  <c r="N45" i="1"/>
  <c r="N54" i="1"/>
  <c r="N52" i="1"/>
  <c r="N56" i="1"/>
  <c r="N63" i="1"/>
  <c r="N67" i="1"/>
  <c r="N71" i="1"/>
  <c r="N23" i="1"/>
  <c r="N32" i="1"/>
  <c r="N39" i="1"/>
  <c r="N50" i="1"/>
  <c r="N47" i="1"/>
  <c r="N17" i="1"/>
  <c r="N49" i="1"/>
  <c r="N69" i="1"/>
  <c r="N24" i="1"/>
  <c r="N27" i="1"/>
  <c r="N48" i="1"/>
  <c r="N26" i="1"/>
  <c r="N60" i="1"/>
  <c r="N66" i="1"/>
  <c r="N74" i="1"/>
  <c r="N65" i="1"/>
  <c r="N16" i="1"/>
  <c r="N64" i="1"/>
  <c r="N20" i="1"/>
  <c r="N53" i="1"/>
  <c r="N73" i="1"/>
  <c r="N25" i="1"/>
  <c r="N41" i="1"/>
  <c r="N55" i="1"/>
  <c r="N40" i="1"/>
  <c r="N61" i="1"/>
  <c r="N68" i="1"/>
  <c r="N28" i="1"/>
  <c r="N59" i="1"/>
  <c r="N18" i="1"/>
  <c r="N22" i="1"/>
  <c r="N44" i="1"/>
  <c r="N58" i="1"/>
  <c r="N36" i="1"/>
  <c r="N62" i="1"/>
  <c r="N70" i="1"/>
  <c r="N35" i="1"/>
  <c r="N21" i="1"/>
  <c r="N31" i="1"/>
  <c r="N46" i="1"/>
  <c r="N57" i="1"/>
  <c r="N72" i="1"/>
  <c r="I75" i="1"/>
  <c r="G75" i="1"/>
  <c r="H75" i="1"/>
  <c r="N75" i="1" l="1"/>
</calcChain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<sst xmlns="http://schemas.openxmlformats.org/spreadsheetml/2006/main" count="226" uniqueCount="132">
  <si>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</si>
  <si>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</si>
  <si>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</si>
  <si>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</si>
  <si>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</si>
  <si>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</si>
  <si>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</si>
  <si>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</si>
  <si>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</si>
  <si>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</si>
  <si>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</si>
  <si>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</si>
  <si>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</si>
  <si>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</si>
  <si>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</si>
  <si>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</si>
  <si>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</si>
  <si>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</si>
  <si>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</si>
  <si>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</si>
  <si>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</si>
  <si>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</si>
  <si>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</si>
  <si>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</si>
  <si>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</si>
  <si>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</si>
  <si>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</si>
  <si>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</si>
  <si>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</si>
  <si>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</si>
  <si>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</si>
  <si>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</si>
  <si>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</si>
  <si>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</si>
  <si>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</si>
  <si>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</si>
  <si>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</si>
  <si>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</si>
  <si>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</si>
  <si>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</si>
  <si>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</si>
  <si>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</si>
  <si>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</si>
  <si>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</si>
  <si>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</si>
  <si>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</si>
  <si>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</si>
  <si>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</si>
  <si>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</si>
  <si>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</si>
  <si>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</si>
  <si>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</si>
  <si>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</si>
  <si>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</si>
  <si>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</si>
  <si>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</si>
  <si>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</si>
  <si>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</si>
  <si>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</si>
  <si>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</si>
  <si>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</si>
  <si>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</si>
  <si>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</si>
  <si>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</si>
  <si>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</si>
  <si>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</si>
  <si>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</si>
  <si>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</si>
  <si>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</si>
  <si>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</si>
  <si>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</si>
  <si>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</si>
  <si>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</si>
  <si>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</si>
  <si>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</si>
  <si>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</si>
  <si>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</si>
  <si>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</si>
  <si>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</si>
  <si>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</si>
  <si>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</si>
  <si>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</si>
  <si>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</si>
  <si>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</si>
  <si>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</si>
  <si>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</si>
  <si>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</si>
  <si>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</si>
  <si>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</si>
  <si>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</si>
  <si>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</si>
  <si>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</si>
  <si>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</si>
  <si>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</si>
  <si>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</si>
  <si>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</si>
  <si>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</si>
  <si>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</si>
  <si>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</si>
  <si>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</si>
  <si>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</si>
  <si>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</si>
  <si>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</si>
  <si>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</si>
  <si>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</si>
  <si>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</si>
  <si>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</si>
  <si>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</si>
  <si>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</si>
  <si>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</si>
  <si>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</si>
  <si>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</si>
  <si>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</si>
  <si>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</si>
  <si>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</si>
  <si>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</si>
  <si>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</si>
  <si>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</si>
  <si>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</si>
  <si>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</si>
  <si>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</si>
  <si>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</si>
  <si>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</si>
  <si>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</si>
  <si>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</si>
  <si>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</si>
  <si>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</si>
  <si>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</si>
  <si>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</si>
  <si>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</si>
  <si>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October</t>
  </si>
  <si>
    <t>As of  Oct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</si>
</sst>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5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3" borderId="4" xfId="1" applyFont="1" applyFill="1" applyBorder="1" applyAlignment="1">
      <alignment vertical="center" wrapText="1"/>
    </xf>
    <xf numFmtId="9" fontId="8" fillId="4" borderId="8" xfId="2" applyFont="1" applyFill="1" applyBorder="1" applyAlignment="1">
      <alignment horizontal="center" vertical="center"/>
    </xf>
    <xf numFmtId="165" fontId="2" fillId="4" borderId="10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2" fillId="4" borderId="11" xfId="1" applyFont="1" applyFill="1" applyBorder="1" applyAlignment="1">
      <alignment horizontal="right"/>
    </xf>
    <xf numFmtId="43" fontId="7" fillId="4" borderId="11" xfId="1" applyFont="1" applyFill="1" applyBorder="1" applyAlignment="1">
      <alignment horizontal="right" vertical="center"/>
    </xf>
    <xf numFmtId="43" fontId="7" fillId="4" borderId="11" xfId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63039816.549999997</v>
          </cell>
          <cell r="F10">
            <v>2777</v>
          </cell>
          <cell r="G10">
            <v>7969569</v>
          </cell>
          <cell r="H10">
            <v>71009385.549999997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75259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22681656.199999999</v>
          </cell>
          <cell r="H11">
            <v>22739656.199999999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9093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85297430.159999996</v>
          </cell>
          <cell r="F12">
            <v>69593</v>
          </cell>
          <cell r="G12">
            <v>43290121.200000003</v>
          </cell>
          <cell r="H12">
            <v>128587551.36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121802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159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255408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1404971355.4100001</v>
          </cell>
          <cell r="H16">
            <v>2428060602.9500003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  <cell r="X16">
            <v>22173028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48692060.090000004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349309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16471844.189999999</v>
          </cell>
          <cell r="H19">
            <v>47393424.189999998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168305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12151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434635780.02999997</v>
          </cell>
          <cell r="F22">
            <v>1291565</v>
          </cell>
          <cell r="G22">
            <v>382155274.86000001</v>
          </cell>
          <cell r="H22">
            <v>816791054.88999999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2497087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  <cell r="X23">
            <v>18609782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30715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14638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14766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3039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87299185.980000004</v>
          </cell>
          <cell r="H34">
            <v>240380516.92000002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  <cell r="X34">
            <v>742817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77880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77990465.219999999</v>
          </cell>
          <cell r="F36">
            <v>199138</v>
          </cell>
          <cell r="G36">
            <v>95516526</v>
          </cell>
          <cell r="H36">
            <v>173506991.22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243379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1487281720.8399999</v>
          </cell>
          <cell r="F37">
            <v>1795348</v>
          </cell>
          <cell r="G37">
            <v>645028059.55999994</v>
          </cell>
          <cell r="H37">
            <v>2132309780.3999999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2810257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71246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10274279.699999999</v>
          </cell>
          <cell r="F40">
            <v>44127</v>
          </cell>
          <cell r="G40">
            <v>108421259</v>
          </cell>
          <cell r="H40">
            <v>118695538.7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45991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11972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9436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14013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10260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729378733.54999995</v>
          </cell>
          <cell r="H46">
            <v>2028264638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2759234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15981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57587228.520000003</v>
          </cell>
          <cell r="F49">
            <v>79342</v>
          </cell>
          <cell r="G49">
            <v>45831690.5</v>
          </cell>
          <cell r="H49">
            <v>103418919.02000001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174057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247310750.28999999</v>
          </cell>
          <cell r="F51">
            <v>518698</v>
          </cell>
          <cell r="G51">
            <v>356532819.19999999</v>
          </cell>
          <cell r="H51">
            <v>603843569.49000001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1656845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6623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29766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9512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1244594320.1500001</v>
          </cell>
          <cell r="F58">
            <v>8527707</v>
          </cell>
          <cell r="G58">
            <v>1760027371.4200001</v>
          </cell>
          <cell r="H58">
            <v>3004621691.5700002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16717125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2866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20111987.699999999</v>
          </cell>
          <cell r="F60">
            <v>24150</v>
          </cell>
          <cell r="G60">
            <v>42976506.369999997</v>
          </cell>
          <cell r="H60">
            <v>63088494.069999993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25012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370018421.44999999</v>
          </cell>
          <cell r="F61">
            <v>1688974</v>
          </cell>
          <cell r="G61">
            <v>375884642.20999998</v>
          </cell>
          <cell r="H61">
            <v>745903063.65999997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  <cell r="X61">
            <v>2920902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6674661.3200000003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5525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61510108.149999999</v>
          </cell>
          <cell r="F63">
            <v>109883</v>
          </cell>
          <cell r="G63">
            <v>67899052.599999994</v>
          </cell>
          <cell r="H63">
            <v>129409160.75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246130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3379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46333995.189999998</v>
          </cell>
          <cell r="F67">
            <v>62318</v>
          </cell>
          <cell r="G67">
            <v>34031630</v>
          </cell>
          <cell r="H67">
            <v>80365625.189999998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143891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72482</v>
          </cell>
          <cell r="E10">
            <v>63039816.549999997</v>
          </cell>
          <cell r="F10">
            <v>2777</v>
          </cell>
          <cell r="G10">
            <v>7969569</v>
          </cell>
          <cell r="H10">
            <v>71009385.549999997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75259</v>
          </cell>
          <cell r="Y10">
            <v>71009385.549999997</v>
          </cell>
          <cell r="Z10">
            <v>146777989.26999998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</v>
          </cell>
          <cell r="E11">
            <v>58000</v>
          </cell>
          <cell r="F11">
            <v>8993</v>
          </cell>
          <cell r="G11">
            <v>22681656.199999999</v>
          </cell>
          <cell r="H11">
            <v>22739656.199999999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9093</v>
          </cell>
          <cell r="Y11">
            <v>22739656.199999999</v>
          </cell>
          <cell r="Z11">
            <v>125347113.60000001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52209</v>
          </cell>
          <cell r="E12">
            <v>85297430.159999996</v>
          </cell>
          <cell r="F12">
            <v>69593</v>
          </cell>
          <cell r="G12">
            <v>43290121.200000003</v>
          </cell>
          <cell r="H12">
            <v>128587551.36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121802</v>
          </cell>
          <cell r="Y12">
            <v>128587551.36</v>
          </cell>
          <cell r="Z12">
            <v>2810820443.0400004</v>
          </cell>
        </row>
        <row r="13">
          <cell r="B13" t="str">
            <v>ARGB</v>
          </cell>
          <cell r="C13" t="str">
            <v>Аргай бэст ХХК</v>
          </cell>
          <cell r="D13">
            <v>64</v>
          </cell>
          <cell r="E13">
            <v>23333.8</v>
          </cell>
          <cell r="F13">
            <v>95</v>
          </cell>
          <cell r="G13">
            <v>679500</v>
          </cell>
          <cell r="H13">
            <v>702833.8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159</v>
          </cell>
          <cell r="Y13">
            <v>702833.8</v>
          </cell>
          <cell r="Z13">
            <v>15456116.300000001</v>
          </cell>
        </row>
        <row r="14">
          <cell r="B14" t="str">
            <v>BATS</v>
          </cell>
          <cell r="C14" t="str">
            <v>Батс ХХК</v>
          </cell>
          <cell r="D14">
            <v>241708</v>
          </cell>
          <cell r="E14">
            <v>60252015</v>
          </cell>
          <cell r="F14">
            <v>13700</v>
          </cell>
          <cell r="G14">
            <v>10082741</v>
          </cell>
          <cell r="H14">
            <v>70334756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255408</v>
          </cell>
          <cell r="Y14">
            <v>70334756</v>
          </cell>
          <cell r="Z14">
            <v>918690558.00999999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10916426</v>
          </cell>
          <cell r="E16">
            <v>1023089247.5400001</v>
          </cell>
          <cell r="F16">
            <v>11256597</v>
          </cell>
          <cell r="G16">
            <v>1404971355.4100001</v>
          </cell>
          <cell r="H16">
            <v>2428060602.9500003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>
            <v>0</v>
          </cell>
          <cell r="T16">
            <v>0</v>
          </cell>
          <cell r="U16">
            <v>5</v>
          </cell>
          <cell r="V16">
            <v>515000</v>
          </cell>
          <cell r="W16">
            <v>515000</v>
          </cell>
          <cell r="X16">
            <v>22173028</v>
          </cell>
          <cell r="Y16">
            <v>2428575602.9500003</v>
          </cell>
          <cell r="Z16">
            <v>26223785873.799999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36300</v>
          </cell>
          <cell r="E18">
            <v>25171062</v>
          </cell>
          <cell r="F18">
            <v>313009</v>
          </cell>
          <cell r="G18">
            <v>23520998.09</v>
          </cell>
          <cell r="H18">
            <v>48692060.090000004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349309</v>
          </cell>
          <cell r="Y18">
            <v>48692060.090000004</v>
          </cell>
          <cell r="Z18">
            <v>99988864.210000008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145994</v>
          </cell>
          <cell r="E19">
            <v>30921580</v>
          </cell>
          <cell r="F19">
            <v>22311</v>
          </cell>
          <cell r="G19">
            <v>16471844.189999999</v>
          </cell>
          <cell r="H19">
            <v>47393424.189999998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168305</v>
          </cell>
          <cell r="Y19">
            <v>47393424.189999998</v>
          </cell>
          <cell r="Z19">
            <v>1362020402.7599998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77593821.23999998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1569</v>
          </cell>
          <cell r="E21">
            <v>7901660</v>
          </cell>
          <cell r="F21">
            <v>10582</v>
          </cell>
          <cell r="G21">
            <v>18129320</v>
          </cell>
          <cell r="H21">
            <v>26030980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12151</v>
          </cell>
          <cell r="Y21">
            <v>26030980</v>
          </cell>
          <cell r="Z21">
            <v>146480999.91</v>
          </cell>
        </row>
        <row r="22">
          <cell r="B22" t="str">
            <v>BUMB</v>
          </cell>
          <cell r="C22" t="str">
            <v>Бумбат-Алтай ХХК</v>
          </cell>
          <cell r="D22">
            <v>1205522</v>
          </cell>
          <cell r="E22">
            <v>434635780.02999997</v>
          </cell>
          <cell r="F22">
            <v>1291565</v>
          </cell>
          <cell r="G22">
            <v>382155274.86000001</v>
          </cell>
          <cell r="H22">
            <v>816791054.88999999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2497087</v>
          </cell>
          <cell r="Y22">
            <v>816791054.88999999</v>
          </cell>
          <cell r="Z22">
            <v>13878087735.999998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9587276</v>
          </cell>
          <cell r="E23">
            <v>710011763.12</v>
          </cell>
          <cell r="F23">
            <v>8995804</v>
          </cell>
          <cell r="G23">
            <v>1167738085.48</v>
          </cell>
          <cell r="H23">
            <v>1877749848.5999999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>
            <v>13685</v>
          </cell>
          <cell r="T23">
            <v>1426908990</v>
          </cell>
          <cell r="U23">
            <v>13017</v>
          </cell>
          <cell r="V23">
            <v>1358502790</v>
          </cell>
          <cell r="W23">
            <v>2785411780</v>
          </cell>
          <cell r="X23">
            <v>18609782</v>
          </cell>
          <cell r="Y23">
            <v>4663161628.6000004</v>
          </cell>
          <cell r="Z23">
            <v>51304282118.23999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1538</v>
          </cell>
          <cell r="E26">
            <v>1803540</v>
          </cell>
          <cell r="F26">
            <v>29177</v>
          </cell>
          <cell r="G26">
            <v>22468989</v>
          </cell>
          <cell r="H26">
            <v>24272529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30715</v>
          </cell>
          <cell r="Y26">
            <v>24272529</v>
          </cell>
          <cell r="Z26">
            <v>7846227550.7400007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2461</v>
          </cell>
          <cell r="E28">
            <v>4937603</v>
          </cell>
          <cell r="F28">
            <v>12177</v>
          </cell>
          <cell r="G28">
            <v>2236240</v>
          </cell>
          <cell r="H28">
            <v>7173843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14638</v>
          </cell>
          <cell r="Y28">
            <v>7173843</v>
          </cell>
          <cell r="Z28">
            <v>331217162.83999997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267</v>
          </cell>
          <cell r="E29">
            <v>176948</v>
          </cell>
          <cell r="F29">
            <v>14499</v>
          </cell>
          <cell r="G29">
            <v>2500428.5</v>
          </cell>
          <cell r="H29">
            <v>2677376.5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14766</v>
          </cell>
          <cell r="Y29">
            <v>2677376.5</v>
          </cell>
          <cell r="Z29">
            <v>644645304.26999998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3039</v>
          </cell>
          <cell r="E33">
            <v>1946310</v>
          </cell>
          <cell r="F33">
            <v>0</v>
          </cell>
          <cell r="G33">
            <v>0</v>
          </cell>
          <cell r="H33">
            <v>1946310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3039</v>
          </cell>
          <cell r="Y33">
            <v>1946310</v>
          </cell>
          <cell r="Z33">
            <v>46873145.030000001</v>
          </cell>
        </row>
        <row r="34">
          <cell r="B34" t="str">
            <v>GAUL</v>
          </cell>
          <cell r="C34" t="str">
            <v>Гаүли ХХК</v>
          </cell>
          <cell r="D34">
            <v>370387</v>
          </cell>
          <cell r="E34">
            <v>153081330.94</v>
          </cell>
          <cell r="F34">
            <v>371614</v>
          </cell>
          <cell r="G34">
            <v>87299185.980000004</v>
          </cell>
          <cell r="H34">
            <v>240380516.92000002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408</v>
          </cell>
          <cell r="T34">
            <v>41011500</v>
          </cell>
          <cell r="U34">
            <v>408</v>
          </cell>
          <cell r="V34">
            <v>41011500</v>
          </cell>
          <cell r="W34">
            <v>82023000</v>
          </cell>
          <cell r="X34">
            <v>742817</v>
          </cell>
          <cell r="Y34">
            <v>322403516.92000002</v>
          </cell>
          <cell r="Z34">
            <v>17968549297.119995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77880</v>
          </cell>
          <cell r="E35">
            <v>63243742</v>
          </cell>
          <cell r="F35">
            <v>0</v>
          </cell>
          <cell r="G35">
            <v>0</v>
          </cell>
          <cell r="H35">
            <v>63243742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77880</v>
          </cell>
          <cell r="Y35">
            <v>63243742</v>
          </cell>
          <cell r="Z35">
            <v>363839563.88000005</v>
          </cell>
        </row>
        <row r="36">
          <cell r="B36" t="str">
            <v>GDSC</v>
          </cell>
          <cell r="C36" t="str">
            <v>Гүүдсек ХХК</v>
          </cell>
          <cell r="D36">
            <v>44241</v>
          </cell>
          <cell r="E36">
            <v>77990465.219999999</v>
          </cell>
          <cell r="F36">
            <v>199138</v>
          </cell>
          <cell r="G36">
            <v>95516526</v>
          </cell>
          <cell r="H36">
            <v>173506991.22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243379</v>
          </cell>
          <cell r="Y36">
            <v>173506991.22</v>
          </cell>
          <cell r="Z36">
            <v>426095446.78999996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1014909</v>
          </cell>
          <cell r="E37">
            <v>1487281720.8399999</v>
          </cell>
          <cell r="F37">
            <v>1795348</v>
          </cell>
          <cell r="G37">
            <v>645028059.55999994</v>
          </cell>
          <cell r="H37">
            <v>2132309780.3999999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2810257</v>
          </cell>
          <cell r="Y37">
            <v>2132309780.3999999</v>
          </cell>
          <cell r="Z37">
            <v>9940542396.5900002</v>
          </cell>
        </row>
        <row r="38">
          <cell r="B38" t="str">
            <v>GNDX</v>
          </cell>
          <cell r="C38" t="str">
            <v>Гендекс ХХК</v>
          </cell>
          <cell r="D38">
            <v>6888</v>
          </cell>
          <cell r="E38">
            <v>37620840</v>
          </cell>
          <cell r="F38">
            <v>64358</v>
          </cell>
          <cell r="G38">
            <v>47292814</v>
          </cell>
          <cell r="H38">
            <v>84913654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71246</v>
          </cell>
          <cell r="Y38">
            <v>84913654</v>
          </cell>
          <cell r="Z38">
            <v>808303699.33999991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1864</v>
          </cell>
          <cell r="E40">
            <v>10274279.699999999</v>
          </cell>
          <cell r="F40">
            <v>44127</v>
          </cell>
          <cell r="G40">
            <v>108421259</v>
          </cell>
          <cell r="H40">
            <v>118695538.7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45991</v>
          </cell>
          <cell r="Y40">
            <v>118695538.7</v>
          </cell>
          <cell r="Z40">
            <v>356626867.15999997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301</v>
          </cell>
          <cell r="E42">
            <v>263912</v>
          </cell>
          <cell r="F42">
            <v>11671</v>
          </cell>
          <cell r="G42">
            <v>6734864</v>
          </cell>
          <cell r="H42">
            <v>6998776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11972</v>
          </cell>
          <cell r="Y42">
            <v>6998776</v>
          </cell>
          <cell r="Z42">
            <v>442014202.31000006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485</v>
          </cell>
          <cell r="E43">
            <v>3585125</v>
          </cell>
          <cell r="F43">
            <v>8951</v>
          </cell>
          <cell r="G43">
            <v>8149977.5</v>
          </cell>
          <cell r="H43">
            <v>11735102.5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9436</v>
          </cell>
          <cell r="Y43">
            <v>11735102.5</v>
          </cell>
          <cell r="Z43">
            <v>259748563.86000001</v>
          </cell>
        </row>
        <row r="44">
          <cell r="B44" t="str">
            <v>MIBG</v>
          </cell>
          <cell r="C44" t="str">
            <v>Эм Ай Би Жи ХХК</v>
          </cell>
          <cell r="D44">
            <v>2570</v>
          </cell>
          <cell r="E44">
            <v>4121000</v>
          </cell>
          <cell r="F44">
            <v>11443</v>
          </cell>
          <cell r="G44">
            <v>25369890</v>
          </cell>
          <cell r="H44">
            <v>29490890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14013</v>
          </cell>
          <cell r="Y44">
            <v>29490890</v>
          </cell>
          <cell r="Z44">
            <v>239623523.94999999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10260</v>
          </cell>
          <cell r="G45">
            <v>8464980</v>
          </cell>
          <cell r="H45">
            <v>8464980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10260</v>
          </cell>
          <cell r="Y45">
            <v>8464980</v>
          </cell>
          <cell r="Z45">
            <v>71117524.969999999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1827753</v>
          </cell>
          <cell r="E46">
            <v>1298885904.45</v>
          </cell>
          <cell r="F46">
            <v>931481</v>
          </cell>
          <cell r="G46">
            <v>729378733.54999995</v>
          </cell>
          <cell r="H46">
            <v>2028264638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2759234</v>
          </cell>
          <cell r="Y46">
            <v>2028264638</v>
          </cell>
          <cell r="Z46">
            <v>5873359738.9500008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171910562</v>
          </cell>
        </row>
        <row r="48">
          <cell r="B48" t="str">
            <v>MSDQ</v>
          </cell>
          <cell r="C48" t="str">
            <v>Масдак ХХК</v>
          </cell>
          <cell r="D48">
            <v>13555</v>
          </cell>
          <cell r="E48">
            <v>2713768.2</v>
          </cell>
          <cell r="F48">
            <v>2426</v>
          </cell>
          <cell r="G48">
            <v>1868020</v>
          </cell>
          <cell r="H48">
            <v>4581788.2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15981</v>
          </cell>
          <cell r="Y48">
            <v>4581788.2</v>
          </cell>
          <cell r="Z48">
            <v>129818528.34000002</v>
          </cell>
        </row>
        <row r="49">
          <cell r="B49" t="str">
            <v>MSEC</v>
          </cell>
          <cell r="C49" t="str">
            <v>Монсек ХХК</v>
          </cell>
          <cell r="D49">
            <v>94715</v>
          </cell>
          <cell r="E49">
            <v>57587228.520000003</v>
          </cell>
          <cell r="F49">
            <v>79342</v>
          </cell>
          <cell r="G49">
            <v>45831690.5</v>
          </cell>
          <cell r="H49">
            <v>103418919.02000001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174057</v>
          </cell>
          <cell r="Y49">
            <v>103418919.02000001</v>
          </cell>
          <cell r="Z49">
            <v>1018618131.42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1138147</v>
          </cell>
          <cell r="E51">
            <v>247310750.28999999</v>
          </cell>
          <cell r="F51">
            <v>518698</v>
          </cell>
          <cell r="G51">
            <v>356532819.19999999</v>
          </cell>
          <cell r="H51">
            <v>603843569.49000001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1656845</v>
          </cell>
          <cell r="Y51">
            <v>603843569.49000001</v>
          </cell>
          <cell r="Z51">
            <v>26395847088.750004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2481</v>
          </cell>
          <cell r="E52">
            <v>3339010</v>
          </cell>
          <cell r="F52">
            <v>4142</v>
          </cell>
          <cell r="G52">
            <v>6181451</v>
          </cell>
          <cell r="H52">
            <v>9520461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6623</v>
          </cell>
          <cell r="Y52">
            <v>9520461</v>
          </cell>
          <cell r="Z52">
            <v>88426944.769999996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8178</v>
          </cell>
          <cell r="E54">
            <v>1866100</v>
          </cell>
          <cell r="F54">
            <v>21588</v>
          </cell>
          <cell r="G54">
            <v>12217440.5</v>
          </cell>
          <cell r="H54">
            <v>14083540.5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29766</v>
          </cell>
          <cell r="Y54">
            <v>14083540.5</v>
          </cell>
          <cell r="Z54">
            <v>669977396.20000005</v>
          </cell>
        </row>
        <row r="55">
          <cell r="B55" t="str">
            <v>SECP</v>
          </cell>
          <cell r="C55" t="str">
            <v>СИКАП</v>
          </cell>
          <cell r="D55">
            <v>15000</v>
          </cell>
          <cell r="E55">
            <v>976500</v>
          </cell>
          <cell r="F55">
            <v>0</v>
          </cell>
          <cell r="G55">
            <v>0</v>
          </cell>
          <cell r="H55">
            <v>976500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15000</v>
          </cell>
          <cell r="Y55">
            <v>976500</v>
          </cell>
          <cell r="Z55">
            <v>57404860.419999994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8262</v>
          </cell>
          <cell r="E57">
            <v>4156578</v>
          </cell>
          <cell r="F57">
            <v>1250</v>
          </cell>
          <cell r="G57">
            <v>19670287</v>
          </cell>
          <cell r="H57">
            <v>23826865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9512</v>
          </cell>
          <cell r="Y57">
            <v>23826865</v>
          </cell>
          <cell r="Z57">
            <v>36485988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8189418</v>
          </cell>
          <cell r="E58">
            <v>1244594320.1500001</v>
          </cell>
          <cell r="F58">
            <v>8527707</v>
          </cell>
          <cell r="G58">
            <v>1760027371.4200001</v>
          </cell>
          <cell r="H58">
            <v>3004621691.5700002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16717125</v>
          </cell>
          <cell r="Y58">
            <v>3004621691.5700002</v>
          </cell>
          <cell r="Z58">
            <v>7528276160.9099998</v>
          </cell>
        </row>
        <row r="59">
          <cell r="B59" t="str">
            <v>TABO</v>
          </cell>
          <cell r="C59" t="str">
            <v>Таван богд ХХК</v>
          </cell>
          <cell r="D59">
            <v>485</v>
          </cell>
          <cell r="E59">
            <v>1328050</v>
          </cell>
          <cell r="F59">
            <v>2381</v>
          </cell>
          <cell r="G59">
            <v>19599035</v>
          </cell>
          <cell r="H59">
            <v>20927085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2866</v>
          </cell>
          <cell r="Y59">
            <v>20927085</v>
          </cell>
          <cell r="Z59">
            <v>377509330.91999996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862</v>
          </cell>
          <cell r="E60">
            <v>20111987.699999999</v>
          </cell>
          <cell r="F60">
            <v>24150</v>
          </cell>
          <cell r="G60">
            <v>42976506.369999997</v>
          </cell>
          <cell r="H60">
            <v>63088494.069999993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25012</v>
          </cell>
          <cell r="Y60">
            <v>63088494.069999993</v>
          </cell>
          <cell r="Z60">
            <v>579975213.04999995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1231263</v>
          </cell>
          <cell r="E61">
            <v>370018421.44999999</v>
          </cell>
          <cell r="F61">
            <v>1688974</v>
          </cell>
          <cell r="G61">
            <v>375884642.20999998</v>
          </cell>
          <cell r="H61">
            <v>745903063.65999997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>
            <v>1</v>
          </cell>
          <cell r="T61">
            <v>103000</v>
          </cell>
          <cell r="U61">
            <v>664</v>
          </cell>
          <cell r="V61">
            <v>67994200</v>
          </cell>
          <cell r="W61">
            <v>68097200</v>
          </cell>
          <cell r="X61">
            <v>2920902</v>
          </cell>
          <cell r="Y61">
            <v>814000263.65999997</v>
          </cell>
          <cell r="Z61">
            <v>6072527178.079999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2923</v>
          </cell>
          <cell r="E62">
            <v>2947659.32</v>
          </cell>
          <cell r="F62">
            <v>2602</v>
          </cell>
          <cell r="G62">
            <v>3727002</v>
          </cell>
          <cell r="H62">
            <v>6674661.3200000003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5525</v>
          </cell>
          <cell r="Y62">
            <v>6674661.3200000003</v>
          </cell>
          <cell r="Z62">
            <v>326459977.64000005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136247</v>
          </cell>
          <cell r="E63">
            <v>61510108.149999999</v>
          </cell>
          <cell r="F63">
            <v>109883</v>
          </cell>
          <cell r="G63">
            <v>67899052.599999994</v>
          </cell>
          <cell r="H63">
            <v>129409160.75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246130</v>
          </cell>
          <cell r="Y63">
            <v>129409160.75</v>
          </cell>
          <cell r="Z63">
            <v>865233427.5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384</v>
          </cell>
          <cell r="E64">
            <v>3095950</v>
          </cell>
          <cell r="F64">
            <v>2995</v>
          </cell>
          <cell r="G64">
            <v>20505476</v>
          </cell>
          <cell r="H64">
            <v>23601426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3379</v>
          </cell>
          <cell r="Y64">
            <v>23601426</v>
          </cell>
          <cell r="Z64">
            <v>173171908.82999998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81573</v>
          </cell>
          <cell r="E67">
            <v>46333995.189999998</v>
          </cell>
          <cell r="F67">
            <v>62318</v>
          </cell>
          <cell r="G67">
            <v>34031630</v>
          </cell>
          <cell r="H67">
            <v>80365625.189999998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143891</v>
          </cell>
          <cell r="Y67">
            <v>80365625.189999998</v>
          </cell>
          <cell r="Z67">
            <v>599914511.6500001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M12" sqref="M12:N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1" spans="1:16" x14ac:dyDescent="0.25">
      <c r="O1" s="36"/>
    </row>
    <row r="2" spans="1:16" x14ac:dyDescent="0.25">
      <c r="O2" s="36"/>
    </row>
    <row r="3" spans="1:16" x14ac:dyDescent="0.25">
      <c r="O3" s="36"/>
    </row>
    <row r="4" spans="1:16" x14ac:dyDescent="0.25">
      <c r="O4" s="36"/>
    </row>
    <row r="5" spans="1:16" x14ac:dyDescent="0.25">
      <c r="O5" s="36"/>
    </row>
    <row r="6" spans="1:16" ht="13.9" customHeight="1" x14ac:dyDescent="0.25">
      <c r="O6" s="36"/>
    </row>
    <row r="7" spans="1:16" x14ac:dyDescent="0.25">
      <c r="I7" s="5"/>
      <c r="J7" s="5"/>
      <c r="K7" s="5"/>
      <c r="O7" s="36"/>
    </row>
    <row r="8" spans="1:16" x14ac:dyDescent="0.25">
      <c r="H8" s="6"/>
      <c r="I8" s="7"/>
      <c r="J8" s="7"/>
      <c r="K8" s="7"/>
      <c r="L8" s="7"/>
      <c r="O8" s="36"/>
    </row>
    <row r="9" spans="1:16" ht="15" customHeight="1" x14ac:dyDescent="0.25">
      <c r="B9" s="26"/>
      <c r="C9" s="8"/>
      <c r="D9" s="45" t="s">
        <v>117</v>
      </c>
      <c r="E9" s="45"/>
      <c r="F9" s="45"/>
      <c r="G9" s="45"/>
      <c r="H9" s="45"/>
      <c r="I9" s="45"/>
      <c r="J9" s="45"/>
      <c r="K9" s="45"/>
      <c r="L9" s="8"/>
      <c r="M9" s="8"/>
      <c r="N9" s="8"/>
      <c r="O9" s="36"/>
    </row>
    <row r="10" spans="1:16" x14ac:dyDescent="0.25">
      <c r="O10" s="36"/>
    </row>
    <row r="11" spans="1:16" ht="15" customHeight="1" thickBot="1" x14ac:dyDescent="0.3">
      <c r="L11" s="32"/>
      <c r="M11" s="55" t="s">
        <v>131</v>
      </c>
      <c r="N11" s="55"/>
      <c r="O11" s="36"/>
    </row>
    <row r="12" spans="1:16" ht="14.45" customHeight="1" x14ac:dyDescent="0.25">
      <c r="A12" s="46" t="s">
        <v>0</v>
      </c>
      <c r="B12" s="48" t="s">
        <v>60</v>
      </c>
      <c r="C12" s="48" t="s">
        <v>61</v>
      </c>
      <c r="D12" s="48" t="s">
        <v>62</v>
      </c>
      <c r="E12" s="48"/>
      <c r="F12" s="48"/>
      <c r="G12" s="50" t="s">
        <v>130</v>
      </c>
      <c r="H12" s="50"/>
      <c r="I12" s="50"/>
      <c r="J12" s="50"/>
      <c r="K12" s="50"/>
      <c r="L12" s="50"/>
      <c r="M12" s="52" t="s">
        <v>126</v>
      </c>
      <c r="N12" s="53"/>
      <c r="O12" s="36"/>
    </row>
    <row r="13" spans="1:16" s="26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4"/>
      <c r="N13" s="41"/>
      <c r="O13" s="37"/>
      <c r="P13" s="9"/>
    </row>
    <row r="14" spans="1:16" s="26" customFormat="1" ht="42" customHeight="1" x14ac:dyDescent="0.25">
      <c r="A14" s="47"/>
      <c r="B14" s="49"/>
      <c r="C14" s="49"/>
      <c r="D14" s="49"/>
      <c r="E14" s="49"/>
      <c r="F14" s="49"/>
      <c r="G14" s="51" t="s">
        <v>118</v>
      </c>
      <c r="H14" s="51"/>
      <c r="I14" s="51"/>
      <c r="J14" s="51" t="s">
        <v>125</v>
      </c>
      <c r="K14" s="51" t="s">
        <v>124</v>
      </c>
      <c r="L14" s="51" t="s">
        <v>119</v>
      </c>
      <c r="M14" s="54" t="s">
        <v>120</v>
      </c>
      <c r="N14" s="41" t="s">
        <v>121</v>
      </c>
      <c r="O14" s="37"/>
      <c r="P14" s="9"/>
    </row>
    <row r="15" spans="1:16" s="26" customFormat="1" ht="42" customHeight="1" x14ac:dyDescent="0.25">
      <c r="A15" s="47"/>
      <c r="B15" s="49"/>
      <c r="C15" s="49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51"/>
      <c r="K15" s="51"/>
      <c r="L15" s="51"/>
      <c r="M15" s="54"/>
      <c r="N15" s="42"/>
      <c r="O15" s="37"/>
      <c r="P15" s="9"/>
    </row>
    <row r="16" spans="1:16" x14ac:dyDescent="0.2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VLOOKUP(B16,[1]Brokers!$B$9:$H$67,7,0)</f>
        <v>1877749848.5999999</v>
      </c>
      <c r="H16" s="16">
        <f>VLOOKUP(B16,[1]Brokers!$B$9:$X$67,22,0)</f>
        <v>2785411780</v>
      </c>
      <c r="I16" s="16">
        <v>0</v>
      </c>
      <c r="J16" s="16">
        <v>0</v>
      </c>
      <c r="K16" s="16">
        <v>0</v>
      </c>
      <c r="L16" s="33">
        <f t="shared" ref="L16:L47" si="0">G16+H16+I16+J16+K16</f>
        <v>4663161628.6000004</v>
      </c>
      <c r="M16" s="30">
        <f>VLOOKUP(B16,[2]Sheet10!$B$9:$AA$67,25,0)</f>
        <v>51304282118.23999</v>
      </c>
      <c r="N16" s="35">
        <f t="shared" ref="N16:N47" si="1">M16/$M$75</f>
        <v>0.27315161641464508</v>
      </c>
      <c r="O16" s="38"/>
    </row>
    <row r="17" spans="1:16" x14ac:dyDescent="0.25">
      <c r="A17" s="11">
        <v>2</v>
      </c>
      <c r="B17" s="12" t="s">
        <v>1</v>
      </c>
      <c r="C17" s="13" t="s">
        <v>66</v>
      </c>
      <c r="D17" s="14" t="s">
        <v>2</v>
      </c>
      <c r="E17" s="15" t="s">
        <v>2</v>
      </c>
      <c r="F17" s="15" t="s">
        <v>2</v>
      </c>
      <c r="G17" s="16">
        <f>VLOOKUP(B17,[1]Brokers!$B$9:$H$67,7,0)</f>
        <v>2428060602.9500003</v>
      </c>
      <c r="H17" s="16">
        <f>VLOOKUP(B17,[1]Brokers!$B$9:$X$67,22,0)</f>
        <v>515000</v>
      </c>
      <c r="I17" s="16">
        <v>0</v>
      </c>
      <c r="J17" s="16">
        <v>0</v>
      </c>
      <c r="K17" s="16">
        <v>0</v>
      </c>
      <c r="L17" s="33">
        <f t="shared" si="0"/>
        <v>2428575602.9500003</v>
      </c>
      <c r="M17" s="30">
        <f>VLOOKUP(B17,[2]Sheet10!$B$9:$AA$67,25,0)</f>
        <v>26223785873.799999</v>
      </c>
      <c r="N17" s="35">
        <f t="shared" si="1"/>
        <v>0.13961933008693928</v>
      </c>
      <c r="O17" s="38"/>
    </row>
    <row r="18" spans="1:16" x14ac:dyDescent="0.25">
      <c r="A18" s="11">
        <v>3</v>
      </c>
      <c r="B18" s="12" t="s">
        <v>3</v>
      </c>
      <c r="C18" s="13" t="s">
        <v>67</v>
      </c>
      <c r="D18" s="14" t="s">
        <v>2</v>
      </c>
      <c r="E18" s="15"/>
      <c r="F18" s="15" t="s">
        <v>2</v>
      </c>
      <c r="G18" s="16">
        <f>VLOOKUP(B18,[1]Brokers!$B$9:$H$67,7,0)</f>
        <v>603843569.49000001</v>
      </c>
      <c r="H18" s="16">
        <f>VLOOKUP(B18,[1]Brokers!$B$9:$X$67,22,0)</f>
        <v>0</v>
      </c>
      <c r="I18" s="16">
        <v>0</v>
      </c>
      <c r="J18" s="16">
        <v>0</v>
      </c>
      <c r="K18" s="16">
        <v>0</v>
      </c>
      <c r="L18" s="33">
        <f t="shared" si="0"/>
        <v>603843569.49000001</v>
      </c>
      <c r="M18" s="30">
        <f>VLOOKUP(B18,[2]Sheet10!$B$9:$AA$67,25,0)</f>
        <v>26395847088.750004</v>
      </c>
      <c r="N18" s="35">
        <f t="shared" si="1"/>
        <v>0.14053540954552218</v>
      </c>
      <c r="O18" s="38"/>
    </row>
    <row r="19" spans="1:16" s="28" customFormat="1" x14ac:dyDescent="0.25">
      <c r="A19" s="11">
        <v>4</v>
      </c>
      <c r="B19" s="12" t="s">
        <v>16</v>
      </c>
      <c r="C19" s="13" t="s">
        <v>79</v>
      </c>
      <c r="D19" s="14" t="s">
        <v>2</v>
      </c>
      <c r="E19" s="14" t="s">
        <v>2</v>
      </c>
      <c r="F19" s="15" t="s">
        <v>2</v>
      </c>
      <c r="G19" s="16">
        <f>VLOOKUP(B19,[1]Brokers!$B$9:$H$67,7,0)</f>
        <v>816791054.88999999</v>
      </c>
      <c r="H19" s="16">
        <f>VLOOKUP(B19,[1]Brokers!$B$9:$X$67,22,0)</f>
        <v>0</v>
      </c>
      <c r="I19" s="16">
        <v>0</v>
      </c>
      <c r="J19" s="16">
        <v>0</v>
      </c>
      <c r="K19" s="16">
        <v>0</v>
      </c>
      <c r="L19" s="33">
        <f t="shared" si="0"/>
        <v>816791054.88999999</v>
      </c>
      <c r="M19" s="30">
        <f>VLOOKUP(B19,[2]Sheet10!$B$9:$AA$67,25,0)</f>
        <v>13878087735.999998</v>
      </c>
      <c r="N19" s="35">
        <f t="shared" si="1"/>
        <v>7.3888999929791963E-2</v>
      </c>
      <c r="O19" s="38"/>
      <c r="P19" s="9"/>
    </row>
    <row r="20" spans="1:16" x14ac:dyDescent="0.25">
      <c r="A20" s="11">
        <v>5</v>
      </c>
      <c r="B20" s="12" t="s">
        <v>5</v>
      </c>
      <c r="C20" s="13" t="s">
        <v>69</v>
      </c>
      <c r="D20" s="14" t="s">
        <v>2</v>
      </c>
      <c r="E20" s="15" t="s">
        <v>2</v>
      </c>
      <c r="F20" s="15" t="s">
        <v>2</v>
      </c>
      <c r="G20" s="16">
        <f>VLOOKUP(B20,[1]Brokers!$B$9:$H$67,7,0)</f>
        <v>2132309780.3999999</v>
      </c>
      <c r="H20" s="16">
        <f>VLOOKUP(B20,[1]Brokers!$B$9:$X$67,22,0)</f>
        <v>0</v>
      </c>
      <c r="I20" s="16">
        <v>0</v>
      </c>
      <c r="J20" s="16">
        <v>0</v>
      </c>
      <c r="K20" s="16">
        <v>0</v>
      </c>
      <c r="L20" s="33">
        <f t="shared" si="0"/>
        <v>2132309780.3999999</v>
      </c>
      <c r="M20" s="30">
        <f>VLOOKUP(B20,[2]Sheet10!$B$9:$AA$67,25,0)</f>
        <v>9940542396.5900002</v>
      </c>
      <c r="N20" s="35">
        <f t="shared" si="1"/>
        <v>5.2924923837917193E-2</v>
      </c>
      <c r="O20" s="38"/>
    </row>
    <row r="21" spans="1:16" x14ac:dyDescent="0.25">
      <c r="A21" s="11">
        <v>6</v>
      </c>
      <c r="B21" s="12" t="s">
        <v>11</v>
      </c>
      <c r="C21" s="13" t="s">
        <v>75</v>
      </c>
      <c r="D21" s="14" t="s">
        <v>2</v>
      </c>
      <c r="E21" s="15" t="s">
        <v>2</v>
      </c>
      <c r="F21" s="15"/>
      <c r="G21" s="16">
        <f>VLOOKUP(B21,[1]Brokers!$B$9:$H$67,7,0)</f>
        <v>240380516.92000002</v>
      </c>
      <c r="H21" s="16">
        <f>VLOOKUP(B21,[1]Brokers!$B$9:$X$67,22,0)</f>
        <v>82023000</v>
      </c>
      <c r="I21" s="16">
        <v>0</v>
      </c>
      <c r="J21" s="16">
        <v>0</v>
      </c>
      <c r="K21" s="16">
        <v>0</v>
      </c>
      <c r="L21" s="33">
        <f t="shared" si="0"/>
        <v>322403516.92000002</v>
      </c>
      <c r="M21" s="30">
        <f>VLOOKUP(B21,[2]Sheet10!$B$9:$AA$67,25,0)</f>
        <v>17968549297.119995</v>
      </c>
      <c r="N21" s="35">
        <f t="shared" si="1"/>
        <v>9.5667224693308628E-2</v>
      </c>
      <c r="O21" s="38"/>
    </row>
    <row r="22" spans="1:16" x14ac:dyDescent="0.25">
      <c r="A22" s="11">
        <v>7</v>
      </c>
      <c r="B22" s="12" t="s">
        <v>10</v>
      </c>
      <c r="C22" s="13" t="s">
        <v>74</v>
      </c>
      <c r="D22" s="14" t="s">
        <v>2</v>
      </c>
      <c r="E22" s="15" t="s">
        <v>2</v>
      </c>
      <c r="F22" s="15" t="s">
        <v>2</v>
      </c>
      <c r="G22" s="16">
        <f>VLOOKUP(B22,[1]Brokers!$B$9:$H$67,7,0)</f>
        <v>2028264638</v>
      </c>
      <c r="H22" s="16">
        <f>VLOOKUP(B22,[1]Brokers!$B$9:$X$67,22,0)</f>
        <v>0</v>
      </c>
      <c r="I22" s="16">
        <v>0</v>
      </c>
      <c r="J22" s="16">
        <v>0</v>
      </c>
      <c r="K22" s="16">
        <v>0</v>
      </c>
      <c r="L22" s="33">
        <f t="shared" si="0"/>
        <v>2028264638</v>
      </c>
      <c r="M22" s="30">
        <f>VLOOKUP(B22,[2]Sheet10!$B$9:$AA$67,25,0)</f>
        <v>5873359738.9500008</v>
      </c>
      <c r="N22" s="35">
        <f t="shared" si="1"/>
        <v>3.1270639413323247E-2</v>
      </c>
      <c r="O22" s="38"/>
    </row>
    <row r="23" spans="1:16" x14ac:dyDescent="0.25">
      <c r="A23" s="11">
        <v>8</v>
      </c>
      <c r="B23" s="12" t="s">
        <v>9</v>
      </c>
      <c r="C23" s="13" t="s">
        <v>73</v>
      </c>
      <c r="D23" s="14" t="s">
        <v>2</v>
      </c>
      <c r="E23" s="15" t="s">
        <v>2</v>
      </c>
      <c r="F23" s="15" t="s">
        <v>2</v>
      </c>
      <c r="G23" s="16">
        <f>VLOOKUP(B23,[1]Brokers!$B$9:$H$67,7,0)</f>
        <v>3004621691.5700002</v>
      </c>
      <c r="H23" s="16">
        <f>VLOOKUP(B23,[1]Brokers!$B$9:$X$67,22,0)</f>
        <v>0</v>
      </c>
      <c r="I23" s="16">
        <v>0</v>
      </c>
      <c r="J23" s="16">
        <v>0</v>
      </c>
      <c r="K23" s="16">
        <v>0</v>
      </c>
      <c r="L23" s="33">
        <f t="shared" si="0"/>
        <v>3004621691.5700002</v>
      </c>
      <c r="M23" s="30">
        <f>VLOOKUP(B23,[2]Sheet10!$B$9:$AA$67,25,0)</f>
        <v>7528276160.9099998</v>
      </c>
      <c r="N23" s="35">
        <f t="shared" si="1"/>
        <v>4.0081660190257606E-2</v>
      </c>
      <c r="O23" s="38"/>
    </row>
    <row r="24" spans="1:16" x14ac:dyDescent="0.25">
      <c r="A24" s="11">
        <v>9</v>
      </c>
      <c r="B24" s="12" t="s">
        <v>18</v>
      </c>
      <c r="C24" s="13" t="s">
        <v>81</v>
      </c>
      <c r="D24" s="14" t="s">
        <v>2</v>
      </c>
      <c r="E24" s="15"/>
      <c r="F24" s="15"/>
      <c r="G24" s="16">
        <f>VLOOKUP(B24,[1]Brokers!$B$9:$H$67,7,0)</f>
        <v>24272529</v>
      </c>
      <c r="H24" s="16">
        <f>VLOOKUP(B24,[1]Brokers!$B$9:$X$67,22,0)</f>
        <v>0</v>
      </c>
      <c r="I24" s="16">
        <v>0</v>
      </c>
      <c r="J24" s="16">
        <v>0</v>
      </c>
      <c r="K24" s="16">
        <v>0</v>
      </c>
      <c r="L24" s="33">
        <f t="shared" si="0"/>
        <v>24272529</v>
      </c>
      <c r="M24" s="30">
        <f>VLOOKUP(B24,[2]Sheet10!$B$9:$AA$67,25,0)</f>
        <v>7846227550.7400007</v>
      </c>
      <c r="N24" s="35">
        <f t="shared" si="1"/>
        <v>4.1774480603828323E-2</v>
      </c>
      <c r="O24" s="38"/>
      <c r="P24" s="1"/>
    </row>
    <row r="25" spans="1:16" x14ac:dyDescent="0.25">
      <c r="A25" s="11">
        <v>10</v>
      </c>
      <c r="B25" s="12" t="s">
        <v>8</v>
      </c>
      <c r="C25" s="13" t="s">
        <v>72</v>
      </c>
      <c r="D25" s="14" t="s">
        <v>2</v>
      </c>
      <c r="E25" s="15" t="s">
        <v>2</v>
      </c>
      <c r="F25" s="15"/>
      <c r="G25" s="16">
        <f>VLOOKUP(B25,[1]Brokers!$B$9:$H$67,7,0)</f>
        <v>745903063.65999997</v>
      </c>
      <c r="H25" s="16">
        <f>VLOOKUP(B25,[1]Brokers!$B$9:$X$67,22,0)</f>
        <v>68097200</v>
      </c>
      <c r="I25" s="16">
        <v>0</v>
      </c>
      <c r="J25" s="16">
        <v>0</v>
      </c>
      <c r="K25" s="16">
        <v>0</v>
      </c>
      <c r="L25" s="33">
        <f t="shared" si="0"/>
        <v>814000263.65999997</v>
      </c>
      <c r="M25" s="30">
        <f>VLOOKUP(B25,[2]Sheet10!$B$9:$AA$67,25,0)</f>
        <v>6072527178.079999</v>
      </c>
      <c r="N25" s="35">
        <f t="shared" si="1"/>
        <v>3.2331036434572726E-2</v>
      </c>
      <c r="O25" s="38"/>
    </row>
    <row r="26" spans="1:16" x14ac:dyDescent="0.2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VLOOKUP(B26,[1]Brokers!$B$9:$H$67,7,0)</f>
        <v>128587551.36</v>
      </c>
      <c r="H26" s="16">
        <f>VLOOKUP(B26,[1]Brokers!$B$9:$X$67,22,0)</f>
        <v>0</v>
      </c>
      <c r="I26" s="16">
        <v>0</v>
      </c>
      <c r="J26" s="16">
        <v>0</v>
      </c>
      <c r="K26" s="16">
        <v>0</v>
      </c>
      <c r="L26" s="33">
        <f t="shared" si="0"/>
        <v>128587551.36</v>
      </c>
      <c r="M26" s="30">
        <f>VLOOKUP(B26,[2]Sheet10!$B$9:$AA$67,25,0)</f>
        <v>2810820443.0400004</v>
      </c>
      <c r="N26" s="35">
        <f t="shared" si="1"/>
        <v>1.4965225430856178E-2</v>
      </c>
      <c r="O26" s="38"/>
    </row>
    <row r="27" spans="1:16" x14ac:dyDescent="0.25">
      <c r="A27" s="11">
        <v>12</v>
      </c>
      <c r="B27" s="12" t="s">
        <v>35</v>
      </c>
      <c r="C27" s="13" t="s">
        <v>129</v>
      </c>
      <c r="D27" s="14" t="s">
        <v>2</v>
      </c>
      <c r="E27" s="15"/>
      <c r="F27" s="15"/>
      <c r="G27" s="16">
        <f>VLOOKUP(B27,[1]Brokers!$B$9:$H$67,7,0)</f>
        <v>129409160.75</v>
      </c>
      <c r="H27" s="16">
        <f>VLOOKUP(B27,[1]Brokers!$B$9:$X$67,22,0)</f>
        <v>0</v>
      </c>
      <c r="I27" s="16">
        <v>0</v>
      </c>
      <c r="J27" s="16">
        <v>0</v>
      </c>
      <c r="K27" s="16">
        <v>0</v>
      </c>
      <c r="L27" s="33">
        <f t="shared" si="0"/>
        <v>129409160.75</v>
      </c>
      <c r="M27" s="30">
        <f>VLOOKUP(B27,[2]Sheet10!$B$9:$AA$67,25,0)</f>
        <v>865233427.5</v>
      </c>
      <c r="N27" s="35">
        <f t="shared" si="1"/>
        <v>4.6066312506414294E-3</v>
      </c>
      <c r="O27" s="38"/>
    </row>
    <row r="28" spans="1:16" x14ac:dyDescent="0.2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VLOOKUP(B28,[1]Brokers!$B$9:$H$67,7,0)</f>
        <v>103418919.02000001</v>
      </c>
      <c r="H28" s="16">
        <f>VLOOKUP(B28,[1]Brokers!$B$9:$X$67,22,0)</f>
        <v>0</v>
      </c>
      <c r="I28" s="16">
        <v>0</v>
      </c>
      <c r="J28" s="16">
        <v>0</v>
      </c>
      <c r="K28" s="16">
        <v>0</v>
      </c>
      <c r="L28" s="33">
        <f t="shared" si="0"/>
        <v>103418919.02000001</v>
      </c>
      <c r="M28" s="30">
        <f>VLOOKUP(B28,[2]Sheet10!$B$9:$AA$67,25,0)</f>
        <v>1018618131.42</v>
      </c>
      <c r="N28" s="35">
        <f t="shared" si="1"/>
        <v>5.4232741911365307E-3</v>
      </c>
      <c r="O28" s="38"/>
    </row>
    <row r="29" spans="1:16" x14ac:dyDescent="0.25">
      <c r="A29" s="11">
        <v>14</v>
      </c>
      <c r="B29" s="12" t="s">
        <v>21</v>
      </c>
      <c r="C29" s="13" t="s">
        <v>84</v>
      </c>
      <c r="D29" s="14" t="s">
        <v>2</v>
      </c>
      <c r="E29" s="15" t="s">
        <v>2</v>
      </c>
      <c r="F29" s="15"/>
      <c r="G29" s="16">
        <f>VLOOKUP(B29,[1]Brokers!$B$9:$H$67,7,0)</f>
        <v>47393424.189999998</v>
      </c>
      <c r="H29" s="16">
        <f>VLOOKUP(B29,[1]Brokers!$B$9:$X$67,22,0)</f>
        <v>0</v>
      </c>
      <c r="I29" s="16">
        <v>0</v>
      </c>
      <c r="J29" s="16">
        <v>0</v>
      </c>
      <c r="K29" s="16">
        <v>0</v>
      </c>
      <c r="L29" s="33">
        <f t="shared" si="0"/>
        <v>47393424.189999998</v>
      </c>
      <c r="M29" s="30">
        <f>VLOOKUP(B29,[2]Sheet10!$B$9:$AA$67,25,0)</f>
        <v>1362020402.7599998</v>
      </c>
      <c r="N29" s="35">
        <f t="shared" si="1"/>
        <v>7.251598877189059E-3</v>
      </c>
      <c r="O29" s="39"/>
    </row>
    <row r="30" spans="1:16" x14ac:dyDescent="0.25">
      <c r="A30" s="11">
        <v>15</v>
      </c>
      <c r="B30" s="12" t="s">
        <v>50</v>
      </c>
      <c r="C30" s="13" t="s">
        <v>50</v>
      </c>
      <c r="D30" s="14" t="s">
        <v>2</v>
      </c>
      <c r="E30" s="15"/>
      <c r="F30" s="15"/>
      <c r="G30" s="16">
        <f>VLOOKUP(B30,[1]Brokers!$B$9:$H$67,7,0)</f>
        <v>70334756</v>
      </c>
      <c r="H30" s="16">
        <f>VLOOKUP(B30,[1]Brokers!$B$9:$X$67,22,0)</f>
        <v>0</v>
      </c>
      <c r="I30" s="16">
        <v>0</v>
      </c>
      <c r="J30" s="16">
        <v>0</v>
      </c>
      <c r="K30" s="16">
        <v>0</v>
      </c>
      <c r="L30" s="33">
        <f t="shared" si="0"/>
        <v>70334756</v>
      </c>
      <c r="M30" s="30">
        <f>VLOOKUP(B30,[2]Sheet10!$B$9:$AA$67,25,0)</f>
        <v>918690558.00999999</v>
      </c>
      <c r="N30" s="35">
        <f t="shared" si="1"/>
        <v>4.8912449515805135E-3</v>
      </c>
      <c r="O30" s="39"/>
    </row>
    <row r="31" spans="1:16" x14ac:dyDescent="0.25">
      <c r="A31" s="11">
        <v>16</v>
      </c>
      <c r="B31" s="12" t="s">
        <v>37</v>
      </c>
      <c r="C31" s="13" t="s">
        <v>99</v>
      </c>
      <c r="D31" s="14" t="s">
        <v>2</v>
      </c>
      <c r="E31" s="15"/>
      <c r="F31" s="15"/>
      <c r="G31" s="16">
        <f>VLOOKUP(B31,[1]Brokers!$B$9:$H$67,7,0)</f>
        <v>84913654</v>
      </c>
      <c r="H31" s="16">
        <f>VLOOKUP(B31,[1]Brokers!$B$9:$X$67,22,0)</f>
        <v>0</v>
      </c>
      <c r="I31" s="16">
        <v>0</v>
      </c>
      <c r="J31" s="16">
        <v>0</v>
      </c>
      <c r="K31" s="16">
        <v>0</v>
      </c>
      <c r="L31" s="33">
        <f t="shared" si="0"/>
        <v>84913654</v>
      </c>
      <c r="M31" s="30">
        <f>VLOOKUP(B31,[2]Sheet10!$B$9:$AA$67,25,0)</f>
        <v>808303699.33999991</v>
      </c>
      <c r="N31" s="35">
        <f t="shared" si="1"/>
        <v>4.3035289241511853E-3</v>
      </c>
      <c r="O31" s="40"/>
    </row>
    <row r="32" spans="1:16" x14ac:dyDescent="0.2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VLOOKUP(B32,[1]Brokers!$B$9:$H$67,7,0)</f>
        <v>14083540.5</v>
      </c>
      <c r="H32" s="16">
        <f>VLOOKUP(B32,[1]Brokers!$B$9:$X$67,22,0)</f>
        <v>0</v>
      </c>
      <c r="I32" s="16">
        <v>0</v>
      </c>
      <c r="J32" s="16">
        <v>0</v>
      </c>
      <c r="K32" s="16">
        <v>0</v>
      </c>
      <c r="L32" s="33">
        <f t="shared" si="0"/>
        <v>14083540.5</v>
      </c>
      <c r="M32" s="30">
        <f>VLOOKUP(B32,[2]Sheet10!$B$9:$AA$67,25,0)</f>
        <v>669977396.20000005</v>
      </c>
      <c r="N32" s="35">
        <f t="shared" si="1"/>
        <v>3.567059145502437E-3</v>
      </c>
      <c r="O32" s="38"/>
      <c r="P32" s="1"/>
    </row>
    <row r="33" spans="1:16" x14ac:dyDescent="0.25">
      <c r="A33" s="11">
        <v>18</v>
      </c>
      <c r="B33" s="12" t="s">
        <v>26</v>
      </c>
      <c r="C33" s="13" t="s">
        <v>89</v>
      </c>
      <c r="D33" s="14" t="s">
        <v>2</v>
      </c>
      <c r="E33" s="15" t="s">
        <v>2</v>
      </c>
      <c r="F33" s="15" t="s">
        <v>2</v>
      </c>
      <c r="G33" s="16">
        <f>VLOOKUP(B33,[1]Brokers!$B$9:$H$67,7,0)</f>
        <v>2677376.5</v>
      </c>
      <c r="H33" s="16">
        <f>VLOOKUP(B33,[1]Brokers!$B$9:$X$67,22,0)</f>
        <v>0</v>
      </c>
      <c r="I33" s="16">
        <v>0</v>
      </c>
      <c r="J33" s="16">
        <v>0</v>
      </c>
      <c r="K33" s="16">
        <v>0</v>
      </c>
      <c r="L33" s="33">
        <f t="shared" si="0"/>
        <v>2677376.5</v>
      </c>
      <c r="M33" s="30">
        <f>VLOOKUP(B33,[2]Sheet10!$B$9:$AA$67,25,0)</f>
        <v>644645304.26999998</v>
      </c>
      <c r="N33" s="35">
        <f t="shared" si="1"/>
        <v>3.4321873263841681E-3</v>
      </c>
      <c r="O33" s="38"/>
      <c r="P33" s="1"/>
    </row>
    <row r="34" spans="1:16" x14ac:dyDescent="0.25">
      <c r="A34" s="11">
        <v>19</v>
      </c>
      <c r="B34" s="12" t="s">
        <v>19</v>
      </c>
      <c r="C34" s="13" t="s">
        <v>82</v>
      </c>
      <c r="D34" s="14" t="s">
        <v>2</v>
      </c>
      <c r="E34" s="15"/>
      <c r="F34" s="15"/>
      <c r="G34" s="16">
        <f>VLOOKUP(B34,[1]Brokers!$B$9:$H$67,7,0)</f>
        <v>80365625.189999998</v>
      </c>
      <c r="H34" s="16">
        <f>VLOOKUP(B34,[1]Brokers!$B$9:$X$67,22,0)</f>
        <v>0</v>
      </c>
      <c r="I34" s="16">
        <v>0</v>
      </c>
      <c r="J34" s="16">
        <v>0</v>
      </c>
      <c r="K34" s="16">
        <v>0</v>
      </c>
      <c r="L34" s="33">
        <f t="shared" si="0"/>
        <v>80365625.189999998</v>
      </c>
      <c r="M34" s="30">
        <f>VLOOKUP(B34,[2]Sheet10!$B$9:$AA$67,25,0)</f>
        <v>599914511.6500001</v>
      </c>
      <c r="N34" s="35">
        <f t="shared" si="1"/>
        <v>3.1940339441869085E-3</v>
      </c>
      <c r="O34" s="38"/>
      <c r="P34" s="1"/>
    </row>
    <row r="35" spans="1:16" x14ac:dyDescent="0.25">
      <c r="A35" s="11">
        <v>20</v>
      </c>
      <c r="B35" s="12" t="s">
        <v>25</v>
      </c>
      <c r="C35" s="13" t="s">
        <v>88</v>
      </c>
      <c r="D35" s="14" t="s">
        <v>2</v>
      </c>
      <c r="E35" s="15"/>
      <c r="F35" s="15"/>
      <c r="G35" s="16">
        <f>VLOOKUP(B35,[1]Brokers!$B$9:$H$67,7,0)</f>
        <v>63088494.069999993</v>
      </c>
      <c r="H35" s="16">
        <f>VLOOKUP(B35,[1]Brokers!$B$9:$X$67,22,0)</f>
        <v>0</v>
      </c>
      <c r="I35" s="16">
        <v>0</v>
      </c>
      <c r="J35" s="16">
        <v>0</v>
      </c>
      <c r="K35" s="16">
        <v>0</v>
      </c>
      <c r="L35" s="33">
        <f t="shared" si="0"/>
        <v>63088494.069999993</v>
      </c>
      <c r="M35" s="30">
        <f>VLOOKUP(B35,[2]Sheet10!$B$9:$AA$67,25,0)</f>
        <v>579975213.04999995</v>
      </c>
      <c r="N35" s="35">
        <f t="shared" si="1"/>
        <v>3.0878741575591181E-3</v>
      </c>
      <c r="O35" s="38"/>
      <c r="P35" s="1"/>
    </row>
    <row r="36" spans="1:16" x14ac:dyDescent="0.25">
      <c r="A36" s="11">
        <v>21</v>
      </c>
      <c r="B36" s="12" t="s">
        <v>43</v>
      </c>
      <c r="C36" s="13" t="s">
        <v>104</v>
      </c>
      <c r="D36" s="14" t="s">
        <v>2</v>
      </c>
      <c r="E36" s="15" t="s">
        <v>2</v>
      </c>
      <c r="F36" s="15" t="s">
        <v>2</v>
      </c>
      <c r="G36" s="16">
        <f>VLOOKUP(B36,[1]Brokers!$B$9:$H$67,7,0)</f>
        <v>173506991.22</v>
      </c>
      <c r="H36" s="16">
        <f>VLOOKUP(B36,[1]Brokers!$B$9:$X$67,22,0)</f>
        <v>0</v>
      </c>
      <c r="I36" s="16">
        <v>0</v>
      </c>
      <c r="J36" s="16">
        <v>0</v>
      </c>
      <c r="K36" s="16">
        <v>0</v>
      </c>
      <c r="L36" s="33">
        <f t="shared" si="0"/>
        <v>173506991.22</v>
      </c>
      <c r="M36" s="30">
        <f>VLOOKUP(B36,[2]Sheet10!$B$9:$AA$67,25,0)</f>
        <v>426095446.78999996</v>
      </c>
      <c r="N36" s="35">
        <f t="shared" si="1"/>
        <v>2.2685954316516931E-3</v>
      </c>
      <c r="O36" s="38"/>
      <c r="P36" s="1"/>
    </row>
    <row r="37" spans="1:16" x14ac:dyDescent="0.25">
      <c r="A37" s="11">
        <v>22</v>
      </c>
      <c r="B37" s="12" t="s">
        <v>57</v>
      </c>
      <c r="C37" s="13" t="s">
        <v>112</v>
      </c>
      <c r="D37" s="14" t="s">
        <v>2</v>
      </c>
      <c r="E37" s="15"/>
      <c r="F37" s="15"/>
      <c r="G37" s="16">
        <f>VLOOKUP(B37,[1]Brokers!$B$9:$H$67,7,0)</f>
        <v>118695538.7</v>
      </c>
      <c r="H37" s="16">
        <f>VLOOKUP(B37,[1]Brokers!$B$9:$X$67,22,0)</f>
        <v>0</v>
      </c>
      <c r="I37" s="16">
        <v>0</v>
      </c>
      <c r="J37" s="16">
        <v>0</v>
      </c>
      <c r="K37" s="16">
        <v>0</v>
      </c>
      <c r="L37" s="33">
        <f t="shared" si="0"/>
        <v>118695538.7</v>
      </c>
      <c r="M37" s="30">
        <f>VLOOKUP(B37,[2]Sheet10!$B$9:$AA$67,25,0)</f>
        <v>356626867.15999997</v>
      </c>
      <c r="N37" s="35">
        <f t="shared" si="1"/>
        <v>1.8987343979814113E-3</v>
      </c>
      <c r="O37" s="38"/>
      <c r="P37" s="1"/>
    </row>
    <row r="38" spans="1:16" x14ac:dyDescent="0.25">
      <c r="A38" s="11">
        <v>23</v>
      </c>
      <c r="B38" s="12" t="s">
        <v>17</v>
      </c>
      <c r="C38" s="13" t="s">
        <v>80</v>
      </c>
      <c r="D38" s="14" t="s">
        <v>2</v>
      </c>
      <c r="E38" s="15" t="s">
        <v>2</v>
      </c>
      <c r="F38" s="15"/>
      <c r="G38" s="16">
        <f>VLOOKUP(B38,[1]Brokers!$B$9:$H$67,7,0)</f>
        <v>6998776</v>
      </c>
      <c r="H38" s="16">
        <f>VLOOKUP(B38,[1]Brokers!$B$9:$X$67,22,0)</f>
        <v>0</v>
      </c>
      <c r="I38" s="16">
        <v>0</v>
      </c>
      <c r="J38" s="16">
        <v>0</v>
      </c>
      <c r="K38" s="16">
        <v>0</v>
      </c>
      <c r="L38" s="33">
        <f t="shared" si="0"/>
        <v>6998776</v>
      </c>
      <c r="M38" s="30">
        <f>VLOOKUP(B38,[2]Sheet10!$B$9:$AA$67,25,0)</f>
        <v>442014202.31000006</v>
      </c>
      <c r="N38" s="35">
        <f t="shared" si="1"/>
        <v>2.3533492498919771E-3</v>
      </c>
      <c r="O38" s="38"/>
      <c r="P38" s="1"/>
    </row>
    <row r="39" spans="1:16" x14ac:dyDescent="0.25">
      <c r="A39" s="11">
        <v>24</v>
      </c>
      <c r="B39" s="12" t="s">
        <v>30</v>
      </c>
      <c r="C39" s="13" t="s">
        <v>93</v>
      </c>
      <c r="D39" s="14" t="s">
        <v>2</v>
      </c>
      <c r="E39" s="15"/>
      <c r="F39" s="15"/>
      <c r="G39" s="16">
        <f>VLOOKUP(B39,[1]Brokers!$B$9:$H$67,7,0)</f>
        <v>7173843</v>
      </c>
      <c r="H39" s="16">
        <f>VLOOKUP(B39,[1]Brokers!$B$9:$X$67,22,0)</f>
        <v>0</v>
      </c>
      <c r="I39" s="16">
        <v>0</v>
      </c>
      <c r="J39" s="16">
        <v>0</v>
      </c>
      <c r="K39" s="16">
        <v>0</v>
      </c>
      <c r="L39" s="33">
        <f t="shared" si="0"/>
        <v>7173843</v>
      </c>
      <c r="M39" s="30">
        <f>VLOOKUP(B39,[2]Sheet10!$B$9:$AA$67,25,0)</f>
        <v>331217162.83999997</v>
      </c>
      <c r="N39" s="35">
        <f t="shared" si="1"/>
        <v>1.7634493589737494E-3</v>
      </c>
      <c r="O39" s="38"/>
      <c r="P39" s="1"/>
    </row>
    <row r="40" spans="1:16" x14ac:dyDescent="0.25">
      <c r="A40" s="11">
        <v>25</v>
      </c>
      <c r="B40" s="12" t="s">
        <v>23</v>
      </c>
      <c r="C40" s="13" t="s">
        <v>86</v>
      </c>
      <c r="D40" s="14" t="s">
        <v>2</v>
      </c>
      <c r="E40" s="15"/>
      <c r="F40" s="15"/>
      <c r="G40" s="16">
        <f>VLOOKUP(B40,[1]Brokers!$B$9:$H$67,7,0)</f>
        <v>20927085</v>
      </c>
      <c r="H40" s="16">
        <f>VLOOKUP(B40,[1]Brokers!$B$9:$X$67,22,0)</f>
        <v>0</v>
      </c>
      <c r="I40" s="16">
        <v>0</v>
      </c>
      <c r="J40" s="16">
        <v>0</v>
      </c>
      <c r="K40" s="16">
        <v>0</v>
      </c>
      <c r="L40" s="33">
        <f t="shared" si="0"/>
        <v>20927085</v>
      </c>
      <c r="M40" s="30">
        <f>VLOOKUP(B40,[2]Sheet10!$B$9:$AA$67,25,0)</f>
        <v>377509330.91999996</v>
      </c>
      <c r="N40" s="35">
        <f t="shared" si="1"/>
        <v>2.0099157359761261E-3</v>
      </c>
      <c r="O40" s="38"/>
      <c r="P40" s="1"/>
    </row>
    <row r="41" spans="1:16" x14ac:dyDescent="0.25">
      <c r="A41" s="11">
        <v>26</v>
      </c>
      <c r="B41" s="12" t="s">
        <v>4</v>
      </c>
      <c r="C41" s="13" t="s">
        <v>68</v>
      </c>
      <c r="D41" s="14" t="s">
        <v>2</v>
      </c>
      <c r="E41" s="15" t="s">
        <v>2</v>
      </c>
      <c r="F41" s="15" t="s">
        <v>2</v>
      </c>
      <c r="G41" s="16">
        <f>VLOOKUP(B41,[1]Brokers!$B$9:$H$67,7,0)</f>
        <v>6674661.3200000003</v>
      </c>
      <c r="H41" s="16">
        <f>VLOOKUP(B41,[1]Brokers!$B$9:$X$67,22,0)</f>
        <v>0</v>
      </c>
      <c r="I41" s="16">
        <v>0</v>
      </c>
      <c r="J41" s="16">
        <v>0</v>
      </c>
      <c r="K41" s="16">
        <v>0</v>
      </c>
      <c r="L41" s="33">
        <f t="shared" si="0"/>
        <v>6674661.3200000003</v>
      </c>
      <c r="M41" s="30">
        <f>VLOOKUP(B41,[2]Sheet10!$B$9:$AA$67,25,0)</f>
        <v>326459977.64000005</v>
      </c>
      <c r="N41" s="35">
        <f t="shared" si="1"/>
        <v>1.7381213985518684E-3</v>
      </c>
      <c r="O41" s="38"/>
      <c r="P41" s="1"/>
    </row>
    <row r="42" spans="1:16" x14ac:dyDescent="0.25">
      <c r="A42" s="11">
        <v>27</v>
      </c>
      <c r="B42" s="12" t="s">
        <v>34</v>
      </c>
      <c r="C42" s="13" t="s">
        <v>97</v>
      </c>
      <c r="D42" s="14" t="s">
        <v>2</v>
      </c>
      <c r="E42" s="15"/>
      <c r="F42" s="15"/>
      <c r="G42" s="16">
        <f>VLOOKUP(B42,[1]Brokers!$B$9:$H$67,7,0)</f>
        <v>63243742</v>
      </c>
      <c r="H42" s="16">
        <f>VLOOKUP(B42,[1]Brokers!$B$9:$X$67,22,0)</f>
        <v>0</v>
      </c>
      <c r="I42" s="16">
        <v>0</v>
      </c>
      <c r="J42" s="16">
        <v>0</v>
      </c>
      <c r="K42" s="16">
        <v>0</v>
      </c>
      <c r="L42" s="33">
        <f t="shared" si="0"/>
        <v>63243742</v>
      </c>
      <c r="M42" s="30">
        <f>VLOOKUP(B42,[2]Sheet10!$B$9:$AA$67,25,0)</f>
        <v>363839563.88000005</v>
      </c>
      <c r="N42" s="35">
        <f t="shared" si="1"/>
        <v>1.9371358663663708E-3</v>
      </c>
      <c r="O42" s="38"/>
      <c r="P42" s="1"/>
    </row>
    <row r="43" spans="1:16" x14ac:dyDescent="0.2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VLOOKUP(B43,[1]Brokers!$B$9:$H$67,7,0)</f>
        <v>29490890</v>
      </c>
      <c r="H43" s="16">
        <f>VLOOKUP(B43,[1]Brokers!$B$9:$X$67,22,0)</f>
        <v>0</v>
      </c>
      <c r="I43" s="16">
        <v>0</v>
      </c>
      <c r="J43" s="16">
        <v>0</v>
      </c>
      <c r="K43" s="16">
        <v>0</v>
      </c>
      <c r="L43" s="33">
        <f t="shared" si="0"/>
        <v>29490890</v>
      </c>
      <c r="M43" s="30">
        <f>VLOOKUP(B43,[2]Sheet10!$B$9:$AA$67,25,0)</f>
        <v>239623523.94999999</v>
      </c>
      <c r="N43" s="35">
        <f t="shared" si="1"/>
        <v>1.2757912243478308E-3</v>
      </c>
      <c r="O43" s="38"/>
      <c r="P43" s="1"/>
    </row>
    <row r="44" spans="1:16" x14ac:dyDescent="0.25">
      <c r="A44" s="11">
        <v>29</v>
      </c>
      <c r="B44" s="12" t="s">
        <v>32</v>
      </c>
      <c r="C44" s="13" t="s">
        <v>95</v>
      </c>
      <c r="D44" s="14" t="s">
        <v>2</v>
      </c>
      <c r="E44" s="15"/>
      <c r="F44" s="15"/>
      <c r="G44" s="16">
        <f>VLOOKUP(B44,[1]Brokers!$B$9:$H$67,7,0)</f>
        <v>11735102.5</v>
      </c>
      <c r="H44" s="16">
        <f>VLOOKUP(B44,[1]Brokers!$B$9:$X$67,22,0)</f>
        <v>0</v>
      </c>
      <c r="I44" s="16">
        <v>0</v>
      </c>
      <c r="J44" s="16">
        <v>0</v>
      </c>
      <c r="K44" s="16">
        <v>0</v>
      </c>
      <c r="L44" s="33">
        <f t="shared" si="0"/>
        <v>11735102.5</v>
      </c>
      <c r="M44" s="30">
        <f>VLOOKUP(B44,[2]Sheet10!$B$9:$AA$67,25,0)</f>
        <v>259748563.86000001</v>
      </c>
      <c r="N44" s="35">
        <f t="shared" si="1"/>
        <v>1.3829399252916718E-3</v>
      </c>
      <c r="O44" s="38"/>
      <c r="P44" s="1"/>
    </row>
    <row r="45" spans="1:16" x14ac:dyDescent="0.25">
      <c r="A45" s="11">
        <v>30</v>
      </c>
      <c r="B45" s="12" t="s">
        <v>20</v>
      </c>
      <c r="C45" s="13" t="s">
        <v>83</v>
      </c>
      <c r="D45" s="14" t="s">
        <v>2</v>
      </c>
      <c r="E45" s="15"/>
      <c r="F45" s="15"/>
      <c r="G45" s="16">
        <f>VLOOKUP(B45,[1]Brokers!$B$9:$H$67,7,0)</f>
        <v>26030980</v>
      </c>
      <c r="H45" s="16">
        <f>VLOOKUP(B45,[1]Brokers!$B$9:$X$67,22,0)</f>
        <v>0</v>
      </c>
      <c r="I45" s="16">
        <v>0</v>
      </c>
      <c r="J45" s="16">
        <v>0</v>
      </c>
      <c r="K45" s="16">
        <v>0</v>
      </c>
      <c r="L45" s="33">
        <f t="shared" si="0"/>
        <v>26030980</v>
      </c>
      <c r="M45" s="30">
        <f>VLOOKUP(B45,[2]Sheet10!$B$9:$AA$67,25,0)</f>
        <v>146480999.91</v>
      </c>
      <c r="N45" s="35">
        <f t="shared" si="1"/>
        <v>7.7988659518198099E-4</v>
      </c>
      <c r="O45" s="38"/>
      <c r="P45" s="1"/>
    </row>
    <row r="46" spans="1:16" x14ac:dyDescent="0.25">
      <c r="A46" s="11">
        <v>31</v>
      </c>
      <c r="B46" s="12" t="s">
        <v>22</v>
      </c>
      <c r="C46" s="13" t="s">
        <v>85</v>
      </c>
      <c r="D46" s="14" t="s">
        <v>2</v>
      </c>
      <c r="E46" s="15"/>
      <c r="F46" s="15"/>
      <c r="G46" s="16">
        <f>VLOOKUP(B46,[1]Brokers!$B$9:$H$67,7,0)</f>
        <v>23601426</v>
      </c>
      <c r="H46" s="16">
        <f>VLOOKUP(B46,[1]Brokers!$B$9:$X$67,22,0)</f>
        <v>0</v>
      </c>
      <c r="I46" s="16">
        <v>0</v>
      </c>
      <c r="J46" s="16">
        <v>0</v>
      </c>
      <c r="K46" s="16">
        <v>0</v>
      </c>
      <c r="L46" s="33">
        <f t="shared" si="0"/>
        <v>23601426</v>
      </c>
      <c r="M46" s="30">
        <f>VLOOKUP(B46,[2]Sheet10!$B$9:$AA$67,25,0)</f>
        <v>173171908.82999998</v>
      </c>
      <c r="N46" s="35">
        <f t="shared" si="1"/>
        <v>9.2199295773221434E-4</v>
      </c>
      <c r="O46" s="38"/>
      <c r="P46" s="1"/>
    </row>
    <row r="47" spans="1:16" x14ac:dyDescent="0.25">
      <c r="A47" s="11">
        <v>32</v>
      </c>
      <c r="B47" s="12" t="s">
        <v>33</v>
      </c>
      <c r="C47" s="13" t="s">
        <v>96</v>
      </c>
      <c r="D47" s="14" t="s">
        <v>2</v>
      </c>
      <c r="E47" s="15"/>
      <c r="F47" s="15"/>
      <c r="G47" s="16">
        <f>VLOOKUP(B47,[1]Brokers!$B$9:$H$67,7,0)</f>
        <v>0</v>
      </c>
      <c r="H47" s="16">
        <f>VLOOKUP(B47,[1]Brokers!$B$9:$X$67,22,0)</f>
        <v>0</v>
      </c>
      <c r="I47" s="16">
        <v>0</v>
      </c>
      <c r="J47" s="16">
        <v>0</v>
      </c>
      <c r="K47" s="16">
        <v>0</v>
      </c>
      <c r="L47" s="33">
        <f t="shared" si="0"/>
        <v>0</v>
      </c>
      <c r="M47" s="30">
        <f>VLOOKUP(B47,[2]Sheet10!$B$9:$AA$67,25,0)</f>
        <v>171910562</v>
      </c>
      <c r="N47" s="35">
        <f t="shared" si="1"/>
        <v>9.1527735990589777E-4</v>
      </c>
      <c r="O47" s="38"/>
      <c r="P47" s="1"/>
    </row>
    <row r="48" spans="1:16" x14ac:dyDescent="0.25">
      <c r="A48" s="11">
        <v>33</v>
      </c>
      <c r="B48" s="12" t="s">
        <v>28</v>
      </c>
      <c r="C48" s="13" t="s">
        <v>91</v>
      </c>
      <c r="D48" s="14" t="s">
        <v>2</v>
      </c>
      <c r="E48" s="15"/>
      <c r="F48" s="15"/>
      <c r="G48" s="16">
        <f>VLOOKUP(B48,[1]Brokers!$B$9:$H$67,7,0)</f>
        <v>71009385.549999997</v>
      </c>
      <c r="H48" s="16">
        <f>VLOOKUP(B48,[1]Brokers!$B$9:$X$67,22,0)</f>
        <v>0</v>
      </c>
      <c r="I48" s="16">
        <v>0</v>
      </c>
      <c r="J48" s="16">
        <v>0</v>
      </c>
      <c r="K48" s="16">
        <v>0</v>
      </c>
      <c r="L48" s="33">
        <f t="shared" ref="L48:L74" si="2">G48+H48+I48+J48+K48</f>
        <v>71009385.549999997</v>
      </c>
      <c r="M48" s="30">
        <f>VLOOKUP(B48,[2]Sheet10!$B$9:$AA$67,25,0)</f>
        <v>146777989.26999998</v>
      </c>
      <c r="N48" s="35">
        <f t="shared" ref="N48:N74" si="3">M48/$M$75</f>
        <v>7.8146781063598509E-4</v>
      </c>
      <c r="O48" s="38"/>
    </row>
    <row r="49" spans="1:16" x14ac:dyDescent="0.25">
      <c r="A49" s="11">
        <v>34</v>
      </c>
      <c r="B49" s="12" t="s">
        <v>36</v>
      </c>
      <c r="C49" s="13" t="s">
        <v>98</v>
      </c>
      <c r="D49" s="14" t="s">
        <v>2</v>
      </c>
      <c r="E49" s="15"/>
      <c r="F49" s="15"/>
      <c r="G49" s="16">
        <f>VLOOKUP(B49,[1]Brokers!$B$9:$H$67,7,0)</f>
        <v>4581788.2</v>
      </c>
      <c r="H49" s="16">
        <f>VLOOKUP(B49,[1]Brokers!$B$9:$X$67,22,0)</f>
        <v>0</v>
      </c>
      <c r="I49" s="16">
        <v>0</v>
      </c>
      <c r="J49" s="16">
        <v>0</v>
      </c>
      <c r="K49" s="16">
        <v>0</v>
      </c>
      <c r="L49" s="33">
        <f t="shared" si="2"/>
        <v>4581788.2</v>
      </c>
      <c r="M49" s="30">
        <f>VLOOKUP(B49,[2]Sheet10!$B$9:$AA$67,25,0)</f>
        <v>129818528.34000002</v>
      </c>
      <c r="N49" s="35">
        <f t="shared" si="3"/>
        <v>6.9117312225355993E-4</v>
      </c>
      <c r="O49" s="38"/>
    </row>
    <row r="50" spans="1:16" s="18" customFormat="1" x14ac:dyDescent="0.25">
      <c r="A50" s="11">
        <v>35</v>
      </c>
      <c r="B50" s="12" t="s">
        <v>14</v>
      </c>
      <c r="C50" s="13" t="s">
        <v>77</v>
      </c>
      <c r="D50" s="14" t="s">
        <v>2</v>
      </c>
      <c r="E50" s="15" t="s">
        <v>2</v>
      </c>
      <c r="F50" s="15" t="s">
        <v>2</v>
      </c>
      <c r="G50" s="16">
        <f>VLOOKUP(B50,[1]Brokers!$B$9:$H$67,7,0)</f>
        <v>9520461</v>
      </c>
      <c r="H50" s="16">
        <f>VLOOKUP(B50,[1]Brokers!$B$9:$X$67,22,0)</f>
        <v>0</v>
      </c>
      <c r="I50" s="16">
        <v>0</v>
      </c>
      <c r="J50" s="16">
        <v>0</v>
      </c>
      <c r="K50" s="16">
        <v>0</v>
      </c>
      <c r="L50" s="33">
        <f t="shared" si="2"/>
        <v>9520461</v>
      </c>
      <c r="M50" s="30">
        <f>VLOOKUP(B50,[2]Sheet10!$B$9:$AA$67,25,0)</f>
        <v>88426944.769999996</v>
      </c>
      <c r="N50" s="35">
        <f t="shared" si="3"/>
        <v>4.707981848935508E-4</v>
      </c>
      <c r="O50" s="38"/>
      <c r="P50" s="17"/>
    </row>
    <row r="51" spans="1:16" x14ac:dyDescent="0.25">
      <c r="A51" s="11">
        <v>36</v>
      </c>
      <c r="B51" s="12" t="s">
        <v>27</v>
      </c>
      <c r="C51" s="13" t="s">
        <v>90</v>
      </c>
      <c r="D51" s="14" t="s">
        <v>2</v>
      </c>
      <c r="E51" s="15"/>
      <c r="F51" s="15"/>
      <c r="G51" s="16">
        <f>VLOOKUP(B51,[1]Brokers!$B$9:$H$67,7,0)</f>
        <v>48692060.090000004</v>
      </c>
      <c r="H51" s="16">
        <f>VLOOKUP(B51,[1]Brokers!$B$9:$X$67,22,0)</f>
        <v>0</v>
      </c>
      <c r="I51" s="16">
        <v>0</v>
      </c>
      <c r="J51" s="16">
        <v>0</v>
      </c>
      <c r="K51" s="16">
        <v>0</v>
      </c>
      <c r="L51" s="33">
        <f t="shared" si="2"/>
        <v>48692060.090000004</v>
      </c>
      <c r="M51" s="30">
        <f>VLOOKUP(B51,[2]Sheet10!$B$9:$AA$67,25,0)</f>
        <v>99988864.210000008</v>
      </c>
      <c r="N51" s="35">
        <f t="shared" si="3"/>
        <v>5.3235556087658019E-4</v>
      </c>
      <c r="O51" s="38"/>
    </row>
    <row r="52" spans="1:16" x14ac:dyDescent="0.25">
      <c r="A52" s="11">
        <v>37</v>
      </c>
      <c r="B52" s="12" t="s">
        <v>15</v>
      </c>
      <c r="C52" s="13" t="s">
        <v>78</v>
      </c>
      <c r="D52" s="14" t="s">
        <v>2</v>
      </c>
      <c r="E52" s="15"/>
      <c r="F52" s="15"/>
      <c r="G52" s="16">
        <f>VLOOKUP(B52,[1]Brokers!$B$9:$H$67,7,0)</f>
        <v>22739656.199999999</v>
      </c>
      <c r="H52" s="16">
        <f>VLOOKUP(B52,[1]Brokers!$B$9:$X$67,22,0)</f>
        <v>0</v>
      </c>
      <c r="I52" s="16">
        <v>0</v>
      </c>
      <c r="J52" s="16">
        <v>0</v>
      </c>
      <c r="K52" s="16">
        <v>0</v>
      </c>
      <c r="L52" s="33">
        <f t="shared" si="2"/>
        <v>22739656.199999999</v>
      </c>
      <c r="M52" s="30">
        <f>VLOOKUP(B52,[2]Sheet10!$B$9:$AA$67,25,0)</f>
        <v>125347113.60000001</v>
      </c>
      <c r="N52" s="35">
        <f t="shared" si="3"/>
        <v>6.6736664619613465E-4</v>
      </c>
      <c r="O52" s="38"/>
    </row>
    <row r="53" spans="1:16" x14ac:dyDescent="0.25">
      <c r="A53" s="11">
        <v>38</v>
      </c>
      <c r="B53" s="12" t="s">
        <v>40</v>
      </c>
      <c r="C53" s="13" t="s">
        <v>101</v>
      </c>
      <c r="D53" s="14" t="s">
        <v>2</v>
      </c>
      <c r="E53" s="15"/>
      <c r="F53" s="15"/>
      <c r="G53" s="16">
        <f>VLOOKUP(B53,[1]Brokers!$B$9:$H$67,7,0)</f>
        <v>0</v>
      </c>
      <c r="H53" s="16">
        <f>VLOOKUP(B53,[1]Brokers!$B$9:$X$67,22,0)</f>
        <v>0</v>
      </c>
      <c r="I53" s="16">
        <v>0</v>
      </c>
      <c r="J53" s="16">
        <v>0</v>
      </c>
      <c r="K53" s="16">
        <v>0</v>
      </c>
      <c r="L53" s="33">
        <f t="shared" si="2"/>
        <v>0</v>
      </c>
      <c r="M53" s="30">
        <f>VLOOKUP(B53,[2]Sheet10!$B$9:$AA$67,25,0)</f>
        <v>77593821.23999998</v>
      </c>
      <c r="N53" s="35">
        <f t="shared" si="3"/>
        <v>4.1312102655773623E-4</v>
      </c>
      <c r="O53" s="38"/>
    </row>
    <row r="54" spans="1:16" x14ac:dyDescent="0.25">
      <c r="A54" s="11">
        <v>39</v>
      </c>
      <c r="B54" s="12" t="s">
        <v>38</v>
      </c>
      <c r="C54" s="13" t="s">
        <v>38</v>
      </c>
      <c r="D54" s="14" t="s">
        <v>2</v>
      </c>
      <c r="E54" s="15" t="s">
        <v>2</v>
      </c>
      <c r="F54" s="15"/>
      <c r="G54" s="16">
        <f>VLOOKUP(B54,[1]Brokers!$B$9:$H$67,7,0)</f>
        <v>8464980</v>
      </c>
      <c r="H54" s="16">
        <f>VLOOKUP(B54,[1]Brokers!$B$9:$X$67,22,0)</f>
        <v>0</v>
      </c>
      <c r="I54" s="16">
        <v>0</v>
      </c>
      <c r="J54" s="16">
        <v>0</v>
      </c>
      <c r="K54" s="16">
        <v>0</v>
      </c>
      <c r="L54" s="33">
        <f t="shared" si="2"/>
        <v>8464980</v>
      </c>
      <c r="M54" s="30">
        <f>VLOOKUP(B54,[2]Sheet10!$B$9:$AA$67,25,0)</f>
        <v>71117524.969999999</v>
      </c>
      <c r="N54" s="35">
        <f t="shared" si="3"/>
        <v>3.7864026352018654E-4</v>
      </c>
      <c r="O54" s="38"/>
    </row>
    <row r="55" spans="1:16" x14ac:dyDescent="0.25">
      <c r="A55" s="11">
        <v>40</v>
      </c>
      <c r="B55" s="12" t="s">
        <v>24</v>
      </c>
      <c r="C55" s="13" t="s">
        <v>87</v>
      </c>
      <c r="D55" s="14" t="s">
        <v>2</v>
      </c>
      <c r="E55" s="15" t="s">
        <v>2</v>
      </c>
      <c r="F55" s="15"/>
      <c r="G55" s="16">
        <f>VLOOKUP(B55,[1]Brokers!$B$9:$H$67,7,0)</f>
        <v>976500</v>
      </c>
      <c r="H55" s="16">
        <f>VLOOKUP(B55,[1]Brokers!$B$9:$X$67,22,0)</f>
        <v>0</v>
      </c>
      <c r="I55" s="16">
        <v>0</v>
      </c>
      <c r="J55" s="16">
        <v>0</v>
      </c>
      <c r="K55" s="16">
        <v>0</v>
      </c>
      <c r="L55" s="33">
        <f t="shared" si="2"/>
        <v>976500</v>
      </c>
      <c r="M55" s="30">
        <f>VLOOKUP(B55,[2]Sheet10!$B$9:$AA$67,25,0)</f>
        <v>57404860.419999994</v>
      </c>
      <c r="N55" s="35">
        <f t="shared" si="3"/>
        <v>3.0563200119713507E-4</v>
      </c>
      <c r="O55" s="38"/>
    </row>
    <row r="56" spans="1:16" x14ac:dyDescent="0.25">
      <c r="A56" s="11">
        <v>41</v>
      </c>
      <c r="B56" s="12" t="s">
        <v>127</v>
      </c>
      <c r="C56" s="13" t="s">
        <v>128</v>
      </c>
      <c r="D56" s="14" t="s">
        <v>2</v>
      </c>
      <c r="E56" s="15"/>
      <c r="F56" s="15"/>
      <c r="G56" s="16">
        <f>VLOOKUP(B56,[1]Brokers!$B$9:$H$67,7,0)</f>
        <v>23826865</v>
      </c>
      <c r="H56" s="16">
        <f>VLOOKUP(B56,[1]Brokers!$B$9:$X$67,22,0)</f>
        <v>0</v>
      </c>
      <c r="I56" s="16">
        <f>VLOOKUP(B56,[3]Brokers!$B$9:$R$67,17,0)</f>
        <v>0</v>
      </c>
      <c r="J56" s="16"/>
      <c r="K56" s="16"/>
      <c r="L56" s="33">
        <f t="shared" si="2"/>
        <v>23826865</v>
      </c>
      <c r="M56" s="30">
        <f>VLOOKUP(B56,[2]Sheet10!$B$9:$AA$67,25,0)</f>
        <v>36485988</v>
      </c>
      <c r="N56" s="35">
        <f t="shared" si="3"/>
        <v>1.9425681809008492E-4</v>
      </c>
      <c r="O56" s="38"/>
    </row>
    <row r="57" spans="1:16" x14ac:dyDescent="0.25">
      <c r="A57" s="11">
        <v>42</v>
      </c>
      <c r="B57" s="12" t="s">
        <v>41</v>
      </c>
      <c r="C57" s="13" t="s">
        <v>102</v>
      </c>
      <c r="D57" s="14" t="s">
        <v>2</v>
      </c>
      <c r="E57" s="15"/>
      <c r="F57" s="15"/>
      <c r="G57" s="16">
        <f>VLOOKUP(B57,[1]Brokers!$B$9:$H$67,7,0)</f>
        <v>1946310</v>
      </c>
      <c r="H57" s="16">
        <f>VLOOKUP(B57,[1]Brokers!$B$9:$X$67,22,0)</f>
        <v>0</v>
      </c>
      <c r="I57" s="16">
        <f>VLOOKUP(B57,[3]Brokers!$B$9:$R$67,17,0)</f>
        <v>0</v>
      </c>
      <c r="J57" s="16">
        <v>0</v>
      </c>
      <c r="K57" s="16">
        <f>VLOOKUP(B57,[4]Brokers!$B$9:$T$66,19,0)</f>
        <v>0</v>
      </c>
      <c r="L57" s="33">
        <f t="shared" si="2"/>
        <v>1946310</v>
      </c>
      <c r="M57" s="30">
        <f>VLOOKUP(B57,[2]Sheet10!$B$9:$AA$67,25,0)</f>
        <v>46873145.030000001</v>
      </c>
      <c r="N57" s="35">
        <f t="shared" si="3"/>
        <v>2.495595845562104E-4</v>
      </c>
      <c r="O57" s="38"/>
    </row>
    <row r="58" spans="1:16" x14ac:dyDescent="0.25">
      <c r="A58" s="11">
        <v>43</v>
      </c>
      <c r="B58" s="12" t="s">
        <v>39</v>
      </c>
      <c r="C58" s="13" t="s">
        <v>100</v>
      </c>
      <c r="D58" s="14" t="s">
        <v>2</v>
      </c>
      <c r="E58" s="15"/>
      <c r="F58" s="15"/>
      <c r="G58" s="16">
        <f>VLOOKUP(B58,[1]Brokers!$B$9:$H$67,7,0)</f>
        <v>702833.8</v>
      </c>
      <c r="H58" s="16">
        <f>VLOOKUP(B58,[1]Brokers!$B$9:$X$67,22,0)</f>
        <v>0</v>
      </c>
      <c r="I58" s="16">
        <f>VLOOKUP(B58,[3]Brokers!$B$9:$R$67,17,0)</f>
        <v>0</v>
      </c>
      <c r="J58" s="16">
        <v>0</v>
      </c>
      <c r="K58" s="16">
        <f>VLOOKUP(B58,[4]Brokers!$B$9:$T$66,19,0)</f>
        <v>0</v>
      </c>
      <c r="L58" s="33">
        <f t="shared" si="2"/>
        <v>702833.8</v>
      </c>
      <c r="M58" s="30">
        <f>VLOOKUP(B58,[2]Sheet10!$B$9:$AA$67,25,0)</f>
        <v>15456116.300000001</v>
      </c>
      <c r="N58" s="35">
        <f t="shared" si="3"/>
        <v>8.2290658333503177E-5</v>
      </c>
      <c r="O58" s="38"/>
    </row>
    <row r="59" spans="1:16" x14ac:dyDescent="0.25">
      <c r="A59" s="11">
        <v>44</v>
      </c>
      <c r="B59" s="12" t="s">
        <v>44</v>
      </c>
      <c r="C59" s="13" t="s">
        <v>44</v>
      </c>
      <c r="D59" s="14" t="s">
        <v>2</v>
      </c>
      <c r="E59" s="15"/>
      <c r="F59" s="15"/>
      <c r="G59" s="16">
        <f>VLOOKUP(B59,[1]Brokers!$B$9:$H$67,7,0)</f>
        <v>0</v>
      </c>
      <c r="H59" s="16">
        <f>VLOOKUP(B59,[1]Brokers!$B$9:$X$67,22,0)</f>
        <v>0</v>
      </c>
      <c r="I59" s="16">
        <f>VLOOKUP(B59,[3]Brokers!$B$9:$R$67,17,0)</f>
        <v>0</v>
      </c>
      <c r="J59" s="16">
        <v>0</v>
      </c>
      <c r="K59" s="16">
        <f>VLOOKUP(B59,[4]Brokers!$B$9:$T$66,19,0)</f>
        <v>0</v>
      </c>
      <c r="L59" s="33">
        <f t="shared" si="2"/>
        <v>0</v>
      </c>
      <c r="M59" s="30">
        <f>VLOOKUP(B59,[2]Sheet10!$B$9:$AA$67,25,0)</f>
        <v>0</v>
      </c>
      <c r="N59" s="35">
        <f t="shared" si="3"/>
        <v>0</v>
      </c>
      <c r="O59" s="38"/>
    </row>
    <row r="60" spans="1:16" x14ac:dyDescent="0.25">
      <c r="A60" s="11">
        <v>45</v>
      </c>
      <c r="B60" s="12" t="s">
        <v>49</v>
      </c>
      <c r="C60" s="13" t="s">
        <v>49</v>
      </c>
      <c r="D60" s="14" t="s">
        <v>2</v>
      </c>
      <c r="E60" s="14" t="s">
        <v>2</v>
      </c>
      <c r="F60" s="15"/>
      <c r="G60" s="16">
        <f>VLOOKUP(B60,[1]Brokers!$B$9:$H$67,7,0)</f>
        <v>0</v>
      </c>
      <c r="H60" s="16">
        <f>VLOOKUP(B60,[1]Brokers!$B$9:$X$67,22,0)</f>
        <v>0</v>
      </c>
      <c r="I60" s="16">
        <f>VLOOKUP(B60,[3]Brokers!$B$9:$R$67,17,0)</f>
        <v>0</v>
      </c>
      <c r="J60" s="16">
        <v>0</v>
      </c>
      <c r="K60" s="16">
        <f>VLOOKUP(B60,[4]Brokers!$B$9:$T$66,19,0)</f>
        <v>0</v>
      </c>
      <c r="L60" s="33">
        <f t="shared" si="2"/>
        <v>0</v>
      </c>
      <c r="M60" s="30">
        <f>VLOOKUP(B60,[2]Sheet10!$B$9:$AA$67,25,0)</f>
        <v>3788300</v>
      </c>
      <c r="N60" s="35">
        <f t="shared" si="3"/>
        <v>2.0169471742704863E-5</v>
      </c>
      <c r="O60" s="38"/>
    </row>
    <row r="61" spans="1:16" x14ac:dyDescent="0.25">
      <c r="A61" s="11">
        <v>46</v>
      </c>
      <c r="B61" s="12" t="s">
        <v>31</v>
      </c>
      <c r="C61" s="13" t="s">
        <v>94</v>
      </c>
      <c r="D61" s="14" t="s">
        <v>2</v>
      </c>
      <c r="E61" s="15" t="s">
        <v>2</v>
      </c>
      <c r="F61" s="15"/>
      <c r="G61" s="16">
        <f>VLOOKUP(B61,[1]Brokers!$B$9:$H$67,7,0)</f>
        <v>0</v>
      </c>
      <c r="H61" s="16">
        <f>VLOOKUP(B61,[1]Brokers!$B$9:$X$67,22,0)</f>
        <v>0</v>
      </c>
      <c r="I61" s="16">
        <f>VLOOKUP(B61,[3]Brokers!$B$9:$R$67,17,0)</f>
        <v>0</v>
      </c>
      <c r="J61" s="16">
        <v>0</v>
      </c>
      <c r="K61" s="16">
        <f>VLOOKUP(B61,[4]Brokers!$B$9:$T$66,19,0)</f>
        <v>0</v>
      </c>
      <c r="L61" s="33">
        <f t="shared" si="2"/>
        <v>0</v>
      </c>
      <c r="M61" s="30">
        <f>VLOOKUP(B61,[2]Sheet10!$B$9:$AA$67,25,0)</f>
        <v>0</v>
      </c>
      <c r="N61" s="35">
        <f t="shared" si="3"/>
        <v>0</v>
      </c>
      <c r="O61" s="38"/>
    </row>
    <row r="62" spans="1:16" x14ac:dyDescent="0.2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VLOOKUP(B62,[1]Brokers!$B$9:$H$67,7,0)</f>
        <v>0</v>
      </c>
      <c r="H62" s="16">
        <f>VLOOKUP(B62,[1]Brokers!$B$9:$X$67,22,0)</f>
        <v>0</v>
      </c>
      <c r="I62" s="16">
        <f>VLOOKUP(B62,[3]Brokers!$B$9:$R$67,17,0)</f>
        <v>0</v>
      </c>
      <c r="J62" s="16">
        <v>0</v>
      </c>
      <c r="K62" s="16">
        <f>VLOOKUP(B62,[4]Brokers!$B$9:$T$66,19,0)</f>
        <v>0</v>
      </c>
      <c r="L62" s="33">
        <f t="shared" si="2"/>
        <v>0</v>
      </c>
      <c r="M62" s="30">
        <f>VLOOKUP(B62,[2]Sheet10!$B$9:$AA$67,25,0)</f>
        <v>0</v>
      </c>
      <c r="N62" s="35">
        <f t="shared" si="3"/>
        <v>0</v>
      </c>
      <c r="O62" s="38"/>
    </row>
    <row r="63" spans="1:16" x14ac:dyDescent="0.2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VLOOKUP(B63,[1]Brokers!$B$9:$H$67,7,0)</f>
        <v>0</v>
      </c>
      <c r="H63" s="16">
        <f>VLOOKUP(B63,[1]Brokers!$B$9:$X$67,22,0)</f>
        <v>0</v>
      </c>
      <c r="I63" s="16">
        <f>VLOOKUP(B63,[3]Brokers!$B$9:$R$67,17,0)</f>
        <v>0</v>
      </c>
      <c r="J63" s="16">
        <v>0</v>
      </c>
      <c r="K63" s="16">
        <f>VLOOKUP(B63,[4]Brokers!$B$9:$T$66,19,0)</f>
        <v>0</v>
      </c>
      <c r="L63" s="33">
        <f t="shared" si="2"/>
        <v>0</v>
      </c>
      <c r="M63" s="30">
        <f>VLOOKUP(B63,[2]Sheet10!$B$9:$AA$67,25,0)</f>
        <v>0</v>
      </c>
      <c r="N63" s="35">
        <f t="shared" si="3"/>
        <v>0</v>
      </c>
      <c r="O63" s="38"/>
    </row>
    <row r="64" spans="1:16" x14ac:dyDescent="0.2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VLOOKUP(B64,[1]Brokers!$B$9:$H$67,7,0)</f>
        <v>0</v>
      </c>
      <c r="H64" s="16">
        <f>VLOOKUP(B64,[1]Brokers!$B$9:$X$67,22,0)</f>
        <v>0</v>
      </c>
      <c r="I64" s="16">
        <f>VLOOKUP(B64,[3]Brokers!$B$9:$R$67,17,0)</f>
        <v>0</v>
      </c>
      <c r="J64" s="16">
        <v>0</v>
      </c>
      <c r="K64" s="16">
        <f>VLOOKUP(B64,[4]Brokers!$B$9:$T$66,19,0)</f>
        <v>0</v>
      </c>
      <c r="L64" s="33">
        <f t="shared" si="2"/>
        <v>0</v>
      </c>
      <c r="M64" s="30">
        <f>VLOOKUP(B64,[2]Sheet10!$B$9:$AA$67,25,0)</f>
        <v>0</v>
      </c>
      <c r="N64" s="35">
        <f t="shared" si="3"/>
        <v>0</v>
      </c>
      <c r="O64" s="38"/>
    </row>
    <row r="65" spans="1:16" x14ac:dyDescent="0.2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VLOOKUP(B65,[1]Brokers!$B$9:$H$67,7,0)</f>
        <v>0</v>
      </c>
      <c r="H65" s="16">
        <f>VLOOKUP(B65,[1]Brokers!$B$9:$X$67,22,0)</f>
        <v>0</v>
      </c>
      <c r="I65" s="16">
        <f>VLOOKUP(B65,[3]Brokers!$B$9:$R$67,17,0)</f>
        <v>0</v>
      </c>
      <c r="J65" s="16">
        <v>0</v>
      </c>
      <c r="K65" s="16">
        <f>VLOOKUP(B65,[4]Brokers!$B$9:$T$66,19,0)</f>
        <v>0</v>
      </c>
      <c r="L65" s="33">
        <f t="shared" si="2"/>
        <v>0</v>
      </c>
      <c r="M65" s="30">
        <f>VLOOKUP(B65,[2]Sheet10!$B$9:$AA$67,25,0)</f>
        <v>0</v>
      </c>
      <c r="N65" s="35">
        <f t="shared" si="3"/>
        <v>0</v>
      </c>
      <c r="O65" s="38"/>
      <c r="P65" s="19"/>
    </row>
    <row r="66" spans="1:16" x14ac:dyDescent="0.2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VLOOKUP(B66,[1]Brokers!$B$9:$H$67,7,0)</f>
        <v>0</v>
      </c>
      <c r="H66" s="16">
        <f>VLOOKUP(B66,[1]Brokers!$B$9:$X$67,22,0)</f>
        <v>0</v>
      </c>
      <c r="I66" s="16">
        <f>VLOOKUP(B66,[3]Brokers!$B$9:$R$67,17,0)</f>
        <v>0</v>
      </c>
      <c r="J66" s="16">
        <v>0</v>
      </c>
      <c r="K66" s="16">
        <f>VLOOKUP(B66,[4]Brokers!$B$9:$T$66,19,0)</f>
        <v>0</v>
      </c>
      <c r="L66" s="33">
        <f t="shared" si="2"/>
        <v>0</v>
      </c>
      <c r="M66" s="30">
        <f>VLOOKUP(B66,[2]Sheet10!$B$9:$AA$67,25,0)</f>
        <v>0</v>
      </c>
      <c r="N66" s="35">
        <f t="shared" si="3"/>
        <v>0</v>
      </c>
      <c r="O66" s="38"/>
    </row>
    <row r="67" spans="1:16" x14ac:dyDescent="0.2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VLOOKUP(B67,[1]Brokers!$B$9:$H$67,7,0)</f>
        <v>0</v>
      </c>
      <c r="H67" s="16">
        <f>VLOOKUP(B67,[1]Brokers!$B$9:$X$67,22,0)</f>
        <v>0</v>
      </c>
      <c r="I67" s="16">
        <f>VLOOKUP(B67,[3]Brokers!$B$9:$R$67,17,0)</f>
        <v>0</v>
      </c>
      <c r="J67" s="16">
        <v>0</v>
      </c>
      <c r="K67" s="16">
        <f>VLOOKUP(B67,[4]Brokers!$B$9:$T$66,19,0)</f>
        <v>0</v>
      </c>
      <c r="L67" s="33">
        <f t="shared" si="2"/>
        <v>0</v>
      </c>
      <c r="M67" s="30">
        <f>VLOOKUP(B67,[2]Sheet10!$B$9:$AA$67,25,0)</f>
        <v>0</v>
      </c>
      <c r="N67" s="35">
        <f t="shared" si="3"/>
        <v>0</v>
      </c>
      <c r="O67" s="38"/>
    </row>
    <row r="68" spans="1:16" x14ac:dyDescent="0.2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VLOOKUP(B68,[1]Brokers!$B$9:$H$67,7,0)</f>
        <v>0</v>
      </c>
      <c r="H68" s="16">
        <f>VLOOKUP(B68,[1]Brokers!$B$9:$X$67,22,0)</f>
        <v>0</v>
      </c>
      <c r="I68" s="16">
        <f>VLOOKUP(B68,[3]Brokers!$B$9:$R$67,17,0)</f>
        <v>0</v>
      </c>
      <c r="J68" s="16">
        <v>0</v>
      </c>
      <c r="K68" s="16">
        <f>VLOOKUP(B68,[4]Brokers!$B$9:$T$66,19,0)</f>
        <v>0</v>
      </c>
      <c r="L68" s="33">
        <f t="shared" si="2"/>
        <v>0</v>
      </c>
      <c r="M68" s="30">
        <f>VLOOKUP(B68,[2]Sheet10!$B$9:$AA$67,25,0)</f>
        <v>0</v>
      </c>
      <c r="N68" s="35">
        <f t="shared" si="3"/>
        <v>0</v>
      </c>
      <c r="O68" s="38"/>
    </row>
    <row r="69" spans="1:16" x14ac:dyDescent="0.2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VLOOKUP(B69,[1]Brokers!$B$9:$H$67,7,0)</f>
        <v>0</v>
      </c>
      <c r="H69" s="16">
        <f>VLOOKUP(B69,[1]Brokers!$B$9:$X$67,22,0)</f>
        <v>0</v>
      </c>
      <c r="I69" s="16">
        <f>VLOOKUP(B69,[3]Brokers!$B$9:$R$67,17,0)</f>
        <v>0</v>
      </c>
      <c r="J69" s="16">
        <v>0</v>
      </c>
      <c r="K69" s="16">
        <f>VLOOKUP(B69,[4]Brokers!$B$9:$T$66,19,0)</f>
        <v>0</v>
      </c>
      <c r="L69" s="33">
        <f t="shared" si="2"/>
        <v>0</v>
      </c>
      <c r="M69" s="30">
        <f>VLOOKUP(B69,[2]Sheet10!$B$9:$AA$67,25,0)</f>
        <v>0</v>
      </c>
      <c r="N69" s="35">
        <f t="shared" si="3"/>
        <v>0</v>
      </c>
      <c r="O69" s="38"/>
    </row>
    <row r="70" spans="1:16" x14ac:dyDescent="0.2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VLOOKUP(B70,[1]Brokers!$B$9:$H$67,7,0)</f>
        <v>0</v>
      </c>
      <c r="H70" s="16">
        <f>VLOOKUP(B70,[1]Brokers!$B$9:$X$67,22,0)</f>
        <v>0</v>
      </c>
      <c r="I70" s="16">
        <f>VLOOKUP(B70,[3]Brokers!$B$9:$R$67,17,0)</f>
        <v>0</v>
      </c>
      <c r="J70" s="16">
        <v>0</v>
      </c>
      <c r="K70" s="16">
        <f>VLOOKUP(B70,[4]Brokers!$B$9:$T$66,19,0)</f>
        <v>0</v>
      </c>
      <c r="L70" s="33">
        <f t="shared" si="2"/>
        <v>0</v>
      </c>
      <c r="M70" s="30">
        <f>VLOOKUP(B70,[2]Sheet10!$B$9:$AA$67,25,0)</f>
        <v>0</v>
      </c>
      <c r="N70" s="35">
        <f t="shared" si="3"/>
        <v>0</v>
      </c>
      <c r="O70" s="38"/>
    </row>
    <row r="71" spans="1:16" x14ac:dyDescent="0.2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VLOOKUP(B71,[1]Brokers!$B$9:$H$67,7,0)</f>
        <v>0</v>
      </c>
      <c r="H71" s="16">
        <f>VLOOKUP(B71,[1]Brokers!$B$9:$X$67,22,0)</f>
        <v>0</v>
      </c>
      <c r="I71" s="16">
        <f>VLOOKUP(B71,[3]Brokers!$B$9:$R$67,17,0)</f>
        <v>0</v>
      </c>
      <c r="J71" s="16">
        <v>0</v>
      </c>
      <c r="K71" s="16">
        <f>VLOOKUP(B71,[4]Brokers!$B$9:$T$66,19,0)</f>
        <v>0</v>
      </c>
      <c r="L71" s="33">
        <f t="shared" si="2"/>
        <v>0</v>
      </c>
      <c r="M71" s="30">
        <f>VLOOKUP(B71,[2]Sheet10!$B$9:$AA$67,25,0)</f>
        <v>0</v>
      </c>
      <c r="N71" s="35">
        <f t="shared" si="3"/>
        <v>0</v>
      </c>
      <c r="O71" s="38"/>
    </row>
    <row r="72" spans="1:16" x14ac:dyDescent="0.2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VLOOKUP(B72,[1]Brokers!$B$9:$H$67,7,0)</f>
        <v>0</v>
      </c>
      <c r="H72" s="16">
        <f>VLOOKUP(B72,[1]Brokers!$B$9:$X$67,22,0)</f>
        <v>0</v>
      </c>
      <c r="I72" s="16">
        <f>VLOOKUP(B72,[3]Brokers!$B$9:$R$67,17,0)</f>
        <v>0</v>
      </c>
      <c r="J72" s="16">
        <v>0</v>
      </c>
      <c r="K72" s="16">
        <f>VLOOKUP(B72,[4]Brokers!$B$9:$T$66,19,0)</f>
        <v>0</v>
      </c>
      <c r="L72" s="33">
        <f t="shared" si="2"/>
        <v>0</v>
      </c>
      <c r="M72" s="30">
        <f>VLOOKUP(B72,[2]Sheet10!$B$9:$AA$67,25,0)</f>
        <v>0</v>
      </c>
      <c r="N72" s="35">
        <f t="shared" si="3"/>
        <v>0</v>
      </c>
      <c r="O72" s="38"/>
      <c r="P72" s="19"/>
    </row>
    <row r="73" spans="1:16" x14ac:dyDescent="0.2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VLOOKUP(B73,[1]Brokers!$B$9:$H$67,7,0)</f>
        <v>0</v>
      </c>
      <c r="H73" s="16">
        <f>VLOOKUP(B73,[1]Brokers!$B$9:$X$67,22,0)</f>
        <v>0</v>
      </c>
      <c r="I73" s="16">
        <f>VLOOKUP(B73,[3]Brokers!$B$9:$R$67,17,0)</f>
        <v>0</v>
      </c>
      <c r="J73" s="16">
        <v>0</v>
      </c>
      <c r="K73" s="16">
        <f>VLOOKUP(B73,[4]Brokers!$B$9:$T$66,19,0)</f>
        <v>0</v>
      </c>
      <c r="L73" s="33">
        <f t="shared" si="2"/>
        <v>0</v>
      </c>
      <c r="M73" s="30">
        <f>VLOOKUP(B73,[2]Sheet10!$B$9:$AA$67,25,0)</f>
        <v>0</v>
      </c>
      <c r="N73" s="35">
        <f t="shared" si="3"/>
        <v>0</v>
      </c>
      <c r="O73" s="38"/>
      <c r="P73" s="19"/>
    </row>
    <row r="74" spans="1:16" ht="16.5" customHeight="1" x14ac:dyDescent="0.25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VLOOKUP(B74,[1]Brokers!$B$9:$H$67,7,0)</f>
        <v>0</v>
      </c>
      <c r="H74" s="16">
        <f>VLOOKUP(B74,[1]Brokers!$B$9:$X$67,22,0)</f>
        <v>0</v>
      </c>
      <c r="I74" s="16">
        <f>VLOOKUP(B74,[3]Brokers!$B$9:$R$67,17,0)</f>
        <v>0</v>
      </c>
      <c r="J74" s="16">
        <v>0</v>
      </c>
      <c r="K74" s="16">
        <f>VLOOKUP(B74,[4]Brokers!$B$9:$T$66,19,0)</f>
        <v>0</v>
      </c>
      <c r="L74" s="33">
        <f t="shared" si="2"/>
        <v>0</v>
      </c>
      <c r="M74" s="30">
        <f>VLOOKUP(B74,[2]Sheet10!$B$9:$AA$67,25,0)</f>
        <v>0</v>
      </c>
      <c r="N74" s="35">
        <f t="shared" si="3"/>
        <v>0</v>
      </c>
      <c r="O74" s="36"/>
      <c r="P74" s="19"/>
    </row>
    <row r="75" spans="1:16" ht="16.5" customHeight="1" thickBot="1" x14ac:dyDescent="0.3">
      <c r="A75" s="43" t="s">
        <v>115</v>
      </c>
      <c r="B75" s="44"/>
      <c r="C75" s="44"/>
      <c r="D75" s="20">
        <f>COUNTA(D16:D74)</f>
        <v>50</v>
      </c>
      <c r="E75" s="20">
        <f>COUNTA(E16:E74)</f>
        <v>23</v>
      </c>
      <c r="F75" s="20">
        <f>COUNTA(F16:F74)</f>
        <v>13</v>
      </c>
      <c r="G75" s="21">
        <f t="shared" ref="G75:N75" si="4">SUM(G16:G74)</f>
        <v>15307009672.640001</v>
      </c>
      <c r="H75" s="21">
        <f t="shared" si="4"/>
        <v>2936046980</v>
      </c>
      <c r="I75" s="21">
        <f t="shared" si="4"/>
        <v>0</v>
      </c>
      <c r="J75" s="21">
        <v>0</v>
      </c>
      <c r="K75" s="21">
        <f t="shared" si="4"/>
        <v>0</v>
      </c>
      <c r="L75" s="21">
        <f t="shared" si="4"/>
        <v>18243056652.639999</v>
      </c>
      <c r="M75" s="31">
        <f t="shared" si="4"/>
        <v>187823461532.66</v>
      </c>
      <c r="N75" s="34">
        <f t="shared" si="4"/>
        <v>1</v>
      </c>
      <c r="O75" s="22"/>
      <c r="P75" s="19"/>
    </row>
    <row r="76" spans="1:16" x14ac:dyDescent="0.25">
      <c r="K76" s="23"/>
      <c r="L76" s="24"/>
      <c r="N76" s="23"/>
      <c r="O76" s="22"/>
      <c r="P76" s="19"/>
    </row>
    <row r="77" spans="1:16" ht="27.6" customHeight="1" x14ac:dyDescent="0.25">
      <c r="B77" s="56" t="s">
        <v>116</v>
      </c>
      <c r="C77" s="56"/>
      <c r="D77" s="56"/>
      <c r="E77" s="56"/>
      <c r="F77" s="56"/>
      <c r="H77" s="25"/>
      <c r="K77" s="23"/>
      <c r="L77" s="23"/>
      <c r="O77" s="22"/>
      <c r="P77" s="19"/>
    </row>
    <row r="78" spans="1:16" ht="27.6" customHeight="1" x14ac:dyDescent="0.25">
      <c r="C78" s="57"/>
      <c r="D78" s="57"/>
      <c r="E78" s="57"/>
      <c r="F78" s="57"/>
      <c r="O78" s="22"/>
      <c r="P78" s="19"/>
    </row>
    <row r="79" spans="1:16" x14ac:dyDescent="0.25">
      <c r="O79" s="22"/>
      <c r="P79" s="19"/>
    </row>
    <row r="80" spans="1:16" x14ac:dyDescent="0.25">
      <c r="O80" s="22"/>
      <c r="P80" s="19"/>
    </row>
  </sheetData>
  <sortState ref="B16:N74">
    <sortCondition descending="1" ref="N74"/>
  </sortState>
  <mergeCells count="17">
    <mergeCell ref="B77:F77"/>
    <mergeCell ref="C78:F78"/>
    <mergeCell ref="L14:L15"/>
    <mergeCell ref="M14:M15"/>
    <mergeCell ref="K14:K15"/>
    <mergeCell ref="J14:J15"/>
    <mergeCell ref="G14:I14"/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2018-11-07T08:46:43Z</cp:lastPrinted>
  <dcterms:created xsi:type="dcterms:W3CDTF">2017-06-09T07:51:20Z</dcterms:created>
  <dcterms:modified xsi:type="dcterms:W3CDTF">2018-12-14T10:43:47Z</dcterms:modified>
</cp:coreProperties>
</file>