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Sheet1!$B$16:$O$69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L17" i="1" l="1"/>
  <c r="L18" i="1"/>
  <c r="L20" i="1"/>
  <c r="L23" i="1"/>
  <c r="L22" i="1"/>
  <c r="L21" i="1"/>
  <c r="L19" i="1"/>
  <c r="L25" i="1"/>
  <c r="L26" i="1"/>
  <c r="L27" i="1"/>
  <c r="L29" i="1"/>
  <c r="L28" i="1"/>
  <c r="L30" i="1"/>
  <c r="L31" i="1"/>
  <c r="L34" i="1"/>
  <c r="L33" i="1"/>
  <c r="L32" i="1"/>
  <c r="L35" i="1"/>
  <c r="L24" i="1"/>
  <c r="L39" i="1"/>
  <c r="L37" i="1"/>
  <c r="L36" i="1"/>
  <c r="L41" i="1"/>
  <c r="L40" i="1"/>
  <c r="L38" i="1"/>
  <c r="L42" i="1"/>
  <c r="L45" i="1"/>
  <c r="L44" i="1"/>
  <c r="L43" i="1"/>
  <c r="L46" i="1"/>
  <c r="L49" i="1"/>
  <c r="L47" i="1"/>
  <c r="L52" i="1"/>
  <c r="L54" i="1"/>
  <c r="L53" i="1"/>
  <c r="L48" i="1"/>
  <c r="L51" i="1"/>
  <c r="L55" i="1"/>
  <c r="L56" i="1"/>
  <c r="L50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16" i="1"/>
  <c r="J17" i="1"/>
  <c r="J18" i="1"/>
  <c r="J20" i="1"/>
  <c r="J23" i="1"/>
  <c r="J22" i="1"/>
  <c r="J21" i="1"/>
  <c r="J19" i="1"/>
  <c r="J25" i="1"/>
  <c r="J26" i="1"/>
  <c r="J27" i="1"/>
  <c r="J29" i="1"/>
  <c r="J28" i="1"/>
  <c r="J30" i="1"/>
  <c r="J31" i="1"/>
  <c r="J34" i="1"/>
  <c r="J33" i="1"/>
  <c r="J32" i="1"/>
  <c r="J35" i="1"/>
  <c r="J24" i="1"/>
  <c r="J39" i="1"/>
  <c r="J37" i="1"/>
  <c r="J36" i="1"/>
  <c r="J41" i="1"/>
  <c r="J40" i="1"/>
  <c r="J38" i="1"/>
  <c r="J42" i="1"/>
  <c r="J45" i="1"/>
  <c r="J44" i="1"/>
  <c r="J43" i="1"/>
  <c r="J46" i="1"/>
  <c r="J49" i="1"/>
  <c r="J47" i="1"/>
  <c r="J52" i="1"/>
  <c r="J54" i="1"/>
  <c r="J53" i="1"/>
  <c r="J48" i="1"/>
  <c r="J51" i="1"/>
  <c r="J55" i="1"/>
  <c r="J56" i="1"/>
  <c r="J50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6" i="1"/>
  <c r="I17" i="1"/>
  <c r="I18" i="1"/>
  <c r="I20" i="1"/>
  <c r="I23" i="1"/>
  <c r="I22" i="1"/>
  <c r="I21" i="1"/>
  <c r="I19" i="1"/>
  <c r="I25" i="1"/>
  <c r="I26" i="1"/>
  <c r="I27" i="1"/>
  <c r="I29" i="1"/>
  <c r="I28" i="1"/>
  <c r="I30" i="1"/>
  <c r="I31" i="1"/>
  <c r="I34" i="1"/>
  <c r="I33" i="1"/>
  <c r="I32" i="1"/>
  <c r="I35" i="1"/>
  <c r="I24" i="1"/>
  <c r="I39" i="1"/>
  <c r="I37" i="1"/>
  <c r="I36" i="1"/>
  <c r="I41" i="1"/>
  <c r="I40" i="1"/>
  <c r="I38" i="1"/>
  <c r="I42" i="1"/>
  <c r="I45" i="1"/>
  <c r="I44" i="1"/>
  <c r="I43" i="1"/>
  <c r="I46" i="1"/>
  <c r="I49" i="1"/>
  <c r="I47" i="1"/>
  <c r="I52" i="1"/>
  <c r="I54" i="1"/>
  <c r="I53" i="1"/>
  <c r="I48" i="1"/>
  <c r="I51" i="1"/>
  <c r="I55" i="1"/>
  <c r="I56" i="1"/>
  <c r="I50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6" i="1"/>
  <c r="H17" i="1"/>
  <c r="H18" i="1"/>
  <c r="H20" i="1"/>
  <c r="H23" i="1"/>
  <c r="H22" i="1"/>
  <c r="H21" i="1"/>
  <c r="H19" i="1"/>
  <c r="H25" i="1"/>
  <c r="H26" i="1"/>
  <c r="H27" i="1"/>
  <c r="H29" i="1"/>
  <c r="H28" i="1"/>
  <c r="H30" i="1"/>
  <c r="H31" i="1"/>
  <c r="H34" i="1"/>
  <c r="H33" i="1"/>
  <c r="H32" i="1"/>
  <c r="H35" i="1"/>
  <c r="H24" i="1"/>
  <c r="H39" i="1"/>
  <c r="H37" i="1"/>
  <c r="H36" i="1"/>
  <c r="H41" i="1"/>
  <c r="H40" i="1"/>
  <c r="H38" i="1"/>
  <c r="H42" i="1"/>
  <c r="H45" i="1"/>
  <c r="H44" i="1"/>
  <c r="H43" i="1"/>
  <c r="H46" i="1"/>
  <c r="H49" i="1"/>
  <c r="H47" i="1"/>
  <c r="H52" i="1"/>
  <c r="H54" i="1"/>
  <c r="H53" i="1"/>
  <c r="H48" i="1"/>
  <c r="H51" i="1"/>
  <c r="H55" i="1"/>
  <c r="H56" i="1"/>
  <c r="H50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6" i="1"/>
  <c r="G17" i="1"/>
  <c r="G18" i="1"/>
  <c r="G20" i="1"/>
  <c r="G23" i="1"/>
  <c r="G22" i="1"/>
  <c r="G21" i="1"/>
  <c r="G19" i="1"/>
  <c r="G25" i="1"/>
  <c r="G26" i="1"/>
  <c r="G27" i="1"/>
  <c r="G29" i="1"/>
  <c r="G28" i="1"/>
  <c r="G30" i="1"/>
  <c r="G31" i="1"/>
  <c r="G34" i="1"/>
  <c r="G33" i="1"/>
  <c r="G32" i="1"/>
  <c r="G35" i="1"/>
  <c r="G24" i="1"/>
  <c r="G39" i="1"/>
  <c r="G37" i="1"/>
  <c r="G36" i="1"/>
  <c r="G41" i="1"/>
  <c r="G40" i="1"/>
  <c r="G38" i="1"/>
  <c r="G42" i="1"/>
  <c r="G45" i="1"/>
  <c r="G44" i="1"/>
  <c r="G43" i="1"/>
  <c r="G46" i="1"/>
  <c r="G49" i="1"/>
  <c r="G47" i="1"/>
  <c r="G52" i="1"/>
  <c r="G54" i="1"/>
  <c r="G53" i="1"/>
  <c r="G48" i="1"/>
  <c r="G51" i="1"/>
  <c r="G55" i="1"/>
  <c r="G56" i="1"/>
  <c r="G50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6" i="1"/>
  <c r="M26" i="1" l="1"/>
  <c r="N26" i="1" s="1"/>
  <c r="A68" i="1"/>
  <c r="A69" i="1" s="1"/>
  <c r="M69" i="1" l="1"/>
  <c r="N69" i="1" s="1"/>
  <c r="M47" i="1" l="1"/>
  <c r="N47" i="1" s="1"/>
  <c r="M59" i="1" l="1"/>
  <c r="N59" i="1" s="1"/>
  <c r="M48" i="1"/>
  <c r="N48" i="1" s="1"/>
  <c r="M50" i="1"/>
  <c r="N50" i="1" s="1"/>
  <c r="M56" i="1"/>
  <c r="N56" i="1" s="1"/>
  <c r="M35" i="1"/>
  <c r="N35" i="1" s="1"/>
  <c r="M39" i="1"/>
  <c r="N39" i="1" s="1"/>
  <c r="M49" i="1"/>
  <c r="N49" i="1" s="1"/>
  <c r="M40" i="1"/>
  <c r="N40" i="1" s="1"/>
  <c r="M22" i="1"/>
  <c r="N22" i="1" s="1"/>
  <c r="M17" i="1"/>
  <c r="N17" i="1" s="1"/>
  <c r="M21" i="1"/>
  <c r="N21" i="1" s="1"/>
  <c r="M23" i="1"/>
  <c r="N23" i="1" s="1"/>
  <c r="M51" i="1"/>
  <c r="N51" i="1" s="1"/>
  <c r="M58" i="1"/>
  <c r="N58" i="1" s="1"/>
  <c r="M61" i="1"/>
  <c r="N61" i="1" s="1"/>
  <c r="M43" i="1"/>
  <c r="N43" i="1" s="1"/>
  <c r="M37" i="1"/>
  <c r="N37" i="1" s="1"/>
  <c r="M38" i="1"/>
  <c r="N38" i="1" s="1"/>
  <c r="M31" i="1"/>
  <c r="N31" i="1" s="1"/>
  <c r="M55" i="1"/>
  <c r="N55" i="1" s="1"/>
  <c r="M20" i="1"/>
  <c r="N20" i="1" s="1"/>
  <c r="M63" i="1"/>
  <c r="N63" i="1" s="1"/>
  <c r="M66" i="1"/>
  <c r="N66" i="1" s="1"/>
  <c r="M36" i="1"/>
  <c r="N36" i="1" s="1"/>
  <c r="M53" i="1"/>
  <c r="N53" i="1" s="1"/>
  <c r="M54" i="1"/>
  <c r="N54" i="1" s="1"/>
  <c r="M42" i="1"/>
  <c r="N42" i="1" s="1"/>
  <c r="M24" i="1"/>
  <c r="N24" i="1" s="1"/>
  <c r="M33" i="1"/>
  <c r="N33" i="1" s="1"/>
  <c r="M28" i="1"/>
  <c r="N28" i="1" s="1"/>
  <c r="M27" i="1"/>
  <c r="N27" i="1" s="1"/>
  <c r="M16" i="1"/>
  <c r="N16" i="1" s="1"/>
  <c r="M45" i="1"/>
  <c r="N45" i="1" s="1"/>
  <c r="M29" i="1"/>
  <c r="N29" i="1" s="1"/>
  <c r="M65" i="1"/>
  <c r="N65" i="1" s="1"/>
  <c r="M57" i="1"/>
  <c r="N57" i="1" s="1"/>
  <c r="M44" i="1"/>
  <c r="N44" i="1" s="1"/>
  <c r="M52" i="1"/>
  <c r="N52" i="1" s="1"/>
  <c r="M32" i="1"/>
  <c r="N32" i="1" s="1"/>
  <c r="M41" i="1"/>
  <c r="N41" i="1" s="1"/>
  <c r="M30" i="1"/>
  <c r="N30" i="1" s="1"/>
  <c r="M18" i="1"/>
  <c r="N18" i="1" s="1"/>
  <c r="M19" i="1"/>
  <c r="N19" i="1" s="1"/>
  <c r="M67" i="1"/>
  <c r="N67" i="1" s="1"/>
  <c r="M60" i="1"/>
  <c r="N60" i="1" s="1"/>
  <c r="M68" i="1"/>
  <c r="N68" i="1" s="1"/>
  <c r="M34" i="1"/>
  <c r="N34" i="1" s="1"/>
  <c r="M46" i="1"/>
  <c r="N46" i="1" s="1"/>
  <c r="M64" i="1"/>
  <c r="N64" i="1" s="1"/>
  <c r="M62" i="1"/>
  <c r="N6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K70" i="1" l="1"/>
  <c r="L70" i="1"/>
  <c r="M25" i="1" l="1"/>
  <c r="N25" i="1" s="1"/>
  <c r="J70" i="1" l="1"/>
  <c r="H70" i="1"/>
  <c r="G70" i="1" l="1"/>
  <c r="I70" i="1" l="1"/>
  <c r="M70" i="1" l="1"/>
  <c r="N70" i="1" l="1"/>
  <c r="O57" i="1" l="1"/>
  <c r="O26" i="1"/>
  <c r="O42" i="1"/>
  <c r="O41" i="1"/>
  <c r="O54" i="1"/>
  <c r="O39" i="1"/>
  <c r="O40" i="1"/>
  <c r="O58" i="1"/>
  <c r="O61" i="1"/>
  <c r="O50" i="1"/>
  <c r="O65" i="1"/>
  <c r="O20" i="1"/>
  <c r="O49" i="1"/>
  <c r="O19" i="1"/>
  <c r="O56" i="1"/>
  <c r="O47" i="1"/>
  <c r="O17" i="1"/>
  <c r="O43" i="1"/>
  <c r="O30" i="1"/>
  <c r="O45" i="1"/>
  <c r="O60" i="1"/>
  <c r="O27" i="1"/>
  <c r="O53" i="1"/>
  <c r="O35" i="1"/>
  <c r="O62" i="1"/>
  <c r="O46" i="1"/>
  <c r="O29" i="1"/>
  <c r="O67" i="1"/>
  <c r="O34" i="1"/>
  <c r="O32" i="1"/>
  <c r="O64" i="1"/>
  <c r="O37" i="1"/>
  <c r="O69" i="1"/>
  <c r="O24" i="1"/>
  <c r="O36" i="1"/>
  <c r="O23" i="1"/>
  <c r="O52" i="1"/>
  <c r="O31" i="1"/>
  <c r="O44" i="1"/>
  <c r="O66" i="1"/>
  <c r="O59" i="1"/>
  <c r="O25" i="1"/>
  <c r="O63" i="1"/>
  <c r="O48" i="1"/>
  <c r="O28" i="1"/>
  <c r="O21" i="1"/>
  <c r="O33" i="1"/>
  <c r="O51" i="1"/>
  <c r="O38" i="1"/>
  <c r="O16" i="1"/>
  <c r="O55" i="1"/>
  <c r="O68" i="1"/>
  <c r="O22" i="1"/>
  <c r="O18" i="1"/>
  <c r="O70" i="1" l="1"/>
</calcChain>
</file>

<file path=xl/sharedStrings.xml><?xml version="1.0" encoding="utf-8"?>
<sst xmlns="http://schemas.openxmlformats.org/spreadsheetml/2006/main" count="217" uniqueCount="129">
  <si>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</si>
  <si>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</si>
  <si>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</si>
  <si>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</si>
  <si>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</si>
  <si>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</si>
  <si>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</si>
  <si>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</si>
  <si>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</si>
  <si>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</si>
  <si>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</si>
  <si>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</si>
  <si>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</si>
  <si>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</si>
  <si>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</si>
  <si>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</si>
  <si>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</si>
  <si>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</si>
  <si>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</si>
  <si>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</si>
  <si>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</si>
  <si>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</si>
  <si>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</si>
  <si>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</si>
  <si>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</si>
  <si>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</si>
  <si>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</si>
  <si>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</si>
  <si>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</si>
  <si>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</si>
  <si>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</si>
  <si>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</si>
  <si>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</si>
  <si>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</si>
  <si>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</si>
  <si>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</si>
  <si>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</si>
  <si>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</si>
  <si>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</si>
  <si>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</si>
  <si>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</si>
  <si>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</si>
  <si>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</si>
  <si>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</si>
  <si>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</si>
  <si>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</si>
  <si>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</si>
  <si>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</si>
  <si>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</si>
  <si>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</si>
  <si>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</si>
  <si>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</si>
  <si>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</si>
  <si>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</si>
  <si>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</si>
  <si>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</si>
  <si>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</si>
  <si>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</si>
  <si>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</si>
  <si>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</si>
  <si>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</si>
  <si>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</si>
  <si>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</si>
  <si>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</si>
  <si>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</si>
  <si>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</si>
  <si>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</si>
  <si>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</si>
  <si>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</si>
  <si>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</si>
  <si>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</si>
  <si>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</si>
  <si>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</si>
  <si>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</si>
  <si>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</si>
  <si>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</si>
  <si>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</si>
  <si>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</si>
  <si>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</si>
  <si>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</si>
  <si>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</si>
  <si>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</si>
  <si>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</si>
  <si>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</si>
  <si>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</si>
  <si>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</si>
  <si>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</si>
  <si>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</si>
  <si>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</si>
  <si>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</si>
  <si>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</si>
  <si>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</si>
  <si>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</si>
  <si>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</si>
  <si>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</si>
  <si>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</si>
  <si>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</si>
  <si>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</si>
  <si>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</si>
  <si>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</si>
  <si>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</si>
  <si>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</si>
  <si>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</si>
  <si>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</si>
  <si>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</si>
  <si>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</si>
  <si>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</si>
  <si>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</si>
  <si>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</si>
  <si>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</si>
  <si>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</si>
  <si>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</si>
  <si>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</si>
  <si>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</si>
  <si>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</si>
  <si>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</si>
  <si>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</si>
  <si>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</si>
  <si>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</si>
  <si>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</si>
  <si>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</si>
  <si>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</si>
  <si>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</si>
  <si>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</si>
  <si>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</si>
  <si>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</si>
  <si>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</si>
  <si>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7-р сарын арилжааны дүн</t>
  </si>
  <si>
    <t xml:space="preserve">2020 оны 7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</si>
</sst>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51264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U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U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U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35404</v>
          </cell>
          <cell r="E12">
            <v>16748453.119999999</v>
          </cell>
          <cell r="F12">
            <v>12568</v>
          </cell>
          <cell r="G12">
            <v>8400366.8000000007</v>
          </cell>
          <cell r="H12">
            <v>25148819.920000002</v>
          </cell>
          <cell r="Q12">
            <v>3</v>
          </cell>
          <cell r="R12">
            <v>303580</v>
          </cell>
          <cell r="S12">
            <v>3</v>
          </cell>
          <cell r="T12">
            <v>303580</v>
          </cell>
          <cell r="U12">
            <v>607160</v>
          </cell>
          <cell r="AB12">
            <v>47978</v>
          </cell>
          <cell r="AC12">
            <v>25755979.920000002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U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298</v>
          </cell>
          <cell r="G14">
            <v>295020</v>
          </cell>
          <cell r="H14">
            <v>295020</v>
          </cell>
          <cell r="U14">
            <v>0</v>
          </cell>
          <cell r="AB14">
            <v>298</v>
          </cell>
          <cell r="AC14">
            <v>295020</v>
          </cell>
        </row>
        <row r="15">
          <cell r="B15" t="str">
            <v>BDSC</v>
          </cell>
          <cell r="C15" t="str">
            <v>БиДиСек ХК</v>
          </cell>
          <cell r="D15">
            <v>1369441</v>
          </cell>
          <cell r="E15">
            <v>753472566.47000003</v>
          </cell>
          <cell r="F15">
            <v>1783929</v>
          </cell>
          <cell r="G15">
            <v>1315212393.5</v>
          </cell>
          <cell r="H15">
            <v>2068684959.97</v>
          </cell>
          <cell r="U15">
            <v>0</v>
          </cell>
          <cell r="AB15">
            <v>3153370</v>
          </cell>
          <cell r="AC15">
            <v>2068684959.97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U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10200</v>
          </cell>
          <cell r="E17">
            <v>7338000</v>
          </cell>
          <cell r="F17">
            <v>0</v>
          </cell>
          <cell r="G17">
            <v>0</v>
          </cell>
          <cell r="H17">
            <v>7338000</v>
          </cell>
          <cell r="U17">
            <v>0</v>
          </cell>
          <cell r="AB17">
            <v>10200</v>
          </cell>
          <cell r="AC17">
            <v>7338000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U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143</v>
          </cell>
          <cell r="E19">
            <v>597200</v>
          </cell>
          <cell r="F19">
            <v>10022</v>
          </cell>
          <cell r="G19">
            <v>7216500</v>
          </cell>
          <cell r="H19">
            <v>7813700</v>
          </cell>
          <cell r="U19">
            <v>0</v>
          </cell>
          <cell r="AB19">
            <v>10165</v>
          </cell>
          <cell r="AC19">
            <v>7813700</v>
          </cell>
        </row>
        <row r="20">
          <cell r="B20" t="str">
            <v>BUMB</v>
          </cell>
          <cell r="C20" t="str">
            <v>Бумбат-Алтай ХХК</v>
          </cell>
          <cell r="D20">
            <v>388245</v>
          </cell>
          <cell r="E20">
            <v>33879007.350000001</v>
          </cell>
          <cell r="F20">
            <v>555473</v>
          </cell>
          <cell r="G20">
            <v>51366937.640000001</v>
          </cell>
          <cell r="H20">
            <v>85245944.99000001</v>
          </cell>
          <cell r="U20">
            <v>0</v>
          </cell>
          <cell r="AB20">
            <v>943718</v>
          </cell>
          <cell r="AC20">
            <v>85245944.99000001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98427</v>
          </cell>
          <cell r="E21">
            <v>3558095.7</v>
          </cell>
          <cell r="F21">
            <v>32830</v>
          </cell>
          <cell r="G21">
            <v>23911788</v>
          </cell>
          <cell r="H21">
            <v>27469883.699999999</v>
          </cell>
          <cell r="Q21">
            <v>2814</v>
          </cell>
          <cell r="R21">
            <v>281426760</v>
          </cell>
          <cell r="S21">
            <v>2829</v>
          </cell>
          <cell r="T21">
            <v>282924760</v>
          </cell>
          <cell r="U21">
            <v>564351520</v>
          </cell>
          <cell r="AB21">
            <v>136900</v>
          </cell>
          <cell r="AC21">
            <v>591821403.70000005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U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14362</v>
          </cell>
          <cell r="E23">
            <v>2003760.95</v>
          </cell>
          <cell r="F23">
            <v>4679</v>
          </cell>
          <cell r="G23">
            <v>1885954.5</v>
          </cell>
          <cell r="H23">
            <v>3889715.45</v>
          </cell>
          <cell r="Q23">
            <v>30</v>
          </cell>
          <cell r="R23">
            <v>2998000</v>
          </cell>
          <cell r="U23">
            <v>2998000</v>
          </cell>
          <cell r="AB23">
            <v>19071</v>
          </cell>
          <cell r="AC23">
            <v>6887715.4500000002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U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4675</v>
          </cell>
          <cell r="E25">
            <v>3655442</v>
          </cell>
          <cell r="F25">
            <v>32499</v>
          </cell>
          <cell r="G25">
            <v>6499800</v>
          </cell>
          <cell r="H25">
            <v>10155242</v>
          </cell>
          <cell r="U25">
            <v>0</v>
          </cell>
          <cell r="AB25">
            <v>37174</v>
          </cell>
          <cell r="AC25">
            <v>10155242</v>
          </cell>
        </row>
        <row r="26">
          <cell r="B26" t="str">
            <v>DOMI</v>
          </cell>
          <cell r="C26" t="str">
            <v>Домикс сек ҮЦК ХХК</v>
          </cell>
          <cell r="D26">
            <v>8167</v>
          </cell>
          <cell r="E26">
            <v>5390580.2000000002</v>
          </cell>
          <cell r="F26">
            <v>11291</v>
          </cell>
          <cell r="G26">
            <v>2727966.29</v>
          </cell>
          <cell r="H26">
            <v>8118546.4900000002</v>
          </cell>
          <cell r="U26">
            <v>0</v>
          </cell>
          <cell r="AB26">
            <v>19458</v>
          </cell>
          <cell r="AC26">
            <v>8118546.4900000002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212</v>
          </cell>
          <cell r="E27">
            <v>103300</v>
          </cell>
          <cell r="F27">
            <v>229</v>
          </cell>
          <cell r="G27">
            <v>1059010</v>
          </cell>
          <cell r="H27">
            <v>1162310</v>
          </cell>
          <cell r="U27">
            <v>0</v>
          </cell>
          <cell r="AB27">
            <v>441</v>
          </cell>
          <cell r="AC27">
            <v>1162310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1650</v>
          </cell>
          <cell r="E28">
            <v>331198.2</v>
          </cell>
          <cell r="F28">
            <v>0</v>
          </cell>
          <cell r="G28">
            <v>0</v>
          </cell>
          <cell r="H28">
            <v>331198.2</v>
          </cell>
          <cell r="U28">
            <v>0</v>
          </cell>
          <cell r="AB28">
            <v>1650</v>
          </cell>
          <cell r="AC28">
            <v>331198.2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U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333</v>
          </cell>
          <cell r="E30">
            <v>145410</v>
          </cell>
          <cell r="F30">
            <v>0</v>
          </cell>
          <cell r="G30">
            <v>0</v>
          </cell>
          <cell r="H30">
            <v>145410</v>
          </cell>
          <cell r="U30">
            <v>0</v>
          </cell>
          <cell r="AB30">
            <v>333</v>
          </cell>
          <cell r="AC30">
            <v>145410</v>
          </cell>
        </row>
        <row r="31">
          <cell r="B31" t="str">
            <v>GAUL</v>
          </cell>
          <cell r="C31" t="str">
            <v>Гаүли ХХК</v>
          </cell>
          <cell r="D31">
            <v>117472</v>
          </cell>
          <cell r="E31">
            <v>20859075.030000001</v>
          </cell>
          <cell r="F31">
            <v>304670</v>
          </cell>
          <cell r="G31">
            <v>31610504.170000002</v>
          </cell>
          <cell r="H31">
            <v>52469579.200000003</v>
          </cell>
          <cell r="U31">
            <v>0</v>
          </cell>
          <cell r="AB31">
            <v>422142</v>
          </cell>
          <cell r="AC31">
            <v>52469579.200000003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850</v>
          </cell>
          <cell r="E32">
            <v>1305100</v>
          </cell>
          <cell r="F32">
            <v>646</v>
          </cell>
          <cell r="G32">
            <v>3121200</v>
          </cell>
          <cell r="H32">
            <v>4426300</v>
          </cell>
          <cell r="U32">
            <v>0</v>
          </cell>
          <cell r="AB32">
            <v>1496</v>
          </cell>
          <cell r="AC32">
            <v>4426300</v>
          </cell>
        </row>
        <row r="33">
          <cell r="B33" t="str">
            <v>GDSC</v>
          </cell>
          <cell r="C33" t="str">
            <v>Гүүдсек ХХК</v>
          </cell>
          <cell r="D33">
            <v>26163</v>
          </cell>
          <cell r="E33">
            <v>6540109.6500000004</v>
          </cell>
          <cell r="F33">
            <v>11843</v>
          </cell>
          <cell r="G33">
            <v>4540266.41</v>
          </cell>
          <cell r="H33">
            <v>11080376.060000001</v>
          </cell>
          <cell r="U33">
            <v>0</v>
          </cell>
          <cell r="AB33">
            <v>38006</v>
          </cell>
          <cell r="AC33">
            <v>11080376.060000001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202451</v>
          </cell>
          <cell r="E34">
            <v>19971763.649999999</v>
          </cell>
          <cell r="F34">
            <v>561807</v>
          </cell>
          <cell r="G34">
            <v>57458730.600000001</v>
          </cell>
          <cell r="H34">
            <v>77430494.25</v>
          </cell>
          <cell r="U34">
            <v>0</v>
          </cell>
          <cell r="AB34">
            <v>764258</v>
          </cell>
          <cell r="AC34">
            <v>77430494.25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2</v>
          </cell>
          <cell r="G35">
            <v>3700</v>
          </cell>
          <cell r="H35">
            <v>3700</v>
          </cell>
          <cell r="U35">
            <v>0</v>
          </cell>
          <cell r="AB35">
            <v>2</v>
          </cell>
          <cell r="AC35">
            <v>3700</v>
          </cell>
        </row>
        <row r="36">
          <cell r="B36" t="str">
            <v>HUN</v>
          </cell>
          <cell r="C36" t="str">
            <v>Хүннү Эмпайр ХХК</v>
          </cell>
          <cell r="D36">
            <v>23</v>
          </cell>
          <cell r="E36">
            <v>29210</v>
          </cell>
          <cell r="F36">
            <v>1010</v>
          </cell>
          <cell r="G36">
            <v>177000</v>
          </cell>
          <cell r="H36">
            <v>206210</v>
          </cell>
          <cell r="U36">
            <v>0</v>
          </cell>
          <cell r="AB36">
            <v>1033</v>
          </cell>
          <cell r="AC36">
            <v>206210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1122908</v>
          </cell>
          <cell r="E37">
            <v>2404973607</v>
          </cell>
          <cell r="F37">
            <v>1134805</v>
          </cell>
          <cell r="G37">
            <v>2435025531.5</v>
          </cell>
          <cell r="H37">
            <v>4839999138.5</v>
          </cell>
          <cell r="U37">
            <v>0</v>
          </cell>
          <cell r="AB37">
            <v>2257713</v>
          </cell>
          <cell r="AC37">
            <v>4839999138.5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956</v>
          </cell>
          <cell r="E38">
            <v>4517480</v>
          </cell>
          <cell r="F38">
            <v>6381</v>
          </cell>
          <cell r="G38">
            <v>4430462</v>
          </cell>
          <cell r="H38">
            <v>8947942</v>
          </cell>
          <cell r="U38">
            <v>0</v>
          </cell>
          <cell r="AB38">
            <v>7337</v>
          </cell>
          <cell r="AC38">
            <v>8947942</v>
          </cell>
        </row>
        <row r="39">
          <cell r="B39" t="str">
            <v>MERG</v>
          </cell>
          <cell r="C39" t="str">
            <v>Мэргэн санаа ХХК</v>
          </cell>
          <cell r="D39">
            <v>1805</v>
          </cell>
          <cell r="E39">
            <v>795166.25</v>
          </cell>
          <cell r="F39">
            <v>1497</v>
          </cell>
          <cell r="G39">
            <v>294019</v>
          </cell>
          <cell r="H39">
            <v>1089185.25</v>
          </cell>
          <cell r="U39">
            <v>0</v>
          </cell>
          <cell r="AB39">
            <v>3302</v>
          </cell>
          <cell r="AC39">
            <v>1089185.25</v>
          </cell>
        </row>
        <row r="40">
          <cell r="B40" t="str">
            <v>MIBG</v>
          </cell>
          <cell r="C40" t="str">
            <v>Эм Ай Би Жи ХХК</v>
          </cell>
          <cell r="D40">
            <v>21</v>
          </cell>
          <cell r="E40">
            <v>21000</v>
          </cell>
          <cell r="F40">
            <v>3500</v>
          </cell>
          <cell r="G40">
            <v>2800000</v>
          </cell>
          <cell r="H40">
            <v>2821000</v>
          </cell>
          <cell r="U40">
            <v>0</v>
          </cell>
          <cell r="AB40">
            <v>3521</v>
          </cell>
          <cell r="AC40">
            <v>2821000</v>
          </cell>
        </row>
        <row r="41">
          <cell r="B41" t="str">
            <v>MICC</v>
          </cell>
          <cell r="C41" t="str">
            <v>Эм Ай Си Си ХХК</v>
          </cell>
          <cell r="D41">
            <v>2470</v>
          </cell>
          <cell r="E41">
            <v>208000.82</v>
          </cell>
          <cell r="F41">
            <v>0</v>
          </cell>
          <cell r="G41">
            <v>0</v>
          </cell>
          <cell r="H41">
            <v>208000.82</v>
          </cell>
          <cell r="U41">
            <v>0</v>
          </cell>
          <cell r="AB41">
            <v>2470</v>
          </cell>
          <cell r="AC41">
            <v>208000.82</v>
          </cell>
        </row>
        <row r="42">
          <cell r="B42" t="str">
            <v>MNET</v>
          </cell>
          <cell r="C42" t="str">
            <v>Ард секюритиз ХХК</v>
          </cell>
          <cell r="D42">
            <v>1470285</v>
          </cell>
          <cell r="E42">
            <v>825263480.44000006</v>
          </cell>
          <cell r="F42">
            <v>974980</v>
          </cell>
          <cell r="G42">
            <v>175463858.81999999</v>
          </cell>
          <cell r="H42">
            <v>1000727339.26</v>
          </cell>
          <cell r="U42">
            <v>0</v>
          </cell>
          <cell r="AB42">
            <v>2445265</v>
          </cell>
          <cell r="AC42">
            <v>1000727339.26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U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U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1461</v>
          </cell>
          <cell r="E45">
            <v>161554.79999999999</v>
          </cell>
          <cell r="F45">
            <v>2266</v>
          </cell>
          <cell r="G45">
            <v>1015458.54</v>
          </cell>
          <cell r="H45">
            <v>1177013.3400000001</v>
          </cell>
          <cell r="U45">
            <v>0</v>
          </cell>
          <cell r="AB45">
            <v>3727</v>
          </cell>
          <cell r="AC45">
            <v>1177013.3400000001</v>
          </cell>
        </row>
        <row r="46">
          <cell r="B46" t="str">
            <v>MSEC</v>
          </cell>
          <cell r="C46" t="str">
            <v>Монсек ХХК</v>
          </cell>
          <cell r="D46">
            <v>171585</v>
          </cell>
          <cell r="E46">
            <v>11756839.84</v>
          </cell>
          <cell r="F46">
            <v>78884</v>
          </cell>
          <cell r="G46">
            <v>15778750.199999999</v>
          </cell>
          <cell r="H46">
            <v>27535590.039999999</v>
          </cell>
          <cell r="U46">
            <v>0</v>
          </cell>
          <cell r="AB46">
            <v>250469</v>
          </cell>
          <cell r="AC46">
            <v>27535590.039999999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54293</v>
          </cell>
          <cell r="E47">
            <v>19136123</v>
          </cell>
          <cell r="F47">
            <v>254278</v>
          </cell>
          <cell r="G47">
            <v>27481504.489999998</v>
          </cell>
          <cell r="H47">
            <v>46617627.489999995</v>
          </cell>
          <cell r="U47">
            <v>0</v>
          </cell>
          <cell r="AB47">
            <v>308571</v>
          </cell>
          <cell r="AC47">
            <v>46617627.489999995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77134</v>
          </cell>
          <cell r="E48">
            <v>16090465.49</v>
          </cell>
          <cell r="F48">
            <v>85</v>
          </cell>
          <cell r="G48">
            <v>76585</v>
          </cell>
          <cell r="H48">
            <v>16167050.49</v>
          </cell>
          <cell r="U48">
            <v>0</v>
          </cell>
          <cell r="AB48">
            <v>77219</v>
          </cell>
          <cell r="AC48">
            <v>16167050.49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174</v>
          </cell>
          <cell r="E49">
            <v>36018</v>
          </cell>
          <cell r="F49">
            <v>1218</v>
          </cell>
          <cell r="G49">
            <v>39585</v>
          </cell>
          <cell r="H49">
            <v>75603</v>
          </cell>
          <cell r="Q49">
            <v>48</v>
          </cell>
          <cell r="R49">
            <v>4800000</v>
          </cell>
          <cell r="S49">
            <v>53</v>
          </cell>
          <cell r="T49">
            <v>5300000</v>
          </cell>
          <cell r="U49">
            <v>10100000</v>
          </cell>
          <cell r="AB49">
            <v>1493</v>
          </cell>
          <cell r="AC49">
            <v>10175603</v>
          </cell>
        </row>
        <row r="50">
          <cell r="B50" t="str">
            <v>SANR</v>
          </cell>
          <cell r="C50" t="str">
            <v>Санар ХХК</v>
          </cell>
          <cell r="D50">
            <v>1500</v>
          </cell>
          <cell r="E50">
            <v>917100</v>
          </cell>
          <cell r="F50">
            <v>0</v>
          </cell>
          <cell r="G50">
            <v>0</v>
          </cell>
          <cell r="H50">
            <v>917100</v>
          </cell>
          <cell r="U50">
            <v>0</v>
          </cell>
          <cell r="AB50">
            <v>1500</v>
          </cell>
          <cell r="AC50">
            <v>917100</v>
          </cell>
        </row>
        <row r="51">
          <cell r="B51" t="str">
            <v>SECP</v>
          </cell>
          <cell r="C51" t="str">
            <v>СИКАП</v>
          </cell>
          <cell r="D51">
            <v>288708</v>
          </cell>
          <cell r="E51">
            <v>6230412</v>
          </cell>
          <cell r="F51">
            <v>280039</v>
          </cell>
          <cell r="G51">
            <v>5639042.5</v>
          </cell>
          <cell r="H51">
            <v>11869454.5</v>
          </cell>
          <cell r="U51">
            <v>0</v>
          </cell>
          <cell r="AB51">
            <v>568747</v>
          </cell>
          <cell r="AC51">
            <v>11869454.5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U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U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478508</v>
          </cell>
          <cell r="E54">
            <v>63718500.090000004</v>
          </cell>
          <cell r="F54">
            <v>563240</v>
          </cell>
          <cell r="G54">
            <v>68173894.709999993</v>
          </cell>
          <cell r="H54">
            <v>131892394.8</v>
          </cell>
          <cell r="U54">
            <v>0</v>
          </cell>
          <cell r="AB54">
            <v>1041748</v>
          </cell>
          <cell r="AC54">
            <v>131892394.8</v>
          </cell>
        </row>
        <row r="55">
          <cell r="B55" t="str">
            <v>TABO</v>
          </cell>
          <cell r="C55" t="str">
            <v>Таван богд ХХК</v>
          </cell>
          <cell r="D55">
            <v>1816</v>
          </cell>
          <cell r="E55">
            <v>477750</v>
          </cell>
          <cell r="F55">
            <v>17689</v>
          </cell>
          <cell r="G55">
            <v>1188928.6399999999</v>
          </cell>
          <cell r="H55">
            <v>1666678.64</v>
          </cell>
          <cell r="U55">
            <v>0</v>
          </cell>
          <cell r="AB55">
            <v>19505</v>
          </cell>
          <cell r="AC55">
            <v>1666678.64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3600</v>
          </cell>
          <cell r="E56">
            <v>650600</v>
          </cell>
          <cell r="F56">
            <v>3766</v>
          </cell>
          <cell r="G56">
            <v>12109135</v>
          </cell>
          <cell r="H56">
            <v>12759735</v>
          </cell>
          <cell r="U56">
            <v>0</v>
          </cell>
          <cell r="AB56">
            <v>7366</v>
          </cell>
          <cell r="AC56">
            <v>12759735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423415</v>
          </cell>
          <cell r="E57">
            <v>130806836.02</v>
          </cell>
          <cell r="F57">
            <v>267469</v>
          </cell>
          <cell r="G57">
            <v>107078729.20999999</v>
          </cell>
          <cell r="H57">
            <v>237885565.22999999</v>
          </cell>
          <cell r="S57">
            <v>10</v>
          </cell>
          <cell r="T57">
            <v>1000000</v>
          </cell>
          <cell r="U57">
            <v>1000000</v>
          </cell>
          <cell r="AB57">
            <v>690894</v>
          </cell>
          <cell r="AC57">
            <v>238885565.22999999</v>
          </cell>
        </row>
        <row r="58">
          <cell r="B58" t="str">
            <v>TNGR</v>
          </cell>
          <cell r="C58" t="str">
            <v>Тэнгэр капитал ХХК</v>
          </cell>
          <cell r="D58">
            <v>4306</v>
          </cell>
          <cell r="E58">
            <v>583146.5</v>
          </cell>
          <cell r="F58">
            <v>107</v>
          </cell>
          <cell r="G58">
            <v>107149</v>
          </cell>
          <cell r="H58">
            <v>690295.5</v>
          </cell>
          <cell r="U58">
            <v>0</v>
          </cell>
          <cell r="AB58">
            <v>4413</v>
          </cell>
          <cell r="AC58">
            <v>690295.5</v>
          </cell>
        </row>
        <row r="59">
          <cell r="B59" t="str">
            <v>TTOL</v>
          </cell>
          <cell r="C59" t="str">
            <v>Апекс Капитал ҮЦК</v>
          </cell>
          <cell r="D59">
            <v>541627</v>
          </cell>
          <cell r="E59">
            <v>34180911.810000002</v>
          </cell>
          <cell r="F59">
            <v>135965</v>
          </cell>
          <cell r="G59">
            <v>37187580.530000001</v>
          </cell>
          <cell r="H59">
            <v>71368492.340000004</v>
          </cell>
          <cell r="U59">
            <v>0</v>
          </cell>
          <cell r="AB59">
            <v>677592</v>
          </cell>
          <cell r="AC59">
            <v>71368492.340000004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16273</v>
          </cell>
          <cell r="G60">
            <v>2945087.43</v>
          </cell>
          <cell r="H60">
            <v>2945087.43</v>
          </cell>
          <cell r="U60">
            <v>0</v>
          </cell>
          <cell r="AB60">
            <v>16273</v>
          </cell>
          <cell r="AC60">
            <v>2945087.43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U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149665</v>
          </cell>
          <cell r="E62">
            <v>18784817</v>
          </cell>
          <cell r="F62">
            <v>8217</v>
          </cell>
          <cell r="G62">
            <v>2915641.9</v>
          </cell>
          <cell r="H62">
            <v>21700458.899999999</v>
          </cell>
          <cell r="U62">
            <v>0</v>
          </cell>
          <cell r="AB62">
            <v>157882</v>
          </cell>
          <cell r="AC62">
            <v>21700458.899999999</v>
          </cell>
        </row>
        <row r="63">
          <cell r="B63" t="str">
            <v>нийт</v>
          </cell>
          <cell r="D63">
            <v>7074455</v>
          </cell>
          <cell r="E63">
            <v>4415238081.3800011</v>
          </cell>
          <cell r="F63">
            <v>7074455</v>
          </cell>
          <cell r="G63">
            <v>4415238081.3799992</v>
          </cell>
          <cell r="H63">
            <v>8830476162.7600002</v>
          </cell>
          <cell r="Q63">
            <v>2895</v>
          </cell>
          <cell r="R63">
            <v>289528340</v>
          </cell>
          <cell r="S63">
            <v>2895</v>
          </cell>
          <cell r="T63">
            <v>289528340</v>
          </cell>
          <cell r="U63">
            <v>579056680</v>
          </cell>
          <cell r="X63">
            <v>0</v>
          </cell>
          <cell r="AB63">
            <v>14154700</v>
          </cell>
          <cell r="AC63">
            <v>9409532842.7599983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35404</v>
          </cell>
          <cell r="E12">
            <v>16748453.119999999</v>
          </cell>
          <cell r="F12">
            <v>12568</v>
          </cell>
          <cell r="G12">
            <v>8400366.8000000007</v>
          </cell>
          <cell r="H12"/>
          <cell r="I12"/>
          <cell r="J12"/>
          <cell r="K12"/>
          <cell r="L12"/>
          <cell r="M12"/>
          <cell r="N12"/>
          <cell r="O12"/>
          <cell r="P12">
            <v>3</v>
          </cell>
          <cell r="Q12">
            <v>303580</v>
          </cell>
          <cell r="R12">
            <v>3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298</v>
          </cell>
          <cell r="G14">
            <v>295020</v>
          </cell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1369441</v>
          </cell>
          <cell r="E15">
            <v>753472566.47000003</v>
          </cell>
          <cell r="F15">
            <v>1783929</v>
          </cell>
          <cell r="G15">
            <v>1315212393.5</v>
          </cell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 t="str">
            <v>BLMB</v>
          </cell>
          <cell r="C17" t="str">
            <v>Блүмсбюри секюритиес ХХК</v>
          </cell>
          <cell r="D17">
            <v>10200</v>
          </cell>
          <cell r="E17">
            <v>7338000</v>
          </cell>
          <cell r="F17">
            <v>0</v>
          </cell>
          <cell r="G17">
            <v>0</v>
          </cell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BULG</v>
          </cell>
          <cell r="C19" t="str">
            <v>Булган брокер ХХК</v>
          </cell>
          <cell r="D19">
            <v>143</v>
          </cell>
          <cell r="E19">
            <v>597200</v>
          </cell>
          <cell r="F19">
            <v>10022</v>
          </cell>
          <cell r="G19">
            <v>7216500</v>
          </cell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BUMB</v>
          </cell>
          <cell r="C20" t="str">
            <v>Бумбат-Алтай ХХК</v>
          </cell>
          <cell r="D20">
            <v>388245</v>
          </cell>
          <cell r="E20">
            <v>33879007.350000001</v>
          </cell>
          <cell r="F20">
            <v>555473</v>
          </cell>
          <cell r="G20">
            <v>51366937.640000001</v>
          </cell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98427</v>
          </cell>
          <cell r="E21">
            <v>3558095.7</v>
          </cell>
          <cell r="F21">
            <v>32830</v>
          </cell>
          <cell r="G21">
            <v>23911788</v>
          </cell>
          <cell r="H21"/>
          <cell r="I21"/>
          <cell r="J21"/>
          <cell r="K21"/>
          <cell r="L21"/>
          <cell r="M21"/>
          <cell r="N21"/>
          <cell r="O21"/>
          <cell r="P21">
            <v>2814</v>
          </cell>
          <cell r="Q21">
            <v>281426760</v>
          </cell>
          <cell r="R21">
            <v>2829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 t="str">
            <v>CTRL</v>
          </cell>
          <cell r="C23" t="str">
            <v>Централ секьюритийз ҮЦК</v>
          </cell>
          <cell r="D23">
            <v>14362</v>
          </cell>
          <cell r="E23">
            <v>2003760.95</v>
          </cell>
          <cell r="F23">
            <v>4679</v>
          </cell>
          <cell r="G23">
            <v>1885954.5</v>
          </cell>
          <cell r="H23"/>
          <cell r="I23"/>
          <cell r="J23"/>
          <cell r="K23"/>
          <cell r="L23"/>
          <cell r="M23"/>
          <cell r="N23"/>
          <cell r="O23"/>
          <cell r="P23">
            <v>30</v>
          </cell>
          <cell r="Q23">
            <v>2998000</v>
          </cell>
          <cell r="R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 t="str">
            <v>DELG</v>
          </cell>
          <cell r="C25" t="str">
            <v>Дэлгэрхангай секюритиз ХХК</v>
          </cell>
          <cell r="D25">
            <v>4675</v>
          </cell>
          <cell r="E25">
            <v>3655442</v>
          </cell>
          <cell r="F25">
            <v>32499</v>
          </cell>
          <cell r="G25">
            <v>6499800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 t="str">
            <v>DOMI</v>
          </cell>
          <cell r="C26" t="str">
            <v>Домикс сек ҮЦК ХХК</v>
          </cell>
          <cell r="D26">
            <v>8167</v>
          </cell>
          <cell r="E26">
            <v>5390580.2000000002</v>
          </cell>
          <cell r="F26">
            <v>11291</v>
          </cell>
          <cell r="G26">
            <v>2727966.29</v>
          </cell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 t="str">
            <v>DRBR</v>
          </cell>
          <cell r="C27" t="str">
            <v>Дархан брокер ХХК</v>
          </cell>
          <cell r="D27">
            <v>212</v>
          </cell>
          <cell r="E27">
            <v>103300</v>
          </cell>
          <cell r="F27">
            <v>229</v>
          </cell>
          <cell r="G27">
            <v>1059010</v>
          </cell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1650</v>
          </cell>
          <cell r="E28">
            <v>331198.2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 t="str">
            <v>GATR</v>
          </cell>
          <cell r="C30" t="str">
            <v>Гацуурт трейд ХХК</v>
          </cell>
          <cell r="D30">
            <v>333</v>
          </cell>
          <cell r="E30">
            <v>145410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 t="str">
            <v>GAUL</v>
          </cell>
          <cell r="C31" t="str">
            <v>Гаүли ХХК</v>
          </cell>
          <cell r="D31">
            <v>117472</v>
          </cell>
          <cell r="E31">
            <v>20859075.030000001</v>
          </cell>
          <cell r="F31">
            <v>304670</v>
          </cell>
          <cell r="G31">
            <v>31610504.170000002</v>
          </cell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 t="str">
            <v>GDEV</v>
          </cell>
          <cell r="C32" t="str">
            <v>Гранддевелопмент ХХК</v>
          </cell>
          <cell r="D32">
            <v>850</v>
          </cell>
          <cell r="E32">
            <v>1305100</v>
          </cell>
          <cell r="F32">
            <v>646</v>
          </cell>
          <cell r="G32">
            <v>3121200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 t="str">
            <v>GDSC</v>
          </cell>
          <cell r="C33" t="str">
            <v>Гүүдсек ХХК</v>
          </cell>
          <cell r="D33">
            <v>26163</v>
          </cell>
          <cell r="E33">
            <v>6540109.6500000004</v>
          </cell>
          <cell r="F33">
            <v>11843</v>
          </cell>
          <cell r="G33">
            <v>4540266.41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 t="str">
            <v>GLMT</v>
          </cell>
          <cell r="C34" t="str">
            <v>Голомт Капитал ХХК</v>
          </cell>
          <cell r="D34">
            <v>202451</v>
          </cell>
          <cell r="E34">
            <v>19971763.649999999</v>
          </cell>
          <cell r="F34">
            <v>561807</v>
          </cell>
          <cell r="G34">
            <v>57458730.600000001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2</v>
          </cell>
          <cell r="G35">
            <v>3700</v>
          </cell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 t="str">
            <v>HUN</v>
          </cell>
          <cell r="C36" t="str">
            <v>Хүннү Эмпайр ХХК</v>
          </cell>
          <cell r="D36">
            <v>23</v>
          </cell>
          <cell r="E36">
            <v>29210</v>
          </cell>
          <cell r="F36">
            <v>1010</v>
          </cell>
          <cell r="G36">
            <v>177000</v>
          </cell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 t="str">
            <v>INVC</v>
          </cell>
          <cell r="C37" t="str">
            <v>Инвескор капитал ҮЦК</v>
          </cell>
          <cell r="D37">
            <v>1122908</v>
          </cell>
          <cell r="E37">
            <v>2404973607</v>
          </cell>
          <cell r="F37">
            <v>1134805</v>
          </cell>
          <cell r="G37">
            <v>2435025531.5</v>
          </cell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 t="str">
            <v>LFTI</v>
          </cell>
          <cell r="C38" t="str">
            <v>Лайфтайм инвестмент ХХК</v>
          </cell>
          <cell r="D38">
            <v>956</v>
          </cell>
          <cell r="E38">
            <v>4517480</v>
          </cell>
          <cell r="F38">
            <v>6381</v>
          </cell>
          <cell r="G38">
            <v>4430462</v>
          </cell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 t="str">
            <v>MERG</v>
          </cell>
          <cell r="C39" t="str">
            <v>Мэргэн санаа ХХК</v>
          </cell>
          <cell r="D39">
            <v>1805</v>
          </cell>
          <cell r="E39">
            <v>795166.25</v>
          </cell>
          <cell r="F39">
            <v>1497</v>
          </cell>
          <cell r="G39">
            <v>294019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 t="str">
            <v>MIBG</v>
          </cell>
          <cell r="C40" t="str">
            <v>Эм Ай Би Жи ХХК</v>
          </cell>
          <cell r="D40">
            <v>21</v>
          </cell>
          <cell r="E40">
            <v>21000</v>
          </cell>
          <cell r="F40">
            <v>3500</v>
          </cell>
          <cell r="G40">
            <v>2800000</v>
          </cell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 t="str">
            <v>MICC</v>
          </cell>
          <cell r="C41" t="str">
            <v>Эм Ай Си Си ХХК</v>
          </cell>
          <cell r="D41">
            <v>2470</v>
          </cell>
          <cell r="E41">
            <v>208000.82</v>
          </cell>
          <cell r="F41">
            <v>0</v>
          </cell>
          <cell r="G41">
            <v>0</v>
          </cell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 t="str">
            <v>MNET</v>
          </cell>
          <cell r="C42" t="str">
            <v>Ард секюритиз ХХК</v>
          </cell>
          <cell r="D42">
            <v>1470285</v>
          </cell>
          <cell r="E42">
            <v>825263480.44000006</v>
          </cell>
          <cell r="F42">
            <v>974980</v>
          </cell>
          <cell r="G42">
            <v>175463858.81999999</v>
          </cell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 t="str">
            <v>MSDQ</v>
          </cell>
          <cell r="C45" t="str">
            <v>Масдак ХХК</v>
          </cell>
          <cell r="D45">
            <v>1461</v>
          </cell>
          <cell r="E45">
            <v>161554.79999999999</v>
          </cell>
          <cell r="F45">
            <v>2266</v>
          </cell>
          <cell r="G45">
            <v>1015458.54</v>
          </cell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 t="str">
            <v>MSEC</v>
          </cell>
          <cell r="C46" t="str">
            <v>Монсек ХХК</v>
          </cell>
          <cell r="D46">
            <v>171585</v>
          </cell>
          <cell r="E46">
            <v>11756839.84</v>
          </cell>
          <cell r="F46">
            <v>78884</v>
          </cell>
          <cell r="G46">
            <v>15778750.199999999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 t="str">
            <v>NOVL</v>
          </cell>
          <cell r="C47" t="str">
            <v>Новел инвестмент ХХК</v>
          </cell>
          <cell r="D47">
            <v>54293</v>
          </cell>
          <cell r="E47">
            <v>19136123</v>
          </cell>
          <cell r="F47">
            <v>254278</v>
          </cell>
          <cell r="G47">
            <v>27481504.489999998</v>
          </cell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 t="str">
            <v>NSEC</v>
          </cell>
          <cell r="C48" t="str">
            <v>Нэйшнл сэкюритис ХХК</v>
          </cell>
          <cell r="D48">
            <v>77134</v>
          </cell>
          <cell r="E48">
            <v>16090465.49</v>
          </cell>
          <cell r="F48">
            <v>85</v>
          </cell>
          <cell r="G48">
            <v>76585</v>
          </cell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 t="str">
            <v>RISM</v>
          </cell>
          <cell r="C49" t="str">
            <v>Райнос инвестмент ҮЦК ХХК</v>
          </cell>
          <cell r="D49">
            <v>174</v>
          </cell>
          <cell r="E49">
            <v>36018</v>
          </cell>
          <cell r="F49">
            <v>1218</v>
          </cell>
          <cell r="G49">
            <v>39585</v>
          </cell>
          <cell r="H49"/>
          <cell r="I49"/>
          <cell r="J49"/>
          <cell r="K49"/>
          <cell r="L49"/>
          <cell r="M49"/>
          <cell r="N49"/>
          <cell r="O49"/>
          <cell r="P49">
            <v>48</v>
          </cell>
          <cell r="Q49">
            <v>4800000</v>
          </cell>
          <cell r="R49">
            <v>53</v>
          </cell>
        </row>
        <row r="50">
          <cell r="B50" t="str">
            <v>SANR</v>
          </cell>
          <cell r="C50" t="str">
            <v>Санар ХХК</v>
          </cell>
          <cell r="D50">
            <v>1500</v>
          </cell>
          <cell r="E50">
            <v>917100</v>
          </cell>
          <cell r="F50">
            <v>0</v>
          </cell>
          <cell r="G50">
            <v>0</v>
          </cell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SECP</v>
          </cell>
          <cell r="C51" t="str">
            <v>СИКАП</v>
          </cell>
          <cell r="D51">
            <v>288708</v>
          </cell>
          <cell r="E51">
            <v>6230412</v>
          </cell>
          <cell r="F51">
            <v>280039</v>
          </cell>
          <cell r="G51">
            <v>5639042.5</v>
          </cell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STIN</v>
          </cell>
          <cell r="C54" t="str">
            <v>Стандарт инвестмент ХХК</v>
          </cell>
          <cell r="D54">
            <v>478508</v>
          </cell>
          <cell r="E54">
            <v>63718500.090000004</v>
          </cell>
          <cell r="F54">
            <v>563240</v>
          </cell>
          <cell r="G54">
            <v>68173894.709999993</v>
          </cell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TABO</v>
          </cell>
          <cell r="C55" t="str">
            <v>Таван богд ХХК</v>
          </cell>
          <cell r="D55">
            <v>1816</v>
          </cell>
          <cell r="E55">
            <v>477750</v>
          </cell>
          <cell r="F55">
            <v>17689</v>
          </cell>
          <cell r="G55">
            <v>1188928.6399999999</v>
          </cell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TCHB</v>
          </cell>
          <cell r="C56" t="str">
            <v>Тулгат чандмань баян ХХК</v>
          </cell>
          <cell r="D56">
            <v>3600</v>
          </cell>
          <cell r="E56">
            <v>650600</v>
          </cell>
          <cell r="F56">
            <v>3766</v>
          </cell>
          <cell r="G56">
            <v>12109135</v>
          </cell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TDB</v>
          </cell>
          <cell r="C57" t="str">
            <v>Ти Ди Би Капитал ХХК</v>
          </cell>
          <cell r="D57">
            <v>423415</v>
          </cell>
          <cell r="E57">
            <v>130806836.02</v>
          </cell>
          <cell r="F57">
            <v>267469</v>
          </cell>
          <cell r="G57">
            <v>107078729.20999999</v>
          </cell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>
            <v>10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4306</v>
          </cell>
          <cell r="E58">
            <v>583146.5</v>
          </cell>
          <cell r="F58">
            <v>107</v>
          </cell>
          <cell r="G58">
            <v>107149</v>
          </cell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TTOL</v>
          </cell>
          <cell r="C59" t="str">
            <v>Апекс Капитал ҮЦК</v>
          </cell>
          <cell r="D59">
            <v>541627</v>
          </cell>
          <cell r="E59">
            <v>34180911.810000002</v>
          </cell>
          <cell r="F59">
            <v>135965</v>
          </cell>
          <cell r="G59">
            <v>37187580.530000001</v>
          </cell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16273</v>
          </cell>
          <cell r="G60">
            <v>2945087.43</v>
          </cell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ZRGD</v>
          </cell>
          <cell r="C62" t="str">
            <v>Зэргэд ХХК</v>
          </cell>
          <cell r="D62">
            <v>149665</v>
          </cell>
          <cell r="E62">
            <v>18784817</v>
          </cell>
          <cell r="F62">
            <v>8217</v>
          </cell>
          <cell r="G62">
            <v>2915641.9</v>
          </cell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нийт</v>
          </cell>
          <cell r="C63"/>
          <cell r="D63">
            <v>7074455</v>
          </cell>
          <cell r="E63">
            <v>4415238081.3800011</v>
          </cell>
          <cell r="F63">
            <v>7074455</v>
          </cell>
          <cell r="G63">
            <v>4415238081.3799992</v>
          </cell>
          <cell r="H63"/>
          <cell r="I63"/>
          <cell r="J63"/>
          <cell r="K63"/>
          <cell r="L63"/>
          <cell r="M63"/>
          <cell r="N63"/>
          <cell r="O63"/>
          <cell r="P63">
            <v>2895</v>
          </cell>
          <cell r="Q63">
            <v>289528340</v>
          </cell>
          <cell r="R63">
            <v>2895</v>
          </cell>
        </row>
        <row r="64">
          <cell r="D64"/>
          <cell r="E64"/>
          <cell r="F64"/>
          <cell r="G64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69">
          <cell r="D69"/>
          <cell r="E69"/>
          <cell r="F69"/>
          <cell r="G69"/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2390209042.3900003</v>
          </cell>
          <cell r="H16">
            <v>0</v>
          </cell>
          <cell r="I16">
            <v>0</v>
          </cell>
          <cell r="J16">
            <v>10227383434</v>
          </cell>
          <cell r="K16">
            <v>0</v>
          </cell>
          <cell r="L16">
            <v>171200000</v>
          </cell>
          <cell r="M16">
            <v>12788792476.389999</v>
          </cell>
          <cell r="N16">
            <v>15772114000.869999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172997141.59</v>
          </cell>
          <cell r="H17">
            <v>0</v>
          </cell>
          <cell r="I17">
            <v>0</v>
          </cell>
          <cell r="J17">
            <v>66076072</v>
          </cell>
          <cell r="K17">
            <v>0</v>
          </cell>
          <cell r="L17">
            <v>32000000</v>
          </cell>
          <cell r="M17">
            <v>271073213.59000003</v>
          </cell>
          <cell r="N17">
            <v>12615002107.59</v>
          </cell>
        </row>
        <row r="18">
          <cell r="B18" t="str">
            <v>ARD</v>
          </cell>
          <cell r="C18" t="str">
            <v>"АРД КАПИТАЛ ГРУПП ҮЦК" ХХК</v>
          </cell>
          <cell r="D18" t="str">
            <v>●</v>
          </cell>
          <cell r="E18" t="str">
            <v>●</v>
          </cell>
          <cell r="G18">
            <v>19513038.09</v>
          </cell>
          <cell r="H18">
            <v>0</v>
          </cell>
          <cell r="I18">
            <v>0</v>
          </cell>
          <cell r="J18">
            <v>2358875</v>
          </cell>
          <cell r="K18">
            <v>0</v>
          </cell>
          <cell r="L18">
            <v>6591300000</v>
          </cell>
          <cell r="M18">
            <v>6613171913.0900002</v>
          </cell>
          <cell r="N18">
            <v>8363512131.54</v>
          </cell>
        </row>
        <row r="19">
          <cell r="B19" t="str">
            <v>BZIN</v>
          </cell>
          <cell r="C19" t="str">
            <v>"МИРЭ ЭССЭТ СЕКЬЮРИТИС МОНГОЛ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162461855.06</v>
          </cell>
          <cell r="H19">
            <v>1173725220</v>
          </cell>
          <cell r="I19">
            <v>396980</v>
          </cell>
          <cell r="J19">
            <v>1205371</v>
          </cell>
          <cell r="K19">
            <v>0</v>
          </cell>
          <cell r="L19">
            <v>2482100000</v>
          </cell>
          <cell r="M19">
            <v>3819889426.0599999</v>
          </cell>
          <cell r="N19">
            <v>4807733945.6199999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57285800.689999998</v>
          </cell>
          <cell r="H20">
            <v>0</v>
          </cell>
          <cell r="I20">
            <v>0</v>
          </cell>
          <cell r="J20">
            <v>27930775</v>
          </cell>
          <cell r="K20">
            <v>0</v>
          </cell>
          <cell r="L20">
            <v>15700000</v>
          </cell>
          <cell r="M20">
            <v>100916575.69</v>
          </cell>
          <cell r="N20">
            <v>3497765808.2199998</v>
          </cell>
        </row>
        <row r="21">
          <cell r="B21" t="str">
            <v>STIN</v>
          </cell>
          <cell r="C21" t="str">
            <v>"СТАНДАРТ ИНВЕСТМЕНТ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74930875.180000007</v>
          </cell>
          <cell r="H21">
            <v>0</v>
          </cell>
          <cell r="I21">
            <v>0</v>
          </cell>
          <cell r="J21">
            <v>3453167</v>
          </cell>
          <cell r="K21">
            <v>0</v>
          </cell>
          <cell r="L21">
            <v>67000000</v>
          </cell>
          <cell r="M21">
            <v>145384042.18000001</v>
          </cell>
          <cell r="N21">
            <v>2411473732.0999999</v>
          </cell>
        </row>
        <row r="22">
          <cell r="B22" t="str">
            <v>ECM</v>
          </cell>
          <cell r="C22" t="str">
            <v>"ЕВРАЗИА КАПИТАЛ ХОЛДИНГ ҮЦК" 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94000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94000</v>
          </cell>
          <cell r="N22">
            <v>2221600265</v>
          </cell>
        </row>
        <row r="23">
          <cell r="B23" t="str">
            <v>MSEC</v>
          </cell>
          <cell r="C23" t="str">
            <v>"МОНСЕК ҮЦК" ХХК</v>
          </cell>
          <cell r="D23" t="str">
            <v>●</v>
          </cell>
          <cell r="G23">
            <v>28771030.049999997</v>
          </cell>
          <cell r="H23">
            <v>0</v>
          </cell>
          <cell r="I23">
            <v>0</v>
          </cell>
          <cell r="J23">
            <v>4830185</v>
          </cell>
          <cell r="K23">
            <v>0</v>
          </cell>
          <cell r="L23">
            <v>0</v>
          </cell>
          <cell r="M23">
            <v>33601215.049999997</v>
          </cell>
          <cell r="N23">
            <v>1384855405.3699999</v>
          </cell>
        </row>
        <row r="24">
          <cell r="B24" t="str">
            <v>TDB</v>
          </cell>
          <cell r="C24" t="str">
            <v>"ТИ ДИ БИ КАПИТАЛ ҮЦК" ХХК</v>
          </cell>
          <cell r="D24" t="str">
            <v>●</v>
          </cell>
          <cell r="E24" t="str">
            <v>●</v>
          </cell>
          <cell r="G24">
            <v>120745063.09</v>
          </cell>
          <cell r="H24">
            <v>0</v>
          </cell>
          <cell r="I24">
            <v>0</v>
          </cell>
          <cell r="J24">
            <v>95131875</v>
          </cell>
          <cell r="K24">
            <v>0</v>
          </cell>
          <cell r="L24">
            <v>20500000</v>
          </cell>
          <cell r="M24">
            <v>236376938.09</v>
          </cell>
          <cell r="N24">
            <v>1001197658.76</v>
          </cell>
        </row>
        <row r="25">
          <cell r="B25" t="str">
            <v>INVC</v>
          </cell>
          <cell r="C25" t="str">
            <v>"ИНВЕСКОР КАПИТАЛ ҮЦК" ХХК</v>
          </cell>
          <cell r="D25" t="str">
            <v>●</v>
          </cell>
          <cell r="E25" t="str">
            <v>●</v>
          </cell>
          <cell r="G25">
            <v>30568367</v>
          </cell>
          <cell r="H25">
            <v>0</v>
          </cell>
          <cell r="I25">
            <v>0</v>
          </cell>
          <cell r="J25">
            <v>4972</v>
          </cell>
          <cell r="K25">
            <v>0</v>
          </cell>
          <cell r="L25">
            <v>0</v>
          </cell>
          <cell r="M25">
            <v>30573339</v>
          </cell>
          <cell r="N25">
            <v>955934010</v>
          </cell>
        </row>
        <row r="26">
          <cell r="B26" t="str">
            <v>RISM</v>
          </cell>
          <cell r="C26" t="str">
            <v>"РАЙНОС ИНВЕСТМЕНТ ҮЦК" ХХК</v>
          </cell>
          <cell r="D26" t="str">
            <v>●</v>
          </cell>
          <cell r="F26" t="str">
            <v>●</v>
          </cell>
          <cell r="G26">
            <v>119686212.14</v>
          </cell>
          <cell r="H26">
            <v>0</v>
          </cell>
          <cell r="I26">
            <v>1778780</v>
          </cell>
          <cell r="J26">
            <v>0</v>
          </cell>
          <cell r="K26">
            <v>0</v>
          </cell>
          <cell r="L26">
            <v>536200000</v>
          </cell>
          <cell r="M26">
            <v>657664992.13999999</v>
          </cell>
          <cell r="N26">
            <v>715006277.34000003</v>
          </cell>
        </row>
        <row r="27">
          <cell r="B27" t="str">
            <v>BUMB</v>
          </cell>
          <cell r="C27" t="str">
            <v>"БУМБАТ-АЛТАЙ ҮЦК" ХХК</v>
          </cell>
          <cell r="D27" t="str">
            <v>●</v>
          </cell>
          <cell r="G27">
            <v>221436843.13999999</v>
          </cell>
          <cell r="H27">
            <v>0</v>
          </cell>
          <cell r="I27">
            <v>0</v>
          </cell>
          <cell r="J27">
            <v>2467920</v>
          </cell>
          <cell r="K27">
            <v>0</v>
          </cell>
          <cell r="L27">
            <v>6400000</v>
          </cell>
          <cell r="M27">
            <v>230304763.13999999</v>
          </cell>
          <cell r="N27">
            <v>630850939.74000001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G28">
            <v>76788139.060000002</v>
          </cell>
          <cell r="H28">
            <v>0</v>
          </cell>
          <cell r="I28">
            <v>0</v>
          </cell>
          <cell r="J28">
            <v>195057210</v>
          </cell>
          <cell r="K28">
            <v>0</v>
          </cell>
          <cell r="L28">
            <v>36400000</v>
          </cell>
          <cell r="M28">
            <v>308245349.06</v>
          </cell>
          <cell r="N28">
            <v>559799219.05999994</v>
          </cell>
        </row>
        <row r="29">
          <cell r="B29" t="str">
            <v>ARGB</v>
          </cell>
          <cell r="C29" t="str">
            <v>"АРГАЙ БЭСТ ҮЦК" ХХК</v>
          </cell>
          <cell r="D29" t="str">
            <v>●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499312375</v>
          </cell>
        </row>
        <row r="30">
          <cell r="B30" t="str">
            <v>TTOL</v>
          </cell>
          <cell r="C30" t="str">
            <v>"АПЕКС КАПИТАЛ ҮЦК" ХХК</v>
          </cell>
          <cell r="D30" t="str">
            <v>●</v>
          </cell>
          <cell r="F30" t="str">
            <v>●</v>
          </cell>
          <cell r="G30">
            <v>24294280.740000002</v>
          </cell>
          <cell r="H30">
            <v>0</v>
          </cell>
          <cell r="I30">
            <v>0</v>
          </cell>
          <cell r="J30">
            <v>83055</v>
          </cell>
          <cell r="K30">
            <v>0</v>
          </cell>
          <cell r="L30">
            <v>12300000</v>
          </cell>
          <cell r="M30">
            <v>36677335.740000002</v>
          </cell>
          <cell r="N30">
            <v>336842214.11000001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F31" t="str">
            <v>●</v>
          </cell>
          <cell r="G31">
            <v>22747617.34</v>
          </cell>
          <cell r="H31">
            <v>0</v>
          </cell>
          <cell r="I31">
            <v>0</v>
          </cell>
          <cell r="J31">
            <v>98536</v>
          </cell>
          <cell r="K31">
            <v>0</v>
          </cell>
          <cell r="L31">
            <v>500000</v>
          </cell>
          <cell r="M31">
            <v>23346153.34</v>
          </cell>
          <cell r="N31">
            <v>313551509.17999995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G32">
            <v>46222110</v>
          </cell>
          <cell r="H32">
            <v>0</v>
          </cell>
          <cell r="I32">
            <v>0</v>
          </cell>
          <cell r="J32">
            <v>21470</v>
          </cell>
          <cell r="K32">
            <v>0</v>
          </cell>
          <cell r="L32">
            <v>0</v>
          </cell>
          <cell r="M32">
            <v>46243580</v>
          </cell>
          <cell r="N32">
            <v>186179556.80000001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G33">
            <v>27618201.399999999</v>
          </cell>
          <cell r="H33">
            <v>0</v>
          </cell>
          <cell r="I33">
            <v>0</v>
          </cell>
          <cell r="J33">
            <v>880722</v>
          </cell>
          <cell r="K33">
            <v>0</v>
          </cell>
          <cell r="L33">
            <v>26100000</v>
          </cell>
          <cell r="M33">
            <v>54598923.399999999</v>
          </cell>
          <cell r="N33">
            <v>183226791.69999999</v>
          </cell>
        </row>
        <row r="34">
          <cell r="B34" t="str">
            <v>SGC</v>
          </cell>
          <cell r="C34" t="str">
            <v>"ЭС ЖИ КАПИТАЛ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802410.02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802410.02</v>
          </cell>
          <cell r="N34">
            <v>179505968.44000003</v>
          </cell>
        </row>
        <row r="35">
          <cell r="B35" t="str">
            <v>BLMB</v>
          </cell>
          <cell r="C35" t="str">
            <v xml:space="preserve">"БЛҮМСБЮРИ СЕКЮРИТИЕС ҮЦК" ХХК </v>
          </cell>
          <cell r="D35" t="str">
            <v>●</v>
          </cell>
          <cell r="G35">
            <v>21288667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21288667</v>
          </cell>
          <cell r="N35">
            <v>161822635.47</v>
          </cell>
        </row>
        <row r="36">
          <cell r="B36" t="str">
            <v>CTRL</v>
          </cell>
          <cell r="C36" t="str">
            <v>ЦЕНТРАЛ СЕКЬЮРИТИЙЗ ҮЦК</v>
          </cell>
          <cell r="D36" t="str">
            <v>●</v>
          </cell>
          <cell r="G36">
            <v>8930778.8000000007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8930778.8000000007</v>
          </cell>
          <cell r="N36">
            <v>160210718.14000002</v>
          </cell>
        </row>
        <row r="37">
          <cell r="B37" t="str">
            <v>SECP</v>
          </cell>
          <cell r="C37" t="str">
            <v>"СИКАП 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13868450.550000001</v>
          </cell>
          <cell r="H37">
            <v>0</v>
          </cell>
          <cell r="I37">
            <v>0</v>
          </cell>
          <cell r="J37">
            <v>1273962</v>
          </cell>
          <cell r="K37">
            <v>0</v>
          </cell>
          <cell r="L37">
            <v>0</v>
          </cell>
          <cell r="M37">
            <v>15142412.550000001</v>
          </cell>
          <cell r="N37">
            <v>155309909.47000003</v>
          </cell>
        </row>
        <row r="38">
          <cell r="B38" t="str">
            <v>DRBR</v>
          </cell>
          <cell r="C38" t="str">
            <v>"ДАРХАН БРОКЕР ҮЦК" ХХК</v>
          </cell>
          <cell r="D38" t="str">
            <v>●</v>
          </cell>
          <cell r="G38">
            <v>16129649.9</v>
          </cell>
          <cell r="H38">
            <v>0</v>
          </cell>
          <cell r="I38">
            <v>0</v>
          </cell>
          <cell r="J38">
            <v>2729967</v>
          </cell>
          <cell r="K38">
            <v>0</v>
          </cell>
          <cell r="L38">
            <v>0</v>
          </cell>
          <cell r="M38">
            <v>18859616.899999999</v>
          </cell>
          <cell r="N38">
            <v>134995254.53</v>
          </cell>
        </row>
        <row r="39">
          <cell r="B39" t="str">
            <v>GDSC</v>
          </cell>
          <cell r="C39" t="str">
            <v>"ГҮҮДСЕК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17540022.920000002</v>
          </cell>
          <cell r="H39">
            <v>0</v>
          </cell>
          <cell r="I39">
            <v>0</v>
          </cell>
          <cell r="J39">
            <v>1339841</v>
          </cell>
          <cell r="K39">
            <v>0</v>
          </cell>
          <cell r="L39">
            <v>0</v>
          </cell>
          <cell r="M39">
            <v>18879863.920000002</v>
          </cell>
          <cell r="N39">
            <v>132183222.42999999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G40">
            <v>16933225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16933225</v>
          </cell>
          <cell r="N40">
            <v>114272102.23</v>
          </cell>
        </row>
        <row r="41">
          <cell r="B41" t="str">
            <v>MSDQ</v>
          </cell>
          <cell r="C41" t="str">
            <v>"МАСДАК ҮНЭТ ЦААСНЫ КОМПАНИ" ХХК</v>
          </cell>
          <cell r="D41" t="str">
            <v>●</v>
          </cell>
          <cell r="G41">
            <v>269100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100000</v>
          </cell>
          <cell r="M41">
            <v>369100</v>
          </cell>
          <cell r="N41">
            <v>111934555.56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G42">
            <v>662650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662650</v>
          </cell>
          <cell r="N42">
            <v>85403987.599999994</v>
          </cell>
        </row>
        <row r="43">
          <cell r="B43" t="str">
            <v>TABO</v>
          </cell>
          <cell r="C43" t="str">
            <v>"ТАВАН БОГД ҮЦК" ХХК</v>
          </cell>
          <cell r="D43" t="str">
            <v>●</v>
          </cell>
          <cell r="G43">
            <v>12036058.43</v>
          </cell>
          <cell r="H43">
            <v>0</v>
          </cell>
          <cell r="I43">
            <v>0</v>
          </cell>
          <cell r="J43">
            <v>72998</v>
          </cell>
          <cell r="K43">
            <v>0</v>
          </cell>
          <cell r="L43">
            <v>0</v>
          </cell>
          <cell r="M43">
            <v>12109056.43</v>
          </cell>
          <cell r="N43">
            <v>64799658.32</v>
          </cell>
        </row>
        <row r="44">
          <cell r="B44" t="str">
            <v>GDEV</v>
          </cell>
          <cell r="C44" t="str">
            <v>"ГРАНДДЕВЕЛОПМЕНТ ҮЦК" ХХК</v>
          </cell>
          <cell r="D44" t="str">
            <v>●</v>
          </cell>
          <cell r="G44">
            <v>11325700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11325700</v>
          </cell>
          <cell r="N44">
            <v>63799332.480000004</v>
          </cell>
        </row>
        <row r="45">
          <cell r="B45" t="str">
            <v>GATR</v>
          </cell>
          <cell r="C45" t="str">
            <v>"ГАЦУУРТ ТРЕЙД ҮЦК" ХХК</v>
          </cell>
          <cell r="D45" t="str">
            <v>●</v>
          </cell>
          <cell r="G45">
            <v>1235000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1235000</v>
          </cell>
          <cell r="N45">
            <v>59635071</v>
          </cell>
        </row>
        <row r="46">
          <cell r="B46" t="str">
            <v>MONG</v>
          </cell>
          <cell r="C46" t="str">
            <v>"МОНГОЛ СЕКЮРИТИЕС ҮЦК" ХК</v>
          </cell>
          <cell r="D46" t="str">
            <v>●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52295725.439999998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G47">
            <v>9245035</v>
          </cell>
          <cell r="H47">
            <v>0</v>
          </cell>
          <cell r="I47">
            <v>0</v>
          </cell>
          <cell r="J47">
            <v>109610</v>
          </cell>
          <cell r="K47">
            <v>0</v>
          </cell>
          <cell r="L47">
            <v>0</v>
          </cell>
          <cell r="M47">
            <v>9354645</v>
          </cell>
          <cell r="N47">
            <v>36646677.850000001</v>
          </cell>
        </row>
        <row r="48">
          <cell r="B48" t="str">
            <v>BATS</v>
          </cell>
          <cell r="C48" t="str">
            <v>"БАТС ҮЦК" ХХК</v>
          </cell>
          <cell r="D48" t="str">
            <v>●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35887482.299999997</v>
          </cell>
        </row>
        <row r="49">
          <cell r="B49" t="str">
            <v>DOMI</v>
          </cell>
          <cell r="C49" t="str">
            <v>"ДОМИКС СЕК ҮЦК" ХХК</v>
          </cell>
          <cell r="D49" t="str">
            <v>●</v>
          </cell>
          <cell r="G49">
            <v>4701583.3</v>
          </cell>
          <cell r="H49">
            <v>0</v>
          </cell>
          <cell r="I49">
            <v>0</v>
          </cell>
          <cell r="J49">
            <v>1118813</v>
          </cell>
          <cell r="L49">
            <v>0</v>
          </cell>
          <cell r="M49">
            <v>5820396.2999999998</v>
          </cell>
          <cell r="N49">
            <v>29849665.859999999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G50">
            <v>3808526.3</v>
          </cell>
          <cell r="H50">
            <v>0</v>
          </cell>
          <cell r="I50">
            <v>0</v>
          </cell>
          <cell r="J50">
            <v>1130000</v>
          </cell>
          <cell r="K50">
            <v>0</v>
          </cell>
          <cell r="L50">
            <v>0</v>
          </cell>
          <cell r="M50">
            <v>4938526.3</v>
          </cell>
          <cell r="N50">
            <v>26438127.66</v>
          </cell>
        </row>
        <row r="51">
          <cell r="B51" t="str">
            <v>MIBG</v>
          </cell>
          <cell r="C51" t="str">
            <v>"ЭМ АЙ БИ ЖИ ХХК ҮЦК"</v>
          </cell>
          <cell r="D51" t="str">
            <v>●</v>
          </cell>
          <cell r="G51">
            <v>1737790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1737790</v>
          </cell>
          <cell r="N51">
            <v>26042031</v>
          </cell>
        </row>
        <row r="52">
          <cell r="B52" t="str">
            <v>MERG</v>
          </cell>
          <cell r="C52" t="str">
            <v>"МЭРГЭН САНАА ҮЦК" ХХК</v>
          </cell>
          <cell r="D52" t="str">
            <v>●</v>
          </cell>
          <cell r="G52">
            <v>8529918.4000000004</v>
          </cell>
          <cell r="H52">
            <v>0</v>
          </cell>
          <cell r="I52">
            <v>0</v>
          </cell>
          <cell r="J52">
            <v>122605</v>
          </cell>
          <cell r="K52">
            <v>0</v>
          </cell>
          <cell r="L52">
            <v>2000000</v>
          </cell>
          <cell r="M52">
            <v>10652523.4</v>
          </cell>
          <cell r="N52">
            <v>25575451.299999997</v>
          </cell>
        </row>
        <row r="53">
          <cell r="B53" t="str">
            <v>TNGR</v>
          </cell>
          <cell r="C53" t="str">
            <v>"ТЭНГЭР КАПИТАЛ  ҮЦК" ХХК</v>
          </cell>
          <cell r="D53" t="str">
            <v>●</v>
          </cell>
          <cell r="F53" t="str">
            <v>●</v>
          </cell>
          <cell r="G53">
            <v>1103243.97</v>
          </cell>
          <cell r="H53">
            <v>0</v>
          </cell>
          <cell r="I53">
            <v>0</v>
          </cell>
          <cell r="J53">
            <v>238317</v>
          </cell>
          <cell r="K53">
            <v>0</v>
          </cell>
          <cell r="L53">
            <v>0</v>
          </cell>
          <cell r="M53">
            <v>1341560.97</v>
          </cell>
          <cell r="N53">
            <v>23729191.32</v>
          </cell>
        </row>
        <row r="54">
          <cell r="B54" t="str">
            <v>BULG</v>
          </cell>
          <cell r="C54" t="str">
            <v>"БУЛГАН БРОКЕР ҮЦК" ХХК</v>
          </cell>
          <cell r="D54" t="str">
            <v>●</v>
          </cell>
          <cell r="G54">
            <v>5819265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5819265</v>
          </cell>
          <cell r="N54">
            <v>23137410</v>
          </cell>
        </row>
        <row r="55">
          <cell r="B55" t="str">
            <v>UNDR</v>
          </cell>
          <cell r="C55" t="str">
            <v>"ӨНДӨРХААН ИНВЕСТ ҮЦК" ХХК</v>
          </cell>
          <cell r="D55" t="str">
            <v>●</v>
          </cell>
          <cell r="G55">
            <v>2776865.7</v>
          </cell>
          <cell r="H55">
            <v>0</v>
          </cell>
          <cell r="I55">
            <v>0</v>
          </cell>
          <cell r="J55">
            <v>766592</v>
          </cell>
          <cell r="K55">
            <v>0</v>
          </cell>
          <cell r="L55">
            <v>200000</v>
          </cell>
          <cell r="M55">
            <v>3743457.7</v>
          </cell>
          <cell r="N55">
            <v>19522834.66</v>
          </cell>
        </row>
        <row r="56">
          <cell r="B56" t="str">
            <v>NSEC</v>
          </cell>
          <cell r="C56" t="str">
            <v>"НЭЙШНЛ СЕКЮРИТИС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468084.29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468084.29</v>
          </cell>
          <cell r="N56">
            <v>17473112.079999998</v>
          </cell>
        </row>
        <row r="57">
          <cell r="B57" t="str">
            <v>MICC</v>
          </cell>
          <cell r="C57" t="str">
            <v>"ЭМ АЙ СИ СИ  ҮЦК" ХХК</v>
          </cell>
          <cell r="D57" t="str">
            <v>●</v>
          </cell>
          <cell r="E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8912473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G58">
            <v>5553262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5553262</v>
          </cell>
          <cell r="N58">
            <v>7186696.5</v>
          </cell>
        </row>
        <row r="59">
          <cell r="B59" t="str">
            <v>SILS</v>
          </cell>
          <cell r="C59" t="str">
            <v>"СИЛВЭР ЛАЙТ СЕКЮРИТИЙЗ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5011965.2</v>
          </cell>
        </row>
        <row r="60">
          <cell r="B60" t="str">
            <v>APS</v>
          </cell>
          <cell r="C60" t="str">
            <v>"АЗИА ПАСИФИК СЕКЬЮРИТИС ҮЦК" ХХК</v>
          </cell>
          <cell r="D60" t="str">
            <v>●</v>
          </cell>
          <cell r="G60">
            <v>27345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27345</v>
          </cell>
          <cell r="N60">
            <v>4670738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565000</v>
          </cell>
          <cell r="K61">
            <v>0</v>
          </cell>
          <cell r="L61">
            <v>0</v>
          </cell>
          <cell r="M61">
            <v>565000</v>
          </cell>
          <cell r="N61">
            <v>1550279.52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169187.9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95030</v>
          </cell>
        </row>
        <row r="64">
          <cell r="B64" t="str">
            <v>CAPM</v>
          </cell>
          <cell r="C64" t="str">
            <v>"КАПИТАЛ МАРКЕТ КОРПОРАЦИ ҮЦК" ХХК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ALTN</v>
          </cell>
          <cell r="C65" t="str">
            <v>"АЛТАН ХОРОМСОГ ҮЦК" ХХК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="70" zoomScaleNormal="70" zoomScaleSheetLayoutView="70" workbookViewId="0">
      <pane xSplit="3" ySplit="15" topLeftCell="G16" activePane="bottomRight" state="frozen"/>
      <selection pane="topRight" activeCell="D1" sqref="D1"/>
      <selection pane="bottomLeft" activeCell="A16" sqref="A16"/>
      <selection pane="bottomRight" activeCell="P14" sqref="P14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26" style="1" bestFit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128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127</v>
      </c>
      <c r="H12" s="50"/>
      <c r="I12" s="50"/>
      <c r="J12" s="50"/>
      <c r="K12" s="50"/>
      <c r="L12" s="50"/>
      <c r="M12" s="50"/>
      <c r="N12" s="51" t="s">
        <v>123</v>
      </c>
      <c r="O12" s="52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38"/>
      <c r="H13" s="38"/>
      <c r="I13" s="38"/>
      <c r="J13" s="38"/>
      <c r="K13" s="38"/>
      <c r="L13" s="38"/>
      <c r="M13" s="38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38" t="s">
        <v>5</v>
      </c>
      <c r="H14" s="38"/>
      <c r="I14" s="38"/>
      <c r="J14" s="38" t="s">
        <v>110</v>
      </c>
      <c r="K14" s="38"/>
      <c r="L14" s="38"/>
      <c r="M14" s="38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29" t="s">
        <v>111</v>
      </c>
      <c r="K15" s="29" t="s">
        <v>108</v>
      </c>
      <c r="L15" s="29" t="s">
        <v>109</v>
      </c>
      <c r="M15" s="38"/>
      <c r="N15" s="39"/>
      <c r="O15" s="41"/>
      <c r="P15" s="24"/>
      <c r="Q15" s="10"/>
    </row>
    <row r="16" spans="1:17" x14ac:dyDescent="0.25">
      <c r="A16" s="31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VLOOKUP(B16,[1]Brokers!$B$9:$I$69,7,0)</f>
        <v>2068684959.97</v>
      </c>
      <c r="H16" s="16">
        <f>VLOOKUP(B16,[1]Brokers!$B$9:$AD$69,29,0)</f>
        <v>0</v>
      </c>
      <c r="I16" s="16">
        <f>VLOOKUP(B16,[1]Brokers!$B$9:$U$62,20,0)</f>
        <v>0</v>
      </c>
      <c r="J16" s="16">
        <f>VLOOKUP(B16,[2]Brokers!$B$9:$M$69,12,0)</f>
        <v>0</v>
      </c>
      <c r="K16" s="16">
        <v>0</v>
      </c>
      <c r="L16" s="16">
        <f>VLOOKUP(B16,[2]Brokers!$B$9:$R$69,12,0)</f>
        <v>0</v>
      </c>
      <c r="M16" s="27">
        <f>L16+I16+J16+H16+G16</f>
        <v>2068684959.97</v>
      </c>
      <c r="N16" s="30">
        <f>VLOOKUP(B16,[3]Sheet1!$B$16:$N$69,13,0)+M16</f>
        <v>17840798960.84</v>
      </c>
      <c r="O16" s="32">
        <f>N16/$N$70</f>
        <v>0.26378619840136269</v>
      </c>
      <c r="P16" s="25"/>
    </row>
    <row r="17" spans="1:17" x14ac:dyDescent="0.25">
      <c r="A17" s="31">
        <f>+A16+1</f>
        <v>2</v>
      </c>
      <c r="B17" s="12" t="s">
        <v>29</v>
      </c>
      <c r="C17" s="13" t="s">
        <v>30</v>
      </c>
      <c r="D17" s="14" t="s">
        <v>14</v>
      </c>
      <c r="E17" s="15" t="s">
        <v>14</v>
      </c>
      <c r="F17" s="15" t="s">
        <v>14</v>
      </c>
      <c r="G17" s="16">
        <f>VLOOKUP(B17,[1]Brokers!$B$9:$I$69,7,0)</f>
        <v>1000727339.26</v>
      </c>
      <c r="H17" s="16">
        <f>VLOOKUP(B17,[1]Brokers!$B$9:$AD$69,29,0)</f>
        <v>0</v>
      </c>
      <c r="I17" s="16">
        <f>VLOOKUP(B17,[1]Brokers!$B$9:$U$62,20,0)</f>
        <v>0</v>
      </c>
      <c r="J17" s="16">
        <f>VLOOKUP(B17,[2]Brokers!$B$9:$M$69,12,0)</f>
        <v>0</v>
      </c>
      <c r="K17" s="16">
        <v>0</v>
      </c>
      <c r="L17" s="16">
        <f>VLOOKUP(B17,[2]Brokers!$B$9:$R$69,12,0)</f>
        <v>0</v>
      </c>
      <c r="M17" s="27">
        <f>L17+I17+J17+H17+G17</f>
        <v>1000727339.26</v>
      </c>
      <c r="N17" s="30">
        <f>VLOOKUP(B17,[3]Sheet1!$B$16:$N$69,13,0)+M17</f>
        <v>13615729446.85</v>
      </c>
      <c r="O17" s="32">
        <f>N17/$N$70</f>
        <v>0.20131618080163294</v>
      </c>
      <c r="P17" s="25"/>
    </row>
    <row r="18" spans="1:17" x14ac:dyDescent="0.25">
      <c r="A18" s="31">
        <f t="shared" ref="A18:A69" si="0">+A17+1</f>
        <v>3</v>
      </c>
      <c r="B18" s="12" t="s">
        <v>23</v>
      </c>
      <c r="C18" s="13" t="s">
        <v>24</v>
      </c>
      <c r="D18" s="14" t="s">
        <v>14</v>
      </c>
      <c r="E18" s="15" t="s">
        <v>14</v>
      </c>
      <c r="F18" s="15"/>
      <c r="G18" s="16">
        <f>VLOOKUP(B18,[1]Brokers!$B$9:$I$69,7,0)</f>
        <v>25148819.920000002</v>
      </c>
      <c r="H18" s="16">
        <f>VLOOKUP(B18,[1]Brokers!$B$9:$AD$69,29,0)</f>
        <v>0</v>
      </c>
      <c r="I18" s="16">
        <f>VLOOKUP(B18,[1]Brokers!$B$9:$U$62,20,0)</f>
        <v>607160</v>
      </c>
      <c r="J18" s="16">
        <f>VLOOKUP(B18,[2]Brokers!$B$9:$M$69,12,0)</f>
        <v>0</v>
      </c>
      <c r="K18" s="16">
        <v>0</v>
      </c>
      <c r="L18" s="16">
        <f>VLOOKUP(B18,[2]Brokers!$B$9:$R$69,12,0)</f>
        <v>0</v>
      </c>
      <c r="M18" s="27">
        <f>L18+I18+J18+H18+G18</f>
        <v>25755979.920000002</v>
      </c>
      <c r="N18" s="30">
        <f>VLOOKUP(B18,[3]Sheet1!$B$16:$N$69,13,0)+M18</f>
        <v>8389268111.46</v>
      </c>
      <c r="O18" s="32">
        <f>N18/$N$70</f>
        <v>0.12404002462833756</v>
      </c>
      <c r="P18" s="25"/>
    </row>
    <row r="19" spans="1:17" x14ac:dyDescent="0.25">
      <c r="A19" s="31">
        <f t="shared" si="0"/>
        <v>4</v>
      </c>
      <c r="B19" s="12" t="s">
        <v>116</v>
      </c>
      <c r="C19" s="13" t="s">
        <v>118</v>
      </c>
      <c r="D19" s="14" t="s">
        <v>14</v>
      </c>
      <c r="E19" s="14" t="s">
        <v>14</v>
      </c>
      <c r="F19" s="14"/>
      <c r="G19" s="16">
        <f>VLOOKUP(B19,[1]Brokers!$B$9:$I$69,7,0)</f>
        <v>4839999138.5</v>
      </c>
      <c r="H19" s="16">
        <f>VLOOKUP(B19,[1]Brokers!$B$9:$AD$69,29,0)</f>
        <v>0</v>
      </c>
      <c r="I19" s="16">
        <f>VLOOKUP(B19,[1]Brokers!$B$9:$U$62,20,0)</f>
        <v>0</v>
      </c>
      <c r="J19" s="16">
        <f>VLOOKUP(B19,[2]Brokers!$B$9:$M$69,12,0)</f>
        <v>0</v>
      </c>
      <c r="K19" s="16">
        <v>0</v>
      </c>
      <c r="L19" s="16">
        <f>VLOOKUP(B19,[2]Brokers!$B$9:$R$69,12,0)</f>
        <v>0</v>
      </c>
      <c r="M19" s="27">
        <f>L19+I19+J19+H19+G19</f>
        <v>4839999138.5</v>
      </c>
      <c r="N19" s="30">
        <f>VLOOKUP(B19,[3]Sheet1!$B$16:$N$69,13,0)+M19</f>
        <v>5795933148.5</v>
      </c>
      <c r="O19" s="32">
        <f>N19/$N$70</f>
        <v>8.5696115672124082E-2</v>
      </c>
      <c r="P19" s="25"/>
    </row>
    <row r="20" spans="1:17" x14ac:dyDescent="0.25">
      <c r="A20" s="31">
        <f t="shared" si="0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VLOOKUP(B20,[1]Brokers!$B$9:$I$69,7,0)</f>
        <v>27469883.699999999</v>
      </c>
      <c r="H20" s="16">
        <f>VLOOKUP(B20,[1]Brokers!$B$9:$AD$69,29,0)</f>
        <v>0</v>
      </c>
      <c r="I20" s="16">
        <f>VLOOKUP(B20,[1]Brokers!$B$9:$U$62,20,0)</f>
        <v>564351520</v>
      </c>
      <c r="J20" s="16">
        <f>VLOOKUP(B20,[2]Brokers!$B$9:$M$69,12,0)</f>
        <v>0</v>
      </c>
      <c r="K20" s="16">
        <v>0</v>
      </c>
      <c r="L20" s="16">
        <f>VLOOKUP(B20,[2]Brokers!$B$9:$R$69,12,0)</f>
        <v>0</v>
      </c>
      <c r="M20" s="27">
        <f>L20+I20+J20+H20+G20</f>
        <v>591821403.70000005</v>
      </c>
      <c r="N20" s="30">
        <f>VLOOKUP(B20,[3]Sheet1!$B$16:$N$69,13,0)+M20</f>
        <v>5399555349.3199997</v>
      </c>
      <c r="O20" s="32">
        <f>N20/$N$70</f>
        <v>7.9835448052591185E-2</v>
      </c>
      <c r="P20" s="25"/>
    </row>
    <row r="21" spans="1:17" x14ac:dyDescent="0.25">
      <c r="A21" s="31">
        <f t="shared" si="0"/>
        <v>6</v>
      </c>
      <c r="B21" s="12" t="s">
        <v>19</v>
      </c>
      <c r="C21" s="13" t="s">
        <v>20</v>
      </c>
      <c r="D21" s="14" t="s">
        <v>14</v>
      </c>
      <c r="E21" s="15" t="s">
        <v>14</v>
      </c>
      <c r="F21" s="15" t="s">
        <v>14</v>
      </c>
      <c r="G21" s="16">
        <f>VLOOKUP(B21,[1]Brokers!$B$9:$I$69,7,0)</f>
        <v>77430494.25</v>
      </c>
      <c r="H21" s="16">
        <f>VLOOKUP(B21,[1]Brokers!$B$9:$AD$69,29,0)</f>
        <v>0</v>
      </c>
      <c r="I21" s="16">
        <f>VLOOKUP(B21,[1]Brokers!$B$9:$U$62,20,0)</f>
        <v>0</v>
      </c>
      <c r="J21" s="16">
        <f>VLOOKUP(B21,[2]Brokers!$B$9:$M$69,12,0)</f>
        <v>0</v>
      </c>
      <c r="K21" s="16">
        <v>0</v>
      </c>
      <c r="L21" s="16">
        <f>VLOOKUP(B21,[2]Brokers!$B$9:$R$69,12,0)</f>
        <v>0</v>
      </c>
      <c r="M21" s="27">
        <f>L21+I21+J21+H21+G21</f>
        <v>77430494.25</v>
      </c>
      <c r="N21" s="30">
        <f>VLOOKUP(B21,[3]Sheet1!$B$16:$N$69,13,0)+M21</f>
        <v>3575196302.4699998</v>
      </c>
      <c r="O21" s="32">
        <f>N21/$N$70</f>
        <v>5.2861278423528973E-2</v>
      </c>
      <c r="P21" s="25"/>
    </row>
    <row r="22" spans="1:17" x14ac:dyDescent="0.25">
      <c r="A22" s="31">
        <f t="shared" si="0"/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VLOOKUP(B22,[1]Brokers!$B$9:$I$69,7,0)</f>
        <v>131892394.8</v>
      </c>
      <c r="H22" s="16">
        <f>VLOOKUP(B22,[1]Brokers!$B$9:$AD$69,29,0)</f>
        <v>0</v>
      </c>
      <c r="I22" s="16">
        <f>VLOOKUP(B22,[1]Brokers!$B$9:$U$62,20,0)</f>
        <v>0</v>
      </c>
      <c r="J22" s="16">
        <f>VLOOKUP(B22,[2]Brokers!$B$9:$M$69,12,0)</f>
        <v>0</v>
      </c>
      <c r="K22" s="16">
        <v>0</v>
      </c>
      <c r="L22" s="16">
        <f>VLOOKUP(B22,[2]Brokers!$B$9:$R$69,12,0)</f>
        <v>0</v>
      </c>
      <c r="M22" s="27">
        <f>L22+I22+J22+H22+G22</f>
        <v>131892394.8</v>
      </c>
      <c r="N22" s="30">
        <f>VLOOKUP(B22,[3]Sheet1!$B$16:$N$69,13,0)+M22</f>
        <v>2543366126.9000001</v>
      </c>
      <c r="O22" s="32">
        <f>N22/$N$70</f>
        <v>3.760509174675216E-2</v>
      </c>
      <c r="P22" s="25"/>
    </row>
    <row r="23" spans="1:17" x14ac:dyDescent="0.25">
      <c r="A23" s="31">
        <f t="shared" si="0"/>
        <v>8</v>
      </c>
      <c r="B23" s="12" t="s">
        <v>61</v>
      </c>
      <c r="C23" s="13" t="s">
        <v>62</v>
      </c>
      <c r="D23" s="14" t="s">
        <v>14</v>
      </c>
      <c r="E23" s="15" t="s">
        <v>14</v>
      </c>
      <c r="F23" s="15" t="s">
        <v>14</v>
      </c>
      <c r="G23" s="16">
        <f>VLOOKUP(B23,[1]Brokers!$B$9:$I$69,7,0)</f>
        <v>331198.2</v>
      </c>
      <c r="H23" s="16">
        <f>VLOOKUP(B23,[1]Brokers!$B$9:$AD$69,29,0)</f>
        <v>0</v>
      </c>
      <c r="I23" s="16">
        <f>VLOOKUP(B23,[1]Brokers!$B$9:$U$62,20,0)</f>
        <v>0</v>
      </c>
      <c r="J23" s="16">
        <f>VLOOKUP(B23,[2]Brokers!$B$9:$M$69,12,0)</f>
        <v>0</v>
      </c>
      <c r="K23" s="16">
        <v>0</v>
      </c>
      <c r="L23" s="16">
        <f>VLOOKUP(B23,[2]Brokers!$B$9:$R$69,12,0)</f>
        <v>0</v>
      </c>
      <c r="M23" s="27">
        <f>L23+I23+J23+H23+G23</f>
        <v>331198.2</v>
      </c>
      <c r="N23" s="30">
        <f>VLOOKUP(B23,[3]Sheet1!$B$16:$N$69,13,0)+M23</f>
        <v>2221931463.1999998</v>
      </c>
      <c r="O23" s="32">
        <f>N23/$N$70</f>
        <v>3.2852500332098869E-2</v>
      </c>
      <c r="P23" s="25"/>
    </row>
    <row r="24" spans="1:17" x14ac:dyDescent="0.25">
      <c r="A24" s="31">
        <f t="shared" si="0"/>
        <v>9</v>
      </c>
      <c r="B24" s="12" t="s">
        <v>35</v>
      </c>
      <c r="C24" s="13" t="s">
        <v>36</v>
      </c>
      <c r="D24" s="14" t="s">
        <v>14</v>
      </c>
      <c r="E24" s="15"/>
      <c r="F24" s="15"/>
      <c r="G24" s="16">
        <f>VLOOKUP(B24,[1]Brokers!$B$9:$I$69,7,0)</f>
        <v>27535590.039999999</v>
      </c>
      <c r="H24" s="16">
        <f>VLOOKUP(B24,[1]Brokers!$B$9:$AD$69,29,0)</f>
        <v>0</v>
      </c>
      <c r="I24" s="16">
        <f>VLOOKUP(B24,[1]Brokers!$B$9:$U$62,20,0)</f>
        <v>0</v>
      </c>
      <c r="J24" s="16">
        <f>VLOOKUP(B24,[2]Brokers!$B$9:$M$69,12,0)</f>
        <v>0</v>
      </c>
      <c r="K24" s="16">
        <v>0</v>
      </c>
      <c r="L24" s="16">
        <f>VLOOKUP(B24,[2]Brokers!$B$9:$R$69,12,0)</f>
        <v>0</v>
      </c>
      <c r="M24" s="27">
        <f>L24+I24+J24+H24+G24</f>
        <v>27535590.039999999</v>
      </c>
      <c r="N24" s="30">
        <f>VLOOKUP(B24,[3]Sheet1!$B$16:$N$69,13,0)+M24</f>
        <v>1412390995.4099998</v>
      </c>
      <c r="O24" s="32">
        <f>N24/$N$70</f>
        <v>2.0882991403764949E-2</v>
      </c>
      <c r="P24" s="25"/>
    </row>
    <row r="25" spans="1:17" s="26" customFormat="1" x14ac:dyDescent="0.25">
      <c r="A25" s="31">
        <f t="shared" si="0"/>
        <v>10</v>
      </c>
      <c r="B25" s="12" t="s">
        <v>25</v>
      </c>
      <c r="C25" s="13" t="s">
        <v>26</v>
      </c>
      <c r="D25" s="14" t="s">
        <v>14</v>
      </c>
      <c r="E25" s="15" t="s">
        <v>14</v>
      </c>
      <c r="F25" s="15"/>
      <c r="G25" s="16">
        <f>VLOOKUP(B25,[1]Brokers!$B$9:$I$69,7,0)</f>
        <v>237885565.22999999</v>
      </c>
      <c r="H25" s="16">
        <f>VLOOKUP(B25,[1]Brokers!$B$9:$AD$69,29,0)</f>
        <v>0</v>
      </c>
      <c r="I25" s="16">
        <f>VLOOKUP(B25,[1]Brokers!$B$9:$U$62,20,0)</f>
        <v>1000000</v>
      </c>
      <c r="J25" s="16">
        <f>VLOOKUP(B25,[2]Brokers!$B$9:$M$69,12,0)</f>
        <v>0</v>
      </c>
      <c r="K25" s="16">
        <v>0</v>
      </c>
      <c r="L25" s="16">
        <f>VLOOKUP(B25,[2]Brokers!$B$9:$R$69,12,0)</f>
        <v>0</v>
      </c>
      <c r="M25" s="27">
        <f>L25+I25+J25+H25+G25</f>
        <v>238885565.22999999</v>
      </c>
      <c r="N25" s="30">
        <f>VLOOKUP(B25,[3]Sheet1!$B$16:$N$69,13,0)+M25</f>
        <v>1240083223.99</v>
      </c>
      <c r="O25" s="32">
        <f>N25/$N$70</f>
        <v>1.8335324560051314E-2</v>
      </c>
      <c r="P25" s="25"/>
      <c r="Q25" s="10"/>
    </row>
    <row r="26" spans="1:17" x14ac:dyDescent="0.25">
      <c r="A26" s="31">
        <f t="shared" si="0"/>
        <v>11</v>
      </c>
      <c r="B26" s="12" t="s">
        <v>125</v>
      </c>
      <c r="C26" s="13" t="s">
        <v>126</v>
      </c>
      <c r="D26" s="14" t="s">
        <v>14</v>
      </c>
      <c r="E26" s="15"/>
      <c r="F26" s="14" t="s">
        <v>14</v>
      </c>
      <c r="G26" s="16">
        <f>VLOOKUP(B26,[1]Brokers!$B$9:$I$69,7,0)</f>
        <v>75603</v>
      </c>
      <c r="H26" s="16">
        <f>VLOOKUP(B26,[1]Brokers!$B$9:$AD$69,29,0)</f>
        <v>0</v>
      </c>
      <c r="I26" s="16">
        <f>VLOOKUP(B26,[1]Brokers!$B$9:$U$62,20,0)</f>
        <v>10100000</v>
      </c>
      <c r="J26" s="16">
        <f>VLOOKUP(B26,[2]Brokers!$B$9:$M$69,12,0)</f>
        <v>0</v>
      </c>
      <c r="K26" s="27">
        <v>0</v>
      </c>
      <c r="L26" s="16">
        <f>VLOOKUP(B26,[2]Brokers!$B$9:$R$69,12,0)</f>
        <v>0</v>
      </c>
      <c r="M26" s="27">
        <f>L26+I26+J26+H26+G26</f>
        <v>10175603</v>
      </c>
      <c r="N26" s="30">
        <f>VLOOKUP(B26,[3]Sheet1!$B$16:$N$69,13,0)+M26</f>
        <v>725181880.34000003</v>
      </c>
      <c r="O26" s="32">
        <f>N26/$N$70</f>
        <v>1.0722219996106825E-2</v>
      </c>
      <c r="P26" s="25"/>
    </row>
    <row r="27" spans="1:17" x14ac:dyDescent="0.25">
      <c r="A27" s="31">
        <f t="shared" si="0"/>
        <v>12</v>
      </c>
      <c r="B27" s="12" t="s">
        <v>41</v>
      </c>
      <c r="C27" s="13" t="s">
        <v>42</v>
      </c>
      <c r="D27" s="14" t="s">
        <v>14</v>
      </c>
      <c r="E27" s="14"/>
      <c r="F27" s="15"/>
      <c r="G27" s="16">
        <f>VLOOKUP(B27,[1]Brokers!$B$9:$I$69,7,0)</f>
        <v>85245944.99000001</v>
      </c>
      <c r="H27" s="16">
        <f>VLOOKUP(B27,[1]Brokers!$B$9:$AD$69,29,0)</f>
        <v>0</v>
      </c>
      <c r="I27" s="16">
        <f>VLOOKUP(B27,[1]Brokers!$B$9:$U$62,20,0)</f>
        <v>0</v>
      </c>
      <c r="J27" s="16">
        <f>VLOOKUP(B27,[2]Brokers!$B$9:$M$69,12,0)</f>
        <v>0</v>
      </c>
      <c r="K27" s="16">
        <v>0</v>
      </c>
      <c r="L27" s="16">
        <f>VLOOKUP(B27,[2]Brokers!$B$9:$R$69,12,0)</f>
        <v>0</v>
      </c>
      <c r="M27" s="27">
        <f>L27+I27+J27+H27+G27</f>
        <v>85245944.99000001</v>
      </c>
      <c r="N27" s="30">
        <f>VLOOKUP(B27,[3]Sheet1!$B$16:$N$69,13,0)+M27</f>
        <v>716096884.73000002</v>
      </c>
      <c r="O27" s="32">
        <f>N27/$N$70</f>
        <v>1.0587893251003356E-2</v>
      </c>
      <c r="P27" s="25"/>
    </row>
    <row r="28" spans="1:17" x14ac:dyDescent="0.25">
      <c r="A28" s="31">
        <f t="shared" si="0"/>
        <v>13</v>
      </c>
      <c r="B28" s="12" t="s">
        <v>31</v>
      </c>
      <c r="C28" s="13" t="s">
        <v>32</v>
      </c>
      <c r="D28" s="14" t="s">
        <v>14</v>
      </c>
      <c r="E28" s="15" t="s">
        <v>14</v>
      </c>
      <c r="F28" s="15"/>
      <c r="G28" s="16">
        <f>VLOOKUP(B28,[1]Brokers!$B$9:$I$69,7,0)</f>
        <v>52469579.200000003</v>
      </c>
      <c r="H28" s="16">
        <f>VLOOKUP(B28,[1]Brokers!$B$9:$AD$69,29,0)</f>
        <v>0</v>
      </c>
      <c r="I28" s="16">
        <f>VLOOKUP(B28,[1]Brokers!$B$9:$U$62,20,0)</f>
        <v>0</v>
      </c>
      <c r="J28" s="16">
        <f>VLOOKUP(B28,[2]Brokers!$B$9:$M$69,12,0)</f>
        <v>0</v>
      </c>
      <c r="K28" s="16">
        <v>0</v>
      </c>
      <c r="L28" s="16">
        <f>VLOOKUP(B28,[2]Brokers!$B$9:$R$69,12,0)</f>
        <v>0</v>
      </c>
      <c r="M28" s="27">
        <f>L28+I28+J28+H28+G28</f>
        <v>52469579.200000003</v>
      </c>
      <c r="N28" s="30">
        <f>VLOOKUP(B28,[3]Sheet1!$B$16:$N$69,13,0)+M28</f>
        <v>612268798.25999999</v>
      </c>
      <c r="O28" s="32">
        <f>N28/$N$70</f>
        <v>9.0527368783921303E-3</v>
      </c>
      <c r="P28" s="25"/>
    </row>
    <row r="29" spans="1:17" x14ac:dyDescent="0.25">
      <c r="A29" s="31">
        <f t="shared" si="0"/>
        <v>14</v>
      </c>
      <c r="B29" s="12" t="s">
        <v>86</v>
      </c>
      <c r="C29" s="13" t="s">
        <v>87</v>
      </c>
      <c r="D29" s="14" t="s">
        <v>14</v>
      </c>
      <c r="E29" s="15"/>
      <c r="F29" s="15"/>
      <c r="G29" s="16">
        <f>VLOOKUP(B29,[1]Brokers!$B$9:$I$69,7,0)</f>
        <v>0</v>
      </c>
      <c r="H29" s="16">
        <f>VLOOKUP(B29,[1]Brokers!$B$9:$AD$69,29,0)</f>
        <v>0</v>
      </c>
      <c r="I29" s="16">
        <f>VLOOKUP(B29,[1]Brokers!$B$9:$U$62,20,0)</f>
        <v>0</v>
      </c>
      <c r="J29" s="16">
        <f>VLOOKUP(B29,[2]Brokers!$B$9:$M$69,12,0)</f>
        <v>0</v>
      </c>
      <c r="K29" s="16">
        <v>0</v>
      </c>
      <c r="L29" s="16">
        <f>VLOOKUP(B29,[2]Brokers!$B$9:$R$69,12,0)</f>
        <v>0</v>
      </c>
      <c r="M29" s="27">
        <f>L29+I29+J29+H29+G29</f>
        <v>0</v>
      </c>
      <c r="N29" s="30">
        <f>VLOOKUP(B29,[3]Sheet1!$B$16:$N$69,13,0)+M29</f>
        <v>499312375</v>
      </c>
      <c r="O29" s="32">
        <f>N29/$N$70</f>
        <v>7.3826129370724225E-3</v>
      </c>
      <c r="P29" s="25"/>
    </row>
    <row r="30" spans="1:17" x14ac:dyDescent="0.25">
      <c r="A30" s="31">
        <f t="shared" si="0"/>
        <v>15</v>
      </c>
      <c r="B30" s="12" t="s">
        <v>79</v>
      </c>
      <c r="C30" s="13" t="s">
        <v>114</v>
      </c>
      <c r="D30" s="14" t="s">
        <v>14</v>
      </c>
      <c r="E30" s="15"/>
      <c r="F30" s="15" t="s">
        <v>14</v>
      </c>
      <c r="G30" s="16">
        <f>VLOOKUP(B30,[1]Brokers!$B$9:$I$69,7,0)</f>
        <v>71368492.340000004</v>
      </c>
      <c r="H30" s="16">
        <f>VLOOKUP(B30,[1]Brokers!$B$9:$AD$69,29,0)</f>
        <v>0</v>
      </c>
      <c r="I30" s="16">
        <f>VLOOKUP(B30,[1]Brokers!$B$9:$U$62,20,0)</f>
        <v>0</v>
      </c>
      <c r="J30" s="16">
        <f>VLOOKUP(B30,[2]Brokers!$B$9:$M$69,12,0)</f>
        <v>0</v>
      </c>
      <c r="K30" s="16">
        <v>0</v>
      </c>
      <c r="L30" s="16">
        <f>VLOOKUP(B30,[2]Brokers!$B$9:$R$69,12,0)</f>
        <v>0</v>
      </c>
      <c r="M30" s="27">
        <f>L30+I30+J30+H30+G30</f>
        <v>71368492.340000004</v>
      </c>
      <c r="N30" s="30">
        <f>VLOOKUP(B30,[3]Sheet1!$B$16:$N$69,13,0)+M30</f>
        <v>408210706.45000005</v>
      </c>
      <c r="O30" s="32">
        <f>N30/$N$70</f>
        <v>6.0356237765772239E-3</v>
      </c>
      <c r="P30" s="25"/>
    </row>
    <row r="31" spans="1:17" x14ac:dyDescent="0.25">
      <c r="A31" s="31">
        <f t="shared" si="0"/>
        <v>16</v>
      </c>
      <c r="B31" s="12" t="s">
        <v>15</v>
      </c>
      <c r="C31" s="13" t="s">
        <v>16</v>
      </c>
      <c r="D31" s="14" t="s">
        <v>14</v>
      </c>
      <c r="E31" s="15"/>
      <c r="F31" s="15" t="s">
        <v>14</v>
      </c>
      <c r="G31" s="16">
        <f>VLOOKUP(B31,[1]Brokers!$B$9:$I$69,7,0)</f>
        <v>46617627.489999995</v>
      </c>
      <c r="H31" s="16">
        <f>VLOOKUP(B31,[1]Brokers!$B$9:$AD$69,29,0)</f>
        <v>0</v>
      </c>
      <c r="I31" s="16">
        <f>VLOOKUP(B31,[1]Brokers!$B$9:$U$62,20,0)</f>
        <v>0</v>
      </c>
      <c r="J31" s="16">
        <f>VLOOKUP(B31,[2]Brokers!$B$9:$M$69,12,0)</f>
        <v>0</v>
      </c>
      <c r="K31" s="16">
        <v>0</v>
      </c>
      <c r="L31" s="16">
        <f>VLOOKUP(B31,[2]Brokers!$B$9:$R$69,12,0)</f>
        <v>0</v>
      </c>
      <c r="M31" s="27">
        <f>L31+I31+J31+H31+G31</f>
        <v>46617627.489999995</v>
      </c>
      <c r="N31" s="30">
        <f>VLOOKUP(B31,[3]Sheet1!$B$16:$N$69,13,0)+M31</f>
        <v>360169136.66999996</v>
      </c>
      <c r="O31" s="32">
        <f>N31/$N$70</f>
        <v>5.3253022777858192E-3</v>
      </c>
      <c r="P31" s="25"/>
    </row>
    <row r="32" spans="1:17" x14ac:dyDescent="0.25">
      <c r="A32" s="31">
        <f t="shared" si="0"/>
        <v>17</v>
      </c>
      <c r="B32" s="12" t="s">
        <v>47</v>
      </c>
      <c r="C32" s="13" t="s">
        <v>48</v>
      </c>
      <c r="D32" s="14" t="s">
        <v>14</v>
      </c>
      <c r="E32" s="15"/>
      <c r="F32" s="15"/>
      <c r="G32" s="16">
        <f>VLOOKUP(B32,[1]Brokers!$B$9:$I$69,7,0)</f>
        <v>21700458.899999999</v>
      </c>
      <c r="H32" s="16">
        <f>VLOOKUP(B32,[1]Brokers!$B$9:$AD$69,29,0)</f>
        <v>0</v>
      </c>
      <c r="I32" s="16">
        <f>VLOOKUP(B32,[1]Brokers!$B$9:$U$62,20,0)</f>
        <v>0</v>
      </c>
      <c r="J32" s="16">
        <f>VLOOKUP(B32,[2]Brokers!$B$9:$M$69,12,0)</f>
        <v>0</v>
      </c>
      <c r="K32" s="16">
        <v>0</v>
      </c>
      <c r="L32" s="16">
        <f>VLOOKUP(B32,[2]Brokers!$B$9:$R$69,12,0)</f>
        <v>0</v>
      </c>
      <c r="M32" s="27">
        <f>L32+I32+J32+H32+G32</f>
        <v>21700458.899999999</v>
      </c>
      <c r="N32" s="30">
        <f>VLOOKUP(B32,[3]Sheet1!$B$16:$N$69,13,0)+M32</f>
        <v>204927250.59999999</v>
      </c>
      <c r="O32" s="32">
        <f>N32/$N$70</f>
        <v>3.0299641010063934E-3</v>
      </c>
      <c r="P32" s="25"/>
    </row>
    <row r="33" spans="1:17" x14ac:dyDescent="0.25">
      <c r="A33" s="31">
        <f t="shared" si="0"/>
        <v>18</v>
      </c>
      <c r="B33" s="12" t="s">
        <v>59</v>
      </c>
      <c r="C33" s="13" t="s">
        <v>60</v>
      </c>
      <c r="D33" s="14" t="s">
        <v>14</v>
      </c>
      <c r="E33" s="15"/>
      <c r="F33" s="15"/>
      <c r="G33" s="16">
        <f>VLOOKUP(B33,[1]Brokers!$B$9:$I$69,7,0)</f>
        <v>12759735</v>
      </c>
      <c r="H33" s="16">
        <f>VLOOKUP(B33,[1]Brokers!$B$9:$AD$69,29,0)</f>
        <v>0</v>
      </c>
      <c r="I33" s="16">
        <f>VLOOKUP(B33,[1]Brokers!$B$9:$U$62,20,0)</f>
        <v>0</v>
      </c>
      <c r="J33" s="16">
        <f>VLOOKUP(B33,[2]Brokers!$B$9:$M$69,12,0)</f>
        <v>0</v>
      </c>
      <c r="K33" s="16">
        <v>0</v>
      </c>
      <c r="L33" s="16">
        <f>VLOOKUP(B33,[2]Brokers!$B$9:$R$69,12,0)</f>
        <v>0</v>
      </c>
      <c r="M33" s="27">
        <f>L33+I33+J33+H33+G33</f>
        <v>12759735</v>
      </c>
      <c r="N33" s="30">
        <f>VLOOKUP(B33,[3]Sheet1!$B$16:$N$69,13,0)+M33</f>
        <v>198939291.80000001</v>
      </c>
      <c r="O33" s="32">
        <f>N33/$N$70</f>
        <v>2.941428778597177E-3</v>
      </c>
      <c r="P33" s="25"/>
    </row>
    <row r="34" spans="1:17" x14ac:dyDescent="0.25">
      <c r="A34" s="31">
        <f t="shared" si="0"/>
        <v>19</v>
      </c>
      <c r="B34" s="12" t="s">
        <v>98</v>
      </c>
      <c r="C34" s="13" t="s">
        <v>99</v>
      </c>
      <c r="D34" s="14" t="s">
        <v>14</v>
      </c>
      <c r="E34" s="15" t="s">
        <v>14</v>
      </c>
      <c r="F34" s="15" t="s">
        <v>14</v>
      </c>
      <c r="G34" s="16">
        <f>VLOOKUP(B34,[1]Brokers!$B$9:$I$69,7,0)</f>
        <v>0</v>
      </c>
      <c r="H34" s="16">
        <f>VLOOKUP(B34,[1]Brokers!$B$9:$AD$69,29,0)</f>
        <v>0</v>
      </c>
      <c r="I34" s="16">
        <f>VLOOKUP(B34,[1]Brokers!$B$9:$U$62,20,0)</f>
        <v>0</v>
      </c>
      <c r="J34" s="16">
        <f>VLOOKUP(B34,[2]Brokers!$B$9:$M$69,12,0)</f>
        <v>0</v>
      </c>
      <c r="K34" s="16">
        <v>0</v>
      </c>
      <c r="L34" s="16">
        <f>VLOOKUP(B34,[2]Brokers!$B$9:$R$69,12,0)</f>
        <v>0</v>
      </c>
      <c r="M34" s="27">
        <f>L34+I34+J34+H34+G34</f>
        <v>0</v>
      </c>
      <c r="N34" s="30">
        <f>VLOOKUP(B34,[3]Sheet1!$B$16:$N$69,13,0)+M34</f>
        <v>179505968.44000003</v>
      </c>
      <c r="O34" s="32">
        <f>N34/$N$70</f>
        <v>2.6540962155942121E-3</v>
      </c>
      <c r="P34" s="25"/>
    </row>
    <row r="35" spans="1:17" x14ac:dyDescent="0.25">
      <c r="A35" s="31">
        <f t="shared" si="0"/>
        <v>20</v>
      </c>
      <c r="B35" s="12" t="s">
        <v>51</v>
      </c>
      <c r="C35" s="13" t="s">
        <v>52</v>
      </c>
      <c r="D35" s="14" t="s">
        <v>14</v>
      </c>
      <c r="E35" s="15"/>
      <c r="F35" s="15"/>
      <c r="G35" s="16">
        <f>VLOOKUP(B35,[1]Brokers!$B$9:$I$69,7,0)</f>
        <v>7338000</v>
      </c>
      <c r="H35" s="16">
        <f>VLOOKUP(B35,[1]Brokers!$B$9:$AD$69,29,0)</f>
        <v>0</v>
      </c>
      <c r="I35" s="16">
        <f>VLOOKUP(B35,[1]Brokers!$B$9:$U$62,20,0)</f>
        <v>0</v>
      </c>
      <c r="J35" s="16">
        <f>VLOOKUP(B35,[2]Brokers!$B$9:$M$69,12,0)</f>
        <v>0</v>
      </c>
      <c r="K35" s="16">
        <v>0</v>
      </c>
      <c r="L35" s="16">
        <f>VLOOKUP(B35,[2]Brokers!$B$9:$R$69,12,0)</f>
        <v>0</v>
      </c>
      <c r="M35" s="27">
        <f>L35+I35+J35+H35+G35</f>
        <v>7338000</v>
      </c>
      <c r="N35" s="30">
        <f>VLOOKUP(B35,[3]Sheet1!$B$16:$N$69,13,0)+M35</f>
        <v>169160635.47</v>
      </c>
      <c r="O35" s="32">
        <f>N35/$N$70</f>
        <v>2.501134677193238E-3</v>
      </c>
      <c r="P35" s="25"/>
    </row>
    <row r="36" spans="1:17" x14ac:dyDescent="0.25">
      <c r="A36" s="31">
        <f t="shared" si="0"/>
        <v>21</v>
      </c>
      <c r="B36" s="12" t="s">
        <v>57</v>
      </c>
      <c r="C36" s="13" t="s">
        <v>58</v>
      </c>
      <c r="D36" s="14" t="s">
        <v>14</v>
      </c>
      <c r="E36" s="15" t="s">
        <v>14</v>
      </c>
      <c r="F36" s="15" t="s">
        <v>14</v>
      </c>
      <c r="G36" s="16">
        <f>VLOOKUP(B36,[1]Brokers!$B$9:$I$69,7,0)</f>
        <v>11869454.5</v>
      </c>
      <c r="H36" s="16">
        <f>VLOOKUP(B36,[1]Brokers!$B$9:$AD$69,29,0)</f>
        <v>0</v>
      </c>
      <c r="I36" s="16">
        <f>VLOOKUP(B36,[1]Brokers!$B$9:$U$62,20,0)</f>
        <v>0</v>
      </c>
      <c r="J36" s="16">
        <f>VLOOKUP(B36,[2]Brokers!$B$9:$M$69,12,0)</f>
        <v>0</v>
      </c>
      <c r="K36" s="16">
        <v>0</v>
      </c>
      <c r="L36" s="16">
        <f>VLOOKUP(B36,[2]Brokers!$B$9:$R$69,12,0)</f>
        <v>0</v>
      </c>
      <c r="M36" s="27">
        <f>L36+I36+J36+H36+G36</f>
        <v>11869454.5</v>
      </c>
      <c r="N36" s="30">
        <f>VLOOKUP(B36,[3]Sheet1!$B$16:$N$69,13,0)+M36</f>
        <v>167179363.97000003</v>
      </c>
      <c r="O36" s="32">
        <f>N36/$N$70</f>
        <v>2.4718404691180772E-3</v>
      </c>
      <c r="P36" s="25"/>
    </row>
    <row r="37" spans="1:17" x14ac:dyDescent="0.25">
      <c r="A37" s="31">
        <f t="shared" si="0"/>
        <v>22</v>
      </c>
      <c r="B37" s="12" t="s">
        <v>115</v>
      </c>
      <c r="C37" s="13" t="s">
        <v>117</v>
      </c>
      <c r="D37" s="14" t="s">
        <v>14</v>
      </c>
      <c r="E37" s="15"/>
      <c r="F37" s="15"/>
      <c r="G37" s="16">
        <f>VLOOKUP(B37,[1]Brokers!$B$9:$I$69,7,0)</f>
        <v>3889715.45</v>
      </c>
      <c r="H37" s="16">
        <f>VLOOKUP(B37,[1]Brokers!$B$9:$AD$69,29,0)</f>
        <v>0</v>
      </c>
      <c r="I37" s="16">
        <f>VLOOKUP(B37,[1]Brokers!$B$9:$U$62,20,0)</f>
        <v>2998000</v>
      </c>
      <c r="J37" s="16">
        <f>VLOOKUP(B37,[2]Brokers!$B$9:$M$69,12,0)</f>
        <v>0</v>
      </c>
      <c r="K37" s="16">
        <v>0</v>
      </c>
      <c r="L37" s="16">
        <f>VLOOKUP(B37,[2]Brokers!$B$9:$R$69,12,0)</f>
        <v>0</v>
      </c>
      <c r="M37" s="27">
        <f>L37+I37+J37+H37+G37</f>
        <v>6887715.4500000002</v>
      </c>
      <c r="N37" s="30">
        <f>VLOOKUP(B37,[3]Sheet1!$B$16:$N$69,13,0)+M37</f>
        <v>167098433.59</v>
      </c>
      <c r="O37" s="32">
        <f>N37/$N$70</f>
        <v>2.4706438681518176E-3</v>
      </c>
      <c r="P37" s="25"/>
    </row>
    <row r="38" spans="1:17" x14ac:dyDescent="0.25">
      <c r="A38" s="31">
        <f t="shared" si="0"/>
        <v>23</v>
      </c>
      <c r="B38" s="12" t="s">
        <v>94</v>
      </c>
      <c r="C38" s="13" t="s">
        <v>95</v>
      </c>
      <c r="D38" s="14" t="s">
        <v>14</v>
      </c>
      <c r="E38" s="15" t="s">
        <v>14</v>
      </c>
      <c r="F38" s="15" t="s">
        <v>14</v>
      </c>
      <c r="G38" s="16">
        <f>VLOOKUP(B38,[1]Brokers!$B$9:$I$69,7,0)</f>
        <v>11080376.060000001</v>
      </c>
      <c r="H38" s="16">
        <f>VLOOKUP(B38,[1]Brokers!$B$9:$AD$69,29,0)</f>
        <v>0</v>
      </c>
      <c r="I38" s="16">
        <f>VLOOKUP(B38,[1]Brokers!$B$9:$U$62,20,0)</f>
        <v>0</v>
      </c>
      <c r="J38" s="16">
        <f>VLOOKUP(B38,[2]Brokers!$B$9:$M$69,12,0)</f>
        <v>0</v>
      </c>
      <c r="K38" s="16">
        <v>0</v>
      </c>
      <c r="L38" s="16">
        <f>VLOOKUP(B38,[2]Brokers!$B$9:$R$69,12,0)</f>
        <v>0</v>
      </c>
      <c r="M38" s="27">
        <f>L38+I38+J38+H38+G38</f>
        <v>11080376.060000001</v>
      </c>
      <c r="N38" s="30">
        <f>VLOOKUP(B38,[3]Sheet1!$B$16:$N$69,13,0)+M38</f>
        <v>143263598.48999998</v>
      </c>
      <c r="O38" s="32">
        <f>N38/$N$70</f>
        <v>2.1182324904801789E-3</v>
      </c>
      <c r="P38" s="25"/>
    </row>
    <row r="39" spans="1:17" x14ac:dyDescent="0.25">
      <c r="A39" s="31">
        <f t="shared" si="0"/>
        <v>24</v>
      </c>
      <c r="B39" s="12" t="s">
        <v>69</v>
      </c>
      <c r="C39" s="13" t="s">
        <v>70</v>
      </c>
      <c r="D39" s="14" t="s">
        <v>14</v>
      </c>
      <c r="E39" s="15"/>
      <c r="F39" s="15"/>
      <c r="G39" s="16">
        <f>VLOOKUP(B39,[1]Brokers!$B$9:$I$69,7,0)</f>
        <v>1162310</v>
      </c>
      <c r="H39" s="16">
        <f>VLOOKUP(B39,[1]Brokers!$B$9:$AD$69,29,0)</f>
        <v>0</v>
      </c>
      <c r="I39" s="16">
        <f>VLOOKUP(B39,[1]Brokers!$B$9:$U$62,20,0)</f>
        <v>0</v>
      </c>
      <c r="J39" s="16">
        <f>VLOOKUP(B39,[2]Brokers!$B$9:$M$69,12,0)</f>
        <v>0</v>
      </c>
      <c r="K39" s="16">
        <v>0</v>
      </c>
      <c r="L39" s="16">
        <f>VLOOKUP(B39,[2]Brokers!$B$9:$R$69,12,0)</f>
        <v>0</v>
      </c>
      <c r="M39" s="27">
        <f>L39+I39+J39+H39+G39</f>
        <v>1162310</v>
      </c>
      <c r="N39" s="30">
        <f>VLOOKUP(B39,[3]Sheet1!$B$16:$N$69,13,0)+M39</f>
        <v>136157564.53</v>
      </c>
      <c r="O39" s="32">
        <f>N39/$N$70</f>
        <v>2.0131658010267644E-3</v>
      </c>
      <c r="P39" s="25"/>
      <c r="Q39" s="1"/>
    </row>
    <row r="40" spans="1:17" x14ac:dyDescent="0.25">
      <c r="A40" s="31">
        <f t="shared" si="0"/>
        <v>25</v>
      </c>
      <c r="B40" s="12" t="s">
        <v>43</v>
      </c>
      <c r="C40" s="13" t="s">
        <v>44</v>
      </c>
      <c r="D40" s="14" t="s">
        <v>14</v>
      </c>
      <c r="E40" s="15" t="s">
        <v>14</v>
      </c>
      <c r="F40" s="15"/>
      <c r="G40" s="16">
        <f>VLOOKUP(B40,[1]Brokers!$B$9:$I$69,7,0)</f>
        <v>8947942</v>
      </c>
      <c r="H40" s="16">
        <f>VLOOKUP(B40,[1]Brokers!$B$9:$AD$69,29,0)</f>
        <v>0</v>
      </c>
      <c r="I40" s="16">
        <f>VLOOKUP(B40,[1]Brokers!$B$9:$U$62,20,0)</f>
        <v>0</v>
      </c>
      <c r="J40" s="16">
        <f>VLOOKUP(B40,[2]Brokers!$B$9:$M$69,12,0)</f>
        <v>0</v>
      </c>
      <c r="K40" s="16">
        <v>0</v>
      </c>
      <c r="L40" s="16">
        <f>VLOOKUP(B40,[2]Brokers!$B$9:$R$69,12,0)</f>
        <v>0</v>
      </c>
      <c r="M40" s="27">
        <f>L40+I40+J40+H40+G40</f>
        <v>8947942</v>
      </c>
      <c r="N40" s="30">
        <f>VLOOKUP(B40,[3]Sheet1!$B$16:$N$69,13,0)+M40</f>
        <v>123220044.23</v>
      </c>
      <c r="O40" s="32">
        <f>N40/$N$70</f>
        <v>1.8218773220652384E-3</v>
      </c>
      <c r="P40" s="25"/>
    </row>
    <row r="41" spans="1:17" x14ac:dyDescent="0.25">
      <c r="A41" s="31">
        <f t="shared" si="0"/>
        <v>26</v>
      </c>
      <c r="B41" s="12" t="s">
        <v>80</v>
      </c>
      <c r="C41" s="13" t="s">
        <v>81</v>
      </c>
      <c r="D41" s="14" t="s">
        <v>14</v>
      </c>
      <c r="E41" s="15"/>
      <c r="F41" s="15"/>
      <c r="G41" s="16">
        <f>VLOOKUP(B41,[1]Brokers!$B$9:$I$69,7,0)</f>
        <v>1177013.3400000001</v>
      </c>
      <c r="H41" s="16">
        <f>VLOOKUP(B41,[1]Brokers!$B$9:$AD$69,29,0)</f>
        <v>0</v>
      </c>
      <c r="I41" s="16">
        <f>VLOOKUP(B41,[1]Brokers!$B$9:$U$62,20,0)</f>
        <v>0</v>
      </c>
      <c r="J41" s="16">
        <f>VLOOKUP(B41,[2]Brokers!$B$9:$M$69,12,0)</f>
        <v>0</v>
      </c>
      <c r="K41" s="16">
        <v>0</v>
      </c>
      <c r="L41" s="16">
        <f>VLOOKUP(B41,[2]Brokers!$B$9:$R$69,12,0)</f>
        <v>0</v>
      </c>
      <c r="M41" s="27">
        <f>L41+I41+J41+H41+G41</f>
        <v>1177013.3400000001</v>
      </c>
      <c r="N41" s="30">
        <f>VLOOKUP(B41,[3]Sheet1!$B$16:$N$69,13,0)+M41</f>
        <v>113111568.90000001</v>
      </c>
      <c r="O41" s="32">
        <f>N41/$N$70</f>
        <v>1.6724178564444727E-3</v>
      </c>
      <c r="P41" s="25"/>
    </row>
    <row r="42" spans="1:17" x14ac:dyDescent="0.25">
      <c r="A42" s="31">
        <f t="shared" si="0"/>
        <v>27</v>
      </c>
      <c r="B42" s="12" t="s">
        <v>45</v>
      </c>
      <c r="C42" s="13" t="s">
        <v>46</v>
      </c>
      <c r="D42" s="14" t="s">
        <v>14</v>
      </c>
      <c r="E42" s="15"/>
      <c r="F42" s="15"/>
      <c r="G42" s="16">
        <f>VLOOKUP(B42,[1]Brokers!$B$9:$I$69,7,0)</f>
        <v>10155242</v>
      </c>
      <c r="H42" s="16">
        <f>VLOOKUP(B42,[1]Brokers!$B$9:$AD$69,29,0)</f>
        <v>0</v>
      </c>
      <c r="I42" s="16">
        <f>VLOOKUP(B42,[1]Brokers!$B$9:$U$62,20,0)</f>
        <v>0</v>
      </c>
      <c r="J42" s="16">
        <f>VLOOKUP(B42,[2]Brokers!$B$9:$M$69,12,0)</f>
        <v>0</v>
      </c>
      <c r="K42" s="16">
        <v>0</v>
      </c>
      <c r="L42" s="16">
        <f>VLOOKUP(B42,[2]Brokers!$B$9:$R$69,12,0)</f>
        <v>0</v>
      </c>
      <c r="M42" s="27">
        <f>L42+I42+J42+H42+G42</f>
        <v>10155242</v>
      </c>
      <c r="N42" s="30">
        <f>VLOOKUP(B42,[3]Sheet1!$B$16:$N$69,13,0)+M42</f>
        <v>95559229.599999994</v>
      </c>
      <c r="O42" s="32">
        <f>N42/$N$70</f>
        <v>1.4128966955838694E-3</v>
      </c>
      <c r="P42" s="25"/>
    </row>
    <row r="43" spans="1:17" x14ac:dyDescent="0.25">
      <c r="A43" s="31">
        <f t="shared" si="0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VLOOKUP(B43,[1]Brokers!$B$9:$I$69,7,0)</f>
        <v>4426300</v>
      </c>
      <c r="H43" s="16">
        <f>VLOOKUP(B43,[1]Brokers!$B$9:$AD$69,29,0)</f>
        <v>0</v>
      </c>
      <c r="I43" s="16">
        <f>VLOOKUP(B43,[1]Brokers!$B$9:$U$62,20,0)</f>
        <v>0</v>
      </c>
      <c r="J43" s="16">
        <f>VLOOKUP(B43,[2]Brokers!$B$9:$M$69,12,0)</f>
        <v>0</v>
      </c>
      <c r="K43" s="16">
        <v>0</v>
      </c>
      <c r="L43" s="16">
        <f>VLOOKUP(B43,[2]Brokers!$B$9:$R$69,12,0)</f>
        <v>0</v>
      </c>
      <c r="M43" s="27">
        <f>L43+I43+J43+H43+G43</f>
        <v>4426300</v>
      </c>
      <c r="N43" s="30">
        <f>VLOOKUP(B43,[3]Sheet1!$B$16:$N$69,13,0)+M43</f>
        <v>68225632.480000004</v>
      </c>
      <c r="O43" s="32">
        <f>N43/$N$70</f>
        <v>1.0087541631364464E-3</v>
      </c>
      <c r="P43" s="25"/>
    </row>
    <row r="44" spans="1:17" x14ac:dyDescent="0.25">
      <c r="A44" s="31">
        <f t="shared" si="0"/>
        <v>29</v>
      </c>
      <c r="B44" s="12" t="s">
        <v>55</v>
      </c>
      <c r="C44" s="13" t="s">
        <v>56</v>
      </c>
      <c r="D44" s="14" t="s">
        <v>14</v>
      </c>
      <c r="E44" s="15"/>
      <c r="F44" s="15"/>
      <c r="G44" s="16">
        <f>VLOOKUP(B44,[1]Brokers!$B$9:$I$69,7,0)</f>
        <v>1666678.64</v>
      </c>
      <c r="H44" s="16">
        <f>VLOOKUP(B44,[1]Brokers!$B$9:$AD$69,29,0)</f>
        <v>0</v>
      </c>
      <c r="I44" s="16">
        <f>VLOOKUP(B44,[1]Brokers!$B$9:$U$62,20,0)</f>
        <v>0</v>
      </c>
      <c r="J44" s="16">
        <f>VLOOKUP(B44,[2]Brokers!$B$9:$M$69,12,0)</f>
        <v>0</v>
      </c>
      <c r="K44" s="16">
        <v>0</v>
      </c>
      <c r="L44" s="16">
        <f>VLOOKUP(B44,[2]Brokers!$B$9:$R$69,12,0)</f>
        <v>0</v>
      </c>
      <c r="M44" s="27">
        <f>L44+I44+J44+H44+G44</f>
        <v>1666678.64</v>
      </c>
      <c r="N44" s="30">
        <f>VLOOKUP(B44,[3]Sheet1!$B$16:$N$69,13,0)+M44</f>
        <v>66466336.960000001</v>
      </c>
      <c r="O44" s="32">
        <f>N44/$N$70</f>
        <v>9.8274199416890267E-4</v>
      </c>
      <c r="P44" s="25"/>
    </row>
    <row r="45" spans="1:17" x14ac:dyDescent="0.25">
      <c r="A45" s="31">
        <f t="shared" si="0"/>
        <v>30</v>
      </c>
      <c r="B45" s="12" t="s">
        <v>90</v>
      </c>
      <c r="C45" s="13" t="s">
        <v>91</v>
      </c>
      <c r="D45" s="14" t="s">
        <v>14</v>
      </c>
      <c r="E45" s="15"/>
      <c r="F45" s="15"/>
      <c r="G45" s="16">
        <f>VLOOKUP(B45,[1]Brokers!$B$9:$I$69,7,0)</f>
        <v>145410</v>
      </c>
      <c r="H45" s="16">
        <f>VLOOKUP(B45,[1]Brokers!$B$9:$AD$69,29,0)</f>
        <v>0</v>
      </c>
      <c r="I45" s="16">
        <f>VLOOKUP(B45,[1]Brokers!$B$9:$U$62,20,0)</f>
        <v>0</v>
      </c>
      <c r="J45" s="16">
        <f>VLOOKUP(B45,[2]Brokers!$B$9:$M$69,12,0)</f>
        <v>0</v>
      </c>
      <c r="K45" s="16">
        <v>0</v>
      </c>
      <c r="L45" s="16">
        <f>VLOOKUP(B45,[2]Brokers!$B$9:$R$69,12,0)</f>
        <v>0</v>
      </c>
      <c r="M45" s="27">
        <f>L45+I45+J45+H45+G45</f>
        <v>145410</v>
      </c>
      <c r="N45" s="30">
        <f>VLOOKUP(B45,[3]Sheet1!$B$16:$N$69,13,0)+M45</f>
        <v>59780481</v>
      </c>
      <c r="O45" s="32">
        <f>N45/$N$70</f>
        <v>8.8388787162547717E-4</v>
      </c>
      <c r="P45" s="25"/>
    </row>
    <row r="46" spans="1:17" x14ac:dyDescent="0.25">
      <c r="A46" s="31">
        <f t="shared" si="0"/>
        <v>31</v>
      </c>
      <c r="B46" s="12" t="s">
        <v>75</v>
      </c>
      <c r="C46" s="13" t="s">
        <v>76</v>
      </c>
      <c r="D46" s="14" t="s">
        <v>14</v>
      </c>
      <c r="E46" s="15"/>
      <c r="F46" s="15"/>
      <c r="G46" s="16">
        <f>VLOOKUP(B46,[1]Brokers!$B$9:$I$69,7,0)</f>
        <v>0</v>
      </c>
      <c r="H46" s="16">
        <f>VLOOKUP(B46,[1]Brokers!$B$9:$AD$69,29,0)</f>
        <v>0</v>
      </c>
      <c r="I46" s="16">
        <f>VLOOKUP(B46,[1]Brokers!$B$9:$U$62,20,0)</f>
        <v>0</v>
      </c>
      <c r="J46" s="16">
        <f>VLOOKUP(B46,[2]Brokers!$B$9:$M$69,12,0)</f>
        <v>0</v>
      </c>
      <c r="K46" s="16">
        <v>0</v>
      </c>
      <c r="L46" s="16">
        <f>VLOOKUP(B46,[2]Brokers!$B$9:$R$69,12,0)</f>
        <v>0</v>
      </c>
      <c r="M46" s="27">
        <f>L46+I46+J46+H46+G46</f>
        <v>0</v>
      </c>
      <c r="N46" s="30">
        <f>VLOOKUP(B46,[3]Sheet1!$B$16:$N$69,13,0)+M46</f>
        <v>52295725.439999998</v>
      </c>
      <c r="O46" s="32">
        <f>N46/$N$70</f>
        <v>7.7322157133984787E-4</v>
      </c>
      <c r="P46" s="25"/>
    </row>
    <row r="47" spans="1:17" x14ac:dyDescent="0.25">
      <c r="A47" s="31">
        <f t="shared" si="0"/>
        <v>32</v>
      </c>
      <c r="B47" s="12" t="s">
        <v>120</v>
      </c>
      <c r="C47" s="13" t="s">
        <v>121</v>
      </c>
      <c r="D47" s="14" t="s">
        <v>14</v>
      </c>
      <c r="E47" s="15"/>
      <c r="F47" s="15"/>
      <c r="G47" s="16">
        <f>VLOOKUP(B47,[1]Brokers!$B$9:$I$69,7,0)</f>
        <v>8118546.4900000002</v>
      </c>
      <c r="H47" s="16">
        <f>VLOOKUP(B47,[1]Brokers!$B$9:$AD$69,29,0)</f>
        <v>0</v>
      </c>
      <c r="I47" s="16">
        <f>VLOOKUP(B47,[1]Brokers!$B$9:$U$62,20,0)</f>
        <v>0</v>
      </c>
      <c r="J47" s="16">
        <f>VLOOKUP(B47,[2]Brokers!$B$9:$M$69,12,0)</f>
        <v>0</v>
      </c>
      <c r="K47" s="16"/>
      <c r="L47" s="16">
        <f>VLOOKUP(B47,[2]Brokers!$B$9:$R$69,12,0)</f>
        <v>0</v>
      </c>
      <c r="M47" s="27">
        <f>L47+I47+J47+H47+G47</f>
        <v>8118546.4900000002</v>
      </c>
      <c r="N47" s="30">
        <f>VLOOKUP(B47,[3]Sheet1!$B$16:$N$69,13,0)+M47</f>
        <v>37968212.350000001</v>
      </c>
      <c r="O47" s="32">
        <f>N47/$N$70</f>
        <v>5.6138127097815854E-4</v>
      </c>
      <c r="P47" s="25"/>
    </row>
    <row r="48" spans="1:17" x14ac:dyDescent="0.25">
      <c r="A48" s="31">
        <f t="shared" si="0"/>
        <v>33</v>
      </c>
      <c r="B48" s="12" t="s">
        <v>67</v>
      </c>
      <c r="C48" s="13" t="s">
        <v>68</v>
      </c>
      <c r="D48" s="14" t="s">
        <v>14</v>
      </c>
      <c r="E48" s="15"/>
      <c r="F48" s="15"/>
      <c r="G48" s="16">
        <f>VLOOKUP(B48,[1]Brokers!$B$9:$I$69,7,0)</f>
        <v>917100</v>
      </c>
      <c r="H48" s="16">
        <f>VLOOKUP(B48,[1]Brokers!$B$9:$AD$69,29,0)</f>
        <v>0</v>
      </c>
      <c r="I48" s="16">
        <f>VLOOKUP(B48,[1]Brokers!$B$9:$U$62,20,0)</f>
        <v>0</v>
      </c>
      <c r="J48" s="16">
        <f>VLOOKUP(B48,[2]Brokers!$B$9:$M$69,12,0)</f>
        <v>0</v>
      </c>
      <c r="K48" s="16">
        <v>0</v>
      </c>
      <c r="L48" s="16">
        <f>VLOOKUP(B48,[2]Brokers!$B$9:$R$69,12,0)</f>
        <v>0</v>
      </c>
      <c r="M48" s="27">
        <f>L48+I48+J48+H48+G48</f>
        <v>917100</v>
      </c>
      <c r="N48" s="30">
        <f>VLOOKUP(B48,[3]Sheet1!$B$16:$N$69,13,0)+M48</f>
        <v>37563777.850000001</v>
      </c>
      <c r="O48" s="32">
        <f>N48/$N$70</f>
        <v>5.5540148052754448E-4</v>
      </c>
      <c r="P48" s="25"/>
    </row>
    <row r="49" spans="1:17" x14ac:dyDescent="0.25">
      <c r="A49" s="31">
        <f t="shared" si="0"/>
        <v>34</v>
      </c>
      <c r="B49" s="12" t="s">
        <v>102</v>
      </c>
      <c r="C49" s="13" t="s">
        <v>103</v>
      </c>
      <c r="D49" s="14" t="s">
        <v>14</v>
      </c>
      <c r="E49" s="15"/>
      <c r="F49" s="15"/>
      <c r="G49" s="16">
        <f>VLOOKUP(B49,[1]Brokers!$B$9:$I$69,7,0)</f>
        <v>295020</v>
      </c>
      <c r="H49" s="16">
        <f>VLOOKUP(B49,[1]Brokers!$B$9:$AD$69,29,0)</f>
        <v>0</v>
      </c>
      <c r="I49" s="16">
        <f>VLOOKUP(B49,[1]Brokers!$B$9:$U$62,20,0)</f>
        <v>0</v>
      </c>
      <c r="J49" s="16">
        <f>VLOOKUP(B49,[2]Brokers!$B$9:$M$69,12,0)</f>
        <v>0</v>
      </c>
      <c r="K49" s="16">
        <v>0</v>
      </c>
      <c r="L49" s="16">
        <f>VLOOKUP(B49,[2]Brokers!$B$9:$R$69,12,0)</f>
        <v>0</v>
      </c>
      <c r="M49" s="27">
        <f>L49+I49+J49+H49+G49</f>
        <v>295020</v>
      </c>
      <c r="N49" s="30">
        <f>VLOOKUP(B49,[3]Sheet1!$B$16:$N$69,13,0)+M49</f>
        <v>36182502.299999997</v>
      </c>
      <c r="O49" s="32">
        <f>N49/$N$70</f>
        <v>5.3497854839995237E-4</v>
      </c>
      <c r="P49" s="25"/>
    </row>
    <row r="50" spans="1:17" x14ac:dyDescent="0.25">
      <c r="A50" s="31">
        <f t="shared" si="0"/>
        <v>35</v>
      </c>
      <c r="B50" s="12" t="s">
        <v>37</v>
      </c>
      <c r="C50" s="13" t="s">
        <v>38</v>
      </c>
      <c r="D50" s="14" t="s">
        <v>14</v>
      </c>
      <c r="E50" s="15" t="s">
        <v>14</v>
      </c>
      <c r="F50" s="15" t="s">
        <v>14</v>
      </c>
      <c r="G50" s="16">
        <f>VLOOKUP(B50,[1]Brokers!$B$9:$I$69,7,0)</f>
        <v>16167050.49</v>
      </c>
      <c r="H50" s="16">
        <f>VLOOKUP(B50,[1]Brokers!$B$9:$AD$69,29,0)</f>
        <v>0</v>
      </c>
      <c r="I50" s="16">
        <f>VLOOKUP(B50,[1]Brokers!$B$9:$U$62,20,0)</f>
        <v>0</v>
      </c>
      <c r="J50" s="16">
        <f>VLOOKUP(B50,[2]Brokers!$B$9:$M$69,12,0)</f>
        <v>0</v>
      </c>
      <c r="K50" s="16">
        <v>0</v>
      </c>
      <c r="L50" s="16">
        <f>VLOOKUP(B50,[2]Brokers!$B$9:$R$69,12,0)</f>
        <v>0</v>
      </c>
      <c r="M50" s="27">
        <f>L50+I50+J50+H50+G50</f>
        <v>16167050.49</v>
      </c>
      <c r="N50" s="30">
        <f>VLOOKUP(B50,[3]Sheet1!$B$16:$N$69,13,0)+M50</f>
        <v>33640162.57</v>
      </c>
      <c r="O50" s="32">
        <f>N50/$N$70</f>
        <v>4.9738863250585658E-4</v>
      </c>
      <c r="P50" s="25"/>
    </row>
    <row r="51" spans="1:17" x14ac:dyDescent="0.25">
      <c r="A51" s="31">
        <f t="shared" si="0"/>
        <v>36</v>
      </c>
      <c r="B51" s="12" t="s">
        <v>49</v>
      </c>
      <c r="C51" s="13" t="s">
        <v>50</v>
      </c>
      <c r="D51" s="14" t="s">
        <v>14</v>
      </c>
      <c r="E51" s="15"/>
      <c r="F51" s="15"/>
      <c r="G51" s="16">
        <f>VLOOKUP(B51,[1]Brokers!$B$9:$I$69,7,0)</f>
        <v>7813700</v>
      </c>
      <c r="H51" s="16">
        <f>VLOOKUP(B51,[1]Brokers!$B$9:$AD$69,29,0)</f>
        <v>0</v>
      </c>
      <c r="I51" s="16">
        <f>VLOOKUP(B51,[1]Brokers!$B$9:$U$62,20,0)</f>
        <v>0</v>
      </c>
      <c r="J51" s="16">
        <f>VLOOKUP(B51,[2]Brokers!$B$9:$M$69,12,0)</f>
        <v>0</v>
      </c>
      <c r="K51" s="16">
        <v>0</v>
      </c>
      <c r="L51" s="16">
        <f>VLOOKUP(B51,[2]Brokers!$B$9:$R$69,12,0)</f>
        <v>0</v>
      </c>
      <c r="M51" s="27">
        <f>L51+I51+J51+H51+G51</f>
        <v>7813700</v>
      </c>
      <c r="N51" s="30">
        <f>VLOOKUP(B51,[3]Sheet1!$B$16:$N$69,13,0)+M51</f>
        <v>30951110</v>
      </c>
      <c r="O51" s="32">
        <f>N51/$N$70</f>
        <v>4.5762948515496257E-4</v>
      </c>
      <c r="P51" s="25"/>
    </row>
    <row r="52" spans="1:17" x14ac:dyDescent="0.25">
      <c r="A52" s="31">
        <f t="shared" si="0"/>
        <v>37</v>
      </c>
      <c r="B52" s="12" t="s">
        <v>33</v>
      </c>
      <c r="C52" s="13" t="s">
        <v>34</v>
      </c>
      <c r="D52" s="14" t="s">
        <v>14</v>
      </c>
      <c r="E52" s="15"/>
      <c r="F52" s="15"/>
      <c r="G52" s="16">
        <f>VLOOKUP(B52,[1]Brokers!$B$9:$I$69,7,0)</f>
        <v>2821000</v>
      </c>
      <c r="H52" s="16">
        <f>VLOOKUP(B52,[1]Brokers!$B$9:$AD$69,29,0)</f>
        <v>0</v>
      </c>
      <c r="I52" s="16">
        <f>VLOOKUP(B52,[1]Brokers!$B$9:$U$62,20,0)</f>
        <v>0</v>
      </c>
      <c r="J52" s="16">
        <f>VLOOKUP(B52,[2]Brokers!$B$9:$M$69,12,0)</f>
        <v>0</v>
      </c>
      <c r="K52" s="16">
        <v>0</v>
      </c>
      <c r="L52" s="16">
        <f>VLOOKUP(B52,[2]Brokers!$B$9:$R$69,12,0)</f>
        <v>0</v>
      </c>
      <c r="M52" s="27">
        <f>L52+I52+J52+H52+G52</f>
        <v>2821000</v>
      </c>
      <c r="N52" s="30">
        <f>VLOOKUP(B52,[3]Sheet1!$B$16:$N$69,13,0)+M52</f>
        <v>28863031</v>
      </c>
      <c r="O52" s="32">
        <f>N52/$N$70</f>
        <v>4.267560684105263E-4</v>
      </c>
      <c r="P52" s="25"/>
    </row>
    <row r="53" spans="1:17" x14ac:dyDescent="0.25">
      <c r="A53" s="31">
        <f t="shared" si="0"/>
        <v>38</v>
      </c>
      <c r="B53" s="12" t="s">
        <v>73</v>
      </c>
      <c r="C53" s="13" t="s">
        <v>74</v>
      </c>
      <c r="D53" s="14" t="s">
        <v>14</v>
      </c>
      <c r="E53" s="15"/>
      <c r="F53" s="15"/>
      <c r="G53" s="16">
        <f>VLOOKUP(B53,[1]Brokers!$B$9:$I$69,7,0)</f>
        <v>1089185.25</v>
      </c>
      <c r="H53" s="16">
        <f>VLOOKUP(B53,[1]Brokers!$B$9:$AD$69,29,0)</f>
        <v>0</v>
      </c>
      <c r="I53" s="16">
        <f>VLOOKUP(B53,[1]Brokers!$B$9:$U$62,20,0)</f>
        <v>0</v>
      </c>
      <c r="J53" s="16">
        <f>VLOOKUP(B53,[2]Brokers!$B$9:$M$69,12,0)</f>
        <v>0</v>
      </c>
      <c r="K53" s="16">
        <v>0</v>
      </c>
      <c r="L53" s="16">
        <f>VLOOKUP(B53,[2]Brokers!$B$9:$R$69,12,0)</f>
        <v>0</v>
      </c>
      <c r="M53" s="27">
        <f>L53+I53+J53+H53+G53</f>
        <v>1089185.25</v>
      </c>
      <c r="N53" s="30">
        <f>VLOOKUP(B53,[3]Sheet1!$B$16:$N$69,13,0)+M53</f>
        <v>26664636.549999997</v>
      </c>
      <c r="O53" s="32">
        <f>N53/$N$70</f>
        <v>3.9425157599261209E-4</v>
      </c>
      <c r="P53" s="25"/>
    </row>
    <row r="54" spans="1:17" x14ac:dyDescent="0.25">
      <c r="A54" s="31">
        <f t="shared" si="0"/>
        <v>39</v>
      </c>
      <c r="B54" s="12" t="s">
        <v>105</v>
      </c>
      <c r="C54" s="13" t="s">
        <v>106</v>
      </c>
      <c r="D54" s="14" t="s">
        <v>14</v>
      </c>
      <c r="E54" s="15"/>
      <c r="F54" s="15"/>
      <c r="G54" s="16">
        <f>VLOOKUP(B54,[1]Brokers!$B$9:$I$69,7,0)</f>
        <v>206210</v>
      </c>
      <c r="H54" s="16">
        <f>VLOOKUP(B54,[1]Brokers!$B$9:$AD$69,29,0)</f>
        <v>0</v>
      </c>
      <c r="I54" s="16">
        <f>VLOOKUP(B54,[1]Brokers!$B$9:$U$62,20,0)</f>
        <v>0</v>
      </c>
      <c r="J54" s="16">
        <f>VLOOKUP(B54,[2]Brokers!$B$9:$M$69,12,0)</f>
        <v>0</v>
      </c>
      <c r="K54" s="16">
        <v>0</v>
      </c>
      <c r="L54" s="16">
        <f>VLOOKUP(B54,[2]Brokers!$B$9:$R$69,12,0)</f>
        <v>0</v>
      </c>
      <c r="M54" s="27">
        <f>L54+I54+J54+H54+G54</f>
        <v>206210</v>
      </c>
      <c r="N54" s="30">
        <f>VLOOKUP(B54,[3]Sheet1!$B$16:$N$69,13,0)+M54</f>
        <v>26644337.66</v>
      </c>
      <c r="O54" s="32">
        <f>N54/$N$70</f>
        <v>3.9395144554236605E-4</v>
      </c>
      <c r="P54" s="25"/>
    </row>
    <row r="55" spans="1:17" x14ac:dyDescent="0.25">
      <c r="A55" s="31">
        <f t="shared" si="0"/>
        <v>40</v>
      </c>
      <c r="B55" s="12" t="s">
        <v>17</v>
      </c>
      <c r="C55" s="13" t="s">
        <v>18</v>
      </c>
      <c r="D55" s="14" t="s">
        <v>14</v>
      </c>
      <c r="E55" s="15"/>
      <c r="F55" s="15" t="s">
        <v>14</v>
      </c>
      <c r="G55" s="16">
        <f>VLOOKUP(B55,[1]Brokers!$B$9:$I$69,7,0)</f>
        <v>690295.5</v>
      </c>
      <c r="H55" s="16">
        <f>VLOOKUP(B55,[1]Brokers!$B$9:$AD$69,29,0)</f>
        <v>0</v>
      </c>
      <c r="I55" s="16">
        <f>VLOOKUP(B55,[1]Brokers!$B$9:$U$62,20,0)</f>
        <v>0</v>
      </c>
      <c r="J55" s="16">
        <f>VLOOKUP(B55,[2]Brokers!$B$9:$M$69,12,0)</f>
        <v>0</v>
      </c>
      <c r="K55" s="16">
        <v>0</v>
      </c>
      <c r="L55" s="16">
        <f>VLOOKUP(B55,[2]Brokers!$B$9:$R$69,12,0)</f>
        <v>0</v>
      </c>
      <c r="M55" s="27">
        <f>L55+I55+J55+H55+G55</f>
        <v>690295.5</v>
      </c>
      <c r="N55" s="30">
        <f>VLOOKUP(B55,[3]Sheet1!$B$16:$N$69,13,0)+M55</f>
        <v>24419486.82</v>
      </c>
      <c r="O55" s="32">
        <f>N55/$N$70</f>
        <v>3.6105578059025974E-4</v>
      </c>
      <c r="P55" s="25"/>
    </row>
    <row r="56" spans="1:17" s="18" customFormat="1" x14ac:dyDescent="0.25">
      <c r="A56" s="31">
        <f t="shared" si="0"/>
        <v>41</v>
      </c>
      <c r="B56" s="12" t="s">
        <v>53</v>
      </c>
      <c r="C56" s="13" t="s">
        <v>54</v>
      </c>
      <c r="D56" s="14" t="s">
        <v>14</v>
      </c>
      <c r="E56" s="15"/>
      <c r="F56" s="15"/>
      <c r="G56" s="16">
        <f>VLOOKUP(B56,[1]Brokers!$B$9:$I$69,7,0)</f>
        <v>2945087.43</v>
      </c>
      <c r="H56" s="16">
        <f>VLOOKUP(B56,[1]Brokers!$B$9:$AD$69,29,0)</f>
        <v>0</v>
      </c>
      <c r="I56" s="16">
        <f>VLOOKUP(B56,[1]Brokers!$B$9:$U$62,20,0)</f>
        <v>0</v>
      </c>
      <c r="J56" s="16">
        <f>VLOOKUP(B56,[2]Brokers!$B$9:$M$69,12,0)</f>
        <v>0</v>
      </c>
      <c r="K56" s="16">
        <v>0</v>
      </c>
      <c r="L56" s="16">
        <f>VLOOKUP(B56,[2]Brokers!$B$9:$R$69,12,0)</f>
        <v>0</v>
      </c>
      <c r="M56" s="27">
        <f>L56+I56+J56+H56+G56</f>
        <v>2945087.43</v>
      </c>
      <c r="N56" s="30">
        <f>VLOOKUP(B56,[3]Sheet1!$B$16:$N$69,13,0)+M56</f>
        <v>22467922.09</v>
      </c>
      <c r="O56" s="32">
        <f>N56/$N$70</f>
        <v>3.3220080373687767E-4</v>
      </c>
      <c r="P56" s="25"/>
      <c r="Q56" s="17"/>
    </row>
    <row r="57" spans="1:17" x14ac:dyDescent="0.25">
      <c r="A57" s="31">
        <f t="shared" si="0"/>
        <v>42</v>
      </c>
      <c r="B57" s="12" t="s">
        <v>84</v>
      </c>
      <c r="C57" s="13" t="s">
        <v>85</v>
      </c>
      <c r="D57" s="14" t="s">
        <v>14</v>
      </c>
      <c r="E57" s="15" t="s">
        <v>14</v>
      </c>
      <c r="F57" s="15"/>
      <c r="G57" s="16">
        <f>VLOOKUP(B57,[1]Brokers!$B$9:$I$69,7,0)</f>
        <v>208000.82</v>
      </c>
      <c r="H57" s="16">
        <f>VLOOKUP(B57,[1]Brokers!$B$9:$AD$69,29,0)</f>
        <v>0</v>
      </c>
      <c r="I57" s="16">
        <f>VLOOKUP(B57,[1]Brokers!$B$9:$U$62,20,0)</f>
        <v>0</v>
      </c>
      <c r="J57" s="16">
        <f>VLOOKUP(B57,[2]Brokers!$B$9:$M$69,12,0)</f>
        <v>0</v>
      </c>
      <c r="K57" s="16">
        <v>0</v>
      </c>
      <c r="L57" s="16">
        <f>VLOOKUP(B57,[2]Brokers!$B$9:$R$69,12,0)</f>
        <v>0</v>
      </c>
      <c r="M57" s="27">
        <f>L57+I57+J57+H57+G57</f>
        <v>208000.82</v>
      </c>
      <c r="N57" s="30">
        <f>VLOOKUP(B57,[3]Sheet1!$B$16:$N$69,13,0)+M57</f>
        <v>9120473.8200000003</v>
      </c>
      <c r="O57" s="32">
        <f>N57/$N$70</f>
        <v>1.3485131029600925E-4</v>
      </c>
      <c r="P57" s="25"/>
    </row>
    <row r="58" spans="1:17" x14ac:dyDescent="0.25">
      <c r="A58" s="31">
        <f t="shared" si="0"/>
        <v>43</v>
      </c>
      <c r="B58" s="12" t="s">
        <v>96</v>
      </c>
      <c r="C58" s="13" t="s">
        <v>97</v>
      </c>
      <c r="D58" s="14" t="s">
        <v>14</v>
      </c>
      <c r="E58" s="15"/>
      <c r="F58" s="15"/>
      <c r="G58" s="16">
        <f>VLOOKUP(B58,[1]Brokers!$B$9:$I$69,7,0)</f>
        <v>0</v>
      </c>
      <c r="H58" s="16">
        <f>VLOOKUP(B58,[1]Brokers!$B$9:$AD$69,29,0)</f>
        <v>0</v>
      </c>
      <c r="I58" s="16">
        <f>VLOOKUP(B58,[1]Brokers!$B$9:$U$62,20,0)</f>
        <v>0</v>
      </c>
      <c r="J58" s="16">
        <f>VLOOKUP(B58,[2]Brokers!$B$9:$M$69,12,0)</f>
        <v>0</v>
      </c>
      <c r="K58" s="16">
        <v>0</v>
      </c>
      <c r="L58" s="16">
        <f>VLOOKUP(B58,[2]Brokers!$B$9:$R$69,12,0)</f>
        <v>0</v>
      </c>
      <c r="M58" s="27">
        <f>L58+I58+J58+H58+G58</f>
        <v>0</v>
      </c>
      <c r="N58" s="30">
        <f>VLOOKUP(B58,[3]Sheet1!$B$16:$N$69,13,0)+M58</f>
        <v>7186696.5</v>
      </c>
      <c r="O58" s="32">
        <f>N58/$N$70</f>
        <v>1.0625933025535987E-4</v>
      </c>
      <c r="P58" s="25"/>
    </row>
    <row r="59" spans="1:17" x14ac:dyDescent="0.25">
      <c r="A59" s="31">
        <f t="shared" si="0"/>
        <v>44</v>
      </c>
      <c r="B59" s="12" t="s">
        <v>113</v>
      </c>
      <c r="C59" s="13" t="s">
        <v>112</v>
      </c>
      <c r="D59" s="14" t="s">
        <v>14</v>
      </c>
      <c r="E59" s="15"/>
      <c r="F59" s="15"/>
      <c r="G59" s="16">
        <f>VLOOKUP(B59,[1]Brokers!$B$9:$I$69,7,0)</f>
        <v>0</v>
      </c>
      <c r="H59" s="16">
        <f>VLOOKUP(B59,[1]Brokers!$B$9:$AD$69,29,0)</f>
        <v>0</v>
      </c>
      <c r="I59" s="16">
        <f>VLOOKUP(B59,[1]Brokers!$B$9:$U$62,20,0)</f>
        <v>0</v>
      </c>
      <c r="J59" s="16">
        <f>VLOOKUP(B59,[2]Brokers!$B$9:$M$69,12,0)</f>
        <v>0</v>
      </c>
      <c r="K59" s="16"/>
      <c r="L59" s="16">
        <f>VLOOKUP(B59,[2]Brokers!$B$9:$R$69,12,0)</f>
        <v>0</v>
      </c>
      <c r="M59" s="27">
        <f>L59+I59+J59+H59+G59</f>
        <v>0</v>
      </c>
      <c r="N59" s="30">
        <f>VLOOKUP(B59,[3]Sheet1!$B$16:$N$69,13,0)+M59</f>
        <v>5011965.2</v>
      </c>
      <c r="O59" s="32">
        <f>N59/$N$70</f>
        <v>7.4104710754819102E-5</v>
      </c>
      <c r="P59" s="25"/>
    </row>
    <row r="60" spans="1:17" x14ac:dyDescent="0.25">
      <c r="A60" s="31">
        <f t="shared" si="0"/>
        <v>45</v>
      </c>
      <c r="B60" s="12" t="s">
        <v>39</v>
      </c>
      <c r="C60" s="13" t="s">
        <v>40</v>
      </c>
      <c r="D60" s="14" t="s">
        <v>14</v>
      </c>
      <c r="E60" s="15"/>
      <c r="F60" s="15"/>
      <c r="G60" s="16">
        <f>VLOOKUP(B60,[1]Brokers!$B$9:$I$69,7,0)</f>
        <v>0</v>
      </c>
      <c r="H60" s="16">
        <f>VLOOKUP(B60,[1]Brokers!$B$9:$AD$69,29,0)</f>
        <v>0</v>
      </c>
      <c r="I60" s="16">
        <f>VLOOKUP(B60,[1]Brokers!$B$9:$U$62,20,0)</f>
        <v>0</v>
      </c>
      <c r="J60" s="16">
        <f>VLOOKUP(B60,[2]Brokers!$B$9:$M$69,12,0)</f>
        <v>0</v>
      </c>
      <c r="K60" s="16">
        <v>0</v>
      </c>
      <c r="L60" s="16">
        <f>VLOOKUP(B60,[2]Brokers!$B$9:$R$69,12,0)</f>
        <v>0</v>
      </c>
      <c r="M60" s="27">
        <f>L60+I60+J60+H60+G60</f>
        <v>0</v>
      </c>
      <c r="N60" s="30">
        <f>VLOOKUP(B60,[3]Sheet1!$B$16:$N$69,13,0)+M60</f>
        <v>4670738</v>
      </c>
      <c r="O60" s="32">
        <f>N60/$N$70</f>
        <v>6.9059475612788022E-5</v>
      </c>
      <c r="P60" s="25"/>
    </row>
    <row r="61" spans="1:17" x14ac:dyDescent="0.25">
      <c r="A61" s="31">
        <f t="shared" si="0"/>
        <v>46</v>
      </c>
      <c r="B61" s="12" t="s">
        <v>82</v>
      </c>
      <c r="C61" s="13" t="s">
        <v>83</v>
      </c>
      <c r="D61" s="14" t="s">
        <v>14</v>
      </c>
      <c r="E61" s="15"/>
      <c r="F61" s="15"/>
      <c r="G61" s="16">
        <f>VLOOKUP(B61,[1]Brokers!$B$9:$I$69,7,0)</f>
        <v>3700</v>
      </c>
      <c r="H61" s="16">
        <f>VLOOKUP(B61,[1]Brokers!$B$9:$AD$69,29,0)</f>
        <v>0</v>
      </c>
      <c r="I61" s="16">
        <f>VLOOKUP(B61,[1]Brokers!$B$9:$U$62,20,0)</f>
        <v>0</v>
      </c>
      <c r="J61" s="16">
        <f>VLOOKUP(B61,[2]Brokers!$B$9:$M$69,12,0)</f>
        <v>0</v>
      </c>
      <c r="K61" s="16">
        <v>0</v>
      </c>
      <c r="L61" s="16">
        <f>VLOOKUP(B61,[2]Brokers!$B$9:$R$69,12,0)</f>
        <v>0</v>
      </c>
      <c r="M61" s="27">
        <f>L61+I61+J61+H61+G61</f>
        <v>3700</v>
      </c>
      <c r="N61" s="30">
        <f>VLOOKUP(B61,[3]Sheet1!$B$16:$N$69,13,0)+M61</f>
        <v>1553979.52</v>
      </c>
      <c r="O61" s="32">
        <f>N61/$N$70</f>
        <v>2.2976456989069404E-5</v>
      </c>
      <c r="P61" s="25"/>
    </row>
    <row r="62" spans="1:17" x14ac:dyDescent="0.25">
      <c r="A62" s="31">
        <f t="shared" si="0"/>
        <v>47</v>
      </c>
      <c r="B62" s="12" t="s">
        <v>124</v>
      </c>
      <c r="C62" s="13" t="s">
        <v>122</v>
      </c>
      <c r="D62" s="14" t="s">
        <v>14</v>
      </c>
      <c r="E62" s="15"/>
      <c r="F62" s="15"/>
      <c r="G62" s="16">
        <f>VLOOKUP(B62,[1]Brokers!$B$9:$I$69,7,0)</f>
        <v>0</v>
      </c>
      <c r="H62" s="16">
        <f>VLOOKUP(B62,[1]Brokers!$B$9:$AD$69,29,0)</f>
        <v>0</v>
      </c>
      <c r="I62" s="16">
        <f>VLOOKUP(B62,[1]Brokers!$B$9:$U$62,20,0)</f>
        <v>0</v>
      </c>
      <c r="J62" s="16">
        <f>VLOOKUP(B62,[2]Brokers!$B$9:$M$69,12,0)</f>
        <v>0</v>
      </c>
      <c r="K62" s="16">
        <v>0</v>
      </c>
      <c r="L62" s="16">
        <f>VLOOKUP(B62,[2]Brokers!$B$9:$R$69,12,0)</f>
        <v>0</v>
      </c>
      <c r="M62" s="27">
        <f>L62+I62+J62+H62+G62</f>
        <v>0</v>
      </c>
      <c r="N62" s="30">
        <f>VLOOKUP(B62,[3]Sheet1!$B$16:$N$69,13,0)+M62</f>
        <v>169187.9</v>
      </c>
      <c r="O62" s="32">
        <f>N62/$N$70</f>
        <v>2.5015377985296584E-6</v>
      </c>
      <c r="P62" s="25"/>
    </row>
    <row r="63" spans="1:17" x14ac:dyDescent="0.25">
      <c r="A63" s="31">
        <f t="shared" si="0"/>
        <v>48</v>
      </c>
      <c r="B63" s="12" t="s">
        <v>63</v>
      </c>
      <c r="C63" s="13" t="s">
        <v>64</v>
      </c>
      <c r="D63" s="14" t="s">
        <v>14</v>
      </c>
      <c r="E63" s="15"/>
      <c r="F63" s="15"/>
      <c r="G63" s="16">
        <f>VLOOKUP(B63,[1]Brokers!$B$9:$I$69,7,0)</f>
        <v>0</v>
      </c>
      <c r="H63" s="16">
        <f>VLOOKUP(B63,[1]Brokers!$B$9:$AD$69,29,0)</f>
        <v>0</v>
      </c>
      <c r="I63" s="16">
        <f>VLOOKUP(B63,[1]Brokers!$B$9:$U$62,20,0)</f>
        <v>0</v>
      </c>
      <c r="J63" s="16">
        <f>VLOOKUP(B63,[2]Brokers!$B$9:$M$69,12,0)</f>
        <v>0</v>
      </c>
      <c r="K63" s="16">
        <v>0</v>
      </c>
      <c r="L63" s="16">
        <f>VLOOKUP(B63,[2]Brokers!$B$9:$R$69,12,0)</f>
        <v>0</v>
      </c>
      <c r="M63" s="27">
        <f>L63+I63+J63+H63+G63</f>
        <v>0</v>
      </c>
      <c r="N63" s="30">
        <f>VLOOKUP(B63,[3]Sheet1!$B$16:$N$69,13,0)+M63</f>
        <v>95030</v>
      </c>
      <c r="O63" s="32">
        <f>N63/$N$70</f>
        <v>1.4050717397300484E-6</v>
      </c>
      <c r="P63" s="25"/>
    </row>
    <row r="64" spans="1:17" x14ac:dyDescent="0.25">
      <c r="A64" s="31">
        <f t="shared" si="0"/>
        <v>49</v>
      </c>
      <c r="B64" s="12" t="s">
        <v>71</v>
      </c>
      <c r="C64" s="13" t="s">
        <v>72</v>
      </c>
      <c r="D64" s="14" t="s">
        <v>14</v>
      </c>
      <c r="E64" s="15" t="s">
        <v>14</v>
      </c>
      <c r="F64" s="15"/>
      <c r="G64" s="16">
        <f>VLOOKUP(B64,[1]Brokers!$B$9:$I$69,7,0)</f>
        <v>0</v>
      </c>
      <c r="H64" s="16">
        <f>VLOOKUP(B64,[1]Brokers!$B$9:$AD$69,29,0)</f>
        <v>0</v>
      </c>
      <c r="I64" s="16">
        <f>VLOOKUP(B64,[1]Brokers!$B$9:$U$62,20,0)</f>
        <v>0</v>
      </c>
      <c r="J64" s="16">
        <f>VLOOKUP(B64,[2]Brokers!$B$9:$M$69,12,0)</f>
        <v>0</v>
      </c>
      <c r="K64" s="16">
        <v>0</v>
      </c>
      <c r="L64" s="16">
        <f>VLOOKUP(B64,[2]Brokers!$B$9:$R$69,12,0)</f>
        <v>0</v>
      </c>
      <c r="M64" s="27">
        <f>L64+I64+J64+H64+G64</f>
        <v>0</v>
      </c>
      <c r="N64" s="30">
        <f>VLOOKUP(B64,[3]Sheet1!$B$16:$N$69,13,0)+M64</f>
        <v>0</v>
      </c>
      <c r="O64" s="32">
        <f>N64/$N$70</f>
        <v>0</v>
      </c>
      <c r="P64" s="25"/>
    </row>
    <row r="65" spans="1:17" x14ac:dyDescent="0.25">
      <c r="A65" s="31">
        <f t="shared" si="0"/>
        <v>50</v>
      </c>
      <c r="B65" s="12" t="s">
        <v>65</v>
      </c>
      <c r="C65" s="13" t="s">
        <v>66</v>
      </c>
      <c r="D65" s="14" t="s">
        <v>14</v>
      </c>
      <c r="E65" s="15"/>
      <c r="F65" s="15"/>
      <c r="G65" s="16">
        <f>VLOOKUP(B65,[1]Brokers!$B$9:$I$69,7,0)</f>
        <v>0</v>
      </c>
      <c r="H65" s="16">
        <f>VLOOKUP(B65,[1]Brokers!$B$9:$AD$69,29,0)</f>
        <v>0</v>
      </c>
      <c r="I65" s="16">
        <f>VLOOKUP(B65,[1]Brokers!$B$9:$U$62,20,0)</f>
        <v>0</v>
      </c>
      <c r="J65" s="16">
        <f>VLOOKUP(B65,[2]Brokers!$B$9:$M$69,12,0)</f>
        <v>0</v>
      </c>
      <c r="K65" s="16">
        <v>0</v>
      </c>
      <c r="L65" s="16">
        <f>VLOOKUP(B65,[2]Brokers!$B$9:$R$69,12,0)</f>
        <v>0</v>
      </c>
      <c r="M65" s="27">
        <f>L65+I65+J65+H65+G65</f>
        <v>0</v>
      </c>
      <c r="N65" s="30">
        <f>VLOOKUP(B65,[3]Sheet1!$B$16:$N$69,13,0)+M65</f>
        <v>0</v>
      </c>
      <c r="O65" s="32">
        <f>N65/$N$70</f>
        <v>0</v>
      </c>
      <c r="P65" s="25"/>
    </row>
    <row r="66" spans="1:17" x14ac:dyDescent="0.25">
      <c r="A66" s="31">
        <f t="shared" si="0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VLOOKUP(B66,[1]Brokers!$B$9:$I$69,7,0)</f>
        <v>0</v>
      </c>
      <c r="H66" s="16">
        <f>VLOOKUP(B66,[1]Brokers!$B$9:$AD$69,29,0)</f>
        <v>0</v>
      </c>
      <c r="I66" s="16">
        <f>VLOOKUP(B66,[1]Brokers!$B$9:$U$62,20,0)</f>
        <v>0</v>
      </c>
      <c r="J66" s="16">
        <f>VLOOKUP(B66,[2]Brokers!$B$9:$M$69,12,0)</f>
        <v>0</v>
      </c>
      <c r="K66" s="16">
        <v>0</v>
      </c>
      <c r="L66" s="16">
        <f>VLOOKUP(B66,[2]Brokers!$B$9:$R$69,12,0)</f>
        <v>0</v>
      </c>
      <c r="M66" s="27">
        <f>L66+I66+J66+H66+G66</f>
        <v>0</v>
      </c>
      <c r="N66" s="30">
        <f>VLOOKUP(B66,[3]Sheet1!$B$16:$N$69,13,0)+M66</f>
        <v>0</v>
      </c>
      <c r="O66" s="32">
        <f>N66/$N$70</f>
        <v>0</v>
      </c>
      <c r="P66" s="25"/>
    </row>
    <row r="67" spans="1:17" x14ac:dyDescent="0.25">
      <c r="A67" s="31">
        <f t="shared" si="0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VLOOKUP(B67,[1]Brokers!$B$9:$I$69,7,0)</f>
        <v>0</v>
      </c>
      <c r="H67" s="16">
        <f>VLOOKUP(B67,[1]Brokers!$B$9:$AD$69,29,0)</f>
        <v>0</v>
      </c>
      <c r="I67" s="16">
        <f>VLOOKUP(B67,[1]Brokers!$B$9:$U$62,20,0)</f>
        <v>0</v>
      </c>
      <c r="J67" s="16">
        <f>VLOOKUP(B67,[2]Brokers!$B$9:$M$69,12,0)</f>
        <v>0</v>
      </c>
      <c r="K67" s="16">
        <v>0</v>
      </c>
      <c r="L67" s="16">
        <f>VLOOKUP(B67,[2]Brokers!$B$9:$R$69,12,0)</f>
        <v>0</v>
      </c>
      <c r="M67" s="27">
        <f>L67+I67+J67+H67+G67</f>
        <v>0</v>
      </c>
      <c r="N67" s="30">
        <f>VLOOKUP(B67,[3]Sheet1!$B$16:$N$69,13,0)+M67</f>
        <v>0</v>
      </c>
      <c r="O67" s="32">
        <f>N67/$N$70</f>
        <v>0</v>
      </c>
      <c r="P67" s="25"/>
    </row>
    <row r="68" spans="1:17" x14ac:dyDescent="0.25">
      <c r="A68" s="31">
        <f t="shared" si="0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VLOOKUP(B68,[1]Brokers!$B$9:$I$69,7,0)</f>
        <v>0</v>
      </c>
      <c r="H68" s="16">
        <f>VLOOKUP(B68,[1]Brokers!$B$9:$AD$69,29,0)</f>
        <v>0</v>
      </c>
      <c r="I68" s="16">
        <f>VLOOKUP(B68,[1]Brokers!$B$9:$U$62,20,0)</f>
        <v>0</v>
      </c>
      <c r="J68" s="16">
        <f>VLOOKUP(B68,[2]Brokers!$B$9:$M$69,12,0)</f>
        <v>0</v>
      </c>
      <c r="K68" s="16">
        <v>0</v>
      </c>
      <c r="L68" s="16">
        <f>VLOOKUP(B68,[2]Brokers!$B$9:$R$69,12,0)</f>
        <v>0</v>
      </c>
      <c r="M68" s="27">
        <f>L68+I68+J68+H68+G68</f>
        <v>0</v>
      </c>
      <c r="N68" s="30">
        <f>VLOOKUP(B68,[3]Sheet1!$B$16:$N$69,13,0)+M68</f>
        <v>0</v>
      </c>
      <c r="O68" s="32">
        <f>N68/$N$70</f>
        <v>0</v>
      </c>
      <c r="P68" s="25"/>
    </row>
    <row r="69" spans="1:17" x14ac:dyDescent="0.25">
      <c r="A69" s="31">
        <f t="shared" si="0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VLOOKUP(B69,[1]Brokers!$B$9:$I$69,7,0)</f>
        <v>0</v>
      </c>
      <c r="H69" s="16">
        <f>VLOOKUP(B69,[1]Brokers!$B$9:$AD$69,29,0)</f>
        <v>0</v>
      </c>
      <c r="I69" s="16">
        <f>VLOOKUP(B69,[1]Brokers!$B$9:$U$62,20,0)</f>
        <v>0</v>
      </c>
      <c r="J69" s="16">
        <f>VLOOKUP(B69,[2]Brokers!$B$9:$M$69,12,0)</f>
        <v>0</v>
      </c>
      <c r="K69" s="27">
        <v>0</v>
      </c>
      <c r="L69" s="16">
        <f>VLOOKUP(B69,[2]Brokers!$B$9:$R$69,12,0)</f>
        <v>0</v>
      </c>
      <c r="M69" s="27">
        <f>L69+I69+J69+H69+G69</f>
        <v>0</v>
      </c>
      <c r="N69" s="30">
        <f>VLOOKUP(B69,[3]Sheet1!$B$16:$N$69,13,0)+M69</f>
        <v>0</v>
      </c>
      <c r="O69" s="32">
        <f>N69/$N$70</f>
        <v>0</v>
      </c>
      <c r="P69" s="25"/>
    </row>
    <row r="70" spans="1:17" ht="16.5" thickBot="1" x14ac:dyDescent="0.3">
      <c r="A70" s="42" t="s">
        <v>6</v>
      </c>
      <c r="B70" s="43"/>
      <c r="C70" s="43"/>
      <c r="D70" s="33">
        <f>COUNTA(D16:D69)</f>
        <v>54</v>
      </c>
      <c r="E70" s="33">
        <f>COUNTA(E16:E69)</f>
        <v>17</v>
      </c>
      <c r="F70" s="33">
        <f>COUNTA(F16:F69)</f>
        <v>14</v>
      </c>
      <c r="G70" s="34">
        <f t="shared" ref="G70:O70" si="1">SUM(G16:G69)</f>
        <v>8830476162.7599964</v>
      </c>
      <c r="H70" s="34">
        <f t="shared" si="1"/>
        <v>0</v>
      </c>
      <c r="I70" s="34">
        <f t="shared" si="1"/>
        <v>579056680</v>
      </c>
      <c r="J70" s="34">
        <f t="shared" si="1"/>
        <v>0</v>
      </c>
      <c r="K70" s="34">
        <f t="shared" si="1"/>
        <v>0</v>
      </c>
      <c r="L70" s="34">
        <f t="shared" si="1"/>
        <v>0</v>
      </c>
      <c r="M70" s="34">
        <f t="shared" si="1"/>
        <v>9409532842.7599983</v>
      </c>
      <c r="N70" s="34">
        <f t="shared" si="1"/>
        <v>67633557286.019997</v>
      </c>
      <c r="O70" s="35">
        <f t="shared" si="1"/>
        <v>0.99999999999999989</v>
      </c>
      <c r="P70" s="20"/>
      <c r="Q70" s="19"/>
    </row>
    <row r="71" spans="1:17" x14ac:dyDescent="0.25">
      <c r="L71" s="21"/>
      <c r="M71" s="22"/>
      <c r="O71" s="21"/>
      <c r="P71" s="20"/>
      <c r="Q71" s="19"/>
    </row>
    <row r="72" spans="1:17" ht="27.6" customHeight="1" x14ac:dyDescent="0.25">
      <c r="B72" s="36" t="s">
        <v>107</v>
      </c>
      <c r="C72" s="36"/>
      <c r="D72" s="36"/>
      <c r="E72" s="36"/>
      <c r="F72" s="36"/>
      <c r="H72" s="23"/>
      <c r="I72" s="23"/>
      <c r="L72" s="21"/>
      <c r="M72" s="21"/>
      <c r="P72" s="20"/>
      <c r="Q72" s="19"/>
    </row>
    <row r="73" spans="1:17" ht="27.6" customHeight="1" x14ac:dyDescent="0.25">
      <c r="C73" s="37"/>
      <c r="D73" s="37"/>
      <c r="E73" s="37"/>
      <c r="F73" s="37"/>
      <c r="M73" s="21"/>
      <c r="N73" s="21"/>
      <c r="P73" s="20"/>
      <c r="Q73" s="19"/>
    </row>
    <row r="74" spans="1:17" x14ac:dyDescent="0.25">
      <c r="P74" s="20"/>
      <c r="Q74" s="19"/>
    </row>
    <row r="75" spans="1:17" x14ac:dyDescent="0.25">
      <c r="P75" s="20"/>
      <c r="Q75" s="19"/>
    </row>
  </sheetData>
  <sortState ref="B16:O69">
    <sortCondition descending="1" ref="O69"/>
  </sortState>
  <mergeCells count="16">
    <mergeCell ref="N14:N15"/>
    <mergeCell ref="O14:O15"/>
    <mergeCell ref="A70:C70"/>
    <mergeCell ref="D9:L9"/>
    <mergeCell ref="L11:O11"/>
    <mergeCell ref="A12:A15"/>
    <mergeCell ref="B12:B15"/>
    <mergeCell ref="C12:C15"/>
    <mergeCell ref="D12:F14"/>
    <mergeCell ref="G12:M13"/>
    <mergeCell ref="N12:O13"/>
    <mergeCell ref="B72:F72"/>
    <mergeCell ref="C73:F73"/>
    <mergeCell ref="M14:M15"/>
    <mergeCell ref="G14:I14"/>
    <mergeCell ref="J14:L14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2020-08-05T06:24:21Z</cp:lastPrinted>
  <dcterms:created xsi:type="dcterms:W3CDTF">2017-06-09T07:51:20Z</dcterms:created>
  <dcterms:modified xsi:type="dcterms:W3CDTF">2020-08-05T06:38:43Z</dcterms:modified>
</cp:coreProperties>
</file>