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762" activeTab="0"/>
  </bookViews>
  <sheets>
    <sheet name="Нүүр" sheetId="1" r:id="rId1"/>
    <sheet name="Хавсралт" sheetId="2" r:id="rId2"/>
    <sheet name="СБД" sheetId="3" r:id="rId3"/>
    <sheet name="ОДТ" sheetId="4" r:id="rId4"/>
    <sheet name="ӨӨТ" sheetId="5" r:id="rId5"/>
  </sheets>
  <externalReferences>
    <externalReference r:id="rId8"/>
    <externalReference r:id="rId9"/>
  </externalReferences>
  <definedNames>
    <definedName name="_xlnm.Print_Area" localSheetId="0">'Нүүр'!$A$1:$Q$51</definedName>
    <definedName name="_xlnm.Print_Area" localSheetId="3">'ОДТ'!$A$1:$C$115</definedName>
    <definedName name="_xlnm.Print_Area" localSheetId="4">'ӨӨТ'!$A$1:$G$32</definedName>
    <definedName name="_xlnm.Print_Area" localSheetId="2">'СБД'!$A$1:$C$152</definedName>
    <definedName name="_xlnm.Print_Area" localSheetId="1">'Хавсралт'!$A$1:$I$39</definedName>
  </definedNames>
  <calcPr fullCalcOnLoad="1"/>
</workbook>
</file>

<file path=xl/sharedStrings.xml><?xml version="1.0" encoding="utf-8"?>
<sst xmlns="http://schemas.openxmlformats.org/spreadsheetml/2006/main" count="418" uniqueCount="313">
  <si>
    <t>Үзүүлэлт</t>
  </si>
  <si>
    <t>Эхний үлдэгдэл</t>
  </si>
  <si>
    <t>Эцсийн үлдэгдэл</t>
  </si>
  <si>
    <t/>
  </si>
  <si>
    <t>Ногдол ашиг</t>
  </si>
  <si>
    <t>ХӨРӨНГӨ</t>
  </si>
  <si>
    <t>ЭРГЭЛТИЙН ХӨРӨНГӨ</t>
  </si>
  <si>
    <t>ЭРГЭЛТИЙН БУС ХӨРӨНГӨ</t>
  </si>
  <si>
    <t>ӨР ТӨЛБӨР</t>
  </si>
  <si>
    <t>ЭЗЭМШИГЧДИЙН ӨМЧ</t>
  </si>
  <si>
    <t>ӨМЧИЙН ӨӨРЧЛӨЛТИЙН ТАЙЛАН</t>
  </si>
  <si>
    <t>Хувьцаат капитал</t>
  </si>
  <si>
    <t>Нэмж төлөгдсөн капитал</t>
  </si>
  <si>
    <t>Дахин үнэлгээний нөөц</t>
  </si>
  <si>
    <t>Гадаад валютын хөрвүүлэлтийн нөөц</t>
  </si>
  <si>
    <t>Хуримтлагдсан ашиг</t>
  </si>
  <si>
    <t>Нийт дүн</t>
  </si>
  <si>
    <t>Бүртгэлийн бодлогын өөрчлөлт</t>
  </si>
  <si>
    <t>Залруулсан  үлдэгдэл</t>
  </si>
  <si>
    <t>Үндсэн хөрөнгийн дахин үнэлгээний өсөлт / бууралт</t>
  </si>
  <si>
    <t>Хөрөнгө оруулалтын дахин үнэлгээний өсөлт / бууралт</t>
  </si>
  <si>
    <t>Гадаад валютын хөрвүүлэлтийн зөрүү</t>
  </si>
  <si>
    <t>Орлогын тайланд хүлээн зөвшөөрөөгүй олз, гарз</t>
  </si>
  <si>
    <t>Тайлант үеийн цэвэр ашиг</t>
  </si>
  <si>
    <t>Хувьцаат капиталын өсөлт</t>
  </si>
  <si>
    <t>(Аж ахуйн нэгж, байгууллагын нэр )</t>
  </si>
  <si>
    <t>ЕРӨНХИЙ НЯГТЛАН БОДОГЧ</t>
  </si>
  <si>
    <t>Регистрийн дугаар:</t>
  </si>
  <si>
    <t>САНХҮҮГИЙН ТАЙЛАН</t>
  </si>
  <si>
    <t>Хянаж хүлээн авсан                                               байгууллагын нэр</t>
  </si>
  <si>
    <t>Сар, өдөр</t>
  </si>
  <si>
    <t>Гарын үсэг</t>
  </si>
  <si>
    <t>1 Мөнгөн хөрөнгө</t>
  </si>
  <si>
    <t>1.1 Бэлэн мөнгө</t>
  </si>
  <si>
    <t>1.2 Банк, санхүүгийн байгууллагад байршуулсан харилцах</t>
  </si>
  <si>
    <t>1.3 Банк, санхүүгийн байгууллагад байршуулсан хадгаламж</t>
  </si>
  <si>
    <t>2 Богино хугацаат хөрөнгө оруулалт /цэврээр/</t>
  </si>
  <si>
    <t>2.1 Үнэт цаас</t>
  </si>
  <si>
    <t>2.2 Арилжааны үнэт цаас</t>
  </si>
  <si>
    <t>2.3 Богино хугацаат хөрөнгө оруулалтын үнэт цаас</t>
  </si>
  <si>
    <t>2.4 (Хөрөнгө оруулалтын үнэт цаасны эрсдэлийн сан)</t>
  </si>
  <si>
    <t>3 Зээл /цэврээр/</t>
  </si>
  <si>
    <t>3.1 Нийт зээл</t>
  </si>
  <si>
    <t>3.1.1 Хэвийн зээл</t>
  </si>
  <si>
    <t>3.1.2 Хугацаа хэтэрсэн зээл</t>
  </si>
  <si>
    <t>3.1.3 Чанаргүй зээл</t>
  </si>
  <si>
    <t>3.1.3.1 Хэвийн бус зээл</t>
  </si>
  <si>
    <t>3.1.3.2 Эргэлзээтэй зээл</t>
  </si>
  <si>
    <t>3.1.3.3 Муу зээл</t>
  </si>
  <si>
    <t>3.1.4 (Зээлийн эрсдэлийн сан)</t>
  </si>
  <si>
    <t>4 Санхүүгийн түрээсийн тооцооны авлага /цэврээр/</t>
  </si>
  <si>
    <t>4.1 Нийт санхүүгийн түрээсийн тооцооны авлага/төгрөгийн/</t>
  </si>
  <si>
    <t>4.1.1 Хэвийн санхүүгийн түрээсийн тооцооны авлага</t>
  </si>
  <si>
    <t>4.1.2 Хугацаа хэтэрсэн санхүүгийн түрээсийн тооцооны авлага</t>
  </si>
  <si>
    <t>4.1.3 Чанаргүй санхүүгийн түрээсийн тооцооны авлага</t>
  </si>
  <si>
    <t>4.1.3.1 Хэвийн бус санхүүгийн түрээсийн тооцооны авлага</t>
  </si>
  <si>
    <t>4.1.3.2 Эргэлзээтэй санхүүгийн түрээсийн тооцооны авлага</t>
  </si>
  <si>
    <t>4.1.3.3Муу санхүүгийн түрээс тооцооны авлага</t>
  </si>
  <si>
    <t>4.2 Нийт санхүүгийн түрээсийн тооцооны авлага/валютаар/</t>
  </si>
  <si>
    <t>4.2.1 Хэвийн санхүүгийн түрээсийн тооцооны авлага</t>
  </si>
  <si>
    <t>4.2.2 Хугацаа хэтэрсэн санхүүгийн түрээсийн тооцооны авлага</t>
  </si>
  <si>
    <t>4.2.3 Чанаргүй санхүүгийн түрээсийн тооцооны авлага</t>
  </si>
  <si>
    <t>4.2.3.1 Хэвийн бус санхүүгийн түрээсийн тооцооны авлага</t>
  </si>
  <si>
    <t>4.2.3.2 Эргэлзээтэй санхүүгийн түрээсийн тооцооны авлага</t>
  </si>
  <si>
    <t xml:space="preserve">4.2.3.3 Муу санхүүгийн түрээс тооцооны авлага </t>
  </si>
  <si>
    <t>5 Факторингийн тооцооны авлага /цэврээр/</t>
  </si>
  <si>
    <t>5.1 Факторингийн тооцооны нийт авлага /төгрөгөөр/</t>
  </si>
  <si>
    <t>5.1.1 Хугацаандаа байгаа факторингийн тооцооны авлага</t>
  </si>
  <si>
    <t>5.1.2 Хугацаа хэтэрсэн факторингийн тооцооны авлага</t>
  </si>
  <si>
    <t>5.1.3 Чанаргүй факторингийн тооцооны авлага</t>
  </si>
  <si>
    <t>5.1.3.1 Хэвийн бус факторингийн тооцооны авлага</t>
  </si>
  <si>
    <t>5.1.3.2 Эргэлзээтэй факторингийн тооцооны авлага</t>
  </si>
  <si>
    <t>5.1.3.3 Муу факторингийн тооцооны авлага</t>
  </si>
  <si>
    <t>5.2 Факторингийн тооцооны нийт авлага /валютаар/</t>
  </si>
  <si>
    <t>5.2.1 Хугацаандаа байгаа факторингийн тооцооны авлага</t>
  </si>
  <si>
    <t>5.2.2 Хугацаа хэтэрсэн факторингийн тооцооны авлага</t>
  </si>
  <si>
    <t>5.2.3 Чанаргүй факторингийн тооцооны авлага</t>
  </si>
  <si>
    <t>5.2.3.1 Хэвийн бус факторингийн тооцооны авлага</t>
  </si>
  <si>
    <t>5.2.3.2 Эргэлзээтэй факторингийн тооцооны авлага</t>
  </si>
  <si>
    <t>5.2.3.3 Муу факторингийн тооцооны авлага</t>
  </si>
  <si>
    <t>5.3 (Факторингийн авлагын эрсдэлийн сан)</t>
  </si>
  <si>
    <t>6 Санхүүгийн деривативын авлага</t>
  </si>
  <si>
    <t>7 Бусад авлага</t>
  </si>
  <si>
    <t>7.1 Бусад  авлага</t>
  </si>
  <si>
    <t>7.2 (Найдваргүй авлагын нөөц)</t>
  </si>
  <si>
    <t>7.3 Хуримтлуулж тооцсон хүүгийн авлага</t>
  </si>
  <si>
    <t>7.3.1 Хуримтлуулж тооцсон зээлийн хүүгийн авлага</t>
  </si>
  <si>
    <t>7.3.2 Хуримтлуулж тооцсон санхүүгийн түрээсийн  хүүгийн авлага</t>
  </si>
  <si>
    <t>7.3.3 Хуримтлуулж тооцсон үнэт цаасны хүүгийн  авлага</t>
  </si>
  <si>
    <t>7.3.4 Хуримтлуулж тооцсон  факторингийн хүүгийн  авлага</t>
  </si>
  <si>
    <t>7.4  Салбар хоорондын тооцооны авлага</t>
  </si>
  <si>
    <t>8 Бусад  хөрөнгө</t>
  </si>
  <si>
    <t>8.1 Урьдчилж төлсөн зардал, тооцоо</t>
  </si>
  <si>
    <t>8.2 Өмчлөх бусад үл хөдлөх хөрөнгө</t>
  </si>
  <si>
    <t>8.2.1 Хэвийн өмчлөх бусад үл хөдлөх хөрөнгө</t>
  </si>
  <si>
    <t>8.2.2 Хугацаа хэтэрсэн өмчлөх бусад үл хөдлөх хөрөнгө</t>
  </si>
  <si>
    <t>8.2.3 Чанаргүй өмчлөх бусад үл хөдлөх хөрөнгө</t>
  </si>
  <si>
    <t>8.2.3.1 Хэвийн бус өмчлөх бусад үл хөдлөх хөрөнгө</t>
  </si>
  <si>
    <t>8.2.3.2 Эргэлзээтэй өмчлөх бусад үл хөдлөх хөрөнгө</t>
  </si>
  <si>
    <t>8.2.3.3 Муу өмчлөх бусад үл хөдлөх хөрөнгө</t>
  </si>
  <si>
    <t xml:space="preserve">8.3 (Өмчлөх бусад үл хөдлөх хөрөнгийн эрсдэлийн сан) </t>
  </si>
  <si>
    <t>8.4 Материал, үнэ бүхий зүйлс</t>
  </si>
  <si>
    <t>8.5 Бусад</t>
  </si>
  <si>
    <t>9 Эргэлтийн хөрөнгийн нийт дүн</t>
  </si>
  <si>
    <t>10 Үндсэн хөрөнгө</t>
  </si>
  <si>
    <t>10.1 Барилга байгууламж</t>
  </si>
  <si>
    <t>10.2 Хуримтлагдсан элэгдэл (барилга байгууламж)</t>
  </si>
  <si>
    <t>10.3 Эд хогшил</t>
  </si>
  <si>
    <t>10.4 Хуримтлагдсан элэгдэл (эд хогшил)</t>
  </si>
  <si>
    <t>10.5 Техник хэрэгсэл</t>
  </si>
  <si>
    <t>10.6 Хуримтлагдсан элэгдэл (техник хэрэгсэл)</t>
  </si>
  <si>
    <t>10.7 Дуусаагүй барилга</t>
  </si>
  <si>
    <t>11 Биет бус хөрөнгө</t>
  </si>
  <si>
    <t>11.1 Биет бус хөрөнгө</t>
  </si>
  <si>
    <t>11.2 Элэгдэл (биет бус хөрөнгө)</t>
  </si>
  <si>
    <t>12 Эргэлтийн бус хөрөнгийн дүн</t>
  </si>
  <si>
    <t>13 НИЙТ ХӨРӨНГИЙН ДҮН</t>
  </si>
  <si>
    <t>14.1 Банк, санхүүгийн байгууллагаас авсан богино хугацаат зээл</t>
  </si>
  <si>
    <t>14.2 Банк, санхүүгийн байгууллагаас авсан  богино хугацаат зээлийн хугацаа хэтрэлт</t>
  </si>
  <si>
    <t>14.3 Өрийн бичгээрх өглөг</t>
  </si>
  <si>
    <t>14.4 Санхүүгийн деривативын өглөг</t>
  </si>
  <si>
    <t>14.5 Төслийн зээлийн богино хугацаат санхүүжилт</t>
  </si>
  <si>
    <t>15 Бусад эх үүсвэр</t>
  </si>
  <si>
    <t>15.1 Итгэлцлийн үйлчилгээний өглөг</t>
  </si>
  <si>
    <t>15.2 Факторингийн үйлчилгээний өглөг</t>
  </si>
  <si>
    <t xml:space="preserve">15.3 Мөнгөн гуйвуулгын өглөг </t>
  </si>
  <si>
    <t>15.4 Зээлийн батлан даалтанд байршуулсан эх үүсвэр</t>
  </si>
  <si>
    <t>15.5 Төлбөрийн болон зээлийн картын үйлчилгээтэй холбоотой өглөг</t>
  </si>
  <si>
    <t>16 Бусад  өр төлбөр</t>
  </si>
  <si>
    <t>16.1 Хуримтлуулж тооцсон хүүгийн өглөг</t>
  </si>
  <si>
    <t>16.1.1 Хуримтлуулж тооцсон зээлийн  хүүгийн өглөг</t>
  </si>
  <si>
    <t>16.1.2 Хуримтлуулж тооцсон үнэт цаасны хүүгийн өглөг</t>
  </si>
  <si>
    <t>16.1.3 Хуримтлуулж тооцсон бусад хүүгийн өглөг</t>
  </si>
  <si>
    <t>16.2 Бусад өглөг</t>
  </si>
  <si>
    <t>16.2.1 Салбар хоорондын тооцооны өглөг</t>
  </si>
  <si>
    <t>16.2.2 Ногдол ашгийн өглөг</t>
  </si>
  <si>
    <t>16.2.3 Цалингийн өглөг</t>
  </si>
  <si>
    <t>16.2.4 ЭМД,НДШ-ийн өглөг</t>
  </si>
  <si>
    <t>16.2.5 ХАОАТ-ын өглөг</t>
  </si>
  <si>
    <t>16.2.6 Орлогын албан татварын өглөг</t>
  </si>
  <si>
    <t>16.2.7 Бусад</t>
  </si>
  <si>
    <t>17 Богино хугацаат өр төлбөрийн дүн</t>
  </si>
  <si>
    <t>18.1 Банк, санхүүгийн байгууллагаас авсан урт хугацаат зээл</t>
  </si>
  <si>
    <t>18.2 Банк, санхүүгийн байгууллагаас авсан урт хугацаат зээлийн  хугацаа хэтрэлт</t>
  </si>
  <si>
    <t>18.3 Төслийн зээлийн урт хугацаат санхүүжилт</t>
  </si>
  <si>
    <t>18 Урт  хугацаат өр төлбөрийн дүн</t>
  </si>
  <si>
    <t>19 Нийт өр төлбөрийн дүн</t>
  </si>
  <si>
    <t>20.1 Энгийн хувьцаа</t>
  </si>
  <si>
    <t>20.2 Давуу эрхтэй хувьцаа</t>
  </si>
  <si>
    <t>20.3 Халаасны хувьцаа</t>
  </si>
  <si>
    <t>20 Хувьцаат капиталын дүн</t>
  </si>
  <si>
    <t>21 Бусад өмч</t>
  </si>
  <si>
    <t xml:space="preserve">21.1 Нэмж төлөгдсөн капитал </t>
  </si>
  <si>
    <t>21.2 Хандивын капитал</t>
  </si>
  <si>
    <t>21.3 Дахин үнэлгээний нэмэгдэл</t>
  </si>
  <si>
    <t>21.4 Хоёрдогч өглөг /5 жилээс дээш хугацаатай/</t>
  </si>
  <si>
    <t>21.6 Нөөцийн сан</t>
  </si>
  <si>
    <t>21.7 Нийгмийн хөгжлийн сан</t>
  </si>
  <si>
    <t>22 Эзэмшигчдийн өмчийн дүн</t>
  </si>
  <si>
    <t>23 ӨР ТӨЛБӨР БА ЭЗЭМШИГЧДИЙН ӨМЧИЙН ДҮН</t>
  </si>
  <si>
    <t>БАЛАНС</t>
  </si>
  <si>
    <t>"АРДКРЕДИТ" БАНК БУС САНХҮҮГИЙН БАЙГУУЛЛАГА</t>
  </si>
  <si>
    <t>СТ-1</t>
  </si>
  <si>
    <t>1.1 Хугацаандаа байгаа зээлийн хүүгийн орлого</t>
  </si>
  <si>
    <t>1.2 Хугацаа хэтэрсэн зээлийн хүүгийн орлого</t>
  </si>
  <si>
    <t>1.3 Үнэт цаасны хүүгийн орлого</t>
  </si>
  <si>
    <t>1.4 Хугацаандаа байгаа санхүүгийн түрээсийн хүүгийн орлого</t>
  </si>
  <si>
    <t>1.5 Хугацаа хэтэрсэн санхүүгийн түрээсийн хүүгийн орлого</t>
  </si>
  <si>
    <t>1.6 Хугацаандаа байгаа Факторингийн үйлчилгээний хүүгийн орлого</t>
  </si>
  <si>
    <t xml:space="preserve">1.7 Хугацаа хэтэрсэн Факторингийн үйлчилгээний хүүгийн орлого </t>
  </si>
  <si>
    <t>1.8 Харилцах дансны хүүгийн орлого</t>
  </si>
  <si>
    <t>1.9 Банкин дахь хадгаламжийн хүүгийн орлого</t>
  </si>
  <si>
    <t>1.10 Хүүгийн орлогын буцаалт</t>
  </si>
  <si>
    <t>2.1 Банкны байгууллагаас авсан зээлийн хүүгийн зардал</t>
  </si>
  <si>
    <t>2.2 Бусад санхүүгийн байгууллагаас авсан зээлийн хүүгийн зардал</t>
  </si>
  <si>
    <t>2.3 Төслийн зээлийн санхүүжилтын хүүгийн зардал</t>
  </si>
  <si>
    <t>2.4 Өрийн бичгийн хүүгийн зардал</t>
  </si>
  <si>
    <t>2.5 Хүүгийн зардлын буцаалт</t>
  </si>
  <si>
    <t>1. Хүүгийн орлого</t>
  </si>
  <si>
    <t>2. Хүүгийн зардал</t>
  </si>
  <si>
    <t>3. Цэвэр хүүгийн орлого  (1-2)</t>
  </si>
  <si>
    <t>4. Хүүгийн бус орлого  (4.1+4.2+4.3)</t>
  </si>
  <si>
    <t>4.1. Арилжааны цэвэр орлого (4.1.1+4.1.2)</t>
  </si>
  <si>
    <t>4.1.1 Гадаад валютын арилжааны орлого</t>
  </si>
  <si>
    <t>4.1.2 Үнэт цаасны арилжааны орлого</t>
  </si>
  <si>
    <t>4.2. Ханш болон үнэлгээний тэгшитгэлийн орлого (4.2.1+4.2.2)</t>
  </si>
  <si>
    <t>4.2.1 Гадаад валютын ханшийн тэгшитгэлийн орлого</t>
  </si>
  <si>
    <t>4.3. Санхүүгийн үйлчилгээний шимтгэл (4.3.1+…+4.3.6)</t>
  </si>
  <si>
    <t>4.3.1 Санхүүгийн түрээсийн орлого</t>
  </si>
  <si>
    <t>4.3.2 Итгэлцлийн үйлчилгээний орлого</t>
  </si>
  <si>
    <t>4.3.3 Мөнгөн гуйвуулгын орлого</t>
  </si>
  <si>
    <t>4.3.4 Картын үйлчилгээний орлого</t>
  </si>
  <si>
    <t>4.3.5 Санхүүгийн зөвлөгөө, мэдээлэл өгөх үйлчилгээний орлого</t>
  </si>
  <si>
    <t>4.3.6 Үйлчилгээний хураамж, шимтгэлийн орлого</t>
  </si>
  <si>
    <t>4.3.7 Бусад үйлчилгээ</t>
  </si>
  <si>
    <t>5. Хүүгийн бус зардал (5.1+5.2+5.3)</t>
  </si>
  <si>
    <t>5.1. Арилжаа болон ханшийн тэгшитгэлийн зардал (5.1.1+…+5.1.4)</t>
  </si>
  <si>
    <t xml:space="preserve">5.1.1 Гадаад валютын арилжааны алдагдал </t>
  </si>
  <si>
    <t>5.1.2 Үнэт цаасны арилжааны алдагдал</t>
  </si>
  <si>
    <t>5.1.3 Гадаад валютын ханшийн тэгшитгэлийн зардал</t>
  </si>
  <si>
    <t>5.1.4 Үнэт цаасны үнэлгээний тэгшитгэлийн зардал</t>
  </si>
  <si>
    <t>5.2. Боловсон хүчний холбогдолтой зардал (5.2.1+..+5.2.10)</t>
  </si>
  <si>
    <t>5.2.1 Үндсэн болон нэмэгдэл цалин</t>
  </si>
  <si>
    <t>5.2.2 Ажилтнуудад олгосон нэмэгдэл цалин, урамшуулал</t>
  </si>
  <si>
    <t>5.2.3 Ажилтнуудад олгосон нөхөн олговор хөнгөлөлт</t>
  </si>
  <si>
    <t>5.2.4 Ажилтнуудад олгосон тэтгэмж, нийгмийн халамж</t>
  </si>
  <si>
    <t>5.2.5 Гэрээгээр ажиллагсдын ажлын хөлс</t>
  </si>
  <si>
    <t>5.2.6 Нийгмийн даатгал, эрүүл мэндийн даатгалын зардал</t>
  </si>
  <si>
    <t>5.2.7 Албан томилолт</t>
  </si>
  <si>
    <t>5.2.8 Сургалтын зардал</t>
  </si>
  <si>
    <t>5.2.9 Бусад</t>
  </si>
  <si>
    <t>5.3. Бусад зардал  (5.3.1+…5.3.26)</t>
  </si>
  <si>
    <t>5.3.1 Үнэт цаас болон түүнтэй холбоотой авлагыг барагдуулахтай холбоотой гарсан зардал</t>
  </si>
  <si>
    <t>5.3.2 Зээл болон  түүнтэй холбоотой авлагыг барагдуулахтай холбогдон гарсан зардал</t>
  </si>
  <si>
    <t>5.3.3 Санхүүгийн түрээсийн үйл ажиллагаатай холбогдон гарсан зардал</t>
  </si>
  <si>
    <t>5.3.4 Факторингийн үйл ажиллагаатай холбогдон гарсан зардал</t>
  </si>
  <si>
    <t>5.3.5 Итгэлцлийн үйлчилгээ болон түүнтэй холбогдон гарсан зардал</t>
  </si>
  <si>
    <t>5.3.6 Аудитын төлбөр, мэргэжлийн үйлчилгээ</t>
  </si>
  <si>
    <t>5.3.7 Даатгал</t>
  </si>
  <si>
    <t>5.3.8 Түрээс</t>
  </si>
  <si>
    <t>5.3.9 Ашиглалтын зардал /цахилгаан, уур ус, дулаан, цэвэр, бохир ус/</t>
  </si>
  <si>
    <t>5.3.10 Үндсэн хөрөнгийн элэгдлийн зардал</t>
  </si>
  <si>
    <t>5.3.11 Харуул, хамгаалалтын зардал</t>
  </si>
  <si>
    <t>5.3.12 Харилцаа холбоо, интернет</t>
  </si>
  <si>
    <t>5.3.13 Шатахуун болон тээврийн зардал</t>
  </si>
  <si>
    <t>5.3.14 Сэлбэг хэрэгсэл, засвар үйлчилгээ</t>
  </si>
  <si>
    <t>5.3.15 Зохицуулалтын хураамжийн  зардал</t>
  </si>
  <si>
    <t>5.3.16 Хөдөлмөр хамгаалал, галын аюулаас хамгаалах зардал</t>
  </si>
  <si>
    <t>5.3.17 Захиалгат хэвлэлийн зардал</t>
  </si>
  <si>
    <t>5.3.18 Автоматжуулалттай холбоотой урсгал зардал</t>
  </si>
  <si>
    <t>5.3.19 Ногдол ашиг</t>
  </si>
  <si>
    <t>5.3.20 Зар сурталчилгаа, маркетингийн судалгаа</t>
  </si>
  <si>
    <t>5.3.21 Бичиг хэргийн зардал</t>
  </si>
  <si>
    <t>5.3.22 Ариун цэврийн зардал</t>
  </si>
  <si>
    <t>5.3.23 Үл хөдлөх хөрөнгийн татвар</t>
  </si>
  <si>
    <t>5.3.24 Харилцагчдын сургалт судалгааны зардал</t>
  </si>
  <si>
    <t>5.3.25 Бусад</t>
  </si>
  <si>
    <t>6. ЦЭВЭР ХҮҮГИЙН БУС ОРЛОГО/ЗАРДЛЫН ДҮН  (4-5)</t>
  </si>
  <si>
    <t>7. Болзошгүй эрсдэлийн сан байгуулахаас өмнөх үйл ажиллагааны ашиг/алдагдал (3+6)</t>
  </si>
  <si>
    <t>8. Болзошгүй эрсдэлийн зардал</t>
  </si>
  <si>
    <t>8.1 Үнэт цаасны эрсдэлийн зардал</t>
  </si>
  <si>
    <t>8.2 Зээлийн эрсдэлийн зардал</t>
  </si>
  <si>
    <t>8.3 Санхүүгийн түрээсийн үйлчилгээний эрсдэлийн зардал</t>
  </si>
  <si>
    <t>8.4 Факторингийн үйлчилгээний эрсдэлийн зардал</t>
  </si>
  <si>
    <t>8.5 Найдваргүй авлагын нөөцийн  зардал</t>
  </si>
  <si>
    <t>8.6 Өмчлөх бусад үл хөдлөх хөрөнгийн эрсдэлийн зардал</t>
  </si>
  <si>
    <t>9. ҮНДСЭН ҮЙЛ АЖИЛЛАГААНЫ АШИГ/АЛДАГДАЛ (7-8)</t>
  </si>
  <si>
    <t>10. Үндсэн бус үйл ажиллагааны орлого</t>
  </si>
  <si>
    <t>10.1 Алданги</t>
  </si>
  <si>
    <t>10.2 Үндсэн хөрөнгө борлуулсны орлого</t>
  </si>
  <si>
    <t>10.3 Ногдол ашгийн орлого</t>
  </si>
  <si>
    <t>10.4 Хандив</t>
  </si>
  <si>
    <t>10.5 Тэнцлийн гадуурх тооцооноос хийгдсэн төлөгдөлт</t>
  </si>
  <si>
    <t>10.6 Бусад</t>
  </si>
  <si>
    <t>11. Үндсэн бус үйл ажиллагааны зардал</t>
  </si>
  <si>
    <t>11.1 Зочин төлөөлөгчийн зардал</t>
  </si>
  <si>
    <t>11.2 Торгуулийн зардал</t>
  </si>
  <si>
    <t>11.3 Хөрөнгө данснаас хассаны гарз</t>
  </si>
  <si>
    <t>11.4 Баяр ёслол</t>
  </si>
  <si>
    <t>11.5 Бусад</t>
  </si>
  <si>
    <t>12. Ердийн үйл ажиллагааны ашиг/алдагдал  / (9+10-11)</t>
  </si>
  <si>
    <t>13. Ердийн бус орлого</t>
  </si>
  <si>
    <t>14. Ердийн бус зардал</t>
  </si>
  <si>
    <t>15. Татвар төлөхийн өмнөх ашиг/алдагдал  (12+13-14)</t>
  </si>
  <si>
    <t>16. Орлогын татварын зардал</t>
  </si>
  <si>
    <t>17. ЦЭВЭР АШИГ (15-16)</t>
  </si>
  <si>
    <t>СТ-2</t>
  </si>
  <si>
    <t>ОРЛОГО ҮР ДҮНГИЙН ТАЙЛАН</t>
  </si>
  <si>
    <t>СТ-3</t>
  </si>
  <si>
    <t>Монгол Улс</t>
  </si>
  <si>
    <t xml:space="preserve">Санхүүгийн Зохицуулах Хороо </t>
  </si>
  <si>
    <t>2008 оны 3 дугаар тогтоол</t>
  </si>
  <si>
    <t>Б</t>
  </si>
  <si>
    <t>бодит байдлын тухай мэдэгдэл</t>
  </si>
  <si>
    <t>Бүх ажил гүйлгээ бодитоор гарсан бөгөөд холбогдох анхан шатны баримтыг үндэслэн нягтлан бодох бүртгэл, санхүүгийн тайланд үнэн зөв тусгасан;</t>
  </si>
  <si>
    <t>Санхүүгийн тайланд тусгагдсан бүх тооцоолол үнэн зөв хийгдсэн;</t>
  </si>
  <si>
    <t>Аж ахуйн нэгжийн үйл ажиллагааны эдийн засаг, санхүүгийн бүхий л үйл явцыг иж бүрэн хамарсан;</t>
  </si>
  <si>
    <t>Тайлант үеийн үр дүнд өмнөх оны ажил гүйлгээнээс шилжин тусгагдаагүй, мөн тайлант оны ажил гүйлгээнээс орхигдсон зүйл байхгүй;</t>
  </si>
  <si>
    <t>Бүх хөрөнгө, авлага, өр төлбөр, орлого, зардлыг Санхүүгийн тайлагналын олон улсын стандартын дагуу үнэн зөв тусгасан;</t>
  </si>
  <si>
    <t>Энэ тайланд тусгагдсан бүхий л зүйл манай байгууллагын албан ёсны өмчлөлд байдаг бөгөөд орхигдсон зүйл үгүй болно.</t>
  </si>
  <si>
    <t>СБД-ийн санхүү</t>
  </si>
  <si>
    <t>СБД-ийн татвар</t>
  </si>
  <si>
    <t>Санхүүгийн зохицуулах хорооны</t>
  </si>
  <si>
    <t>2008 оны 03-р тогтоолын хавсралт 1</t>
  </si>
  <si>
    <t>ГҮЙЦЭТГЭХ ЗАХИРАЛ</t>
  </si>
  <si>
    <t>12-р сарын 31</t>
  </si>
  <si>
    <t>БАЛАНСЫН ЗҮЙЛ</t>
  </si>
  <si>
    <t>14 БОГИНО ХУГАЦААТ ӨР ТӨЛБӨР</t>
  </si>
  <si>
    <t>18 УРТ ХУГАЦААТ ӨР ТӨЛБӨР</t>
  </si>
  <si>
    <t>Орлого</t>
  </si>
  <si>
    <t>/Төгрөгөөр/</t>
  </si>
  <si>
    <t>4.3 (Санхүүгийн түрээсийн эрсдэлийн сан)</t>
  </si>
  <si>
    <t xml:space="preserve">    21.5 Хуримтлагдсан ашиг /алдагдал/</t>
  </si>
  <si>
    <t xml:space="preserve">      21.5.1 Тайлант үеийн ашиг /алдагдал/</t>
  </si>
  <si>
    <t xml:space="preserve">      21.5.2 Өмнөх үеийн ашиг /алдагдал/</t>
  </si>
  <si>
    <t>4.2.2 Үнэт цаасны ханшийн тэгшитгэлийн орлого</t>
  </si>
  <si>
    <t>1-р сарын 1</t>
  </si>
  <si>
    <t>Зардал</t>
  </si>
  <si>
    <t>Ашиг</t>
  </si>
  <si>
    <t>(Г.ТЭЛМЭН)</t>
  </si>
  <si>
    <t>"АРДКРЕДИТ ББСБ" ХК - ИЙН</t>
  </si>
  <si>
    <t xml:space="preserve">" АРДКРЕДИТ ББСБ" ХК - ийн </t>
  </si>
  <si>
    <t>2020 оны 12-р сарын 31-ны үлдэгдэл</t>
  </si>
  <si>
    <t>(Х.ЦЭРЭННАДМИД)</t>
  </si>
  <si>
    <t>2021 оны 12-р сарын 31-ны үлдэгдэл</t>
  </si>
  <si>
    <t>2.5  Өрийн бичиг</t>
  </si>
  <si>
    <t>"АРДКРЕДИТ ББСБ" ХК</t>
  </si>
  <si>
    <t xml:space="preserve">2022 ОНЫ 1 ДҮГЭЭР УЛИРЛЫН </t>
  </si>
  <si>
    <t xml:space="preserve">2022 оны нэгдүгээр улирлын  тайлангийн </t>
  </si>
  <si>
    <t>2022 оны 03-р сарын 31-ны өдөр</t>
  </si>
  <si>
    <t>2022 оны 03-р сарын 31-ны үлдэгдэл</t>
  </si>
  <si>
    <t>2022  оны 03 сарын 31 өдөр</t>
  </si>
  <si>
    <t xml:space="preserve">     Захирал Г.Тэлмэн, ерөнхий нягтлан бодогч Х.Цэрэннадмид бид манай аж ахуйн нэгжийн 2022 оны 03 сарын 31-ний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</si>
</sst>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_-* #,##0.00[$₮-450]_-;\-* #,##0.00[$₮-450]_-;_-* &quot;-&quot;??[$₮-450]_-;_-@_-"/>
    <numFmt numFmtId="172" formatCode="_ [$SFr.-100C]\ * #,##0.00_ ;_ [$SFr.-100C]\ * \-#,##0.00_ ;_ [$SFr.-100C]\ * &quot;-&quot;??_ ;_ @_ "/>
    <numFmt numFmtId="173" formatCode="#."/>
    <numFmt numFmtId="174" formatCode="#,##0.0"/>
    <numFmt numFmtId="175" formatCode="0.0%"/>
    <numFmt numFmtId="176" formatCode="_(* #,##0.0_);_(* \(#,##0.0\);_(* &quot;-&quot;??_);_(@_)"/>
    <numFmt numFmtId="177" formatCode="_(* #,##0.000000_);_(* \(#,##0.000000\);_(* &quot;-&quot;??_);_(@_)"/>
    <numFmt numFmtId="178" formatCode="#,##0.00_ ;\-#,##0.00\ "/>
    <numFmt numFmtId="179" formatCode="yyyy\.mm\.dd"/>
    <numFmt numFmtId="180" formatCode="#,##0.00;[Red]#,##0.00"/>
    <numFmt numFmtId="181" formatCode="_(&quot;$&quot;* #,##0.0_);_(&quot;$&quot;* \(#,##0.0\);_(&quot;$&quot;* &quot;-&quot;??_);_(@_)"/>
    <numFmt numFmtId="182" formatCode="_(* #,##0_);_(* \(#,##0\);_(* &quot;-&quot;??_);_(@_)"/>
    <numFmt numFmtId="183" formatCode="_(&quot;$&quot;* #,##0_);_(&quot;$&quot;* \(#,##0\);_(&quot;$&quot;* &quot;-&quot;??_);_(@_)"/>
    <numFmt numFmtId="184" formatCode="."/>
    <numFmt numFmtId="185" formatCode="[$-409]dddd\,\ mmmm\ d\,\ yyyy"/>
    <numFmt numFmtId="186" formatCode="_(&quot;$&quot;* #,##0.0_);_(&quot;$&quot;* \(#,##0.0\);_(&quot;$&quot;* &quot;-&quot;?_);_(@_)"/>
    <numFmt numFmtId="187" formatCode="0.000"/>
    <numFmt numFmtId="188" formatCode="[$-409]d\ mmmm\,\ yyyy"/>
    <numFmt numFmtId="189" formatCode="_(&quot;$&quot;* #,##0.000_);_(&quot;$&quot;* \(#,##0.000\);_(&quot;$&quot;* &quot;-&quot;??_);_(@_)"/>
    <numFmt numFmtId="190" formatCode="_-* #,##0.00\ [$CHF-100C]_-;\-* #,##0.00\ [$CHF-100C]_-;_-* &quot;-&quot;??\ [$CHF-100C]_-;_-@_-"/>
    <numFmt numFmtId="191" formatCode="_(&quot;$&quot;* #,##0.0000_);_(&quot;$&quot;* \(#,##0.0000\);_(&quot;$&quot;* &quot;-&quot;??_);_(@_)"/>
    <numFmt numFmtId="192" formatCode="_(* #,##0.000_);_(* \(#,##0.000\);_(* &quot;-&quot;??_);_(@_)"/>
    <numFmt numFmtId="193" formatCode="#,##0.000000"/>
    <numFmt numFmtId="194" formatCode="#,##0.00000000"/>
  </numFmts>
  <fonts count="56">
    <font>
      <sz val="10"/>
      <name val="Arial"/>
      <family val="0"/>
    </font>
    <font>
      <b/>
      <sz val="10"/>
      <name val="Times New Roman"/>
      <family val="1"/>
    </font>
    <font>
      <sz val="10"/>
      <name val="Times New Roman"/>
      <family val="1"/>
    </font>
    <font>
      <sz val="7"/>
      <name val="Times New Roman"/>
      <family val="1"/>
    </font>
    <font>
      <sz val="7"/>
      <name val="Erika Mon"/>
      <family val="1"/>
    </font>
    <font>
      <sz val="12"/>
      <name val="Times New Roman"/>
      <family val="1"/>
    </font>
    <font>
      <sz val="11"/>
      <name val="Times New Roman"/>
      <family val="1"/>
    </font>
    <font>
      <sz val="10"/>
      <name val="Times New Roman Mon"/>
      <family val="1"/>
    </font>
    <font>
      <i/>
      <u val="single"/>
      <sz val="10"/>
      <name val="Times New Roman"/>
      <family val="1"/>
    </font>
    <font>
      <u val="single"/>
      <sz val="10"/>
      <color indexed="12"/>
      <name val="Arial"/>
      <family val="2"/>
    </font>
    <font>
      <b/>
      <u val="singleAccounting"/>
      <sz val="10"/>
      <name val="Times New Roman"/>
      <family val="1"/>
    </font>
    <font>
      <b/>
      <i/>
      <u val="single"/>
      <sz val="11"/>
      <name val="Times New Roman"/>
      <family val="1"/>
    </font>
    <font>
      <i/>
      <u val="single"/>
      <sz val="11"/>
      <name val="Times New Roman"/>
      <family val="1"/>
    </font>
    <font>
      <sz val="8"/>
      <color indexed="8"/>
      <name val="Arial"/>
      <family val="2"/>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9"/>
      <name val="Times New Roman"/>
      <family val="1"/>
    </font>
    <font>
      <b/>
      <sz val="9"/>
      <color indexed="9"/>
      <name val="Times New Roman"/>
      <family val="1"/>
    </font>
    <font>
      <b/>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bottom style="thin"/>
    </border>
    <border>
      <left>
        <color indexed="63"/>
      </left>
      <right style="medium">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8">
    <xf numFmtId="0" fontId="0" fillId="0" borderId="0" xfId="0" applyAlignment="1">
      <alignment/>
    </xf>
    <xf numFmtId="0" fontId="6" fillId="0" borderId="0" xfId="0" applyFont="1" applyAlignment="1">
      <alignment/>
    </xf>
    <xf numFmtId="0" fontId="5" fillId="0" borderId="0" xfId="0" applyFont="1" applyAlignment="1">
      <alignment/>
    </xf>
    <xf numFmtId="173" fontId="6" fillId="0" borderId="0" xfId="0" applyNumberFormat="1" applyFont="1" applyAlignment="1">
      <alignment horizontal="left" vertical="top"/>
    </xf>
    <xf numFmtId="0" fontId="6" fillId="0" borderId="0" xfId="0" applyFont="1" applyAlignment="1">
      <alignment vertical="top" wrapText="1" shrinkToFit="1"/>
    </xf>
    <xf numFmtId="173" fontId="6" fillId="0" borderId="0" xfId="0" applyNumberFormat="1" applyFont="1" applyAlignment="1">
      <alignment vertical="top"/>
    </xf>
    <xf numFmtId="0" fontId="6" fillId="0" borderId="10" xfId="0" applyFont="1" applyBorder="1" applyAlignment="1">
      <alignment/>
    </xf>
    <xf numFmtId="0" fontId="1" fillId="33" borderId="0" xfId="0" applyFont="1" applyFill="1" applyAlignment="1">
      <alignment/>
    </xf>
    <xf numFmtId="0" fontId="2" fillId="33" borderId="0" xfId="0" applyFont="1" applyFill="1" applyAlignment="1">
      <alignment/>
    </xf>
    <xf numFmtId="0" fontId="1" fillId="33" borderId="0" xfId="0" applyFont="1" applyFill="1" applyAlignment="1">
      <alignment horizontal="right"/>
    </xf>
    <xf numFmtId="0" fontId="1" fillId="33" borderId="0" xfId="0" applyFont="1" applyFill="1" applyAlignment="1">
      <alignment horizontal="center"/>
    </xf>
    <xf numFmtId="0" fontId="2" fillId="33" borderId="0" xfId="0" applyFont="1" applyFill="1" applyAlignment="1">
      <alignment horizontal="center"/>
    </xf>
    <xf numFmtId="0" fontId="1" fillId="33" borderId="11" xfId="0" applyFont="1" applyFill="1" applyBorder="1" applyAlignment="1">
      <alignment horizontal="center" vertical="center" wrapText="1"/>
    </xf>
    <xf numFmtId="0" fontId="2" fillId="33" borderId="12" xfId="0" applyFont="1" applyFill="1" applyBorder="1" applyAlignment="1">
      <alignment horizontal="center"/>
    </xf>
    <xf numFmtId="164" fontId="1" fillId="33" borderId="13" xfId="0" applyNumberFormat="1" applyFont="1" applyFill="1" applyBorder="1" applyAlignment="1">
      <alignment horizontal="left" vertical="center" wrapText="1"/>
    </xf>
    <xf numFmtId="43" fontId="2" fillId="33" borderId="14" xfId="0" applyNumberFormat="1" applyFont="1" applyFill="1" applyBorder="1" applyAlignment="1">
      <alignment horizontal="center" vertical="center" wrapText="1"/>
    </xf>
    <xf numFmtId="43" fontId="2" fillId="33" borderId="13" xfId="0" applyNumberFormat="1" applyFont="1" applyFill="1" applyBorder="1" applyAlignment="1">
      <alignment horizontal="center" vertical="center" wrapText="1"/>
    </xf>
    <xf numFmtId="43" fontId="1" fillId="33" borderId="13" xfId="0" applyNumberFormat="1" applyFont="1" applyFill="1" applyBorder="1" applyAlignment="1">
      <alignment horizontal="center" vertical="center" wrapText="1"/>
    </xf>
    <xf numFmtId="43" fontId="1" fillId="33" borderId="13" xfId="42" applyNumberFormat="1" applyFont="1" applyFill="1" applyBorder="1" applyAlignment="1">
      <alignment horizontal="center" vertical="center" wrapText="1"/>
    </xf>
    <xf numFmtId="164" fontId="2" fillId="33" borderId="13" xfId="0" applyNumberFormat="1" applyFont="1" applyFill="1" applyBorder="1" applyAlignment="1">
      <alignment horizontal="left" vertical="center" wrapText="1" indent="1"/>
    </xf>
    <xf numFmtId="164" fontId="1" fillId="33" borderId="13" xfId="0" applyNumberFormat="1" applyFont="1" applyFill="1" applyBorder="1" applyAlignment="1">
      <alignment horizontal="left" vertical="center" wrapText="1" indent="1"/>
    </xf>
    <xf numFmtId="164" fontId="2" fillId="33" borderId="13" xfId="0" applyNumberFormat="1" applyFont="1" applyFill="1" applyBorder="1" applyAlignment="1">
      <alignment horizontal="left" vertical="center" wrapText="1" indent="3"/>
    </xf>
    <xf numFmtId="164" fontId="2" fillId="33" borderId="13" xfId="0" applyNumberFormat="1" applyFont="1" applyFill="1" applyBorder="1" applyAlignment="1">
      <alignment horizontal="left" vertical="center" wrapText="1"/>
    </xf>
    <xf numFmtId="164" fontId="2" fillId="33" borderId="13" xfId="0" applyNumberFormat="1" applyFont="1" applyFill="1" applyBorder="1" applyAlignment="1">
      <alignment horizontal="left" vertical="center" wrapText="1" indent="2"/>
    </xf>
    <xf numFmtId="43" fontId="1" fillId="33" borderId="14" xfId="0" applyNumberFormat="1" applyFont="1" applyFill="1" applyBorder="1" applyAlignment="1">
      <alignment horizontal="center" vertical="center" wrapText="1"/>
    </xf>
    <xf numFmtId="0" fontId="2" fillId="34" borderId="0" xfId="0" applyFont="1" applyFill="1" applyAlignment="1">
      <alignment/>
    </xf>
    <xf numFmtId="43" fontId="2" fillId="0" borderId="13" xfId="42" applyNumberFormat="1" applyFont="1" applyFill="1" applyBorder="1" applyAlignment="1">
      <alignment horizontal="center" vertical="center" wrapText="1"/>
    </xf>
    <xf numFmtId="164" fontId="1" fillId="35" borderId="13" xfId="0" applyNumberFormat="1" applyFont="1" applyFill="1" applyBorder="1" applyAlignment="1">
      <alignment horizontal="left" vertical="center" wrapText="1"/>
    </xf>
    <xf numFmtId="43" fontId="2" fillId="0" borderId="13" xfId="0" applyNumberFormat="1" applyFont="1" applyFill="1" applyBorder="1" applyAlignment="1">
      <alignment horizontal="center" vertical="center" wrapText="1"/>
    </xf>
    <xf numFmtId="0" fontId="1" fillId="33" borderId="0" xfId="0" applyFont="1" applyFill="1" applyAlignment="1">
      <alignment/>
    </xf>
    <xf numFmtId="164" fontId="1" fillId="33" borderId="13" xfId="0" applyNumberFormat="1" applyFont="1" applyFill="1" applyBorder="1" applyAlignment="1">
      <alignment horizontal="center" vertical="center" wrapText="1"/>
    </xf>
    <xf numFmtId="0" fontId="8" fillId="33" borderId="0" xfId="0" applyFont="1" applyFill="1" applyAlignment="1">
      <alignment/>
    </xf>
    <xf numFmtId="0" fontId="1" fillId="0" borderId="0" xfId="0" applyFont="1" applyFill="1" applyAlignment="1">
      <alignment horizontal="right"/>
    </xf>
    <xf numFmtId="0" fontId="2" fillId="0" borderId="0" xfId="0" applyFont="1" applyFill="1" applyAlignment="1">
      <alignment horizontal="right" vertical="top"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xf>
    <xf numFmtId="43" fontId="2" fillId="0" borderId="14" xfId="0" applyNumberFormat="1" applyFont="1" applyFill="1" applyBorder="1" applyAlignment="1">
      <alignment horizontal="center" vertical="center" wrapText="1"/>
    </xf>
    <xf numFmtId="43" fontId="1" fillId="0" borderId="13" xfId="0" applyNumberFormat="1" applyFont="1" applyFill="1" applyBorder="1" applyAlignment="1">
      <alignment horizontal="center" vertical="center" wrapText="1"/>
    </xf>
    <xf numFmtId="43" fontId="2" fillId="0" borderId="11" xfId="0" applyNumberFormat="1" applyFont="1" applyFill="1" applyBorder="1" applyAlignment="1">
      <alignment horizontal="center" vertical="center" wrapText="1"/>
    </xf>
    <xf numFmtId="164" fontId="1" fillId="36" borderId="13" xfId="0" applyNumberFormat="1" applyFont="1" applyFill="1" applyBorder="1" applyAlignment="1">
      <alignment horizontal="left" vertical="center" wrapText="1"/>
    </xf>
    <xf numFmtId="43" fontId="1" fillId="36" borderId="13" xfId="42" applyNumberFormat="1" applyFont="1" applyFill="1" applyBorder="1" applyAlignment="1">
      <alignment horizontal="center" vertical="center" wrapText="1"/>
    </xf>
    <xf numFmtId="43" fontId="1" fillId="36" borderId="13" xfId="0" applyNumberFormat="1" applyFont="1" applyFill="1" applyBorder="1" applyAlignment="1">
      <alignment horizontal="center" vertical="center" wrapText="1"/>
    </xf>
    <xf numFmtId="43" fontId="10" fillId="36" borderId="13" xfId="0" applyNumberFormat="1" applyFont="1" applyFill="1" applyBorder="1" applyAlignment="1">
      <alignment horizontal="center" vertical="center" wrapText="1"/>
    </xf>
    <xf numFmtId="164" fontId="11" fillId="35" borderId="13" xfId="0" applyNumberFormat="1" applyFont="1" applyFill="1" applyBorder="1" applyAlignment="1">
      <alignment horizontal="center" vertical="center" wrapText="1"/>
    </xf>
    <xf numFmtId="43" fontId="11" fillId="35" borderId="13" xfId="0" applyNumberFormat="1" applyFont="1" applyFill="1" applyBorder="1" applyAlignment="1">
      <alignment horizontal="center" vertical="center" wrapText="1"/>
    </xf>
    <xf numFmtId="0" fontId="12" fillId="33" borderId="0" xfId="0" applyFont="1" applyFill="1" applyAlignment="1">
      <alignment horizontal="center"/>
    </xf>
    <xf numFmtId="43" fontId="10" fillId="36" borderId="13" xfId="42" applyNumberFormat="1" applyFont="1" applyFill="1" applyBorder="1" applyAlignment="1">
      <alignment horizontal="center" vertical="center" wrapText="1"/>
    </xf>
    <xf numFmtId="164" fontId="1" fillId="36" borderId="13" xfId="0" applyNumberFormat="1" applyFont="1" applyFill="1" applyBorder="1" applyAlignment="1">
      <alignment horizontal="center" vertical="center" wrapText="1"/>
    </xf>
    <xf numFmtId="0" fontId="2" fillId="34" borderId="0" xfId="0" applyFont="1" applyFill="1" applyAlignment="1">
      <alignment horizontal="center"/>
    </xf>
    <xf numFmtId="0" fontId="1" fillId="34" borderId="0" xfId="0" applyFont="1" applyFill="1" applyAlignment="1">
      <alignment horizontal="center"/>
    </xf>
    <xf numFmtId="0" fontId="1" fillId="34" borderId="0" xfId="0" applyFont="1" applyFill="1" applyAlignment="1">
      <alignment/>
    </xf>
    <xf numFmtId="0" fontId="1" fillId="34" borderId="0" xfId="0" applyFont="1" applyFill="1" applyAlignment="1">
      <alignment horizontal="right"/>
    </xf>
    <xf numFmtId="0" fontId="3" fillId="34" borderId="0" xfId="0" applyFont="1" applyFill="1" applyAlignment="1">
      <alignment horizontal="center"/>
    </xf>
    <xf numFmtId="0" fontId="2" fillId="34" borderId="0" xfId="0" applyFont="1" applyFill="1" applyAlignment="1">
      <alignment horizontal="center" vertical="top" wrapText="1"/>
    </xf>
    <xf numFmtId="0" fontId="1" fillId="34" borderId="13" xfId="0" applyFont="1" applyFill="1" applyBorder="1" applyAlignment="1">
      <alignment horizontal="center" vertical="center" wrapText="1"/>
    </xf>
    <xf numFmtId="164" fontId="1" fillId="34" borderId="13" xfId="0" applyNumberFormat="1" applyFont="1" applyFill="1" applyBorder="1" applyAlignment="1">
      <alignment horizontal="left" vertical="center" wrapText="1"/>
    </xf>
    <xf numFmtId="43" fontId="1" fillId="34" borderId="13" xfId="42" applyNumberFormat="1" applyFont="1" applyFill="1" applyBorder="1" applyAlignment="1">
      <alignment horizontal="center" vertical="center" wrapText="1"/>
    </xf>
    <xf numFmtId="164" fontId="2" fillId="34" borderId="13" xfId="0" applyNumberFormat="1" applyFont="1" applyFill="1" applyBorder="1" applyAlignment="1">
      <alignment horizontal="left" vertical="center" wrapText="1" indent="1"/>
    </xf>
    <xf numFmtId="43" fontId="2" fillId="34" borderId="13" xfId="42" applyNumberFormat="1" applyFont="1" applyFill="1" applyBorder="1" applyAlignment="1">
      <alignment horizontal="center" vertical="center" wrapText="1"/>
    </xf>
    <xf numFmtId="43" fontId="2" fillId="34" borderId="12" xfId="42" applyNumberFormat="1" applyFont="1" applyFill="1" applyBorder="1" applyAlignment="1">
      <alignment horizontal="center" vertical="center" wrapText="1"/>
    </xf>
    <xf numFmtId="0" fontId="1" fillId="34" borderId="0" xfId="0" applyFont="1" applyFill="1" applyAlignment="1">
      <alignment/>
    </xf>
    <xf numFmtId="164" fontId="2" fillId="34" borderId="13" xfId="0" applyNumberFormat="1" applyFont="1" applyFill="1" applyBorder="1" applyAlignment="1">
      <alignment horizontal="left" vertical="center" wrapText="1"/>
    </xf>
    <xf numFmtId="4" fontId="13" fillId="34" borderId="0" xfId="0" applyNumberFormat="1" applyFont="1" applyFill="1" applyAlignment="1">
      <alignment horizontal="right" vertical="center" wrapText="1"/>
    </xf>
    <xf numFmtId="0" fontId="2" fillId="34" borderId="0" xfId="0" applyFont="1" applyFill="1" applyAlignment="1">
      <alignment horizontal="left"/>
    </xf>
    <xf numFmtId="43" fontId="2" fillId="34" borderId="0" xfId="0" applyNumberFormat="1" applyFont="1" applyFill="1" applyAlignment="1">
      <alignment horizontal="center"/>
    </xf>
    <xf numFmtId="43" fontId="1" fillId="35" borderId="13" xfId="42" applyNumberFormat="1" applyFont="1" applyFill="1" applyBorder="1" applyAlignment="1">
      <alignment horizontal="center" vertical="center" wrapText="1"/>
    </xf>
    <xf numFmtId="4" fontId="1" fillId="0" borderId="15" xfId="0" applyNumberFormat="1" applyFont="1" applyFill="1" applyBorder="1" applyAlignment="1" applyProtection="1">
      <alignment/>
      <protection/>
    </xf>
    <xf numFmtId="4" fontId="2" fillId="0" borderId="15" xfId="0" applyNumberFormat="1" applyFont="1" applyFill="1" applyBorder="1" applyAlignment="1" applyProtection="1">
      <alignment/>
      <protection/>
    </xf>
    <xf numFmtId="4" fontId="2" fillId="0" borderId="12" xfId="71" applyNumberFormat="1" applyFont="1" applyFill="1" applyBorder="1" applyProtection="1">
      <alignment/>
      <protection locked="0"/>
    </xf>
    <xf numFmtId="39" fontId="1" fillId="0" borderId="16" xfId="0" applyNumberFormat="1" applyFont="1" applyFill="1" applyBorder="1" applyAlignment="1" applyProtection="1">
      <alignment/>
      <protection locked="0"/>
    </xf>
    <xf numFmtId="43" fontId="1" fillId="35" borderId="13" xfId="52" applyFont="1" applyFill="1" applyBorder="1" applyAlignment="1">
      <alignment horizontal="center" vertical="center" wrapText="1"/>
    </xf>
    <xf numFmtId="164" fontId="2" fillId="35" borderId="13" xfId="0" applyNumberFormat="1" applyFont="1" applyFill="1" applyBorder="1" applyAlignment="1">
      <alignment horizontal="center" vertical="center" wrapText="1"/>
    </xf>
    <xf numFmtId="0" fontId="2" fillId="34" borderId="10" xfId="0" applyFont="1" applyFill="1" applyBorder="1" applyAlignment="1">
      <alignment/>
    </xf>
    <xf numFmtId="43" fontId="1" fillId="34" borderId="13" xfId="52" applyFont="1" applyFill="1" applyBorder="1" applyAlignment="1">
      <alignment horizontal="center" vertical="center" wrapText="1"/>
    </xf>
    <xf numFmtId="164" fontId="2" fillId="34" borderId="13" xfId="0" applyNumberFormat="1" applyFont="1" applyFill="1" applyBorder="1" applyAlignment="1">
      <alignment horizontal="center" vertical="center" wrapText="1"/>
    </xf>
    <xf numFmtId="43" fontId="2" fillId="34" borderId="13" xfId="52" applyFont="1" applyFill="1" applyBorder="1" applyAlignment="1">
      <alignment horizontal="center" vertical="center" wrapText="1"/>
    </xf>
    <xf numFmtId="44" fontId="2" fillId="34" borderId="13" xfId="42" applyFont="1" applyFill="1" applyBorder="1" applyAlignment="1">
      <alignment horizontal="center" vertical="center" wrapText="1"/>
    </xf>
    <xf numFmtId="43" fontId="2" fillId="33" borderId="0" xfId="0" applyNumberFormat="1" applyFont="1" applyFill="1" applyAlignment="1">
      <alignment/>
    </xf>
    <xf numFmtId="43" fontId="2" fillId="34" borderId="0" xfId="0" applyNumberFormat="1" applyFont="1" applyFill="1" applyAlignment="1">
      <alignment/>
    </xf>
    <xf numFmtId="44" fontId="2" fillId="34" borderId="0" xfId="42" applyFont="1" applyFill="1" applyAlignment="1">
      <alignment/>
    </xf>
    <xf numFmtId="164" fontId="2" fillId="34" borderId="14" xfId="0" applyNumberFormat="1" applyFont="1" applyFill="1" applyBorder="1" applyAlignment="1">
      <alignment horizontal="left" vertical="center" wrapText="1" indent="1"/>
    </xf>
    <xf numFmtId="164" fontId="14" fillId="34" borderId="12" xfId="0" applyNumberFormat="1" applyFont="1" applyFill="1" applyBorder="1" applyAlignment="1">
      <alignment horizontal="center" vertical="center" wrapText="1"/>
    </xf>
    <xf numFmtId="164" fontId="1" fillId="35" borderId="12" xfId="0" applyNumberFormat="1" applyFont="1" applyFill="1" applyBorder="1" applyAlignment="1">
      <alignment horizontal="left" vertical="center" wrapText="1"/>
    </xf>
    <xf numFmtId="164" fontId="1" fillId="34" borderId="12" xfId="0" applyNumberFormat="1" applyFont="1" applyFill="1" applyBorder="1" applyAlignment="1">
      <alignment horizontal="left" vertical="center" wrapText="1"/>
    </xf>
    <xf numFmtId="164" fontId="2" fillId="34" borderId="12" xfId="0" applyNumberFormat="1" applyFont="1" applyFill="1" applyBorder="1" applyAlignment="1">
      <alignment horizontal="left" vertical="center" wrapText="1" indent="1"/>
    </xf>
    <xf numFmtId="0" fontId="2" fillId="34" borderId="0" xfId="0" applyFont="1" applyFill="1" applyAlignment="1">
      <alignment horizontal="center"/>
    </xf>
    <xf numFmtId="43" fontId="2" fillId="33" borderId="0" xfId="42" applyNumberFormat="1" applyFont="1" applyFill="1" applyAlignment="1">
      <alignment/>
    </xf>
    <xf numFmtId="43" fontId="2" fillId="34" borderId="0" xfId="42" applyNumberFormat="1" applyFont="1" applyFill="1" applyAlignment="1">
      <alignment/>
    </xf>
    <xf numFmtId="43" fontId="55" fillId="34" borderId="0" xfId="0" applyNumberFormat="1" applyFont="1" applyFill="1" applyAlignment="1">
      <alignment horizontal="center"/>
    </xf>
    <xf numFmtId="43" fontId="2" fillId="0" borderId="12" xfId="42" applyNumberFormat="1" applyFont="1" applyFill="1" applyBorder="1" applyAlignment="1">
      <alignment horizontal="center" vertical="center" wrapText="1"/>
    </xf>
    <xf numFmtId="0" fontId="55" fillId="34" borderId="0" xfId="0" applyFont="1" applyFill="1" applyAlignment="1">
      <alignment/>
    </xf>
    <xf numFmtId="0" fontId="55" fillId="34" borderId="0" xfId="0" applyFont="1" applyFill="1" applyAlignment="1">
      <alignment horizontal="center"/>
    </xf>
    <xf numFmtId="0" fontId="2" fillId="34" borderId="0" xfId="0" applyFont="1" applyFill="1" applyAlignment="1">
      <alignment horizontal="center"/>
    </xf>
    <xf numFmtId="0" fontId="1" fillId="34" borderId="0" xfId="0" applyFont="1" applyFill="1" applyAlignment="1">
      <alignment horizontal="center"/>
    </xf>
    <xf numFmtId="43" fontId="2" fillId="33" borderId="0" xfId="42" applyNumberFormat="1" applyFont="1" applyFill="1" applyAlignment="1">
      <alignment horizontal="center"/>
    </xf>
    <xf numFmtId="43" fontId="2" fillId="34" borderId="0" xfId="42" applyNumberFormat="1" applyFont="1" applyFill="1" applyAlignment="1">
      <alignment horizontal="center"/>
    </xf>
    <xf numFmtId="43" fontId="1" fillId="34" borderId="12" xfId="42" applyNumberFormat="1" applyFont="1" applyFill="1" applyBorder="1" applyAlignment="1">
      <alignment horizontal="center" vertical="center" wrapText="1"/>
    </xf>
    <xf numFmtId="164" fontId="14" fillId="34" borderId="11" xfId="0" applyNumberFormat="1" applyFont="1" applyFill="1" applyBorder="1" applyAlignment="1">
      <alignment horizontal="center" vertical="center" wrapText="1"/>
    </xf>
    <xf numFmtId="43" fontId="14" fillId="34" borderId="11" xfId="42" applyNumberFormat="1" applyFont="1" applyFill="1" applyBorder="1" applyAlignment="1">
      <alignment horizontal="center" vertical="center" wrapText="1"/>
    </xf>
    <xf numFmtId="43" fontId="1" fillId="35" borderId="12" xfId="42" applyNumberFormat="1" applyFont="1" applyFill="1" applyBorder="1" applyAlignment="1">
      <alignment horizontal="center" vertical="center" wrapText="1"/>
    </xf>
    <xf numFmtId="164" fontId="1" fillId="34" borderId="12" xfId="0" applyNumberFormat="1" applyFont="1" applyFill="1" applyBorder="1" applyAlignment="1">
      <alignment horizontal="left" vertical="center" wrapText="1" indent="1"/>
    </xf>
    <xf numFmtId="43" fontId="1" fillId="0" borderId="12" xfId="42" applyNumberFormat="1" applyFont="1" applyFill="1" applyBorder="1" applyAlignment="1">
      <alignment horizontal="center" vertical="center" wrapText="1"/>
    </xf>
    <xf numFmtId="164" fontId="2" fillId="34" borderId="12" xfId="0" applyNumberFormat="1" applyFont="1" applyFill="1" applyBorder="1" applyAlignment="1">
      <alignment horizontal="left" vertical="center" wrapText="1" indent="2"/>
    </xf>
    <xf numFmtId="43" fontId="14" fillId="34" borderId="12" xfId="42" applyNumberFormat="1" applyFont="1" applyFill="1" applyBorder="1" applyAlignment="1">
      <alignment horizontal="center" vertical="center" wrapText="1"/>
    </xf>
    <xf numFmtId="164" fontId="1" fillId="35" borderId="12" xfId="0" applyNumberFormat="1" applyFont="1" applyFill="1" applyBorder="1" applyAlignment="1">
      <alignment horizontal="center" vertical="center" wrapText="1"/>
    </xf>
    <xf numFmtId="164" fontId="2" fillId="34" borderId="12" xfId="0" applyNumberFormat="1" applyFont="1" applyFill="1" applyBorder="1" applyAlignment="1">
      <alignment horizontal="left" vertical="center" wrapText="1"/>
    </xf>
    <xf numFmtId="164" fontId="14" fillId="35" borderId="12" xfId="0" applyNumberFormat="1" applyFont="1" applyFill="1" applyBorder="1" applyAlignment="1">
      <alignment horizontal="center" vertical="center" wrapText="1"/>
    </xf>
    <xf numFmtId="43" fontId="14" fillId="35" borderId="12" xfId="42" applyNumberFormat="1" applyFont="1" applyFill="1" applyBorder="1" applyAlignment="1">
      <alignment horizontal="center" vertical="center" wrapText="1"/>
    </xf>
    <xf numFmtId="43" fontId="2" fillId="34" borderId="14" xfId="42" applyNumberFormat="1" applyFont="1" applyFill="1" applyBorder="1" applyAlignment="1">
      <alignment horizontal="center" vertical="center" wrapText="1"/>
    </xf>
    <xf numFmtId="0" fontId="1" fillId="34" borderId="12" xfId="0" applyFont="1" applyFill="1" applyBorder="1" applyAlignment="1">
      <alignment horizontal="center" vertical="center" wrapText="1"/>
    </xf>
    <xf numFmtId="0" fontId="6" fillId="0" borderId="0" xfId="0" applyFont="1" applyAlignment="1">
      <alignment vertical="top" wrapText="1" shrinkToFit="1"/>
    </xf>
    <xf numFmtId="0" fontId="5" fillId="0" borderId="0" xfId="0" applyFont="1" applyAlignment="1">
      <alignment horizontal="center"/>
    </xf>
    <xf numFmtId="0" fontId="6" fillId="0" borderId="0" xfId="0" applyFont="1" applyAlignment="1">
      <alignment horizontal="left" vertical="center" wrapText="1"/>
    </xf>
    <xf numFmtId="0" fontId="1" fillId="33" borderId="11"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3" fillId="34" borderId="0" xfId="0" applyFont="1" applyFill="1" applyAlignment="1">
      <alignment horizontal="right"/>
    </xf>
    <xf numFmtId="0" fontId="1" fillId="34" borderId="0" xfId="0" applyFont="1" applyFill="1" applyAlignment="1">
      <alignment horizontal="center"/>
    </xf>
    <xf numFmtId="0" fontId="4" fillId="34" borderId="0" xfId="0" applyFont="1" applyFill="1" applyAlignment="1">
      <alignment horizontal="right"/>
    </xf>
    <xf numFmtId="0" fontId="2" fillId="34" borderId="0" xfId="0" applyFont="1" applyFill="1" applyAlignment="1">
      <alignment horizontal="right"/>
    </xf>
    <xf numFmtId="0" fontId="34" fillId="34" borderId="0" xfId="0" applyFont="1" applyFill="1" applyAlignment="1">
      <alignment/>
    </xf>
    <xf numFmtId="0" fontId="34" fillId="34" borderId="0" xfId="0" applyFont="1" applyFill="1" applyAlignment="1">
      <alignment horizontal="center"/>
    </xf>
    <xf numFmtId="0" fontId="34" fillId="34" borderId="18" xfId="0" applyFont="1" applyFill="1" applyBorder="1" applyAlignment="1">
      <alignment/>
    </xf>
    <xf numFmtId="0" fontId="34" fillId="34" borderId="19" xfId="0" applyFont="1" applyFill="1" applyBorder="1" applyAlignment="1">
      <alignment/>
    </xf>
    <xf numFmtId="0" fontId="34" fillId="34" borderId="20" xfId="0" applyFont="1" applyFill="1" applyBorder="1" applyAlignment="1">
      <alignment/>
    </xf>
    <xf numFmtId="0" fontId="34" fillId="34" borderId="21" xfId="0" applyFont="1" applyFill="1" applyBorder="1" applyAlignment="1">
      <alignment/>
    </xf>
    <xf numFmtId="0" fontId="34" fillId="34" borderId="22" xfId="0" applyFont="1" applyFill="1" applyBorder="1" applyAlignment="1">
      <alignment horizontal="center"/>
    </xf>
    <xf numFmtId="0" fontId="34" fillId="34" borderId="23" xfId="0" applyFont="1" applyFill="1" applyBorder="1" applyAlignment="1">
      <alignment horizontal="center"/>
    </xf>
    <xf numFmtId="0" fontId="34" fillId="34" borderId="21" xfId="0" applyFont="1" applyFill="1" applyBorder="1" applyAlignment="1">
      <alignment horizontal="center"/>
    </xf>
    <xf numFmtId="0" fontId="34" fillId="34" borderId="22" xfId="0" applyFont="1" applyFill="1" applyBorder="1" applyAlignment="1">
      <alignment/>
    </xf>
    <xf numFmtId="0" fontId="34" fillId="34" borderId="24" xfId="0" applyFont="1" applyFill="1" applyBorder="1" applyAlignment="1">
      <alignment/>
    </xf>
    <xf numFmtId="0" fontId="34" fillId="34" borderId="25" xfId="0" applyFont="1" applyFill="1" applyBorder="1" applyAlignment="1">
      <alignment/>
    </xf>
    <xf numFmtId="0" fontId="34" fillId="34" borderId="26" xfId="0" applyFont="1" applyFill="1" applyBorder="1" applyAlignment="1">
      <alignment/>
    </xf>
    <xf numFmtId="0" fontId="35" fillId="34" borderId="0" xfId="0" applyFont="1" applyFill="1" applyAlignment="1">
      <alignment horizontal="center" vertical="center" wrapText="1"/>
    </xf>
    <xf numFmtId="0" fontId="36" fillId="34" borderId="0" xfId="0" applyFont="1" applyFill="1" applyAlignment="1">
      <alignment horizontal="center"/>
    </xf>
    <xf numFmtId="0" fontId="36" fillId="34" borderId="27" xfId="0" applyFont="1" applyFill="1" applyBorder="1" applyAlignment="1">
      <alignment vertical="center" wrapText="1"/>
    </xf>
    <xf numFmtId="0" fontId="36" fillId="34" borderId="28" xfId="0" applyFont="1" applyFill="1" applyBorder="1" applyAlignment="1">
      <alignment horizontal="left" vertical="center" wrapText="1"/>
    </xf>
    <xf numFmtId="0" fontId="36" fillId="34" borderId="29" xfId="0" applyFont="1" applyFill="1" applyBorder="1" applyAlignment="1">
      <alignment vertical="center" wrapText="1"/>
    </xf>
    <xf numFmtId="43" fontId="36" fillId="34" borderId="27" xfId="42" applyNumberFormat="1" applyFont="1" applyFill="1" applyBorder="1" applyAlignment="1">
      <alignment horizontal="left" vertical="center" wrapText="1"/>
    </xf>
    <xf numFmtId="43" fontId="36" fillId="34" borderId="30" xfId="42" applyNumberFormat="1" applyFont="1" applyFill="1" applyBorder="1" applyAlignment="1">
      <alignment horizontal="left" vertical="center" wrapText="1"/>
    </xf>
    <xf numFmtId="0" fontId="36" fillId="34" borderId="0" xfId="0" applyFont="1" applyFill="1" applyAlignment="1">
      <alignment vertical="center" wrapText="1"/>
    </xf>
    <xf numFmtId="0" fontId="34" fillId="34" borderId="27" xfId="0" applyFont="1" applyFill="1" applyBorder="1" applyAlignment="1">
      <alignment vertical="center" wrapText="1"/>
    </xf>
    <xf numFmtId="0" fontId="34" fillId="34" borderId="28" xfId="0" applyFont="1" applyFill="1" applyBorder="1" applyAlignment="1">
      <alignment vertical="center" wrapText="1"/>
    </xf>
    <xf numFmtId="0" fontId="36" fillId="34" borderId="28" xfId="0" applyFont="1" applyFill="1" applyBorder="1" applyAlignment="1">
      <alignment horizontal="center" vertical="center" wrapText="1"/>
    </xf>
    <xf numFmtId="0" fontId="34" fillId="34" borderId="30" xfId="0" applyFont="1" applyFill="1" applyBorder="1" applyAlignment="1">
      <alignment vertical="center" wrapText="1"/>
    </xf>
    <xf numFmtId="0" fontId="34" fillId="34" borderId="0" xfId="0" applyFont="1" applyFill="1" applyAlignment="1">
      <alignment vertical="center" wrapText="1"/>
    </xf>
    <xf numFmtId="0" fontId="34" fillId="34" borderId="10" xfId="0" applyFont="1" applyFill="1" applyBorder="1" applyAlignment="1">
      <alignment vertical="center" wrapText="1"/>
    </xf>
    <xf numFmtId="0" fontId="34" fillId="34" borderId="24" xfId="0" applyFont="1" applyFill="1" applyBorder="1" applyAlignment="1">
      <alignment vertical="center" wrapText="1"/>
    </xf>
    <xf numFmtId="0" fontId="34" fillId="34" borderId="25" xfId="0" applyFont="1" applyFill="1" applyBorder="1" applyAlignment="1">
      <alignment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3" xfId="68"/>
    <cellStyle name="Normal 5" xfId="69"/>
    <cellStyle name="Normal 6" xfId="70"/>
    <cellStyle name="Normal_report   ub city 00-08" xfId="71"/>
    <cellStyle name="Note" xfId="72"/>
    <cellStyle name="Output" xfId="73"/>
    <cellStyle name="Percent" xfId="74"/>
    <cellStyle name="Percent 2" xfId="75"/>
    <cellStyle name="Percent 3" xfId="76"/>
    <cellStyle name="Percent 4" xfId="77"/>
    <cellStyle name="Percent 5" xfId="78"/>
    <cellStyle name="Percent 6" xfId="79"/>
    <cellStyle name="Title" xfId="80"/>
    <cellStyle name="Total" xfId="81"/>
    <cellStyle name="Warning Text" xfId="82"/>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Google%20Drive\AFG\1.ArdCredit%202022\Balance\FRC\202203\NBFI5459567q01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Google%20Drive\AFG\1.ArdCredit%202022\Audit%20-d\Auditlagdsan\Balance%202021-IV%20auditlagds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йлан бэлдэх зааварчилгаа"/>
      <sheetName val="Statistic"/>
      <sheetName val="Application"/>
      <sheetName val="iRate"/>
      <sheetName val="Wallet"/>
      <sheetName val="Gender"/>
      <sheetName val="Greenloan"/>
      <sheetName val="Greenloan_info"/>
      <sheetName val="BALANCE"/>
      <sheetName val="BALANCESHEET"/>
      <sheetName val="INCOME"/>
      <sheetName val="Capital"/>
      <sheetName val="Liquidity"/>
      <sheetName val="Forex"/>
      <sheetName val="Provision"/>
      <sheetName val="ALM"/>
      <sheetName val="Top40"/>
      <sheetName val="Insider"/>
      <sheetName val="Source"/>
      <sheetName val="Provide"/>
      <sheetName val="Ipotec"/>
      <sheetName val="Securities"/>
      <sheetName val="Bond"/>
      <sheetName val="Trust"/>
      <sheetName val="Off-balance"/>
      <sheetName val="Money transfer"/>
      <sheetName val="Ratio"/>
    </sheetNames>
    <sheetDataSet>
      <sheetData sheetId="8">
        <row r="38">
          <cell r="D38">
            <v>2888215812.14</v>
          </cell>
        </row>
        <row r="39">
          <cell r="D39">
            <v>2708376963</v>
          </cell>
        </row>
        <row r="44">
          <cell r="D44">
            <v>289000000</v>
          </cell>
        </row>
        <row r="46">
          <cell r="D46">
            <v>257234670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үүр"/>
      <sheetName val="Хавсралт"/>
      <sheetName val="СБД"/>
      <sheetName val="ОДТ"/>
      <sheetName val="ӨӨТ"/>
      <sheetName val="МГТ"/>
      <sheetName val="1"/>
      <sheetName val="2"/>
      <sheetName val="3-6"/>
      <sheetName val="7-12"/>
      <sheetName val="13-16"/>
      <sheetName val="17-21"/>
      <sheetName val="22"/>
    </sheetNames>
    <sheetDataSet>
      <sheetData sheetId="4">
        <row r="18">
          <cell r="D18">
            <v>976952780.44</v>
          </cell>
          <cell r="F18">
            <v>3846420861.6800003</v>
          </cell>
        </row>
        <row r="22">
          <cell r="D22">
            <v>6076453306.379999</v>
          </cell>
        </row>
        <row r="24">
          <cell r="F24">
            <v>624468986.4</v>
          </cell>
        </row>
        <row r="28">
          <cell r="G28">
            <v>22605264473.24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Q51"/>
  <sheetViews>
    <sheetView tabSelected="1" zoomScaleSheetLayoutView="100" zoomScalePageLayoutView="0" workbookViewId="0" topLeftCell="A1">
      <selection activeCell="P18" sqref="P18"/>
    </sheetView>
  </sheetViews>
  <sheetFormatPr defaultColWidth="9.140625" defaultRowHeight="12.75"/>
  <cols>
    <col min="1" max="1" width="8.140625" style="119" customWidth="1"/>
    <col min="2" max="2" width="3.8515625" style="119" customWidth="1"/>
    <col min="3" max="3" width="10.8515625" style="119" customWidth="1"/>
    <col min="4" max="4" width="0.2890625" style="119" customWidth="1"/>
    <col min="5" max="5" width="0.85546875" style="119" customWidth="1"/>
    <col min="6" max="6" width="3.8515625" style="119" customWidth="1"/>
    <col min="7" max="7" width="4.28125" style="119" customWidth="1"/>
    <col min="8" max="8" width="3.57421875" style="119" customWidth="1"/>
    <col min="9" max="9" width="3.7109375" style="119" customWidth="1"/>
    <col min="10" max="10" width="4.00390625" style="119" customWidth="1"/>
    <col min="11" max="11" width="4.57421875" style="119" customWidth="1"/>
    <col min="12" max="12" width="2.00390625" style="119" customWidth="1"/>
    <col min="13" max="13" width="1.57421875" style="119" customWidth="1"/>
    <col min="14" max="16" width="9.140625" style="119" customWidth="1"/>
    <col min="17" max="17" width="15.7109375" style="119" customWidth="1"/>
    <col min="18" max="16384" width="9.140625" style="119" customWidth="1"/>
  </cols>
  <sheetData>
    <row r="2" spans="15:17" ht="12">
      <c r="O2" s="120" t="s">
        <v>269</v>
      </c>
      <c r="P2" s="120"/>
      <c r="Q2" s="120"/>
    </row>
    <row r="3" spans="15:17" ht="12">
      <c r="O3" s="120" t="s">
        <v>270</v>
      </c>
      <c r="P3" s="120"/>
      <c r="Q3" s="120"/>
    </row>
    <row r="4" spans="15:17" ht="12">
      <c r="O4" s="120" t="s">
        <v>271</v>
      </c>
      <c r="P4" s="120"/>
      <c r="Q4" s="120"/>
    </row>
    <row r="9" spans="5:13" ht="3" customHeight="1">
      <c r="E9" s="121"/>
      <c r="F9" s="122"/>
      <c r="G9" s="123"/>
      <c r="H9" s="123"/>
      <c r="I9" s="123"/>
      <c r="J9" s="123"/>
      <c r="K9" s="123"/>
      <c r="L9" s="121"/>
      <c r="M9" s="122"/>
    </row>
    <row r="10" spans="1:13" ht="12">
      <c r="A10" s="119" t="s">
        <v>27</v>
      </c>
      <c r="E10" s="124"/>
      <c r="F10" s="125">
        <v>5</v>
      </c>
      <c r="G10" s="126">
        <v>4</v>
      </c>
      <c r="H10" s="126">
        <v>5</v>
      </c>
      <c r="I10" s="126">
        <v>9</v>
      </c>
      <c r="J10" s="126">
        <v>5</v>
      </c>
      <c r="K10" s="126">
        <v>6</v>
      </c>
      <c r="L10" s="127">
        <v>7</v>
      </c>
      <c r="M10" s="128"/>
    </row>
    <row r="11" spans="5:13" ht="3" customHeight="1">
      <c r="E11" s="129"/>
      <c r="F11" s="130"/>
      <c r="G11" s="131"/>
      <c r="H11" s="131"/>
      <c r="I11" s="131"/>
      <c r="J11" s="131"/>
      <c r="K11" s="131"/>
      <c r="L11" s="129"/>
      <c r="M11" s="130"/>
    </row>
    <row r="19" ht="15.75" customHeight="1">
      <c r="C19" s="132" t="s">
        <v>272</v>
      </c>
    </row>
    <row r="27" spans="1:17" ht="12">
      <c r="A27" s="133" t="s">
        <v>300</v>
      </c>
      <c r="B27" s="133"/>
      <c r="C27" s="133"/>
      <c r="D27" s="133"/>
      <c r="E27" s="133"/>
      <c r="F27" s="133"/>
      <c r="G27" s="133"/>
      <c r="H27" s="133"/>
      <c r="I27" s="133"/>
      <c r="J27" s="133"/>
      <c r="K27" s="133"/>
      <c r="L27" s="133"/>
      <c r="M27" s="133"/>
      <c r="N27" s="133"/>
      <c r="O27" s="133"/>
      <c r="P27" s="133"/>
      <c r="Q27" s="133"/>
    </row>
    <row r="28" spans="1:17" ht="12">
      <c r="A28" s="133" t="s">
        <v>307</v>
      </c>
      <c r="B28" s="133"/>
      <c r="C28" s="133"/>
      <c r="D28" s="133"/>
      <c r="E28" s="133"/>
      <c r="F28" s="133"/>
      <c r="G28" s="133"/>
      <c r="H28" s="133"/>
      <c r="I28" s="133"/>
      <c r="J28" s="133"/>
      <c r="K28" s="133"/>
      <c r="L28" s="133"/>
      <c r="M28" s="133"/>
      <c r="N28" s="133"/>
      <c r="O28" s="133"/>
      <c r="P28" s="133"/>
      <c r="Q28" s="133"/>
    </row>
    <row r="29" spans="1:17" ht="12">
      <c r="A29" s="133" t="s">
        <v>28</v>
      </c>
      <c r="B29" s="133"/>
      <c r="C29" s="133"/>
      <c r="D29" s="133"/>
      <c r="E29" s="133"/>
      <c r="F29" s="133"/>
      <c r="G29" s="133"/>
      <c r="H29" s="133"/>
      <c r="I29" s="133"/>
      <c r="J29" s="133"/>
      <c r="K29" s="133"/>
      <c r="L29" s="133"/>
      <c r="M29" s="133"/>
      <c r="N29" s="133"/>
      <c r="O29" s="133"/>
      <c r="P29" s="133"/>
      <c r="Q29" s="133"/>
    </row>
    <row r="34" ht="23.25" customHeight="1"/>
    <row r="47" spans="1:17" s="139" customFormat="1" ht="36" customHeight="1">
      <c r="A47" s="134"/>
      <c r="B47" s="135" t="s">
        <v>29</v>
      </c>
      <c r="C47" s="135"/>
      <c r="D47" s="135"/>
      <c r="E47" s="135"/>
      <c r="F47" s="135"/>
      <c r="G47" s="135"/>
      <c r="H47" s="135"/>
      <c r="I47" s="135"/>
      <c r="J47" s="135"/>
      <c r="K47" s="135"/>
      <c r="L47" s="135"/>
      <c r="M47" s="136"/>
      <c r="N47" s="137" t="s">
        <v>30</v>
      </c>
      <c r="O47" s="138"/>
      <c r="P47" s="137" t="s">
        <v>31</v>
      </c>
      <c r="Q47" s="138"/>
    </row>
    <row r="48" spans="1:17" s="144" customFormat="1" ht="20.25" customHeight="1">
      <c r="A48" s="140"/>
      <c r="B48" s="141"/>
      <c r="C48" s="142" t="s">
        <v>280</v>
      </c>
      <c r="D48" s="142"/>
      <c r="E48" s="142"/>
      <c r="F48" s="142"/>
      <c r="G48" s="142"/>
      <c r="H48" s="142"/>
      <c r="I48" s="142"/>
      <c r="J48" s="141"/>
      <c r="K48" s="141"/>
      <c r="L48" s="141"/>
      <c r="M48" s="141"/>
      <c r="N48" s="140"/>
      <c r="O48" s="143"/>
      <c r="P48" s="141"/>
      <c r="Q48" s="143"/>
    </row>
    <row r="49" spans="1:17" s="144" customFormat="1" ht="20.25" customHeight="1">
      <c r="A49" s="140"/>
      <c r="B49" s="141"/>
      <c r="C49" s="142" t="s">
        <v>281</v>
      </c>
      <c r="D49" s="142"/>
      <c r="E49" s="142"/>
      <c r="F49" s="142"/>
      <c r="G49" s="142"/>
      <c r="H49" s="142"/>
      <c r="I49" s="142"/>
      <c r="J49" s="141"/>
      <c r="K49" s="141"/>
      <c r="L49" s="141"/>
      <c r="M49" s="141"/>
      <c r="N49" s="140"/>
      <c r="O49" s="143"/>
      <c r="P49" s="141"/>
      <c r="Q49" s="143"/>
    </row>
    <row r="50" spans="1:17" s="144" customFormat="1" ht="20.25" customHeight="1">
      <c r="A50" s="140"/>
      <c r="B50" s="141"/>
      <c r="C50" s="141"/>
      <c r="D50" s="141"/>
      <c r="E50" s="141"/>
      <c r="F50" s="141"/>
      <c r="G50" s="141"/>
      <c r="H50" s="141"/>
      <c r="I50" s="141"/>
      <c r="J50" s="141"/>
      <c r="K50" s="141"/>
      <c r="L50" s="141"/>
      <c r="M50" s="141"/>
      <c r="N50" s="140"/>
      <c r="O50" s="143"/>
      <c r="P50" s="141"/>
      <c r="Q50" s="143"/>
    </row>
    <row r="51" spans="1:17" s="144" customFormat="1" ht="20.25" customHeight="1">
      <c r="A51" s="140"/>
      <c r="B51" s="145"/>
      <c r="C51" s="145"/>
      <c r="D51" s="145"/>
      <c r="E51" s="145"/>
      <c r="F51" s="145"/>
      <c r="G51" s="145"/>
      <c r="H51" s="145"/>
      <c r="I51" s="145"/>
      <c r="J51" s="145"/>
      <c r="K51" s="145"/>
      <c r="L51" s="145"/>
      <c r="M51" s="145"/>
      <c r="N51" s="146"/>
      <c r="O51" s="147"/>
      <c r="P51" s="145"/>
      <c r="Q51" s="147"/>
    </row>
  </sheetData>
  <sheetProtection/>
  <mergeCells count="11">
    <mergeCell ref="N47:O47"/>
    <mergeCell ref="P47:Q47"/>
    <mergeCell ref="O2:Q2"/>
    <mergeCell ref="O3:Q3"/>
    <mergeCell ref="O4:Q4"/>
    <mergeCell ref="C48:I48"/>
    <mergeCell ref="C49:I49"/>
    <mergeCell ref="A27:Q27"/>
    <mergeCell ref="A28:Q28"/>
    <mergeCell ref="A29:Q29"/>
    <mergeCell ref="B47:L47"/>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I37"/>
  <sheetViews>
    <sheetView zoomScalePageLayoutView="0" workbookViewId="0" topLeftCell="A4">
      <selection activeCell="B27" sqref="B27:I28"/>
    </sheetView>
  </sheetViews>
  <sheetFormatPr defaultColWidth="9.140625" defaultRowHeight="12.75"/>
  <cols>
    <col min="1" max="1" width="3.8515625" style="1" customWidth="1"/>
    <col min="2" max="2" width="10.421875" style="1" customWidth="1"/>
    <col min="3" max="3" width="10.28125" style="1" customWidth="1"/>
    <col min="4" max="4" width="9.421875" style="1" customWidth="1"/>
    <col min="5" max="7" width="9.140625" style="1" customWidth="1"/>
    <col min="8" max="8" width="13.00390625" style="1" customWidth="1"/>
    <col min="9" max="9" width="14.7109375" style="1" customWidth="1"/>
    <col min="10" max="16384" width="9.140625" style="1" customWidth="1"/>
  </cols>
  <sheetData>
    <row r="2" spans="1:9" ht="15.75">
      <c r="A2" s="111" t="s">
        <v>301</v>
      </c>
      <c r="B2" s="111"/>
      <c r="C2" s="111"/>
      <c r="D2" s="111"/>
      <c r="E2" s="111"/>
      <c r="F2" s="111"/>
      <c r="G2" s="111"/>
      <c r="H2" s="111"/>
      <c r="I2" s="111"/>
    </row>
    <row r="3" spans="1:9" ht="15.75">
      <c r="A3" s="111" t="s">
        <v>308</v>
      </c>
      <c r="B3" s="111"/>
      <c r="C3" s="111"/>
      <c r="D3" s="111"/>
      <c r="E3" s="111"/>
      <c r="F3" s="111"/>
      <c r="G3" s="111"/>
      <c r="H3" s="111"/>
      <c r="I3" s="111"/>
    </row>
    <row r="4" spans="1:9" ht="15.75">
      <c r="A4" s="111" t="s">
        <v>273</v>
      </c>
      <c r="B4" s="111"/>
      <c r="C4" s="111"/>
      <c r="D4" s="111"/>
      <c r="E4" s="111"/>
      <c r="F4" s="111"/>
      <c r="G4" s="111"/>
      <c r="H4" s="111"/>
      <c r="I4" s="111"/>
    </row>
    <row r="5" spans="1:9" ht="15.75">
      <c r="A5" s="2"/>
      <c r="B5" s="2"/>
      <c r="C5" s="2"/>
      <c r="D5" s="2"/>
      <c r="E5" s="2"/>
      <c r="F5" s="2"/>
      <c r="G5" s="2"/>
      <c r="H5" s="2"/>
      <c r="I5" s="2"/>
    </row>
    <row r="6" spans="1:9" ht="15.75">
      <c r="A6" s="2"/>
      <c r="B6" s="2"/>
      <c r="C6" s="2"/>
      <c r="D6" s="2"/>
      <c r="E6" s="2"/>
      <c r="F6" s="2"/>
      <c r="G6" s="2"/>
      <c r="H6" s="2"/>
      <c r="I6" s="2"/>
    </row>
    <row r="7" spans="1:9" ht="15.75">
      <c r="A7" s="111" t="s">
        <v>309</v>
      </c>
      <c r="B7" s="111"/>
      <c r="C7" s="111"/>
      <c r="D7" s="111"/>
      <c r="E7" s="111"/>
      <c r="F7" s="111"/>
      <c r="G7" s="111"/>
      <c r="H7" s="111"/>
      <c r="I7" s="111"/>
    </row>
    <row r="11" spans="1:9" ht="22.5" customHeight="1">
      <c r="A11" s="112" t="s">
        <v>312</v>
      </c>
      <c r="B11" s="112"/>
      <c r="C11" s="112"/>
      <c r="D11" s="112"/>
      <c r="E11" s="112"/>
      <c r="F11" s="112"/>
      <c r="G11" s="112"/>
      <c r="H11" s="112"/>
      <c r="I11" s="112"/>
    </row>
    <row r="12" spans="1:9" ht="22.5" customHeight="1">
      <c r="A12" s="112"/>
      <c r="B12" s="112"/>
      <c r="C12" s="112"/>
      <c r="D12" s="112"/>
      <c r="E12" s="112"/>
      <c r="F12" s="112"/>
      <c r="G12" s="112"/>
      <c r="H12" s="112"/>
      <c r="I12" s="112"/>
    </row>
    <row r="13" spans="1:9" ht="22.5" customHeight="1">
      <c r="A13" s="112"/>
      <c r="B13" s="112"/>
      <c r="C13" s="112"/>
      <c r="D13" s="112"/>
      <c r="E13" s="112"/>
      <c r="F13" s="112"/>
      <c r="G13" s="112"/>
      <c r="H13" s="112"/>
      <c r="I13" s="112"/>
    </row>
    <row r="14" spans="1:9" ht="22.5" customHeight="1">
      <c r="A14" s="112"/>
      <c r="B14" s="112"/>
      <c r="C14" s="112"/>
      <c r="D14" s="112"/>
      <c r="E14" s="112"/>
      <c r="F14" s="112"/>
      <c r="G14" s="112"/>
      <c r="H14" s="112"/>
      <c r="I14" s="112"/>
    </row>
    <row r="15" ht="6.75" customHeight="1"/>
    <row r="16" spans="1:9" ht="16.5" customHeight="1">
      <c r="A16" s="3">
        <v>1</v>
      </c>
      <c r="B16" s="110" t="s">
        <v>274</v>
      </c>
      <c r="C16" s="110"/>
      <c r="D16" s="110"/>
      <c r="E16" s="110"/>
      <c r="F16" s="110"/>
      <c r="G16" s="110"/>
      <c r="H16" s="110"/>
      <c r="I16" s="110"/>
    </row>
    <row r="17" spans="1:9" ht="16.5" customHeight="1">
      <c r="A17" s="3"/>
      <c r="B17" s="110"/>
      <c r="C17" s="110"/>
      <c r="D17" s="110"/>
      <c r="E17" s="110"/>
      <c r="F17" s="110"/>
      <c r="G17" s="110"/>
      <c r="H17" s="110"/>
      <c r="I17" s="110"/>
    </row>
    <row r="18" spans="1:9" ht="9.75" customHeight="1">
      <c r="A18" s="3"/>
      <c r="B18" s="4"/>
      <c r="C18" s="4"/>
      <c r="D18" s="4"/>
      <c r="E18" s="4"/>
      <c r="F18" s="4"/>
      <c r="G18" s="4"/>
      <c r="H18" s="4"/>
      <c r="I18" s="4"/>
    </row>
    <row r="19" spans="1:9" ht="16.5" customHeight="1">
      <c r="A19" s="3">
        <v>2</v>
      </c>
      <c r="B19" s="110" t="s">
        <v>275</v>
      </c>
      <c r="C19" s="110"/>
      <c r="D19" s="110"/>
      <c r="E19" s="110"/>
      <c r="F19" s="110"/>
      <c r="G19" s="110"/>
      <c r="H19" s="110"/>
      <c r="I19" s="110"/>
    </row>
    <row r="20" spans="1:9" ht="16.5" customHeight="1">
      <c r="A20" s="3"/>
      <c r="B20" s="110"/>
      <c r="C20" s="110"/>
      <c r="D20" s="110"/>
      <c r="E20" s="110"/>
      <c r="F20" s="110"/>
      <c r="G20" s="110"/>
      <c r="H20" s="110"/>
      <c r="I20" s="110"/>
    </row>
    <row r="21" spans="1:9" ht="16.5" customHeight="1">
      <c r="A21" s="3">
        <v>3</v>
      </c>
      <c r="B21" s="110" t="s">
        <v>276</v>
      </c>
      <c r="C21" s="110"/>
      <c r="D21" s="110"/>
      <c r="E21" s="110"/>
      <c r="F21" s="110"/>
      <c r="G21" s="110"/>
      <c r="H21" s="110"/>
      <c r="I21" s="110"/>
    </row>
    <row r="22" spans="1:9" ht="16.5" customHeight="1">
      <c r="A22" s="3"/>
      <c r="B22" s="110"/>
      <c r="C22" s="110"/>
      <c r="D22" s="110"/>
      <c r="E22" s="110"/>
      <c r="F22" s="110"/>
      <c r="G22" s="110"/>
      <c r="H22" s="110"/>
      <c r="I22" s="110"/>
    </row>
    <row r="23" spans="1:9" ht="9" customHeight="1">
      <c r="A23" s="3"/>
      <c r="B23" s="4"/>
      <c r="C23" s="4"/>
      <c r="D23" s="4"/>
      <c r="E23" s="4"/>
      <c r="F23" s="4"/>
      <c r="G23" s="4"/>
      <c r="H23" s="4"/>
      <c r="I23" s="4"/>
    </row>
    <row r="24" spans="1:9" ht="16.5" customHeight="1">
      <c r="A24" s="3">
        <v>4</v>
      </c>
      <c r="B24" s="110" t="s">
        <v>277</v>
      </c>
      <c r="C24" s="110"/>
      <c r="D24" s="110"/>
      <c r="E24" s="110"/>
      <c r="F24" s="110"/>
      <c r="G24" s="110"/>
      <c r="H24" s="110"/>
      <c r="I24" s="110"/>
    </row>
    <row r="25" spans="1:9" ht="16.5" customHeight="1">
      <c r="A25" s="3"/>
      <c r="B25" s="110"/>
      <c r="C25" s="110"/>
      <c r="D25" s="110"/>
      <c r="E25" s="110"/>
      <c r="F25" s="110"/>
      <c r="G25" s="110"/>
      <c r="H25" s="110"/>
      <c r="I25" s="110"/>
    </row>
    <row r="26" spans="1:9" ht="7.5" customHeight="1">
      <c r="A26" s="3"/>
      <c r="B26" s="4"/>
      <c r="C26" s="4"/>
      <c r="D26" s="4"/>
      <c r="E26" s="4"/>
      <c r="F26" s="4"/>
      <c r="G26" s="4"/>
      <c r="H26" s="4"/>
      <c r="I26" s="4"/>
    </row>
    <row r="27" spans="1:9" ht="16.5" customHeight="1">
      <c r="A27" s="3">
        <v>5</v>
      </c>
      <c r="B27" s="110" t="s">
        <v>278</v>
      </c>
      <c r="C27" s="110"/>
      <c r="D27" s="110"/>
      <c r="E27" s="110"/>
      <c r="F27" s="110"/>
      <c r="G27" s="110"/>
      <c r="H27" s="110"/>
      <c r="I27" s="110"/>
    </row>
    <row r="28" spans="1:9" ht="16.5" customHeight="1">
      <c r="A28" s="5"/>
      <c r="B28" s="110"/>
      <c r="C28" s="110"/>
      <c r="D28" s="110"/>
      <c r="E28" s="110"/>
      <c r="F28" s="110"/>
      <c r="G28" s="110"/>
      <c r="H28" s="110"/>
      <c r="I28" s="110"/>
    </row>
    <row r="29" spans="1:9" ht="8.25" customHeight="1">
      <c r="A29" s="5"/>
      <c r="B29" s="4"/>
      <c r="C29" s="4"/>
      <c r="D29" s="4"/>
      <c r="E29" s="4"/>
      <c r="F29" s="4"/>
      <c r="G29" s="4"/>
      <c r="H29" s="4"/>
      <c r="I29" s="4"/>
    </row>
    <row r="30" spans="1:9" ht="16.5" customHeight="1">
      <c r="A30" s="3">
        <v>6</v>
      </c>
      <c r="B30" s="110" t="s">
        <v>279</v>
      </c>
      <c r="C30" s="110"/>
      <c r="D30" s="110"/>
      <c r="E30" s="110"/>
      <c r="F30" s="110"/>
      <c r="G30" s="110"/>
      <c r="H30" s="110"/>
      <c r="I30" s="110"/>
    </row>
    <row r="31" spans="1:9" ht="16.5" customHeight="1">
      <c r="A31" s="5"/>
      <c r="B31" s="110"/>
      <c r="C31" s="110"/>
      <c r="D31" s="110"/>
      <c r="E31" s="110"/>
      <c r="F31" s="110"/>
      <c r="G31" s="110"/>
      <c r="H31" s="110"/>
      <c r="I31" s="110"/>
    </row>
    <row r="32" ht="16.5" customHeight="1"/>
    <row r="33" ht="23.25" customHeight="1"/>
    <row r="34" ht="23.25" customHeight="1"/>
    <row r="35" spans="3:8" ht="15">
      <c r="C35" s="1" t="s">
        <v>284</v>
      </c>
      <c r="F35" s="6"/>
      <c r="G35" s="6"/>
      <c r="H35" s="1" t="s">
        <v>299</v>
      </c>
    </row>
    <row r="37" spans="3:8" ht="15">
      <c r="C37" s="1" t="s">
        <v>26</v>
      </c>
      <c r="F37" s="6"/>
      <c r="G37" s="6"/>
      <c r="H37" s="1" t="s">
        <v>303</v>
      </c>
    </row>
  </sheetData>
  <sheetProtection/>
  <mergeCells count="11">
    <mergeCell ref="B16:I17"/>
    <mergeCell ref="B19:I20"/>
    <mergeCell ref="B21:I22"/>
    <mergeCell ref="B24:I25"/>
    <mergeCell ref="B27:I28"/>
    <mergeCell ref="B30:I31"/>
    <mergeCell ref="A2:I2"/>
    <mergeCell ref="A3:I3"/>
    <mergeCell ref="A4:I4"/>
    <mergeCell ref="A7:I7"/>
    <mergeCell ref="A11:I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55"/>
  <sheetViews>
    <sheetView zoomScale="96" zoomScaleNormal="96" zoomScaleSheetLayoutView="100" zoomScalePageLayoutView="0" workbookViewId="0" topLeftCell="A136">
      <selection activeCell="B154" sqref="B154:C157"/>
    </sheetView>
  </sheetViews>
  <sheetFormatPr defaultColWidth="9.140625" defaultRowHeight="12.75"/>
  <cols>
    <col min="1" max="1" width="55.140625" style="8" bestFit="1" customWidth="1"/>
    <col min="2" max="2" width="21.00390625" style="11" customWidth="1"/>
    <col min="3" max="3" width="21.00390625" style="48" customWidth="1"/>
    <col min="4" max="4" width="16.28125" style="8" bestFit="1" customWidth="1"/>
    <col min="5" max="16384" width="9.140625" style="8" customWidth="1"/>
  </cols>
  <sheetData>
    <row r="1" spans="1:3" ht="12.75">
      <c r="A1" s="7"/>
      <c r="B1" s="115" t="s">
        <v>282</v>
      </c>
      <c r="C1" s="115"/>
    </row>
    <row r="2" spans="2:3" ht="12.75">
      <c r="B2" s="115" t="s">
        <v>283</v>
      </c>
      <c r="C2" s="115"/>
    </row>
    <row r="3" spans="1:3" ht="12.75">
      <c r="A3" s="9" t="s">
        <v>160</v>
      </c>
      <c r="B3" s="7"/>
      <c r="C3" s="32" t="s">
        <v>162</v>
      </c>
    </row>
    <row r="4" spans="1:3" ht="12.75">
      <c r="A4" s="116" t="s">
        <v>161</v>
      </c>
      <c r="B4" s="116"/>
      <c r="C4" s="116"/>
    </row>
    <row r="5" spans="1:3" ht="12.75">
      <c r="A5" s="10"/>
      <c r="B5" s="10"/>
      <c r="C5" s="93"/>
    </row>
    <row r="6" spans="1:3" ht="12.75">
      <c r="A6" s="8" t="s">
        <v>311</v>
      </c>
      <c r="C6" s="33" t="s">
        <v>290</v>
      </c>
    </row>
    <row r="7" spans="1:3" ht="12.75">
      <c r="A7" s="113" t="s">
        <v>286</v>
      </c>
      <c r="B7" s="12" t="s">
        <v>1</v>
      </c>
      <c r="C7" s="34" t="s">
        <v>2</v>
      </c>
    </row>
    <row r="8" spans="1:3" ht="12.75">
      <c r="A8" s="114"/>
      <c r="B8" s="13" t="s">
        <v>296</v>
      </c>
      <c r="C8" s="35" t="s">
        <v>285</v>
      </c>
    </row>
    <row r="9" spans="1:3" ht="12.75">
      <c r="A9" s="30" t="s">
        <v>5</v>
      </c>
      <c r="B9" s="15" t="s">
        <v>3</v>
      </c>
      <c r="C9" s="36" t="s">
        <v>3</v>
      </c>
    </row>
    <row r="10" spans="1:3" ht="12.75">
      <c r="A10" s="30" t="s">
        <v>6</v>
      </c>
      <c r="B10" s="16" t="s">
        <v>3</v>
      </c>
      <c r="C10" s="28" t="s">
        <v>3</v>
      </c>
    </row>
    <row r="11" spans="1:3" ht="12.75">
      <c r="A11" s="39" t="s">
        <v>32</v>
      </c>
      <c r="B11" s="40">
        <f>SUM(B12:B14)</f>
        <v>6956116392.849999</v>
      </c>
      <c r="C11" s="40">
        <f>SUM(C12:C14)</f>
        <v>5256938395.55</v>
      </c>
    </row>
    <row r="12" spans="1:3" ht="12.75">
      <c r="A12" s="19" t="s">
        <v>33</v>
      </c>
      <c r="B12" s="26">
        <v>1763080.28</v>
      </c>
      <c r="C12" s="26">
        <v>37378425.75</v>
      </c>
    </row>
    <row r="13" spans="1:3" ht="13.5" customHeight="1">
      <c r="A13" s="19" t="s">
        <v>34</v>
      </c>
      <c r="B13" s="26">
        <v>6952742574.12</v>
      </c>
      <c r="C13" s="26">
        <v>5219559969.8</v>
      </c>
    </row>
    <row r="14" spans="1:3" ht="14.25" customHeight="1">
      <c r="A14" s="19" t="s">
        <v>35</v>
      </c>
      <c r="B14" s="28">
        <v>1610738.45</v>
      </c>
      <c r="C14" s="28"/>
    </row>
    <row r="15" spans="1:3" s="29" customFormat="1" ht="12.75">
      <c r="A15" s="39" t="s">
        <v>36</v>
      </c>
      <c r="B15" s="41">
        <f>SUM(B16:B20)</f>
        <v>7835852212.38</v>
      </c>
      <c r="C15" s="41">
        <f>SUM(C16:C20)</f>
        <v>6142827445.139999</v>
      </c>
    </row>
    <row r="16" spans="1:3" ht="12.75">
      <c r="A16" s="19" t="s">
        <v>37</v>
      </c>
      <c r="B16" s="28"/>
      <c r="C16" s="28"/>
    </row>
    <row r="17" spans="1:3" ht="12.75">
      <c r="A17" s="19" t="s">
        <v>38</v>
      </c>
      <c r="B17" s="28">
        <v>4838475249.38</v>
      </c>
      <c r="C17" s="28">
        <f>+'[1]BALANCE'!$D$38+'[1]BALANCE'!$D$44+'[1]BALANCE'!$D$46-C18</f>
        <v>3145450482.14</v>
      </c>
    </row>
    <row r="18" spans="1:3" ht="12.75">
      <c r="A18" s="19" t="s">
        <v>39</v>
      </c>
      <c r="B18" s="28">
        <v>289000000</v>
      </c>
      <c r="C18" s="28">
        <v>289000000</v>
      </c>
    </row>
    <row r="19" spans="1:3" ht="12.75">
      <c r="A19" s="19" t="s">
        <v>40</v>
      </c>
      <c r="B19" s="28" t="s">
        <v>3</v>
      </c>
      <c r="C19" s="28"/>
    </row>
    <row r="20" spans="1:3" ht="12.75">
      <c r="A20" s="19" t="s">
        <v>305</v>
      </c>
      <c r="B20" s="28">
        <v>2708376963</v>
      </c>
      <c r="C20" s="28">
        <f>+'[1]BALANCE'!$D$39</f>
        <v>2708376963</v>
      </c>
    </row>
    <row r="21" spans="1:3" ht="12.75">
      <c r="A21" s="39" t="s">
        <v>41</v>
      </c>
      <c r="B21" s="40">
        <f>B22+B29</f>
        <v>34177792496.530003</v>
      </c>
      <c r="C21" s="40">
        <f>C22+C29</f>
        <v>38728639448.21</v>
      </c>
    </row>
    <row r="22" spans="1:3" s="29" customFormat="1" ht="12.75">
      <c r="A22" s="14" t="s">
        <v>42</v>
      </c>
      <c r="B22" s="66">
        <f>SUM(B23:B25)</f>
        <v>36645920744.26</v>
      </c>
      <c r="C22" s="66">
        <f>SUM(C23:C25)</f>
        <v>41556307154.6</v>
      </c>
    </row>
    <row r="23" spans="1:3" ht="12.75">
      <c r="A23" s="19" t="s">
        <v>43</v>
      </c>
      <c r="B23" s="67">
        <v>33273068237.9</v>
      </c>
      <c r="C23" s="67">
        <f>34965505590.04+262138230.56</f>
        <v>35227643820.6</v>
      </c>
    </row>
    <row r="24" spans="1:3" ht="12.75">
      <c r="A24" s="19" t="s">
        <v>44</v>
      </c>
      <c r="B24" s="68">
        <v>799382523.57</v>
      </c>
      <c r="C24" s="68">
        <v>3409778924.72</v>
      </c>
    </row>
    <row r="25" spans="1:3" ht="12.75">
      <c r="A25" s="20" t="s">
        <v>45</v>
      </c>
      <c r="B25" s="24">
        <f>SUM(B26:B28)</f>
        <v>2573469982.79</v>
      </c>
      <c r="C25" s="24">
        <f>SUM(C26:C28)</f>
        <v>2918884409.28</v>
      </c>
    </row>
    <row r="26" spans="1:3" ht="12.75">
      <c r="A26" s="21" t="s">
        <v>46</v>
      </c>
      <c r="B26" s="28">
        <v>1367379450.94</v>
      </c>
      <c r="C26" s="28">
        <v>1110550460.12</v>
      </c>
    </row>
    <row r="27" spans="1:3" ht="12.75">
      <c r="A27" s="21" t="s">
        <v>47</v>
      </c>
      <c r="B27" s="38">
        <v>477004403.91</v>
      </c>
      <c r="C27" s="38">
        <v>1053985244.32</v>
      </c>
    </row>
    <row r="28" spans="1:3" ht="12.75">
      <c r="A28" s="21" t="s">
        <v>48</v>
      </c>
      <c r="B28" s="68">
        <v>729086127.94</v>
      </c>
      <c r="C28" s="68">
        <v>754348704.84</v>
      </c>
    </row>
    <row r="29" spans="1:3" ht="12.75">
      <c r="A29" s="19" t="s">
        <v>49</v>
      </c>
      <c r="B29" s="69">
        <v>-2468128247.73</v>
      </c>
      <c r="C29" s="69">
        <v>-2827667706.39</v>
      </c>
    </row>
    <row r="30" spans="1:3" ht="12.75">
      <c r="A30" s="39" t="s">
        <v>50</v>
      </c>
      <c r="B30" s="41">
        <f>+B31+B38+B45</f>
        <v>0</v>
      </c>
      <c r="C30" s="41">
        <f>+C31+C38+C45</f>
        <v>0</v>
      </c>
    </row>
    <row r="31" spans="1:3" ht="13.5" customHeight="1">
      <c r="A31" s="14" t="s">
        <v>51</v>
      </c>
      <c r="B31" s="17">
        <f>SUM(B32:B34)</f>
        <v>0</v>
      </c>
      <c r="C31" s="17">
        <f>SUM(C32:C34)</f>
        <v>0</v>
      </c>
    </row>
    <row r="32" spans="1:3" ht="12.75">
      <c r="A32" s="19" t="s">
        <v>52</v>
      </c>
      <c r="B32" s="28" t="s">
        <v>3</v>
      </c>
      <c r="C32" s="28" t="s">
        <v>3</v>
      </c>
    </row>
    <row r="33" spans="1:3" ht="12.75" customHeight="1">
      <c r="A33" s="19" t="s">
        <v>53</v>
      </c>
      <c r="B33" s="28" t="s">
        <v>3</v>
      </c>
      <c r="C33" s="28" t="s">
        <v>3</v>
      </c>
    </row>
    <row r="34" spans="1:3" ht="12.75">
      <c r="A34" s="20" t="s">
        <v>54</v>
      </c>
      <c r="B34" s="17">
        <f>SUM(B35:B37)</f>
        <v>0</v>
      </c>
      <c r="C34" s="17">
        <f>SUM(C35:C37)</f>
        <v>0</v>
      </c>
    </row>
    <row r="35" spans="1:3" ht="12.75">
      <c r="A35" s="21" t="s">
        <v>55</v>
      </c>
      <c r="B35" s="28" t="s">
        <v>3</v>
      </c>
      <c r="C35" s="28" t="s">
        <v>3</v>
      </c>
    </row>
    <row r="36" spans="1:3" ht="12.75" customHeight="1">
      <c r="A36" s="21" t="s">
        <v>56</v>
      </c>
      <c r="B36" s="28" t="s">
        <v>3</v>
      </c>
      <c r="C36" s="28" t="s">
        <v>3</v>
      </c>
    </row>
    <row r="37" spans="1:3" ht="12.75">
      <c r="A37" s="21" t="s">
        <v>57</v>
      </c>
      <c r="B37" s="28" t="s">
        <v>3</v>
      </c>
      <c r="C37" s="28" t="s">
        <v>3</v>
      </c>
    </row>
    <row r="38" spans="1:3" ht="12.75">
      <c r="A38" s="14" t="s">
        <v>58</v>
      </c>
      <c r="B38" s="17">
        <f>SUM(B39:B41)</f>
        <v>0</v>
      </c>
      <c r="C38" s="17">
        <f>SUM(C39:C41)</f>
        <v>0</v>
      </c>
    </row>
    <row r="39" spans="1:3" ht="12.75">
      <c r="A39" s="19" t="s">
        <v>59</v>
      </c>
      <c r="B39" s="28" t="s">
        <v>3</v>
      </c>
      <c r="C39" s="28" t="s">
        <v>3</v>
      </c>
    </row>
    <row r="40" spans="1:3" ht="12.75">
      <c r="A40" s="19" t="s">
        <v>60</v>
      </c>
      <c r="B40" s="28" t="s">
        <v>3</v>
      </c>
      <c r="C40" s="28" t="s">
        <v>3</v>
      </c>
    </row>
    <row r="41" spans="1:3" ht="12.75">
      <c r="A41" s="20" t="s">
        <v>61</v>
      </c>
      <c r="B41" s="17">
        <f>SUM(B42:B44)</f>
        <v>0</v>
      </c>
      <c r="C41" s="17">
        <f>SUM(C42:C44)</f>
        <v>0</v>
      </c>
    </row>
    <row r="42" spans="1:3" ht="12.75">
      <c r="A42" s="21" t="s">
        <v>62</v>
      </c>
      <c r="B42" s="28" t="s">
        <v>3</v>
      </c>
      <c r="C42" s="28" t="s">
        <v>3</v>
      </c>
    </row>
    <row r="43" spans="1:3" ht="12.75">
      <c r="A43" s="21" t="s">
        <v>63</v>
      </c>
      <c r="B43" s="28" t="s">
        <v>3</v>
      </c>
      <c r="C43" s="28" t="s">
        <v>3</v>
      </c>
    </row>
    <row r="44" spans="1:3" ht="12.75">
      <c r="A44" s="21" t="s">
        <v>64</v>
      </c>
      <c r="B44" s="28" t="s">
        <v>3</v>
      </c>
      <c r="C44" s="28" t="s">
        <v>3</v>
      </c>
    </row>
    <row r="45" spans="1:3" ht="12.75">
      <c r="A45" s="22" t="s">
        <v>291</v>
      </c>
      <c r="B45" s="28"/>
      <c r="C45" s="28"/>
    </row>
    <row r="46" spans="1:3" s="29" customFormat="1" ht="12.75">
      <c r="A46" s="39" t="s">
        <v>65</v>
      </c>
      <c r="B46" s="41">
        <f>+B47+B54+B61</f>
        <v>0</v>
      </c>
      <c r="C46" s="41">
        <f>+C47+C54+C61</f>
        <v>0</v>
      </c>
    </row>
    <row r="47" spans="1:3" ht="12.75">
      <c r="A47" s="14" t="s">
        <v>66</v>
      </c>
      <c r="B47" s="16">
        <f>SUM(B48:B50)</f>
        <v>0</v>
      </c>
      <c r="C47" s="16">
        <f>SUM(C48:C50)</f>
        <v>0</v>
      </c>
    </row>
    <row r="48" spans="1:3" ht="12.75">
      <c r="A48" s="19" t="s">
        <v>67</v>
      </c>
      <c r="B48" s="28" t="s">
        <v>3</v>
      </c>
      <c r="C48" s="28" t="s">
        <v>3</v>
      </c>
    </row>
    <row r="49" spans="1:3" ht="12.75">
      <c r="A49" s="19" t="s">
        <v>68</v>
      </c>
      <c r="B49" s="28" t="s">
        <v>3</v>
      </c>
      <c r="C49" s="28" t="s">
        <v>3</v>
      </c>
    </row>
    <row r="50" spans="1:3" s="29" customFormat="1" ht="12.75">
      <c r="A50" s="20" t="s">
        <v>69</v>
      </c>
      <c r="B50" s="17">
        <f>SUM(B51:B53)</f>
        <v>0</v>
      </c>
      <c r="C50" s="17">
        <f>SUM(C51:C53)</f>
        <v>0</v>
      </c>
    </row>
    <row r="51" spans="1:3" ht="12.75">
      <c r="A51" s="21" t="s">
        <v>70</v>
      </c>
      <c r="B51" s="28" t="s">
        <v>3</v>
      </c>
      <c r="C51" s="28" t="s">
        <v>3</v>
      </c>
    </row>
    <row r="52" spans="1:3" ht="12.75">
      <c r="A52" s="21" t="s">
        <v>71</v>
      </c>
      <c r="B52" s="28" t="s">
        <v>3</v>
      </c>
      <c r="C52" s="28" t="s">
        <v>3</v>
      </c>
    </row>
    <row r="53" spans="1:3" ht="12.75">
      <c r="A53" s="21" t="s">
        <v>72</v>
      </c>
      <c r="B53" s="28" t="s">
        <v>3</v>
      </c>
      <c r="C53" s="28" t="s">
        <v>3</v>
      </c>
    </row>
    <row r="54" spans="1:3" s="29" customFormat="1" ht="12.75">
      <c r="A54" s="14" t="s">
        <v>73</v>
      </c>
      <c r="B54" s="17">
        <f>SUM(B55:B57)</f>
        <v>0</v>
      </c>
      <c r="C54" s="17">
        <f>SUM(C55:C57)</f>
        <v>0</v>
      </c>
    </row>
    <row r="55" spans="1:3" ht="12.75">
      <c r="A55" s="19" t="s">
        <v>74</v>
      </c>
      <c r="B55" s="28" t="s">
        <v>3</v>
      </c>
      <c r="C55" s="28" t="s">
        <v>3</v>
      </c>
    </row>
    <row r="56" spans="1:3" ht="12.75">
      <c r="A56" s="19" t="s">
        <v>75</v>
      </c>
      <c r="B56" s="28" t="s">
        <v>3</v>
      </c>
      <c r="C56" s="28" t="s">
        <v>3</v>
      </c>
    </row>
    <row r="57" spans="1:3" s="29" customFormat="1" ht="12.75">
      <c r="A57" s="20" t="s">
        <v>76</v>
      </c>
      <c r="B57" s="17">
        <f>SUM(B58:B60)</f>
        <v>0</v>
      </c>
      <c r="C57" s="17">
        <f>SUM(C58:C60)</f>
        <v>0</v>
      </c>
    </row>
    <row r="58" spans="1:3" ht="12.75">
      <c r="A58" s="21" t="s">
        <v>77</v>
      </c>
      <c r="B58" s="28" t="s">
        <v>3</v>
      </c>
      <c r="C58" s="28" t="s">
        <v>3</v>
      </c>
    </row>
    <row r="59" spans="1:3" ht="12.75">
      <c r="A59" s="21" t="s">
        <v>78</v>
      </c>
      <c r="B59" s="28" t="s">
        <v>3</v>
      </c>
      <c r="C59" s="28" t="s">
        <v>3</v>
      </c>
    </row>
    <row r="60" spans="1:3" ht="12.75">
      <c r="A60" s="21" t="s">
        <v>79</v>
      </c>
      <c r="B60" s="28" t="s">
        <v>3</v>
      </c>
      <c r="C60" s="28" t="s">
        <v>3</v>
      </c>
    </row>
    <row r="61" spans="1:3" ht="12.75">
      <c r="A61" s="22" t="s">
        <v>80</v>
      </c>
      <c r="B61" s="28"/>
      <c r="C61" s="28"/>
    </row>
    <row r="62" spans="1:3" ht="12.75">
      <c r="A62" s="39" t="s">
        <v>81</v>
      </c>
      <c r="B62" s="41" t="s">
        <v>3</v>
      </c>
      <c r="C62" s="41" t="s">
        <v>3</v>
      </c>
    </row>
    <row r="63" spans="1:3" ht="12.75">
      <c r="A63" s="39" t="s">
        <v>82</v>
      </c>
      <c r="B63" s="40">
        <f>+B64+B65+B66+B71</f>
        <v>20583760629.210007</v>
      </c>
      <c r="C63" s="40">
        <f>+C64+C65+C66+C71</f>
        <v>22492184262.140003</v>
      </c>
    </row>
    <row r="64" spans="1:3" ht="12.75">
      <c r="A64" s="19" t="s">
        <v>83</v>
      </c>
      <c r="B64" s="28">
        <v>17926435018.870003</v>
      </c>
      <c r="C64" s="28">
        <f>19040991345.56+30859848.29</f>
        <v>19071851193.850002</v>
      </c>
    </row>
    <row r="65" spans="1:3" ht="12.75">
      <c r="A65" s="19" t="s">
        <v>84</v>
      </c>
      <c r="B65" s="28">
        <v>-30269611.37</v>
      </c>
      <c r="C65" s="28">
        <v>-30824848.29</v>
      </c>
    </row>
    <row r="66" spans="1:3" ht="12.75">
      <c r="A66" s="20" t="s">
        <v>85</v>
      </c>
      <c r="B66" s="18">
        <f>SUM(B67:B70)</f>
        <v>794733520.83</v>
      </c>
      <c r="C66" s="18">
        <f>SUM(C67:C70)</f>
        <v>907908085.04</v>
      </c>
    </row>
    <row r="67" spans="1:3" ht="12.75">
      <c r="A67" s="23" t="s">
        <v>86</v>
      </c>
      <c r="B67" s="28">
        <v>794733520.83</v>
      </c>
      <c r="C67" s="28">
        <v>861872494.89</v>
      </c>
    </row>
    <row r="68" spans="1:3" ht="25.5">
      <c r="A68" s="23" t="s">
        <v>87</v>
      </c>
      <c r="B68" s="28"/>
      <c r="C68" s="28"/>
    </row>
    <row r="69" spans="1:3" ht="12.75">
      <c r="A69" s="23" t="s">
        <v>88</v>
      </c>
      <c r="B69" s="28"/>
      <c r="C69" s="28">
        <v>46035590.15</v>
      </c>
    </row>
    <row r="70" spans="1:3" ht="12.75">
      <c r="A70" s="23" t="s">
        <v>89</v>
      </c>
      <c r="B70" s="28"/>
      <c r="C70" s="28"/>
    </row>
    <row r="71" spans="1:3" ht="12.75">
      <c r="A71" s="14" t="s">
        <v>90</v>
      </c>
      <c r="B71" s="86">
        <v>1892861700.88</v>
      </c>
      <c r="C71" s="37">
        <v>2543249831.54</v>
      </c>
    </row>
    <row r="72" spans="1:3" ht="12.75">
      <c r="A72" s="39" t="s">
        <v>91</v>
      </c>
      <c r="B72" s="41">
        <f>+B73+B74+B82+B83</f>
        <v>2021101821.5599997</v>
      </c>
      <c r="C72" s="41">
        <f>+C73+C74+C82+C83</f>
        <v>2744654688.7400002</v>
      </c>
    </row>
    <row r="73" spans="1:3" ht="12.75">
      <c r="A73" s="22" t="s">
        <v>92</v>
      </c>
      <c r="B73" s="26">
        <v>2010146254.6899998</v>
      </c>
      <c r="C73" s="26">
        <v>2042375647.16</v>
      </c>
    </row>
    <row r="74" spans="1:3" ht="12.75">
      <c r="A74" s="14" t="s">
        <v>93</v>
      </c>
      <c r="B74" s="17">
        <f>+B75+B76+B77+B81</f>
        <v>0</v>
      </c>
      <c r="C74" s="17">
        <f>+C75+C76+C77+C81</f>
        <v>682163264.7</v>
      </c>
    </row>
    <row r="75" spans="1:3" ht="12.75">
      <c r="A75" s="19" t="s">
        <v>94</v>
      </c>
      <c r="B75" s="28"/>
      <c r="C75" s="28">
        <v>682163264.7</v>
      </c>
    </row>
    <row r="76" spans="1:3" ht="12.75">
      <c r="A76" s="19" t="s">
        <v>95</v>
      </c>
      <c r="B76" s="28"/>
      <c r="C76" s="28"/>
    </row>
    <row r="77" spans="1:3" ht="12.75">
      <c r="A77" s="20" t="s">
        <v>96</v>
      </c>
      <c r="B77" s="17">
        <f>SUM(B78:B80)</f>
        <v>22503811</v>
      </c>
      <c r="C77" s="17">
        <f>SUM(C78:C80)</f>
        <v>22503811</v>
      </c>
    </row>
    <row r="78" spans="1:3" ht="12.75">
      <c r="A78" s="21" t="s">
        <v>97</v>
      </c>
      <c r="B78" s="28"/>
      <c r="C78" s="28"/>
    </row>
    <row r="79" spans="1:3" ht="12.75">
      <c r="A79" s="21" t="s">
        <v>98</v>
      </c>
      <c r="B79" s="28"/>
      <c r="C79" s="28"/>
    </row>
    <row r="80" spans="1:3" ht="12.75">
      <c r="A80" s="21" t="s">
        <v>99</v>
      </c>
      <c r="B80" s="28">
        <v>22503811</v>
      </c>
      <c r="C80" s="28">
        <v>22503811</v>
      </c>
    </row>
    <row r="81" spans="1:3" ht="12.75">
      <c r="A81" s="22" t="s">
        <v>100</v>
      </c>
      <c r="B81" s="28">
        <v>-22503811</v>
      </c>
      <c r="C81" s="28">
        <v>-22503811</v>
      </c>
    </row>
    <row r="82" spans="1:3" ht="12.75">
      <c r="A82" s="22" t="s">
        <v>101</v>
      </c>
      <c r="B82" s="28">
        <v>10355483.87</v>
      </c>
      <c r="C82" s="28">
        <v>8288977.88</v>
      </c>
    </row>
    <row r="83" spans="1:3" ht="12.75">
      <c r="A83" s="22" t="s">
        <v>102</v>
      </c>
      <c r="B83" s="28">
        <v>600083</v>
      </c>
      <c r="C83" s="28">
        <v>11826799</v>
      </c>
    </row>
    <row r="84" spans="1:3" ht="12.75" customHeight="1">
      <c r="A84" s="39" t="s">
        <v>103</v>
      </c>
      <c r="B84" s="42">
        <f>+B11+B21+B63+B72+B15</f>
        <v>71574623552.53001</v>
      </c>
      <c r="C84" s="42">
        <f>+C11+C21+C63+C72+C15</f>
        <v>75365244239.78001</v>
      </c>
    </row>
    <row r="85" spans="1:3" ht="12.75">
      <c r="A85" s="30" t="s">
        <v>7</v>
      </c>
      <c r="B85" s="28" t="s">
        <v>3</v>
      </c>
      <c r="C85" s="28" t="s">
        <v>3</v>
      </c>
    </row>
    <row r="86" spans="1:3" ht="12.75">
      <c r="A86" s="39" t="s">
        <v>104</v>
      </c>
      <c r="B86" s="41">
        <f>SUM(B87:B93)</f>
        <v>1187390681.1100001</v>
      </c>
      <c r="C86" s="41">
        <f>SUM(C87:C93)</f>
        <v>1123755910.2600002</v>
      </c>
    </row>
    <row r="87" spans="1:3" ht="12.75">
      <c r="A87" s="19" t="s">
        <v>105</v>
      </c>
      <c r="B87" s="26">
        <v>1071889674.63</v>
      </c>
      <c r="C87" s="26">
        <v>1071889674.63</v>
      </c>
    </row>
    <row r="88" spans="1:3" ht="12.75">
      <c r="A88" s="19" t="s">
        <v>106</v>
      </c>
      <c r="B88" s="26">
        <v>-114743338.7</v>
      </c>
      <c r="C88" s="26">
        <v>-168113211.79</v>
      </c>
    </row>
    <row r="89" spans="1:3" ht="12.75">
      <c r="A89" s="19" t="s">
        <v>107</v>
      </c>
      <c r="B89" s="28">
        <v>34619298</v>
      </c>
      <c r="C89" s="28">
        <v>34619298</v>
      </c>
    </row>
    <row r="90" spans="1:3" ht="12.75">
      <c r="A90" s="19" t="s">
        <v>108</v>
      </c>
      <c r="B90" s="28">
        <v>-13792841.97</v>
      </c>
      <c r="C90" s="28">
        <v>-15104441.46</v>
      </c>
    </row>
    <row r="91" spans="1:3" ht="12.75">
      <c r="A91" s="19" t="s">
        <v>109</v>
      </c>
      <c r="B91" s="28">
        <v>264042622</v>
      </c>
      <c r="C91" s="28">
        <v>264042622</v>
      </c>
    </row>
    <row r="92" spans="1:3" ht="12.75">
      <c r="A92" s="19" t="s">
        <v>110</v>
      </c>
      <c r="B92" s="28">
        <v>-54624732.85</v>
      </c>
      <c r="C92" s="28">
        <v>-63578031.12</v>
      </c>
    </row>
    <row r="93" spans="1:3" ht="12.75">
      <c r="A93" s="19" t="s">
        <v>111</v>
      </c>
      <c r="B93" s="28"/>
      <c r="C93" s="28"/>
    </row>
    <row r="94" spans="1:3" ht="12.75">
      <c r="A94" s="39" t="s">
        <v>112</v>
      </c>
      <c r="B94" s="40">
        <f>SUM(B95:B96)</f>
        <v>625737916.65</v>
      </c>
      <c r="C94" s="40">
        <f>SUM(C95:C96)</f>
        <v>601429791.67</v>
      </c>
    </row>
    <row r="95" spans="1:3" ht="12.75">
      <c r="A95" s="19" t="s">
        <v>113</v>
      </c>
      <c r="B95" s="26">
        <v>834325000</v>
      </c>
      <c r="C95" s="26">
        <v>834325000</v>
      </c>
    </row>
    <row r="96" spans="1:3" ht="12.75">
      <c r="A96" s="19" t="s">
        <v>114</v>
      </c>
      <c r="B96" s="26">
        <v>-208587083.35</v>
      </c>
      <c r="C96" s="26">
        <v>-232895208.33</v>
      </c>
    </row>
    <row r="97" spans="1:3" ht="15">
      <c r="A97" s="39" t="s">
        <v>115</v>
      </c>
      <c r="B97" s="46">
        <f>+B94+B86</f>
        <v>1813128597.7600002</v>
      </c>
      <c r="C97" s="46">
        <f>+C94+C86</f>
        <v>1725185701.9300003</v>
      </c>
    </row>
    <row r="98" spans="1:3" s="45" customFormat="1" ht="23.25" customHeight="1">
      <c r="A98" s="43" t="s">
        <v>116</v>
      </c>
      <c r="B98" s="44">
        <f>+B97+B84</f>
        <v>73387752150.29001</v>
      </c>
      <c r="C98" s="44">
        <f>+C97+C84</f>
        <v>77090429941.71002</v>
      </c>
    </row>
    <row r="99" spans="1:3" ht="12.75">
      <c r="A99" s="30" t="s">
        <v>8</v>
      </c>
      <c r="B99" s="28" t="s">
        <v>3</v>
      </c>
      <c r="C99" s="28" t="s">
        <v>3</v>
      </c>
    </row>
    <row r="100" spans="1:3" ht="12.75">
      <c r="A100" s="39" t="s">
        <v>287</v>
      </c>
      <c r="B100" s="41">
        <f>+SUM(B101:B105)</f>
        <v>18362865131.5</v>
      </c>
      <c r="C100" s="41">
        <f>+SUM(C101:C105)</f>
        <v>25056412698.39</v>
      </c>
    </row>
    <row r="101" spans="1:3" ht="18" customHeight="1">
      <c r="A101" s="19" t="s">
        <v>117</v>
      </c>
      <c r="B101" s="28">
        <v>17801865131.5</v>
      </c>
      <c r="C101" s="28">
        <f>13685000000+6028412698.39</f>
        <v>19713412698.39</v>
      </c>
    </row>
    <row r="102" spans="1:3" ht="25.5">
      <c r="A102" s="19" t="s">
        <v>118</v>
      </c>
      <c r="B102" s="28"/>
      <c r="C102" s="28"/>
    </row>
    <row r="103" spans="1:3" ht="12.75">
      <c r="A103" s="19" t="s">
        <v>119</v>
      </c>
      <c r="B103" s="28">
        <v>561000000</v>
      </c>
      <c r="C103" s="28">
        <v>5343000000</v>
      </c>
    </row>
    <row r="104" spans="1:3" ht="12.75">
      <c r="A104" s="19" t="s">
        <v>120</v>
      </c>
      <c r="B104" s="28"/>
      <c r="C104" s="28"/>
    </row>
    <row r="105" spans="1:3" ht="12.75">
      <c r="A105" s="19" t="s">
        <v>121</v>
      </c>
      <c r="B105" s="28"/>
      <c r="C105" s="28"/>
    </row>
    <row r="106" spans="1:3" ht="12.75">
      <c r="A106" s="39" t="s">
        <v>122</v>
      </c>
      <c r="B106" s="41">
        <f>+SUM(B107:B111)</f>
        <v>18189153038.86</v>
      </c>
      <c r="C106" s="41">
        <f>+SUM(C107:C111)</f>
        <v>17048367272.79</v>
      </c>
    </row>
    <row r="107" spans="1:3" ht="12.75">
      <c r="A107" s="19" t="s">
        <v>123</v>
      </c>
      <c r="B107" s="28">
        <v>18189153038.86</v>
      </c>
      <c r="C107" s="28">
        <v>17048367272.79</v>
      </c>
    </row>
    <row r="108" spans="1:3" ht="12.75">
      <c r="A108" s="19" t="s">
        <v>124</v>
      </c>
      <c r="B108" s="28"/>
      <c r="C108" s="28"/>
    </row>
    <row r="109" spans="1:3" ht="12.75">
      <c r="A109" s="19" t="s">
        <v>125</v>
      </c>
      <c r="B109" s="28"/>
      <c r="C109" s="28"/>
    </row>
    <row r="110" spans="1:3" ht="12.75">
      <c r="A110" s="19" t="s">
        <v>126</v>
      </c>
      <c r="B110" s="28"/>
      <c r="C110" s="28"/>
    </row>
    <row r="111" spans="1:3" ht="25.5">
      <c r="A111" s="19" t="s">
        <v>127</v>
      </c>
      <c r="B111" s="28"/>
      <c r="C111" s="28"/>
    </row>
    <row r="112" spans="1:3" ht="12.75">
      <c r="A112" s="39" t="s">
        <v>128</v>
      </c>
      <c r="B112" s="41">
        <f>+B113+B117</f>
        <v>12048945255.429998</v>
      </c>
      <c r="C112" s="41">
        <f>+C113+C117</f>
        <v>11929663151.060001</v>
      </c>
    </row>
    <row r="113" spans="1:3" ht="12.75">
      <c r="A113" s="14" t="s">
        <v>129</v>
      </c>
      <c r="B113" s="37">
        <f>+SUM(B114:B116)</f>
        <v>1969457381.56</v>
      </c>
      <c r="C113" s="17">
        <f>+SUM(C114:C116)</f>
        <v>2400170806.8100004</v>
      </c>
    </row>
    <row r="114" spans="1:3" ht="12.75">
      <c r="A114" s="19" t="s">
        <v>130</v>
      </c>
      <c r="B114" s="28">
        <v>759186110.72</v>
      </c>
      <c r="C114" s="28">
        <v>1037885322.7</v>
      </c>
    </row>
    <row r="115" spans="1:3" ht="12.75">
      <c r="A115" s="19" t="s">
        <v>131</v>
      </c>
      <c r="B115" s="28"/>
      <c r="C115" s="28"/>
    </row>
    <row r="116" spans="1:3" ht="12.75">
      <c r="A116" s="19" t="s">
        <v>132</v>
      </c>
      <c r="B116" s="28">
        <v>1210271270.84</v>
      </c>
      <c r="C116" s="28">
        <f>1316935258.4+45350225.71</f>
        <v>1362285484.1100001</v>
      </c>
    </row>
    <row r="117" spans="1:3" ht="12.75">
      <c r="A117" s="14" t="s">
        <v>133</v>
      </c>
      <c r="B117" s="17">
        <f>+SUM(B118:B124)</f>
        <v>10079487873.869999</v>
      </c>
      <c r="C117" s="17">
        <f>+SUM(C118:C124)</f>
        <v>9529492344.25</v>
      </c>
    </row>
    <row r="118" spans="1:3" ht="12.75">
      <c r="A118" s="19" t="s">
        <v>134</v>
      </c>
      <c r="B118" s="28">
        <v>167564369.08</v>
      </c>
      <c r="C118" s="28">
        <v>422489974.86</v>
      </c>
    </row>
    <row r="119" spans="1:3" ht="12.75">
      <c r="A119" s="19" t="s">
        <v>135</v>
      </c>
      <c r="B119" s="28"/>
      <c r="C119" s="28"/>
    </row>
    <row r="120" spans="1:3" ht="12.75">
      <c r="A120" s="19" t="s">
        <v>136</v>
      </c>
      <c r="B120" s="28">
        <v>16572781.2</v>
      </c>
      <c r="C120" s="28">
        <v>22959183.38</v>
      </c>
    </row>
    <row r="121" spans="1:3" ht="12.75">
      <c r="A121" s="19" t="s">
        <v>137</v>
      </c>
      <c r="B121" s="28"/>
      <c r="C121" s="28">
        <v>26303.23</v>
      </c>
    </row>
    <row r="122" spans="1:3" ht="12.75">
      <c r="A122" s="19" t="s">
        <v>138</v>
      </c>
      <c r="B122" s="28">
        <v>164751561.96</v>
      </c>
      <c r="C122" s="28">
        <v>44192693.73</v>
      </c>
    </row>
    <row r="123" spans="1:3" ht="12.75">
      <c r="A123" s="19" t="s">
        <v>139</v>
      </c>
      <c r="B123" s="28">
        <v>870640219.91</v>
      </c>
      <c r="C123" s="28">
        <f>99058291.39+705627743.12+70481340.4</f>
        <v>875167374.91</v>
      </c>
    </row>
    <row r="124" spans="1:3" ht="12.75">
      <c r="A124" s="19" t="s">
        <v>140</v>
      </c>
      <c r="B124" s="28">
        <v>8859958941.72</v>
      </c>
      <c r="C124" s="28">
        <f>8164655205.33+1608.81</f>
        <v>8164656814.14</v>
      </c>
    </row>
    <row r="125" spans="1:3" ht="15">
      <c r="A125" s="39" t="s">
        <v>141</v>
      </c>
      <c r="B125" s="42">
        <f>+B112+B106+B100</f>
        <v>48600963425.79</v>
      </c>
      <c r="C125" s="42">
        <f>+C112+C106+C100</f>
        <v>54034443122.240005</v>
      </c>
    </row>
    <row r="126" spans="1:3" ht="12.75">
      <c r="A126" s="39" t="s">
        <v>288</v>
      </c>
      <c r="B126" s="41"/>
      <c r="C126" s="41"/>
    </row>
    <row r="127" spans="1:3" ht="12.75">
      <c r="A127" s="19" t="s">
        <v>142</v>
      </c>
      <c r="B127" s="28">
        <v>2181524251.36</v>
      </c>
      <c r="C127" s="28">
        <v>1631770300</v>
      </c>
    </row>
    <row r="128" spans="1:3" ht="25.5">
      <c r="A128" s="19" t="s">
        <v>143</v>
      </c>
      <c r="B128" s="28"/>
      <c r="C128" s="28"/>
    </row>
    <row r="129" spans="1:3" ht="12.75">
      <c r="A129" s="19" t="s">
        <v>144</v>
      </c>
      <c r="B129" s="86"/>
      <c r="C129" s="28"/>
    </row>
    <row r="130" spans="1:3" ht="15">
      <c r="A130" s="39" t="s">
        <v>145</v>
      </c>
      <c r="B130" s="42">
        <f>SUM(B127:B129)</f>
        <v>2181524251.36</v>
      </c>
      <c r="C130" s="42">
        <f>SUM(C127:C129)</f>
        <v>1631770300</v>
      </c>
    </row>
    <row r="131" spans="1:3" ht="15">
      <c r="A131" s="47" t="s">
        <v>146</v>
      </c>
      <c r="B131" s="42">
        <f>B125+B130</f>
        <v>50782487677.15</v>
      </c>
      <c r="C131" s="42">
        <f>C125+C130</f>
        <v>55666213422.240005</v>
      </c>
    </row>
    <row r="132" spans="1:3" ht="12.75">
      <c r="A132" s="30" t="s">
        <v>9</v>
      </c>
      <c r="B132" s="28"/>
      <c r="C132" s="28"/>
    </row>
    <row r="133" spans="1:3" ht="12.75">
      <c r="A133" s="19" t="s">
        <v>147</v>
      </c>
      <c r="B133" s="28">
        <v>2800000000</v>
      </c>
      <c r="C133" s="28">
        <v>2800000000</v>
      </c>
    </row>
    <row r="134" spans="1:3" ht="12.75">
      <c r="A134" s="19" t="s">
        <v>148</v>
      </c>
      <c r="B134" s="28"/>
      <c r="C134" s="28"/>
    </row>
    <row r="135" spans="1:3" ht="12.75">
      <c r="A135" s="19" t="s">
        <v>149</v>
      </c>
      <c r="B135" s="28"/>
      <c r="C135" s="28"/>
    </row>
    <row r="136" spans="1:3" ht="12.75">
      <c r="A136" s="39" t="s">
        <v>150</v>
      </c>
      <c r="B136" s="41">
        <f>SUM(B133:B135)</f>
        <v>2800000000</v>
      </c>
      <c r="C136" s="41">
        <f>SUM(C133:C135)</f>
        <v>2800000000</v>
      </c>
    </row>
    <row r="137" spans="1:3" ht="12.75">
      <c r="A137" s="39" t="s">
        <v>151</v>
      </c>
      <c r="B137" s="41">
        <f>SUM(B138:B142)+B145+B146</f>
        <v>19805264473.24</v>
      </c>
      <c r="C137" s="41">
        <f>SUM(C138:C142)+C145+C146</f>
        <v>18624216519.47</v>
      </c>
    </row>
    <row r="138" spans="1:3" ht="12.75">
      <c r="A138" s="19" t="s">
        <v>152</v>
      </c>
      <c r="B138" s="28">
        <v>5342622574.04</v>
      </c>
      <c r="C138" s="28">
        <v>5342622574.04</v>
      </c>
    </row>
    <row r="139" spans="1:3" ht="12.75">
      <c r="A139" s="19" t="s">
        <v>153</v>
      </c>
      <c r="B139" s="28"/>
      <c r="C139" s="28"/>
    </row>
    <row r="140" spans="1:3" ht="12.75">
      <c r="A140" s="19" t="s">
        <v>154</v>
      </c>
      <c r="B140" s="28">
        <v>7053406086.82</v>
      </c>
      <c r="C140" s="28">
        <v>5568293789.2</v>
      </c>
    </row>
    <row r="141" spans="1:3" ht="12.75">
      <c r="A141" s="19" t="s">
        <v>155</v>
      </c>
      <c r="B141" s="28"/>
      <c r="C141" s="28"/>
    </row>
    <row r="142" spans="1:3" ht="12.75">
      <c r="A142" s="14" t="s">
        <v>292</v>
      </c>
      <c r="B142" s="17">
        <f>SUM(B143:B144)</f>
        <v>7409235812.38</v>
      </c>
      <c r="C142" s="17">
        <f>SUM(C143:C144)</f>
        <v>7713300156.2300005</v>
      </c>
    </row>
    <row r="143" spans="1:3" ht="12.75">
      <c r="A143" s="19" t="s">
        <v>293</v>
      </c>
      <c r="B143" s="28">
        <v>3924818178.59</v>
      </c>
      <c r="C143" s="28">
        <f>+ОДТ!C111</f>
        <v>304064343.85000056</v>
      </c>
    </row>
    <row r="144" spans="1:5" ht="12.75">
      <c r="A144" s="19" t="s">
        <v>294</v>
      </c>
      <c r="B144" s="28">
        <v>3484417633.79</v>
      </c>
      <c r="C144" s="28">
        <f>+B142</f>
        <v>7409235812.38</v>
      </c>
      <c r="D144" s="77"/>
      <c r="E144" s="77"/>
    </row>
    <row r="145" spans="1:3" ht="12.75">
      <c r="A145" s="22" t="s">
        <v>156</v>
      </c>
      <c r="B145" s="28"/>
      <c r="C145" s="28"/>
    </row>
    <row r="146" spans="1:3" ht="12.75">
      <c r="A146" s="22" t="s">
        <v>157</v>
      </c>
      <c r="B146" s="28"/>
      <c r="C146" s="28"/>
    </row>
    <row r="147" spans="1:3" s="29" customFormat="1" ht="12.75">
      <c r="A147" s="39" t="s">
        <v>158</v>
      </c>
      <c r="B147" s="41">
        <f>+B136+B137</f>
        <v>22605264473.24</v>
      </c>
      <c r="C147" s="41">
        <f>+C136+C137</f>
        <v>21424216519.47</v>
      </c>
    </row>
    <row r="148" spans="1:3" s="31" customFormat="1" ht="23.25" customHeight="1">
      <c r="A148" s="43" t="s">
        <v>159</v>
      </c>
      <c r="B148" s="44">
        <f>B130+B125+B147</f>
        <v>73387752150.39</v>
      </c>
      <c r="C148" s="44">
        <f>C130+C125+C147</f>
        <v>77090429941.71</v>
      </c>
    </row>
    <row r="149" spans="1:3" ht="12.75">
      <c r="A149" s="8" t="s">
        <v>3</v>
      </c>
      <c r="B149" s="64">
        <f>B98-B148</f>
        <v>-0.0999908447265625</v>
      </c>
      <c r="C149" s="64">
        <f>C98-C148</f>
        <v>0</v>
      </c>
    </row>
    <row r="150" spans="1:3" ht="12.75">
      <c r="A150" s="8" t="str">
        <f>+Хавсралт!C35</f>
        <v>ГҮЙЦЭТГЭХ ЗАХИРАЛ</v>
      </c>
      <c r="C150" s="92" t="str">
        <f>+Хавсралт!H35</f>
        <v>(Г.ТЭЛМЭН)</v>
      </c>
    </row>
    <row r="151" ht="12.75">
      <c r="C151" s="92"/>
    </row>
    <row r="152" spans="1:3" ht="12.75">
      <c r="A152" s="8" t="s">
        <v>26</v>
      </c>
      <c r="C152" s="92" t="str">
        <f>+Хавсралт!H37</f>
        <v>(Х.ЦЭРЭННАДМИД)</v>
      </c>
    </row>
    <row r="153" ht="12.75">
      <c r="C153" s="92"/>
    </row>
    <row r="154" spans="2:3" ht="12.75">
      <c r="B154" s="94"/>
      <c r="C154" s="95"/>
    </row>
    <row r="155" spans="2:3" ht="12.75">
      <c r="B155" s="64"/>
      <c r="C155" s="64"/>
    </row>
  </sheetData>
  <sheetProtection/>
  <mergeCells count="4">
    <mergeCell ref="A7:A8"/>
    <mergeCell ref="B1:C1"/>
    <mergeCell ref="B2:C2"/>
    <mergeCell ref="A4:C4"/>
  </mergeCells>
  <conditionalFormatting sqref="B150:B152">
    <cfRule type="cellIs" priority="1" dxfId="0" operator="lessThan" stopIfTrue="1">
      <formula>0</formula>
    </cfRule>
  </conditionalFormatting>
  <printOptions/>
  <pageMargins left="0.62" right="0.48" top="0.79" bottom="0.7" header="0.5" footer="0.5"/>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C119"/>
  <sheetViews>
    <sheetView zoomScaleSheetLayoutView="100" zoomScalePageLayoutView="0" workbookViewId="0" topLeftCell="A91">
      <selection activeCell="A117" sqref="A117:IV120"/>
    </sheetView>
  </sheetViews>
  <sheetFormatPr defaultColWidth="9.140625" defaultRowHeight="12.75"/>
  <cols>
    <col min="1" max="1" width="62.57421875" style="25" customWidth="1"/>
    <col min="2" max="2" width="18.8515625" style="48" customWidth="1"/>
    <col min="3" max="3" width="20.28125" style="48" customWidth="1"/>
    <col min="4" max="16384" width="9.140625" style="25" customWidth="1"/>
  </cols>
  <sheetData>
    <row r="1" spans="1:3" ht="12.75">
      <c r="A1" s="50"/>
      <c r="B1" s="115" t="s">
        <v>282</v>
      </c>
      <c r="C1" s="117"/>
    </row>
    <row r="2" spans="2:3" ht="12.75">
      <c r="B2" s="115" t="s">
        <v>283</v>
      </c>
      <c r="C2" s="115"/>
    </row>
    <row r="3" spans="1:3" ht="12.75">
      <c r="A3" s="51" t="s">
        <v>267</v>
      </c>
      <c r="B3" s="49"/>
      <c r="C3" s="49" t="s">
        <v>266</v>
      </c>
    </row>
    <row r="4" spans="1:3" ht="12.75">
      <c r="A4" s="116" t="s">
        <v>161</v>
      </c>
      <c r="B4" s="116"/>
      <c r="C4" s="116"/>
    </row>
    <row r="5" spans="2:3" ht="12.75">
      <c r="B5" s="52"/>
      <c r="C5" s="52"/>
    </row>
    <row r="6" spans="1:3" ht="12.75">
      <c r="A6" s="25" t="str">
        <f>СБД!A6</f>
        <v>2022  оны 03 сарын 31 өдөр</v>
      </c>
      <c r="C6" s="53" t="s">
        <v>290</v>
      </c>
    </row>
    <row r="7" spans="1:3" ht="12.75">
      <c r="A7" s="109" t="s">
        <v>0</v>
      </c>
      <c r="B7" s="109" t="s">
        <v>1</v>
      </c>
      <c r="C7" s="109" t="s">
        <v>2</v>
      </c>
    </row>
    <row r="8" spans="1:3" ht="12.75">
      <c r="A8" s="82" t="s">
        <v>178</v>
      </c>
      <c r="B8" s="99">
        <f>SUM(B9:B18)</f>
        <v>7768611390.28</v>
      </c>
      <c r="C8" s="99">
        <f>SUM(C9:C18)</f>
        <v>2698138743.8900003</v>
      </c>
    </row>
    <row r="9" spans="1:3" ht="12.75">
      <c r="A9" s="84" t="s">
        <v>163</v>
      </c>
      <c r="B9" s="59">
        <v>7476612741.72</v>
      </c>
      <c r="C9" s="59">
        <v>2165572314.3</v>
      </c>
    </row>
    <row r="10" spans="1:3" ht="12.75">
      <c r="A10" s="84" t="s">
        <v>164</v>
      </c>
      <c r="B10" s="59">
        <v>1543252803.74</v>
      </c>
      <c r="C10" s="59">
        <v>507743354.51</v>
      </c>
    </row>
    <row r="11" spans="1:3" ht="12.75">
      <c r="A11" s="84" t="s">
        <v>165</v>
      </c>
      <c r="B11" s="59">
        <v>61649355.14</v>
      </c>
      <c r="C11" s="59">
        <v>24823075.08</v>
      </c>
    </row>
    <row r="12" spans="1:3" ht="13.5" customHeight="1">
      <c r="A12" s="84" t="s">
        <v>166</v>
      </c>
      <c r="B12" s="59"/>
      <c r="C12" s="59"/>
    </row>
    <row r="13" spans="1:3" ht="12.75">
      <c r="A13" s="84" t="s">
        <v>167</v>
      </c>
      <c r="B13" s="59"/>
      <c r="C13" s="59"/>
    </row>
    <row r="14" spans="1:3" ht="13.5" customHeight="1">
      <c r="A14" s="84" t="s">
        <v>168</v>
      </c>
      <c r="B14" s="59"/>
      <c r="C14" s="59"/>
    </row>
    <row r="15" spans="1:3" ht="12.75" customHeight="1">
      <c r="A15" s="80" t="s">
        <v>169</v>
      </c>
      <c r="B15" s="108"/>
      <c r="C15" s="108"/>
    </row>
    <row r="16" spans="1:3" ht="12.75">
      <c r="A16" s="57" t="s">
        <v>170</v>
      </c>
      <c r="B16" s="58">
        <v>18468.64</v>
      </c>
      <c r="C16" s="58"/>
    </row>
    <row r="17" spans="1:3" ht="12.75">
      <c r="A17" s="57" t="s">
        <v>171</v>
      </c>
      <c r="B17" s="58"/>
      <c r="C17" s="58"/>
    </row>
    <row r="18" spans="1:3" ht="12.75">
      <c r="A18" s="57" t="s">
        <v>172</v>
      </c>
      <c r="B18" s="58">
        <v>-1312921978.96</v>
      </c>
      <c r="C18" s="58"/>
    </row>
    <row r="19" spans="1:3" ht="12.75">
      <c r="A19" s="27" t="s">
        <v>179</v>
      </c>
      <c r="B19" s="65">
        <f>SUM(B20:B24)</f>
        <v>1516878432.46</v>
      </c>
      <c r="C19" s="65">
        <f>SUM(C20:C24)</f>
        <v>723993361.87</v>
      </c>
    </row>
    <row r="20" spans="1:3" ht="12.75">
      <c r="A20" s="57" t="s">
        <v>173</v>
      </c>
      <c r="B20" s="26">
        <v>164315835.62</v>
      </c>
      <c r="C20" s="26">
        <v>79373917.78</v>
      </c>
    </row>
    <row r="21" spans="1:3" ht="12.75" customHeight="1">
      <c r="A21" s="57" t="s">
        <v>174</v>
      </c>
      <c r="B21" s="26">
        <v>971218338.53</v>
      </c>
      <c r="C21" s="26">
        <v>633328293.45</v>
      </c>
    </row>
    <row r="22" spans="1:3" ht="12.75">
      <c r="A22" s="57" t="s">
        <v>175</v>
      </c>
      <c r="B22" s="26"/>
      <c r="C22" s="26"/>
    </row>
    <row r="23" spans="1:3" ht="12.75">
      <c r="A23" s="57" t="s">
        <v>176</v>
      </c>
      <c r="B23" s="26">
        <v>381344258.31</v>
      </c>
      <c r="C23" s="26">
        <v>11291150.64</v>
      </c>
    </row>
    <row r="24" spans="1:3" ht="12.75">
      <c r="A24" s="57" t="s">
        <v>177</v>
      </c>
      <c r="B24" s="26"/>
      <c r="C24" s="26"/>
    </row>
    <row r="25" spans="1:3" ht="18" customHeight="1">
      <c r="A25" s="97" t="s">
        <v>180</v>
      </c>
      <c r="B25" s="98">
        <f>+B8-B19</f>
        <v>6251732957.82</v>
      </c>
      <c r="C25" s="98">
        <f>+C8-C19</f>
        <v>1974145382.0200005</v>
      </c>
    </row>
    <row r="26" spans="1:3" ht="12.75">
      <c r="A26" s="82" t="s">
        <v>181</v>
      </c>
      <c r="B26" s="99">
        <f>+B27+B30+B33</f>
        <v>7588882067.37</v>
      </c>
      <c r="C26" s="99">
        <f>+C27+C30+C33</f>
        <v>1301555016.51</v>
      </c>
    </row>
    <row r="27" spans="1:3" ht="12.75">
      <c r="A27" s="100" t="s">
        <v>182</v>
      </c>
      <c r="B27" s="96">
        <f>SUM(B28:B29)</f>
        <v>245127802.60999998</v>
      </c>
      <c r="C27" s="101">
        <f>SUM(C28:C29)</f>
        <v>9567801.35</v>
      </c>
    </row>
    <row r="28" spans="1:3" ht="12.75">
      <c r="A28" s="102" t="s">
        <v>183</v>
      </c>
      <c r="B28" s="89">
        <v>15239468.92</v>
      </c>
      <c r="C28" s="89">
        <v>9567801.35</v>
      </c>
    </row>
    <row r="29" spans="1:3" ht="12.75">
      <c r="A29" s="102" t="s">
        <v>184</v>
      </c>
      <c r="B29" s="59">
        <v>229888333.69</v>
      </c>
      <c r="C29" s="89"/>
    </row>
    <row r="30" spans="1:3" ht="12.75">
      <c r="A30" s="100" t="s">
        <v>185</v>
      </c>
      <c r="B30" s="96">
        <f>SUM(B31:B32)</f>
        <v>226468009.79</v>
      </c>
      <c r="C30" s="101">
        <f>SUM(C31:C32)</f>
        <v>93793684.25</v>
      </c>
    </row>
    <row r="31" spans="1:3" ht="12.75">
      <c r="A31" s="102" t="s">
        <v>186</v>
      </c>
      <c r="B31" s="89">
        <v>226468009.79</v>
      </c>
      <c r="C31" s="89">
        <v>93793684.25</v>
      </c>
    </row>
    <row r="32" spans="1:3" ht="12.75">
      <c r="A32" s="102" t="s">
        <v>295</v>
      </c>
      <c r="B32" s="89"/>
      <c r="C32" s="89"/>
    </row>
    <row r="33" spans="1:3" ht="12.75">
      <c r="A33" s="100" t="s">
        <v>187</v>
      </c>
      <c r="B33" s="96">
        <f>SUM(B34:B40)</f>
        <v>7117286254.97</v>
      </c>
      <c r="C33" s="101">
        <f>SUM(C34:C40)</f>
        <v>1198193530.91</v>
      </c>
    </row>
    <row r="34" spans="1:3" ht="12.75">
      <c r="A34" s="102" t="s">
        <v>188</v>
      </c>
      <c r="B34" s="59"/>
      <c r="C34" s="89"/>
    </row>
    <row r="35" spans="1:3" ht="12.75">
      <c r="A35" s="102" t="s">
        <v>189</v>
      </c>
      <c r="B35" s="89">
        <v>2573682.06</v>
      </c>
      <c r="C35" s="89"/>
    </row>
    <row r="36" spans="1:3" ht="12.75">
      <c r="A36" s="102" t="s">
        <v>190</v>
      </c>
      <c r="B36" s="59"/>
      <c r="C36" s="89"/>
    </row>
    <row r="37" spans="1:3" ht="12.75">
      <c r="A37" s="102" t="s">
        <v>191</v>
      </c>
      <c r="B37" s="59"/>
      <c r="C37" s="89"/>
    </row>
    <row r="38" spans="1:3" ht="12.75">
      <c r="A38" s="102" t="s">
        <v>192</v>
      </c>
      <c r="B38" s="89">
        <v>149555164.95</v>
      </c>
      <c r="C38" s="89"/>
    </row>
    <row r="39" spans="1:3" ht="12.75">
      <c r="A39" s="102" t="s">
        <v>193</v>
      </c>
      <c r="B39" s="89">
        <v>2223823139.24</v>
      </c>
      <c r="C39" s="89">
        <v>801890920.23</v>
      </c>
    </row>
    <row r="40" spans="1:3" ht="12.75">
      <c r="A40" s="102" t="s">
        <v>194</v>
      </c>
      <c r="B40" s="89">
        <f>5027856064.36-B99-94684551.69</f>
        <v>4741334268.72</v>
      </c>
      <c r="C40" s="89">
        <v>396302610.68</v>
      </c>
    </row>
    <row r="41" spans="1:3" ht="12.75">
      <c r="A41" s="82" t="s">
        <v>195</v>
      </c>
      <c r="B41" s="99">
        <f>+B42+B47+B57</f>
        <v>7533320475.469999</v>
      </c>
      <c r="C41" s="99">
        <f>+C42+C47+C57</f>
        <v>2517112253.93</v>
      </c>
    </row>
    <row r="42" spans="1:3" ht="12.75">
      <c r="A42" s="100" t="s">
        <v>196</v>
      </c>
      <c r="B42" s="96">
        <f>SUM(B43:B46)</f>
        <v>197606861</v>
      </c>
      <c r="C42" s="96">
        <f>SUM(C43:C46)</f>
        <v>168484228.2</v>
      </c>
    </row>
    <row r="43" spans="1:3" ht="12.75">
      <c r="A43" s="102" t="s">
        <v>197</v>
      </c>
      <c r="B43" s="89">
        <v>5361375.08</v>
      </c>
      <c r="C43" s="89">
        <v>53152429.93</v>
      </c>
    </row>
    <row r="44" spans="1:3" ht="12.75">
      <c r="A44" s="102" t="s">
        <v>198</v>
      </c>
      <c r="B44" s="89"/>
      <c r="C44" s="89"/>
    </row>
    <row r="45" spans="1:3" ht="12.75">
      <c r="A45" s="102" t="s">
        <v>199</v>
      </c>
      <c r="B45" s="89">
        <v>192245485.92</v>
      </c>
      <c r="C45" s="89">
        <v>115331798.27</v>
      </c>
    </row>
    <row r="46" spans="1:3" ht="12.75">
      <c r="A46" s="102" t="s">
        <v>200</v>
      </c>
      <c r="B46" s="89"/>
      <c r="C46" s="89"/>
    </row>
    <row r="47" spans="1:3" ht="12.75">
      <c r="A47" s="100" t="s">
        <v>201</v>
      </c>
      <c r="B47" s="96">
        <f>SUM(B48:B56)</f>
        <v>1270156407.33</v>
      </c>
      <c r="C47" s="101">
        <f>SUM(C48:C56)</f>
        <v>400145930.76</v>
      </c>
    </row>
    <row r="48" spans="1:3" ht="12.75">
      <c r="A48" s="102" t="s">
        <v>202</v>
      </c>
      <c r="B48" s="89">
        <v>883749996.56</v>
      </c>
      <c r="C48" s="89">
        <v>235517797</v>
      </c>
    </row>
    <row r="49" spans="1:3" ht="12.75">
      <c r="A49" s="102" t="s">
        <v>203</v>
      </c>
      <c r="B49" s="89">
        <v>196014436.62</v>
      </c>
      <c r="C49" s="89">
        <v>118405320.85</v>
      </c>
    </row>
    <row r="50" spans="1:3" ht="12.75">
      <c r="A50" s="102" t="s">
        <v>204</v>
      </c>
      <c r="B50" s="89"/>
      <c r="C50" s="89"/>
    </row>
    <row r="51" spans="1:3" ht="12.75">
      <c r="A51" s="102" t="s">
        <v>205</v>
      </c>
      <c r="B51" s="89">
        <v>2798600</v>
      </c>
      <c r="C51" s="89">
        <v>1060873</v>
      </c>
    </row>
    <row r="52" spans="1:3" ht="12.75">
      <c r="A52" s="102" t="s">
        <v>206</v>
      </c>
      <c r="B52" s="89">
        <v>20728574</v>
      </c>
      <c r="C52" s="89">
        <v>8000000</v>
      </c>
    </row>
    <row r="53" spans="1:3" ht="12.75">
      <c r="A53" s="102" t="s">
        <v>207</v>
      </c>
      <c r="B53" s="89">
        <v>134469626.69</v>
      </c>
      <c r="C53" s="89">
        <v>36604539.91</v>
      </c>
    </row>
    <row r="54" spans="1:3" ht="12.75">
      <c r="A54" s="102" t="s">
        <v>208</v>
      </c>
      <c r="B54" s="89">
        <v>28545173.46</v>
      </c>
      <c r="C54" s="89"/>
    </row>
    <row r="55" spans="1:3" ht="12.75">
      <c r="A55" s="102" t="s">
        <v>209</v>
      </c>
      <c r="B55" s="89">
        <v>2510000</v>
      </c>
      <c r="C55" s="89">
        <v>557400</v>
      </c>
    </row>
    <row r="56" spans="1:3" ht="12.75">
      <c r="A56" s="102" t="s">
        <v>210</v>
      </c>
      <c r="B56" s="59">
        <v>1340000</v>
      </c>
      <c r="C56" s="89"/>
    </row>
    <row r="57" spans="1:3" ht="12.75">
      <c r="A57" s="100" t="s">
        <v>211</v>
      </c>
      <c r="B57" s="96">
        <f>SUM(B58:B82)</f>
        <v>6065557207.139999</v>
      </c>
      <c r="C57" s="101">
        <f>SUM(C58:C82)</f>
        <v>1948482094.9699998</v>
      </c>
    </row>
    <row r="58" spans="1:3" ht="25.5">
      <c r="A58" s="102" t="s">
        <v>212</v>
      </c>
      <c r="B58" s="89">
        <v>829110.6</v>
      </c>
      <c r="C58" s="89">
        <v>7243905</v>
      </c>
    </row>
    <row r="59" spans="1:3" ht="25.5">
      <c r="A59" s="102" t="s">
        <v>213</v>
      </c>
      <c r="B59" s="89">
        <v>303012191.19</v>
      </c>
      <c r="C59" s="89">
        <v>103974835.88</v>
      </c>
    </row>
    <row r="60" spans="1:3" ht="12.75">
      <c r="A60" s="102" t="s">
        <v>214</v>
      </c>
      <c r="B60" s="59"/>
      <c r="C60" s="89"/>
    </row>
    <row r="61" spans="1:3" ht="12.75">
      <c r="A61" s="102" t="s">
        <v>215</v>
      </c>
      <c r="B61" s="59"/>
      <c r="C61" s="89"/>
    </row>
    <row r="62" spans="1:3" ht="13.5" customHeight="1">
      <c r="A62" s="102" t="s">
        <v>216</v>
      </c>
      <c r="B62" s="89">
        <v>2396991784.12</v>
      </c>
      <c r="C62" s="89">
        <v>815322191.6</v>
      </c>
    </row>
    <row r="63" spans="1:3" ht="12.75">
      <c r="A63" s="102" t="s">
        <v>217</v>
      </c>
      <c r="B63" s="89">
        <f>706223142.08+5246400</f>
        <v>711469542.08</v>
      </c>
      <c r="C63" s="89">
        <v>202016000</v>
      </c>
    </row>
    <row r="64" spans="1:3" ht="12.75">
      <c r="A64" s="102" t="s">
        <v>218</v>
      </c>
      <c r="B64" s="89">
        <v>16721859</v>
      </c>
      <c r="C64" s="89">
        <v>3043006.74</v>
      </c>
    </row>
    <row r="65" spans="1:3" ht="12.75">
      <c r="A65" s="102" t="s">
        <v>219</v>
      </c>
      <c r="B65" s="89">
        <v>127845806</v>
      </c>
      <c r="C65" s="89">
        <v>68604161.28</v>
      </c>
    </row>
    <row r="66" spans="1:3" ht="12" customHeight="1">
      <c r="A66" s="102" t="s">
        <v>220</v>
      </c>
      <c r="B66" s="89">
        <f>13530709.72+19720800</f>
        <v>33251509.72</v>
      </c>
      <c r="C66" s="89">
        <v>3437499.78</v>
      </c>
    </row>
    <row r="67" spans="1:3" ht="12.75">
      <c r="A67" s="102" t="s">
        <v>221</v>
      </c>
      <c r="B67" s="89">
        <f>267399689.05+563750.29</f>
        <v>267963439.34</v>
      </c>
      <c r="C67" s="89">
        <v>87942895.83</v>
      </c>
    </row>
    <row r="68" spans="1:3" ht="12.75">
      <c r="A68" s="102" t="s">
        <v>222</v>
      </c>
      <c r="B68" s="89">
        <v>35893090.36</v>
      </c>
      <c r="C68" s="89">
        <v>9899431.23</v>
      </c>
    </row>
    <row r="69" spans="1:3" ht="12.75">
      <c r="A69" s="102" t="s">
        <v>223</v>
      </c>
      <c r="B69" s="89">
        <v>14853469</v>
      </c>
      <c r="C69" s="89">
        <v>6307829.7</v>
      </c>
    </row>
    <row r="70" spans="1:3" ht="12.75">
      <c r="A70" s="102" t="s">
        <v>224</v>
      </c>
      <c r="B70" s="89">
        <v>18450049</v>
      </c>
      <c r="C70" s="89">
        <v>4100000</v>
      </c>
    </row>
    <row r="71" spans="1:3" ht="12.75">
      <c r="A71" s="102" t="s">
        <v>225</v>
      </c>
      <c r="B71" s="89">
        <v>2334550</v>
      </c>
      <c r="C71" s="89">
        <f>1178000+448233.32</f>
        <v>1626233.32</v>
      </c>
    </row>
    <row r="72" spans="1:3" ht="12.75">
      <c r="A72" s="102" t="s">
        <v>226</v>
      </c>
      <c r="B72" s="89">
        <v>21940000</v>
      </c>
      <c r="C72" s="89">
        <v>4386722</v>
      </c>
    </row>
    <row r="73" spans="1:3" ht="12.75">
      <c r="A73" s="102" t="s">
        <v>227</v>
      </c>
      <c r="B73" s="89"/>
      <c r="C73" s="89"/>
    </row>
    <row r="74" spans="1:3" ht="12.75">
      <c r="A74" s="102" t="s">
        <v>228</v>
      </c>
      <c r="B74" s="89"/>
      <c r="C74" s="89"/>
    </row>
    <row r="75" spans="1:3" ht="12.75">
      <c r="A75" s="102" t="s">
        <v>229</v>
      </c>
      <c r="B75" s="89">
        <v>364037871.24</v>
      </c>
      <c r="C75" s="89">
        <v>90972588.35</v>
      </c>
    </row>
    <row r="76" spans="1:3" ht="12.75">
      <c r="A76" s="102" t="s">
        <v>230</v>
      </c>
      <c r="B76" s="89">
        <v>128150</v>
      </c>
      <c r="C76" s="89"/>
    </row>
    <row r="77" spans="1:3" ht="12.75">
      <c r="A77" s="102" t="s">
        <v>231</v>
      </c>
      <c r="B77" s="89">
        <f>894072287.73+121155099</f>
        <v>1015227386.73</v>
      </c>
      <c r="C77" s="89">
        <v>352500259.7</v>
      </c>
    </row>
    <row r="78" spans="1:3" ht="12.75">
      <c r="A78" s="102" t="s">
        <v>232</v>
      </c>
      <c r="B78" s="89">
        <v>32122370</v>
      </c>
      <c r="C78" s="89">
        <v>2023000</v>
      </c>
    </row>
    <row r="79" spans="1:3" ht="12.75">
      <c r="A79" s="102" t="s">
        <v>233</v>
      </c>
      <c r="B79" s="89"/>
      <c r="C79" s="89"/>
    </row>
    <row r="80" spans="1:3" ht="12.75">
      <c r="A80" s="102" t="s">
        <v>234</v>
      </c>
      <c r="B80" s="89"/>
      <c r="C80" s="89"/>
    </row>
    <row r="81" spans="1:3" ht="12.75">
      <c r="A81" s="102" t="s">
        <v>235</v>
      </c>
      <c r="B81" s="89">
        <v>25173605</v>
      </c>
      <c r="C81" s="89">
        <v>15496989.2</v>
      </c>
    </row>
    <row r="82" spans="1:3" ht="12.75">
      <c r="A82" s="102" t="s">
        <v>236</v>
      </c>
      <c r="B82" s="89">
        <f>621814923.13+48310693.22+4449093+3949870-1213155.59</f>
        <v>677311423.76</v>
      </c>
      <c r="C82" s="89">
        <f>144715209.37+1364100+225000+4143159+19137076.99</f>
        <v>169584545.36</v>
      </c>
    </row>
    <row r="83" spans="1:3" ht="17.25" customHeight="1">
      <c r="A83" s="81" t="s">
        <v>237</v>
      </c>
      <c r="B83" s="103">
        <f>B26-B41</f>
        <v>55561591.90000057</v>
      </c>
      <c r="C83" s="103">
        <f>C26-C41</f>
        <v>-1215557237.4199998</v>
      </c>
    </row>
    <row r="84" spans="1:3" ht="26.25" customHeight="1">
      <c r="A84" s="82" t="s">
        <v>238</v>
      </c>
      <c r="B84" s="99">
        <f>+B25+B83</f>
        <v>6307294549.72</v>
      </c>
      <c r="C84" s="99">
        <f>+C25+C83</f>
        <v>758588144.6000006</v>
      </c>
    </row>
    <row r="85" spans="1:3" s="60" customFormat="1" ht="12.75">
      <c r="A85" s="83" t="s">
        <v>239</v>
      </c>
      <c r="B85" s="96">
        <f>SUM(B86:B91)</f>
        <v>2145841706.99</v>
      </c>
      <c r="C85" s="96">
        <f>SUM(C86:C91)</f>
        <v>448317454.26000005</v>
      </c>
    </row>
    <row r="86" spans="1:3" ht="12.75">
      <c r="A86" s="84" t="s">
        <v>240</v>
      </c>
      <c r="B86" s="59"/>
      <c r="C86" s="59"/>
    </row>
    <row r="87" spans="1:3" ht="12.75">
      <c r="A87" s="84" t="s">
        <v>241</v>
      </c>
      <c r="B87" s="89">
        <v>2143376034.35</v>
      </c>
      <c r="C87" s="89">
        <v>448100517.72</v>
      </c>
    </row>
    <row r="88" spans="1:3" ht="12.75">
      <c r="A88" s="84" t="s">
        <v>242</v>
      </c>
      <c r="B88" s="89"/>
      <c r="C88" s="89"/>
    </row>
    <row r="89" spans="1:3" ht="12.75">
      <c r="A89" s="84" t="s">
        <v>243</v>
      </c>
      <c r="B89" s="89"/>
      <c r="C89" s="89"/>
    </row>
    <row r="90" spans="1:3" ht="12.75">
      <c r="A90" s="84" t="s">
        <v>244</v>
      </c>
      <c r="B90" s="89"/>
      <c r="C90" s="89">
        <v>216936.54</v>
      </c>
    </row>
    <row r="91" spans="1:3" ht="12.75">
      <c r="A91" s="84" t="s">
        <v>245</v>
      </c>
      <c r="B91" s="89">
        <v>2465672.64</v>
      </c>
      <c r="C91" s="89"/>
    </row>
    <row r="92" spans="1:3" ht="12.75">
      <c r="A92" s="104" t="s">
        <v>246</v>
      </c>
      <c r="B92" s="99">
        <f>B84-B85</f>
        <v>4161452842.7300005</v>
      </c>
      <c r="C92" s="99">
        <f>C84-C85</f>
        <v>310270690.34000057</v>
      </c>
    </row>
    <row r="93" spans="1:3" ht="12.75">
      <c r="A93" s="83" t="s">
        <v>247</v>
      </c>
      <c r="B93" s="96">
        <f>SUM(B94:B99)</f>
        <v>678569063.64</v>
      </c>
      <c r="C93" s="96">
        <f>SUM(C94:C99)</f>
        <v>72391651.97</v>
      </c>
    </row>
    <row r="94" spans="1:3" ht="12.75">
      <c r="A94" s="84" t="s">
        <v>248</v>
      </c>
      <c r="B94" s="59"/>
      <c r="C94" s="59"/>
    </row>
    <row r="95" spans="1:3" ht="12.75">
      <c r="A95" s="84" t="s">
        <v>249</v>
      </c>
      <c r="B95" s="59">
        <v>100000000</v>
      </c>
      <c r="C95" s="59"/>
    </row>
    <row r="96" spans="1:3" ht="12.75">
      <c r="A96" s="84" t="s">
        <v>250</v>
      </c>
      <c r="B96" s="59">
        <v>16849910.17</v>
      </c>
      <c r="C96" s="59"/>
    </row>
    <row r="97" spans="1:3" ht="12.75">
      <c r="A97" s="84" t="s">
        <v>251</v>
      </c>
      <c r="B97" s="59">
        <v>15971696.02</v>
      </c>
      <c r="C97" s="59"/>
    </row>
    <row r="98" spans="1:3" ht="12.75">
      <c r="A98" s="84" t="s">
        <v>252</v>
      </c>
      <c r="B98" s="59">
        <v>353910213.5</v>
      </c>
      <c r="C98" s="59">
        <v>72391651.97</v>
      </c>
    </row>
    <row r="99" spans="1:3" ht="12.75">
      <c r="A99" s="84" t="s">
        <v>253</v>
      </c>
      <c r="B99" s="59">
        <v>191837243.95</v>
      </c>
      <c r="C99" s="59"/>
    </row>
    <row r="100" spans="1:3" ht="12.75">
      <c r="A100" s="83" t="s">
        <v>254</v>
      </c>
      <c r="B100" s="96">
        <f>SUM(B101:B105)</f>
        <v>292032923.33000004</v>
      </c>
      <c r="C100" s="96">
        <f>SUM(C101:C105)</f>
        <v>7727385</v>
      </c>
    </row>
    <row r="101" spans="1:3" ht="12.75">
      <c r="A101" s="84" t="s">
        <v>255</v>
      </c>
      <c r="B101" s="89">
        <v>891697</v>
      </c>
      <c r="C101" s="89"/>
    </row>
    <row r="102" spans="1:3" ht="12.75">
      <c r="A102" s="84" t="s">
        <v>256</v>
      </c>
      <c r="B102" s="89">
        <v>10102060</v>
      </c>
      <c r="C102" s="89"/>
    </row>
    <row r="103" spans="1:3" ht="12.75">
      <c r="A103" s="84" t="s">
        <v>257</v>
      </c>
      <c r="B103" s="89"/>
      <c r="C103" s="89"/>
    </row>
    <row r="104" spans="1:3" ht="12.75">
      <c r="A104" s="84" t="s">
        <v>258</v>
      </c>
      <c r="B104" s="89">
        <v>60395153.09</v>
      </c>
      <c r="C104" s="89">
        <v>3727385</v>
      </c>
    </row>
    <row r="105" spans="1:3" ht="12.75">
      <c r="A105" s="84" t="s">
        <v>259</v>
      </c>
      <c r="B105" s="89">
        <f>139975000+80669013.24</f>
        <v>220644013.24</v>
      </c>
      <c r="C105" s="89">
        <v>4000000</v>
      </c>
    </row>
    <row r="106" spans="1:3" ht="12.75">
      <c r="A106" s="83" t="s">
        <v>260</v>
      </c>
      <c r="B106" s="96">
        <f>B92+B93-B100</f>
        <v>4547988983.040001</v>
      </c>
      <c r="C106" s="96">
        <f>C92+C93-C100</f>
        <v>374934957.31000054</v>
      </c>
    </row>
    <row r="107" spans="1:3" ht="12.75">
      <c r="A107" s="105" t="s">
        <v>261</v>
      </c>
      <c r="B107" s="59">
        <v>0</v>
      </c>
      <c r="C107" s="59">
        <v>0</v>
      </c>
    </row>
    <row r="108" spans="1:3" ht="12.75">
      <c r="A108" s="105" t="s">
        <v>262</v>
      </c>
      <c r="B108" s="59">
        <v>0</v>
      </c>
      <c r="C108" s="59">
        <v>0</v>
      </c>
    </row>
    <row r="109" spans="1:3" ht="12.75">
      <c r="A109" s="82" t="s">
        <v>263</v>
      </c>
      <c r="B109" s="99">
        <f>+B92+B93-B100</f>
        <v>4547988983.040001</v>
      </c>
      <c r="C109" s="99">
        <f>+C92+C93-C100</f>
        <v>374934957.31000054</v>
      </c>
    </row>
    <row r="110" spans="1:3" ht="12.75">
      <c r="A110" s="105" t="s">
        <v>264</v>
      </c>
      <c r="B110" s="89">
        <v>623170804.45</v>
      </c>
      <c r="C110" s="89">
        <v>70870613.46</v>
      </c>
    </row>
    <row r="111" spans="1:3" ht="18" customHeight="1">
      <c r="A111" s="106" t="s">
        <v>265</v>
      </c>
      <c r="B111" s="107">
        <f>+B109-B110</f>
        <v>3924818178.590001</v>
      </c>
      <c r="C111" s="107">
        <f>+C109-C110</f>
        <v>304064343.85000056</v>
      </c>
    </row>
    <row r="112" spans="1:3" ht="12.75">
      <c r="A112" s="25" t="s">
        <v>3</v>
      </c>
      <c r="C112" s="62"/>
    </row>
    <row r="113" spans="1:3" ht="12.75">
      <c r="A113" s="25" t="str">
        <f>+Хавсралт!C35</f>
        <v>ГҮЙЦЭТГЭХ ЗАХИРАЛ</v>
      </c>
      <c r="C113" s="63" t="str">
        <f>+Хавсралт!H35</f>
        <v>(Г.ТЭЛМЭН)</v>
      </c>
    </row>
    <row r="115" spans="1:3" ht="12.75">
      <c r="A115" s="25" t="s">
        <v>26</v>
      </c>
      <c r="C115" s="63" t="str">
        <f>+Хавсралт!H37</f>
        <v>(Х.ЦЭРЭННАДМИД)</v>
      </c>
    </row>
    <row r="117" spans="1:3" ht="12.75" hidden="1">
      <c r="A117" s="48" t="s">
        <v>289</v>
      </c>
      <c r="B117" s="64">
        <f>+B8+B26+B93+B107</f>
        <v>16036062521.289999</v>
      </c>
      <c r="C117" s="64">
        <f>+C8+C26+C93+C107</f>
        <v>4072085412.3700004</v>
      </c>
    </row>
    <row r="118" spans="1:3" ht="12.75" hidden="1">
      <c r="A118" s="48" t="s">
        <v>297</v>
      </c>
      <c r="B118" s="64">
        <f>+B19+B41+B85+B100+B108</f>
        <v>11488073538.25</v>
      </c>
      <c r="C118" s="64">
        <f>+C19+C41+C85+C100+C108</f>
        <v>3697150455.06</v>
      </c>
    </row>
    <row r="119" spans="1:3" ht="12.75" hidden="1">
      <c r="A119" s="64" t="s">
        <v>298</v>
      </c>
      <c r="B119" s="64">
        <f>+B117-B118</f>
        <v>4547988983.039999</v>
      </c>
      <c r="C119" s="64">
        <f>+C117-C118</f>
        <v>374934957.3100004</v>
      </c>
    </row>
    <row r="120" ht="12.75" hidden="1"/>
  </sheetData>
  <sheetProtection/>
  <mergeCells count="3">
    <mergeCell ref="B1:C1"/>
    <mergeCell ref="B2:C2"/>
    <mergeCell ref="A4:C4"/>
  </mergeCells>
  <printOptions/>
  <pageMargins left="0.75" right="0.2" top="0.26" bottom="0.27" header="0.26" footer="0.28"/>
  <pageSetup fitToHeight="0" fitToWidth="1" horizontalDpi="600" verticalDpi="600" orientation="portrait" scale="96" r:id="rId1"/>
  <rowBreaks count="1" manualBreakCount="1">
    <brk id="6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zoomScaleSheetLayoutView="100" zoomScalePageLayoutView="0" workbookViewId="0" topLeftCell="A1">
      <selection activeCell="F32" sqref="F32"/>
    </sheetView>
  </sheetViews>
  <sheetFormatPr defaultColWidth="9.140625" defaultRowHeight="12.75"/>
  <cols>
    <col min="1" max="1" width="46.421875" style="25" bestFit="1" customWidth="1"/>
    <col min="2" max="2" width="25.00390625" style="48" customWidth="1"/>
    <col min="3" max="3" width="19.7109375" style="48" customWidth="1"/>
    <col min="4" max="4" width="18.7109375" style="48" customWidth="1"/>
    <col min="5" max="5" width="17.140625" style="48" customWidth="1"/>
    <col min="6" max="6" width="20.140625" style="48" customWidth="1"/>
    <col min="7" max="7" width="23.00390625" style="48" bestFit="1" customWidth="1"/>
    <col min="8" max="8" width="17.57421875" style="25" customWidth="1"/>
    <col min="9" max="9" width="19.7109375" style="25" customWidth="1"/>
    <col min="10" max="18" width="17.57421875" style="25" customWidth="1"/>
    <col min="19" max="16384" width="9.140625" style="25" customWidth="1"/>
  </cols>
  <sheetData>
    <row r="1" spans="6:7" ht="12.75">
      <c r="F1" s="115" t="s">
        <v>282</v>
      </c>
      <c r="G1" s="117"/>
    </row>
    <row r="2" spans="6:7" ht="12.75">
      <c r="F2" s="115" t="s">
        <v>283</v>
      </c>
      <c r="G2" s="115"/>
    </row>
    <row r="3" spans="3:7" ht="12.75">
      <c r="C3" s="49" t="s">
        <v>10</v>
      </c>
      <c r="G3" s="49" t="s">
        <v>268</v>
      </c>
    </row>
    <row r="4" spans="1:7" ht="12.75">
      <c r="A4" s="72" t="s">
        <v>306</v>
      </c>
      <c r="B4" s="49"/>
      <c r="D4" s="118" t="str">
        <f>СБД!A6</f>
        <v>2022  оны 03 сарын 31 өдөр</v>
      </c>
      <c r="E4" s="118"/>
      <c r="G4" s="25"/>
    </row>
    <row r="5" spans="1:7" ht="12.75">
      <c r="A5" s="25" t="s">
        <v>25</v>
      </c>
      <c r="B5" s="49"/>
      <c r="G5" s="25"/>
    </row>
    <row r="6" ht="12.75">
      <c r="G6" s="53" t="s">
        <v>290</v>
      </c>
    </row>
    <row r="7" spans="1:7" ht="25.5">
      <c r="A7" s="54" t="s">
        <v>0</v>
      </c>
      <c r="B7" s="54" t="s">
        <v>11</v>
      </c>
      <c r="C7" s="54" t="s">
        <v>12</v>
      </c>
      <c r="D7" s="54" t="s">
        <v>13</v>
      </c>
      <c r="E7" s="54" t="s">
        <v>14</v>
      </c>
      <c r="F7" s="54" t="s">
        <v>15</v>
      </c>
      <c r="G7" s="54" t="s">
        <v>16</v>
      </c>
    </row>
    <row r="8" spans="1:7" ht="17.25" customHeight="1">
      <c r="A8" s="27" t="s">
        <v>302</v>
      </c>
      <c r="B8" s="70">
        <v>2735604490</v>
      </c>
      <c r="C8" s="73">
        <v>3694291263.72</v>
      </c>
      <c r="D8" s="71">
        <f>+'[2]ӨӨТ'!$D$18</f>
        <v>976952780.44</v>
      </c>
      <c r="E8" s="71"/>
      <c r="F8" s="70">
        <f>+'[2]ӨӨТ'!$F$18</f>
        <v>3846420861.6800003</v>
      </c>
      <c r="G8" s="70">
        <f>SUM(B8:F8)</f>
        <v>11253269395.84</v>
      </c>
    </row>
    <row r="9" spans="1:7" ht="17.25" customHeight="1">
      <c r="A9" s="61" t="s">
        <v>17</v>
      </c>
      <c r="B9" s="73"/>
      <c r="C9" s="75"/>
      <c r="D9" s="74"/>
      <c r="E9" s="74"/>
      <c r="F9" s="75"/>
      <c r="G9" s="73">
        <f aca="true" t="shared" si="0" ref="G9:G19">SUM(B9:F9)</f>
        <v>0</v>
      </c>
    </row>
    <row r="10" spans="1:7" ht="17.25" customHeight="1">
      <c r="A10" s="55" t="s">
        <v>18</v>
      </c>
      <c r="B10" s="73">
        <v>2735604490</v>
      </c>
      <c r="C10" s="73">
        <v>3694291263.72</v>
      </c>
      <c r="D10" s="73">
        <f>+D8+D9</f>
        <v>976952780.44</v>
      </c>
      <c r="E10" s="73">
        <f>+E8+E9</f>
        <v>0</v>
      </c>
      <c r="F10" s="73">
        <f>+F8+F9</f>
        <v>3846420861.6800003</v>
      </c>
      <c r="G10" s="73">
        <f>SUM(B10:F10)</f>
        <v>11253269395.84</v>
      </c>
    </row>
    <row r="11" spans="1:7" ht="17.25" customHeight="1">
      <c r="A11" s="61" t="s">
        <v>19</v>
      </c>
      <c r="B11" s="73"/>
      <c r="C11" s="74" t="s">
        <v>3</v>
      </c>
      <c r="D11" s="74" t="s">
        <v>3</v>
      </c>
      <c r="E11" s="74" t="s">
        <v>3</v>
      </c>
      <c r="F11" s="74" t="s">
        <v>3</v>
      </c>
      <c r="G11" s="73">
        <f t="shared" si="0"/>
        <v>0</v>
      </c>
    </row>
    <row r="12" spans="1:7" ht="17.25" customHeight="1">
      <c r="A12" s="61" t="s">
        <v>20</v>
      </c>
      <c r="B12" s="73"/>
      <c r="C12" s="74" t="s">
        <v>3</v>
      </c>
      <c r="D12" s="58">
        <f>+'[2]ӨӨТ'!$D$22</f>
        <v>6076453306.379999</v>
      </c>
      <c r="E12" s="74" t="s">
        <v>3</v>
      </c>
      <c r="F12" s="74"/>
      <c r="G12" s="73">
        <f t="shared" si="0"/>
        <v>6076453306.379999</v>
      </c>
    </row>
    <row r="13" spans="1:7" ht="17.25" customHeight="1">
      <c r="A13" s="61" t="s">
        <v>21</v>
      </c>
      <c r="B13" s="73"/>
      <c r="C13" s="74" t="s">
        <v>3</v>
      </c>
      <c r="D13" s="74" t="s">
        <v>3</v>
      </c>
      <c r="E13" s="74" t="s">
        <v>3</v>
      </c>
      <c r="F13" s="76"/>
      <c r="G13" s="73">
        <f t="shared" si="0"/>
        <v>0</v>
      </c>
    </row>
    <row r="14" spans="1:7" ht="17.25" customHeight="1">
      <c r="A14" s="61" t="s">
        <v>22</v>
      </c>
      <c r="B14" s="73"/>
      <c r="C14" s="74"/>
      <c r="D14" s="74"/>
      <c r="E14" s="74"/>
      <c r="F14" s="58">
        <f>+'[2]ӨӨТ'!$F$24</f>
        <v>624468986.4</v>
      </c>
      <c r="G14" s="73">
        <f t="shared" si="0"/>
        <v>624468986.4</v>
      </c>
    </row>
    <row r="15" spans="1:7" ht="17.25" customHeight="1">
      <c r="A15" s="61" t="s">
        <v>23</v>
      </c>
      <c r="B15" s="73"/>
      <c r="C15" s="74"/>
      <c r="D15" s="74"/>
      <c r="E15" s="74"/>
      <c r="F15" s="58">
        <f>+СБД!B143</f>
        <v>3924818178.59</v>
      </c>
      <c r="G15" s="73">
        <f t="shared" si="0"/>
        <v>3924818178.59</v>
      </c>
    </row>
    <row r="16" spans="1:8" ht="17.25" customHeight="1">
      <c r="A16" s="61" t="s">
        <v>4</v>
      </c>
      <c r="B16" s="75"/>
      <c r="C16" s="74"/>
      <c r="D16" s="74"/>
      <c r="E16" s="74"/>
      <c r="F16" s="58">
        <v>-986472214.29</v>
      </c>
      <c r="G16" s="73">
        <f>SUM(B16:F16)</f>
        <v>-986472214.29</v>
      </c>
      <c r="H16" s="78"/>
    </row>
    <row r="17" spans="1:8" ht="17.25" customHeight="1">
      <c r="A17" s="61" t="s">
        <v>24</v>
      </c>
      <c r="B17" s="75">
        <v>64395510</v>
      </c>
      <c r="C17" s="58">
        <v>1648331310.32</v>
      </c>
      <c r="D17" s="74"/>
      <c r="E17" s="74"/>
      <c r="F17" s="74"/>
      <c r="G17" s="73"/>
      <c r="H17" s="78"/>
    </row>
    <row r="18" spans="1:10" ht="17.25" customHeight="1">
      <c r="A18" s="27" t="s">
        <v>304</v>
      </c>
      <c r="B18" s="70">
        <f>SUM(B10:B17)</f>
        <v>2800000000</v>
      </c>
      <c r="C18" s="70">
        <f>SUM(C10:C17)</f>
        <v>5342622574.04</v>
      </c>
      <c r="D18" s="70">
        <f>SUM(D10:D17)</f>
        <v>7053406086.82</v>
      </c>
      <c r="E18" s="70">
        <f>SUM(E10:E17)</f>
        <v>0</v>
      </c>
      <c r="F18" s="70">
        <f>SUM(F10:F17)</f>
        <v>7409235812.38</v>
      </c>
      <c r="G18" s="70">
        <f>SUM(B18:F18)</f>
        <v>22605264473.24</v>
      </c>
      <c r="H18" s="79">
        <f>+'[2]ӨӨТ'!$G$28-G18</f>
        <v>0</v>
      </c>
      <c r="I18" s="87"/>
      <c r="J18" s="78"/>
    </row>
    <row r="19" spans="1:10" ht="17.25" customHeight="1">
      <c r="A19" s="61" t="s">
        <v>17</v>
      </c>
      <c r="B19" s="75"/>
      <c r="C19" s="58"/>
      <c r="D19" s="58"/>
      <c r="E19" s="58"/>
      <c r="F19" s="58"/>
      <c r="G19" s="73">
        <f t="shared" si="0"/>
        <v>0</v>
      </c>
      <c r="H19" s="79"/>
      <c r="I19" s="79"/>
      <c r="J19" s="78"/>
    </row>
    <row r="20" spans="1:8" ht="17.25" customHeight="1">
      <c r="A20" s="55" t="s">
        <v>18</v>
      </c>
      <c r="B20" s="56">
        <f>+B19+B18</f>
        <v>2800000000</v>
      </c>
      <c r="C20" s="56">
        <f>+C19+C18</f>
        <v>5342622574.04</v>
      </c>
      <c r="D20" s="56">
        <f>+D19+D18</f>
        <v>7053406086.82</v>
      </c>
      <c r="E20" s="56">
        <f>+E19+E18</f>
        <v>0</v>
      </c>
      <c r="F20" s="56">
        <f>+F19+F18</f>
        <v>7409235812.38</v>
      </c>
      <c r="G20" s="73">
        <f>SUM(B20:F20)</f>
        <v>22605264473.24</v>
      </c>
      <c r="H20" s="78"/>
    </row>
    <row r="21" spans="1:7" ht="17.25" customHeight="1">
      <c r="A21" s="61" t="s">
        <v>19</v>
      </c>
      <c r="B21" s="58" t="s">
        <v>3</v>
      </c>
      <c r="C21" s="58"/>
      <c r="D21" s="58" t="s">
        <v>3</v>
      </c>
      <c r="E21" s="58" t="s">
        <v>3</v>
      </c>
      <c r="F21" s="58" t="s">
        <v>3</v>
      </c>
      <c r="G21" s="73">
        <f aca="true" t="shared" si="1" ref="G21:G27">SUM(B21:F21)</f>
        <v>0</v>
      </c>
    </row>
    <row r="22" spans="1:7" ht="17.25" customHeight="1">
      <c r="A22" s="61" t="s">
        <v>20</v>
      </c>
      <c r="B22" s="58"/>
      <c r="C22" s="58"/>
      <c r="D22" s="58">
        <v>-1485112297.62</v>
      </c>
      <c r="E22" s="58" t="s">
        <v>3</v>
      </c>
      <c r="F22" s="58" t="s">
        <v>3</v>
      </c>
      <c r="G22" s="73">
        <f t="shared" si="1"/>
        <v>-1485112297.62</v>
      </c>
    </row>
    <row r="23" spans="1:7" ht="17.25" customHeight="1">
      <c r="A23" s="61" t="s">
        <v>21</v>
      </c>
      <c r="B23" s="58" t="s">
        <v>3</v>
      </c>
      <c r="C23" s="58"/>
      <c r="D23" s="58" t="s">
        <v>3</v>
      </c>
      <c r="E23" s="58" t="s">
        <v>3</v>
      </c>
      <c r="F23" s="58" t="s">
        <v>3</v>
      </c>
      <c r="G23" s="73">
        <f t="shared" si="1"/>
        <v>0</v>
      </c>
    </row>
    <row r="24" spans="1:7" ht="17.25" customHeight="1">
      <c r="A24" s="61" t="s">
        <v>22</v>
      </c>
      <c r="B24" s="58" t="s">
        <v>3</v>
      </c>
      <c r="C24" s="58"/>
      <c r="D24" s="58"/>
      <c r="E24" s="58" t="s">
        <v>3</v>
      </c>
      <c r="F24" s="58"/>
      <c r="G24" s="73">
        <f t="shared" si="1"/>
        <v>0</v>
      </c>
    </row>
    <row r="25" spans="1:7" ht="17.25" customHeight="1">
      <c r="A25" s="61" t="s">
        <v>23</v>
      </c>
      <c r="B25" s="58"/>
      <c r="C25" s="58"/>
      <c r="D25" s="58" t="s">
        <v>3</v>
      </c>
      <c r="E25" s="58" t="s">
        <v>3</v>
      </c>
      <c r="F25" s="58">
        <f>+ОДТ!C111</f>
        <v>304064343.85000056</v>
      </c>
      <c r="G25" s="73">
        <f t="shared" si="1"/>
        <v>304064343.85000056</v>
      </c>
    </row>
    <row r="26" spans="1:7" ht="17.25" customHeight="1">
      <c r="A26" s="61" t="s">
        <v>4</v>
      </c>
      <c r="B26" s="58" t="s">
        <v>3</v>
      </c>
      <c r="C26" s="58"/>
      <c r="D26" s="58" t="s">
        <v>3</v>
      </c>
      <c r="E26" s="58" t="s">
        <v>3</v>
      </c>
      <c r="F26" s="58"/>
      <c r="G26" s="73">
        <f t="shared" si="1"/>
        <v>0</v>
      </c>
    </row>
    <row r="27" spans="1:7" ht="17.25" customHeight="1">
      <c r="A27" s="61" t="s">
        <v>24</v>
      </c>
      <c r="B27" s="58"/>
      <c r="C27" s="58"/>
      <c r="D27" s="58" t="s">
        <v>3</v>
      </c>
      <c r="E27" s="58" t="s">
        <v>3</v>
      </c>
      <c r="F27" s="58" t="s">
        <v>3</v>
      </c>
      <c r="G27" s="73">
        <f t="shared" si="1"/>
        <v>0</v>
      </c>
    </row>
    <row r="28" spans="1:7" ht="17.25" customHeight="1">
      <c r="A28" s="27" t="s">
        <v>310</v>
      </c>
      <c r="B28" s="65">
        <f>SUM(B20:B27)</f>
        <v>2800000000</v>
      </c>
      <c r="C28" s="65">
        <f>SUM(C20:C27)</f>
        <v>5342622574.04</v>
      </c>
      <c r="D28" s="65">
        <f>SUM(D20:D27)</f>
        <v>5568293789.2</v>
      </c>
      <c r="E28" s="65">
        <f>SUM(E20:E27)</f>
        <v>0</v>
      </c>
      <c r="F28" s="65">
        <f>SUM(F20:F27)</f>
        <v>7713300156.2300005</v>
      </c>
      <c r="G28" s="70">
        <f>SUM(B28:F28)</f>
        <v>21424216519.47</v>
      </c>
    </row>
    <row r="29" spans="1:7" s="90" customFormat="1" ht="12.75">
      <c r="A29" s="90" t="s">
        <v>3</v>
      </c>
      <c r="B29" s="91" t="s">
        <v>3</v>
      </c>
      <c r="C29" s="88">
        <f>+СБД!C138</f>
        <v>5342622574.04</v>
      </c>
      <c r="D29" s="88">
        <f>+СБД!C140</f>
        <v>5568293789.2</v>
      </c>
      <c r="E29" s="91"/>
      <c r="F29" s="88">
        <f>+СБД!C142</f>
        <v>7713300156.2300005</v>
      </c>
      <c r="G29" s="88">
        <f>+СБД!C147</f>
        <v>21424216519.47</v>
      </c>
    </row>
    <row r="30" spans="2:7" ht="12.75">
      <c r="B30" s="63" t="str">
        <f>+Хавсралт!C35</f>
        <v>ГҮЙЦЭТГЭХ ЗАХИРАЛ</v>
      </c>
      <c r="C30" s="85"/>
      <c r="D30" s="64"/>
      <c r="E30" s="63" t="str">
        <f>+Хавсралт!H35</f>
        <v>(Г.ТЭЛМЭН)</v>
      </c>
      <c r="F30" s="64"/>
      <c r="G30" s="64"/>
    </row>
    <row r="31" spans="2:7" ht="12.75">
      <c r="B31" s="85"/>
      <c r="C31" s="85"/>
      <c r="D31" s="85"/>
      <c r="E31" s="85"/>
      <c r="F31" s="64"/>
      <c r="G31" s="85"/>
    </row>
    <row r="32" spans="2:7" ht="12.75">
      <c r="B32" s="63" t="s">
        <v>26</v>
      </c>
      <c r="C32" s="85"/>
      <c r="D32" s="85"/>
      <c r="E32" s="63" t="str">
        <f>+Хавсралт!H37</f>
        <v>(Х.ЦЭРЭННАДМИД)</v>
      </c>
      <c r="F32" s="85"/>
      <c r="G32" s="85"/>
    </row>
    <row r="33" spans="2:7" ht="12.75">
      <c r="B33" s="85"/>
      <c r="C33" s="85"/>
      <c r="D33" s="85"/>
      <c r="E33" s="85"/>
      <c r="F33" s="85"/>
      <c r="G33" s="85"/>
    </row>
    <row r="34" spans="2:7" ht="12.75">
      <c r="B34" s="85"/>
      <c r="C34" s="85"/>
      <c r="D34" s="85"/>
      <c r="E34" s="85"/>
      <c r="F34" s="85"/>
      <c r="G34" s="85"/>
    </row>
  </sheetData>
  <sheetProtection/>
  <mergeCells count="3">
    <mergeCell ref="D4:E4"/>
    <mergeCell ref="F1:G1"/>
    <mergeCell ref="F2:G2"/>
  </mergeCells>
  <conditionalFormatting sqref="D30:D32">
    <cfRule type="cellIs" priority="1" dxfId="0" operator="lessThan" stopIfTrue="1">
      <formula>0</formula>
    </cfRule>
  </conditionalFormatting>
  <printOptions/>
  <pageMargins left="0.27" right="0.27" top="1" bottom="0.51" header="0.5" footer="0.5"/>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Acer</cp:lastModifiedBy>
  <cp:lastPrinted>2022-04-22T08:22:17Z</cp:lastPrinted>
  <dcterms:created xsi:type="dcterms:W3CDTF">2013-04-10T10:24:36Z</dcterms:created>
  <dcterms:modified xsi:type="dcterms:W3CDTF">2022-05-02T09:29:35Z</dcterms:modified>
  <cp:category/>
  <cp:version/>
  <cp:contentType/>
  <cp:contentStatus/>
</cp:coreProperties>
</file>