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ноорог\"/>
    </mc:Choice>
  </mc:AlternateContent>
  <xr:revisionPtr revIDLastSave="0" documentId="13_ncr:1_{4DD0FE4D-F9F6-4E66-9AB1-1FDEB7141683}" xr6:coauthVersionLast="47" xr6:coauthVersionMax="47" xr10:uidLastSave="{00000000-0000-0000-0000-000000000000}"/>
  <bookViews>
    <workbookView xWindow="-120" yWindow="-120" windowWidth="29040" windowHeight="15840" xr2:uid="{705C8843-5E79-4C32-B813-C4F24BF58869}"/>
  </bookViews>
  <sheets>
    <sheet name="BS" sheetId="1" r:id="rId1"/>
    <sheet name="IS" sheetId="2" r:id="rId2"/>
    <sheet name="CA" sheetId="3" r:id="rId3"/>
    <sheet name="CS" sheetId="4" r:id="rId4"/>
    <sheet name="Selvensy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5" i="5"/>
  <c r="C16" i="5" s="1"/>
  <c r="C12" i="5"/>
  <c r="C11" i="5"/>
  <c r="C13" i="5" s="1"/>
  <c r="C9" i="5"/>
  <c r="C8" i="5"/>
  <c r="C10" i="5" s="1"/>
  <c r="C7" i="5"/>
  <c r="C6" i="5"/>
  <c r="C5" i="5"/>
  <c r="C4" i="5"/>
  <c r="C55" i="4"/>
  <c r="C46" i="4"/>
  <c r="B46" i="4"/>
  <c r="C41" i="4"/>
  <c r="C52" i="4" s="1"/>
  <c r="C54" i="4" s="1"/>
  <c r="C56" i="4" s="1"/>
  <c r="B41" i="4"/>
  <c r="B52" i="4" s="1"/>
  <c r="B54" i="4" s="1"/>
  <c r="C34" i="4"/>
  <c r="B34" i="4"/>
  <c r="C29" i="4"/>
  <c r="C39" i="4" s="1"/>
  <c r="B29" i="4"/>
  <c r="B39" i="4" s="1"/>
  <c r="C15" i="4"/>
  <c r="B15" i="4"/>
  <c r="C5" i="4"/>
  <c r="C27" i="4" s="1"/>
  <c r="B5" i="4"/>
  <c r="B27" i="4" s="1"/>
  <c r="I20" i="3"/>
  <c r="H20" i="3"/>
  <c r="E20" i="3"/>
  <c r="D20" i="3"/>
  <c r="C20" i="3"/>
  <c r="B20" i="3"/>
  <c r="J19" i="3"/>
  <c r="J18" i="3"/>
  <c r="J17" i="3"/>
  <c r="J16" i="3"/>
  <c r="J15" i="3"/>
  <c r="J14" i="3"/>
  <c r="J13" i="3"/>
  <c r="I12" i="3"/>
  <c r="H12" i="3"/>
  <c r="G12" i="3"/>
  <c r="G20" i="3" s="1"/>
  <c r="F12" i="3"/>
  <c r="F20" i="3" s="1"/>
  <c r="E12" i="3"/>
  <c r="D12" i="3"/>
  <c r="C12" i="3"/>
  <c r="B12" i="3"/>
  <c r="J11" i="3"/>
  <c r="J10" i="3"/>
  <c r="J9" i="3"/>
  <c r="J8" i="3"/>
  <c r="J7" i="3"/>
  <c r="J6" i="3"/>
  <c r="J5" i="3"/>
  <c r="J4" i="3"/>
  <c r="J12" i="3" s="1"/>
  <c r="J20" i="3" s="1"/>
  <c r="C72" i="2"/>
  <c r="B72" i="2"/>
  <c r="C61" i="2"/>
  <c r="B61" i="2"/>
  <c r="C54" i="2"/>
  <c r="B54" i="2"/>
  <c r="C50" i="2"/>
  <c r="B50" i="2"/>
  <c r="C47" i="2"/>
  <c r="B47" i="2"/>
  <c r="C24" i="2"/>
  <c r="B24" i="2"/>
  <c r="C20" i="2"/>
  <c r="B20" i="2"/>
  <c r="C14" i="2"/>
  <c r="B14" i="2"/>
  <c r="C4" i="2"/>
  <c r="B4" i="2"/>
  <c r="E116" i="1"/>
  <c r="D116" i="1"/>
  <c r="E115" i="1"/>
  <c r="C115" i="1"/>
  <c r="B115" i="1"/>
  <c r="D115" i="1" s="1"/>
  <c r="E114" i="1"/>
  <c r="D114" i="1"/>
  <c r="E110" i="1"/>
  <c r="C110" i="1"/>
  <c r="B110" i="1"/>
  <c r="D110" i="1" s="1"/>
  <c r="D107" i="1"/>
  <c r="C107" i="1"/>
  <c r="E107" i="1" s="1"/>
  <c r="B107" i="1"/>
  <c r="E106" i="1"/>
  <c r="D106" i="1"/>
  <c r="E105" i="1"/>
  <c r="D105" i="1"/>
  <c r="E104" i="1"/>
  <c r="D104" i="1"/>
  <c r="C100" i="1"/>
  <c r="E100" i="1" s="1"/>
  <c r="B100" i="1"/>
  <c r="D100" i="1" s="1"/>
  <c r="C92" i="1"/>
  <c r="B92" i="1"/>
  <c r="B91" i="1" s="1"/>
  <c r="C91" i="1"/>
  <c r="C82" i="1"/>
  <c r="B82" i="1"/>
  <c r="C75" i="1"/>
  <c r="B75" i="1"/>
  <c r="B70" i="1" s="1"/>
  <c r="C71" i="1"/>
  <c r="C70" i="1" s="1"/>
  <c r="C69" i="1" s="1"/>
  <c r="B71" i="1"/>
  <c r="C55" i="1"/>
  <c r="B55" i="1"/>
  <c r="B54" i="1" s="1"/>
  <c r="C54" i="1"/>
  <c r="C43" i="1" s="1"/>
  <c r="C45" i="1"/>
  <c r="B45" i="1"/>
  <c r="C44" i="1"/>
  <c r="B44" i="1"/>
  <c r="C37" i="1"/>
  <c r="B37" i="1"/>
  <c r="C29" i="1"/>
  <c r="B29" i="1"/>
  <c r="C22" i="1"/>
  <c r="B22" i="1"/>
  <c r="C18" i="1"/>
  <c r="B18" i="1"/>
  <c r="C15" i="1"/>
  <c r="B15" i="1"/>
  <c r="C11" i="1"/>
  <c r="C7" i="1" s="1"/>
  <c r="B11" i="1"/>
  <c r="C8" i="1"/>
  <c r="B8" i="1"/>
  <c r="B7" i="1"/>
  <c r="B6" i="1" s="1"/>
  <c r="B67" i="2" l="1"/>
  <c r="B69" i="2" s="1"/>
  <c r="B71" i="2" s="1"/>
  <c r="B76" i="2" s="1"/>
  <c r="C19" i="2"/>
  <c r="B19" i="2"/>
  <c r="C67" i="2"/>
  <c r="C69" i="2" s="1"/>
  <c r="C71" i="2" s="1"/>
  <c r="C76" i="2" s="1"/>
  <c r="C6" i="1"/>
  <c r="C5" i="1" s="1"/>
  <c r="D7" i="1"/>
  <c r="B43" i="1"/>
  <c r="B5" i="1"/>
  <c r="B69" i="1"/>
  <c r="B68" i="1" s="1"/>
  <c r="B99" i="1"/>
  <c r="D99" i="1" s="1"/>
  <c r="E117" i="1"/>
  <c r="C99" i="1"/>
  <c r="E99" i="1" s="1"/>
  <c r="D68" i="1" l="1"/>
  <c r="C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Munkhzorig A</author>
  </authors>
  <commentList>
    <comment ref="C7" authorId="0" shapeId="0" xr:uid="{0B6DF631-2D71-429C-B4B7-4AEAC4E78C23}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 xr:uid="{1A360360-3EFB-4F57-B45C-3C980CEC5280}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 xr:uid="{AB0D3E6D-B7AE-459A-B340-C5A61E96745B}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<sst xmlns="http://schemas.openxmlformats.org/spreadsheetml/2006/main" count="322" uniqueCount="271">
  <si>
    <t>Байгууллагын нэр:</t>
  </si>
  <si>
    <t>" Би Ди Сек ҮЦК " ХК</t>
  </si>
  <si>
    <t>Тайлант үе:</t>
  </si>
  <si>
    <t>[2022/12/31]</t>
  </si>
  <si>
    <t>Санхүүгийн байдлын тайлан</t>
  </si>
  <si>
    <t>/төгрөг/</t>
  </si>
  <si>
    <t xml:space="preserve"> Үзүүлэлт</t>
  </si>
  <si>
    <t>2022  оны 01-р сарын 01</t>
  </si>
  <si>
    <t>2022 оны 12-р сарын 31</t>
  </si>
  <si>
    <t>ХӨРӨНГӨ</t>
  </si>
  <si>
    <t>Эргэлтийн хөрөнгө</t>
  </si>
  <si>
    <t>Мөнгө, түүнтэй адилтгах хөрөнгө</t>
  </si>
  <si>
    <t>Касс дахь мөнгө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</si>
  <si>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</si>
  <si>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 xml:space="preserve">    Валютаар</t>
  </si>
  <si>
    <t>Банкин дахь мөнгө</t>
  </si>
  <si>
    <t>Мөнгөтэй адилтгах хөрөнгө</t>
  </si>
  <si>
    <t>Дансны авлага /цэврээр/</t>
  </si>
  <si>
    <t>Дансны авлага</t>
  </si>
  <si>
    <t>Найдваргүй авлагын хасагдуулга</t>
  </si>
  <si>
    <t xml:space="preserve">Татвар, НДШ-ийн авлага </t>
  </si>
  <si>
    <t>ААНОАТ-ын авлага</t>
  </si>
  <si>
    <t>НӨАТ-ын авлага</t>
  </si>
  <si>
    <t>НДШ-ийн авлага</t>
  </si>
  <si>
    <t>Бусад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</si>
  <si>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</si>
  <si>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</si>
  <si>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</si>
  <si>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</si>
  <si>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</si>
  <si>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</si>
  <si>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Санхүүгийн хөрөнгө</t>
  </si>
  <si>
    <t>Арилжааны үнэт цаас</t>
  </si>
  <si>
    <t>Хугацааны эцэс хүртэл эзэмших үнэт цаас</t>
  </si>
  <si>
    <t>Зээл ба авлага гэж ангилсан үнэт цаас</t>
  </si>
  <si>
    <t>Борлуулахад бэлэн үнэт цаас</t>
  </si>
  <si>
    <t>Хараат болон охин компанид оруулсан хөрөнгө оруулалт</t>
  </si>
  <si>
    <t>Дериватив</t>
  </si>
  <si>
    <t>Бараа материал</t>
  </si>
  <si>
    <t>Урьдчилж төлсөн зардал/тооцоо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</si>
  <si>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</si>
  <si>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</si>
  <si>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</si>
  <si>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</si>
  <si>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</si>
  <si>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бус хөрөнгө</t>
  </si>
  <si>
    <t>Үндсэн хөрөнгө /цэврээр/</t>
  </si>
  <si>
    <t xml:space="preserve">  Үндсэн хөрөнгө 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</si>
  <si>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</si>
  <si>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</si>
  <si>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</si>
  <si>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</si>
  <si>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</si>
  <si>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</si>
  <si>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>Бусад үндсэн хөрөнгө</t>
  </si>
  <si>
    <t xml:space="preserve">  </t>
  </si>
  <si>
    <t>Хуримтлагдсан элэгдэл (-)</t>
  </si>
  <si>
    <t>Биет бус хөрөнгө /цэврээр/</t>
  </si>
  <si>
    <t xml:space="preserve">  Биет бус хөрөнгө</t>
  </si>
  <si>
    <t>Зохиогчийн эрх</t>
  </si>
  <si>
    <t>Комьпютерийн програм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</si>
  <si>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</si>
  <si>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</si>
  <si>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</si>
  <si>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</si>
  <si>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</si>
  <si>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Дуусаагүй барилга</t>
  </si>
  <si>
    <t>Урт хугацаат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</si>
  <si>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</si>
  <si>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</si>
  <si>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</si>
  <si>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Өр төлбөр</t>
  </si>
  <si>
    <t>Богино хугацаат өр төлбөр</t>
  </si>
  <si>
    <t>Дансны өглөг</t>
  </si>
  <si>
    <t>Төлөгдөх хугацаандаа байгаа</t>
  </si>
  <si>
    <t>Хугацаа хэтэрсэн</t>
  </si>
  <si>
    <t>Цалингийн өглөг</t>
  </si>
  <si>
    <t>Татварын өр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</si>
  <si>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</si>
  <si>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</si>
  <si>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</si>
  <si>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</si>
  <si>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</si>
  <si>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</si>
  <si>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</si>
  <si>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</si>
  <si>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</si>
  <si>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</si>
  <si>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</si>
  <si>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</si>
  <si>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</si>
  <si>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өр төлбөр</t>
  </si>
  <si>
    <t xml:space="preserve">Урт хугацаат зээл 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</si>
  <si>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</si>
  <si>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</si>
  <si>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</si>
  <si>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</si>
  <si>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</si>
  <si>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>Эздийн өмч</t>
  </si>
  <si>
    <t>Өмч</t>
  </si>
  <si>
    <t xml:space="preserve">Төрийн </t>
  </si>
  <si>
    <t>Хувийн</t>
  </si>
  <si>
    <t>Хувьцаат</t>
  </si>
  <si>
    <t>Халаасны хувьцаа</t>
  </si>
  <si>
    <t>Нэмж төлөгдсөн капитал</t>
  </si>
  <si>
    <t>Сангууд</t>
  </si>
  <si>
    <t>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</si>
  <si>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</si>
  <si>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</si>
  <si>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</si>
  <si>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</si>
  <si>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</si>
  <si>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</si>
  <si>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Эздийн өмчийн бусад хэсэг</t>
  </si>
  <si>
    <t>Хуримтлагдсан ашиг, алдагдал</t>
  </si>
  <si>
    <t>Тайлангийн үеийн</t>
  </si>
  <si>
    <t>Өмнөх үеийн</t>
  </si>
  <si>
    <t>Тайланг үнэн зөв гаргасан:</t>
  </si>
  <si>
    <t>Гүйцэтгэх захирал</t>
  </si>
  <si>
    <t>Ерөнхий ня-бо</t>
  </si>
  <si>
    <t>Орлогын дэлгэрэнгүй тайлан</t>
  </si>
  <si>
    <t>Үзүүлэлт</t>
  </si>
  <si>
    <t>Өмнөх оны дүн</t>
  </si>
  <si>
    <t>Тайлант оны дүн</t>
  </si>
  <si>
    <t>Үйл ажиллагааны орлого</t>
  </si>
  <si>
    <t>Брокерын үйл ажиллагааны орлого</t>
  </si>
  <si>
    <t>Дилерийн үйл ажиллагааны орлого</t>
  </si>
  <si>
    <t>Андеррайтерийн үйл ажиллагааны орлого</t>
  </si>
  <si>
    <t>Хөрөнгө оруулалтын зөвлөхийн үйл ажиллагааны орлого</t>
  </si>
  <si>
    <t>Үнэт цаасны арилжааны цэвэр орлого</t>
  </si>
  <si>
    <t>Бусад үйл ажиллагааны орлого</t>
  </si>
  <si>
    <t>Үнэт цаасны үнэлгээний тэгшитгэлийн цэвэр орлого</t>
  </si>
  <si>
    <t>Түрээсийн орлого</t>
  </si>
  <si>
    <t>Хүүний орлого</t>
  </si>
  <si>
    <t>Ногдол ашгийн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</si>
  <si>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</si>
  <si>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</si>
  <si>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</si>
  <si>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Бусад орлого</t>
  </si>
  <si>
    <t>Борлуулалт маркетингийн болон ерөнхий ба удирдлагын зардал</t>
  </si>
  <si>
    <t>Ажиллагчдын цалингийн зардал</t>
  </si>
  <si>
    <t xml:space="preserve">    Удирдлагын цалингийн зардал</t>
  </si>
  <si>
    <t xml:space="preserve">    Бусад ажиллагчдын зардал</t>
  </si>
  <si>
    <t>Аж ахуйн нэгжээс төлсөн НДШ, ЭМД-ын зардал</t>
  </si>
  <si>
    <t>Албан татвар, төлбөр, хураамжийн зардал</t>
  </si>
  <si>
    <t xml:space="preserve">    Зохицуулалтын үйлчилгээний хөлс</t>
  </si>
  <si>
    <t xml:space="preserve">    Гишүүнчлэлийн хураамж</t>
  </si>
  <si>
    <t xml:space="preserve">    Арилжааны шимтгэл /МХБ/</t>
  </si>
  <si>
    <t xml:space="preserve">    Арилжааны шимтгэл /ҮЦТТТХТ/</t>
  </si>
  <si>
    <t xml:space="preserve">    Бусад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</si>
  <si>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</si>
  <si>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</si>
  <si>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</si>
  <si>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</si>
  <si>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</si>
  <si>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</si>
  <si>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</si>
  <si>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</si>
  <si>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</si>
  <si>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</si>
  <si>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</si>
  <si>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</si>
  <si>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</si>
  <si>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</si>
  <si>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</si>
  <si>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</si>
  <si>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</si>
  <si>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Санхүүгийн зардал</t>
  </si>
  <si>
    <t xml:space="preserve">    Зээлийн хүүгийн зардал</t>
  </si>
  <si>
    <t xml:space="preserve">   Бусад санхүүгийн зардал</t>
  </si>
  <si>
    <t>Бусад зардал</t>
  </si>
  <si>
    <t>Алданги, торгуулийн зардал</t>
  </si>
  <si>
    <t>Хандивын зардал</t>
  </si>
  <si>
    <t>Найдваргүй авлагын зардал</t>
  </si>
  <si>
    <t>Гадаад валютын ханшийн зөрүүний олз (гарз)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</si>
  <si>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</si>
  <si>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</si>
  <si>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</si>
  <si>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</si>
  <si>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</si>
  <si>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</si>
  <si>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</si>
  <si>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</si>
  <si>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</si>
  <si>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</si>
  <si>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</si>
  <si>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</si>
  <si>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</si>
  <si>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</si>
  <si>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</si>
  <si>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</si>
  <si>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</si>
  <si>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</si>
  <si>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</si>
  <si>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</si>
  <si>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</si>
  <si>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</si>
  <si>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</si>
  <si>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</si>
  <si>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Өмчийн өөрчлөлтийн тайлан</t>
  </si>
  <si>
    <t xml:space="preserve"> </t>
  </si>
  <si>
    <t>Хуримтлагдсан ашиг</t>
  </si>
  <si>
    <t>Нийт дүн</t>
  </si>
  <si>
    <t>..... оны ..... -р сарын ...... -ний үлдэгдэл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</si>
  <si>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</si>
  <si>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</si>
  <si>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</si>
  <si>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</si>
  <si>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</si>
  <si>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</si>
  <si>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</si>
  <si>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</si>
  <si>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</si>
  <si>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</si>
  <si>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</si>
  <si>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</si>
  <si>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</si>
  <si>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</si>
  <si>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</si>
  <si>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</si>
  <si>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</si>
  <si>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</si>
  <si>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</si>
  <si>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</si>
  <si>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</si>
  <si>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</si>
  <si>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</si>
  <si>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</si>
  <si>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</si>
  <si>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</si>
  <si>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</si>
  <si>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</si>
  <si>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</si>
  <si>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</si>
  <si>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</si>
  <si>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</si>
  <si>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</si>
  <si>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</si>
  <si>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</si>
  <si>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</si>
  <si>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</si>
  <si>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</si>
  <si>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</si>
  <si>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</si>
  <si>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</si>
  <si>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</si>
  <si>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</si>
  <si>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</si>
  <si>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</si>
  <si>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</si>
  <si>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</si>
  <si>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</si>
  <si>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</si>
  <si>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</si>
  <si>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</si>
  <si>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</si>
  <si>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</si>
  <si>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</si>
  <si>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</si>
  <si>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</si>
  <si>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</si>
  <si>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</si>
  <si>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</si>
  <si>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</si>
  <si>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</si>
  <si>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</si>
  <si>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</si>
  <si>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</si>
  <si>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/Б.ЛХАГВАДОРЖ/</t>
  </si>
  <si>
    <t>/Д.ДАВААСҮРЭН/</t>
  </si>
  <si>
    <t>“БиДиСез ҮЦК” ХК-ИЙН 2022 ОНЫ ЖИЛИЙН ЭЦСИЙН ТӨЛБӨРИЙН ЧАДВАРЫН ШАЛГУУР ҮЗҮҮЛЭЛТ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</si>
</sst>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name val="Times New Roman Mon"/>
    </font>
    <font>
      <sz val="10"/>
      <color theme="3" tint="0.3999755851924192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/>
    <xf numFmtId="0" fontId="5" fillId="0" borderId="1" xfId="0" applyFont="1" applyBorder="1" applyAlignment="1">
      <alignment horizontal="left" indent="10"/>
    </xf>
    <xf numFmtId="39" fontId="6" fillId="2" borderId="1" xfId="0" applyNumberFormat="1" applyFont="1" applyFill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indent="3"/>
    </xf>
    <xf numFmtId="0" fontId="7" fillId="0" borderId="1" xfId="0" applyFont="1" applyBorder="1" applyAlignment="1">
      <alignment horizontal="left" indent="3"/>
    </xf>
    <xf numFmtId="0" fontId="6" fillId="3" borderId="1" xfId="0" applyFont="1" applyFill="1" applyBorder="1" applyAlignment="1">
      <alignment horizontal="left" indent="3"/>
    </xf>
    <xf numFmtId="0" fontId="6" fillId="4" borderId="1" xfId="0" applyFont="1" applyFill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indent="5"/>
    </xf>
    <xf numFmtId="43" fontId="9" fillId="3" borderId="1" xfId="2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0" fontId="6" fillId="0" borderId="1" xfId="0" applyFont="1" applyBorder="1" applyAlignment="1">
      <alignment horizontal="left" indent="4"/>
    </xf>
    <xf numFmtId="39" fontId="6" fillId="2" borderId="1" xfId="0" applyNumberFormat="1" applyFont="1" applyFill="1" applyBorder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5" fillId="0" borderId="1" xfId="0" applyFont="1" applyBorder="1" applyAlignment="1">
      <alignment horizontal="center"/>
    </xf>
    <xf numFmtId="43" fontId="11" fillId="0" borderId="1" xfId="2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indent="2"/>
    </xf>
    <xf numFmtId="164" fontId="6" fillId="0" borderId="1" xfId="1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2" fillId="0" borderId="1" xfId="0" applyFont="1" applyBorder="1"/>
    <xf numFmtId="4" fontId="6" fillId="2" borderId="1" xfId="0" applyNumberFormat="1" applyFont="1" applyFill="1" applyBorder="1"/>
    <xf numFmtId="0" fontId="3" fillId="0" borderId="1" xfId="0" applyFont="1" applyBorder="1"/>
    <xf numFmtId="43" fontId="11" fillId="3" borderId="1" xfId="2" applyNumberFormat="1" applyFont="1" applyFill="1" applyBorder="1" applyProtection="1">
      <protection locked="0"/>
    </xf>
    <xf numFmtId="0" fontId="2" fillId="6" borderId="1" xfId="0" applyFont="1" applyFill="1" applyBorder="1"/>
    <xf numFmtId="4" fontId="3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0" fillId="0" borderId="1" xfId="0" applyNumberFormat="1" applyBorder="1" applyProtection="1">
      <protection locked="0"/>
    </xf>
    <xf numFmtId="43" fontId="11" fillId="0" borderId="1" xfId="1" applyFont="1" applyBorder="1" applyAlignment="1" applyProtection="1">
      <alignment vertical="center"/>
      <protection locked="0"/>
    </xf>
    <xf numFmtId="4" fontId="11" fillId="0" borderId="1" xfId="2" applyNumberFormat="1" applyFont="1" applyBorder="1" applyAlignment="1" applyProtection="1">
      <alignment vertical="center"/>
      <protection locked="0"/>
    </xf>
    <xf numFmtId="43" fontId="0" fillId="0" borderId="1" xfId="1" applyFont="1" applyBorder="1" applyProtection="1">
      <protection locked="0"/>
    </xf>
    <xf numFmtId="0" fontId="5" fillId="0" borderId="1" xfId="0" applyFont="1" applyBorder="1"/>
    <xf numFmtId="4" fontId="6" fillId="2" borderId="1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3" fillId="0" borderId="1" xfId="0" applyFont="1" applyBorder="1" applyProtection="1">
      <protection locked="0"/>
    </xf>
    <xf numFmtId="4" fontId="6" fillId="5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 xr:uid="{33AACF6A-A855-47A1-90AF-4D5528863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85;&#1086;&#1086;&#1088;&#1086;&#1075;\2%20&#1053;&#1101;&#1075;&#1090;&#1075;&#1101;&#1083;%20&#1090;&#1072;&#1081;&#1083;&#1072;&#1085;%202022-12-31.xlsx" TargetMode="External"/><Relationship Id="rId1" Type="http://schemas.openxmlformats.org/officeDocument/2006/relationships/externalLinkPath" Target="2%20&#1053;&#1101;&#1075;&#1090;&#1075;&#1101;&#1083;%20&#1090;&#1072;&#1081;&#1083;&#1072;&#1085;%202022-12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"/>
      <sheetName val="IS"/>
      <sheetName val="CA"/>
      <sheetName val="CS"/>
      <sheetName val="Solvency"/>
    </sheetNames>
    <sheetDataSet>
      <sheetData sheetId="0">
        <row r="5">
          <cell r="C5">
            <v>37570404802.950005</v>
          </cell>
        </row>
        <row r="6">
          <cell r="C6">
            <v>33097030186.150002</v>
          </cell>
        </row>
        <row r="43">
          <cell r="C43">
            <v>4473374616.8000021</v>
          </cell>
        </row>
        <row r="65">
          <cell r="C65">
            <v>51000000</v>
          </cell>
        </row>
        <row r="70">
          <cell r="C70">
            <v>2835005753.9499998</v>
          </cell>
        </row>
        <row r="91">
          <cell r="C91">
            <v>20592499677.939999</v>
          </cell>
        </row>
        <row r="99">
          <cell r="C99">
            <v>14142899371.060001</v>
          </cell>
        </row>
      </sheetData>
      <sheetData sheetId="1">
        <row r="19">
          <cell r="C19">
            <v>2430353512.9000001</v>
          </cell>
        </row>
        <row r="39">
          <cell r="C39">
            <v>157739709.28</v>
          </cell>
        </row>
        <row r="71">
          <cell r="B71">
            <v>1634528834.6399996</v>
          </cell>
          <cell r="C71">
            <v>-3344508635.2399969</v>
          </cell>
        </row>
      </sheetData>
      <sheetData sheetId="2">
        <row r="12">
          <cell r="B12">
            <v>1369488300</v>
          </cell>
          <cell r="C12">
            <v>0</v>
          </cell>
          <cell r="D12">
            <v>7957309291</v>
          </cell>
          <cell r="E12">
            <v>0</v>
          </cell>
          <cell r="F12">
            <v>3824524382.8200002</v>
          </cell>
          <cell r="G12">
            <v>0</v>
          </cell>
          <cell r="H12">
            <v>0</v>
          </cell>
          <cell r="I12">
            <v>4936279958.1800003</v>
          </cell>
          <cell r="J12">
            <v>18087601932</v>
          </cell>
        </row>
        <row r="20">
          <cell r="B20">
            <v>1369488300</v>
          </cell>
          <cell r="C20">
            <v>0</v>
          </cell>
          <cell r="D20">
            <v>7957309291</v>
          </cell>
          <cell r="E20">
            <v>0</v>
          </cell>
          <cell r="F20">
            <v>3824524382.8200002</v>
          </cell>
          <cell r="G20">
            <v>0</v>
          </cell>
          <cell r="H20">
            <v>-600193925.70000005</v>
          </cell>
          <cell r="I20">
            <v>1591771322.9400034</v>
          </cell>
          <cell r="J20">
            <v>14142899371.060001</v>
          </cell>
        </row>
      </sheetData>
      <sheetData sheetId="3">
        <row r="56">
          <cell r="C56">
            <v>2660936353.9300008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46CB-418B-4E9B-9B1C-248F1D2DD379}">
  <dimension ref="A1:E122"/>
  <sheetViews>
    <sheetView tabSelected="1" topLeftCell="A37" workbookViewId="0">
      <selection activeCell="D77" sqref="D77"/>
    </sheetView>
  </sheetViews>
  <sheetFormatPr defaultColWidth="11.42578125" defaultRowHeight="12.75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4" customWidth="1"/>
    <col min="6" max="16384" width="11.42578125" style="3"/>
  </cols>
  <sheetData>
    <row r="1" spans="1:5">
      <c r="A1" s="1" t="s">
        <v>0</v>
      </c>
      <c r="B1" s="2" t="s">
        <v>1</v>
      </c>
    </row>
    <row r="2" spans="1:5">
      <c r="A2" s="1" t="s">
        <v>2</v>
      </c>
      <c r="B2" s="2" t="s">
        <v>3</v>
      </c>
    </row>
    <row r="3" spans="1:5">
      <c r="A3" s="5" t="s">
        <v>4</v>
      </c>
      <c r="B3" s="6"/>
      <c r="C3" s="7" t="s">
        <v>5</v>
      </c>
    </row>
    <row r="4" spans="1:5" ht="25.5">
      <c r="A4" s="8" t="s">
        <v>6</v>
      </c>
      <c r="B4" s="9" t="s">
        <v>7</v>
      </c>
      <c r="C4" s="9" t="s">
        <v>8</v>
      </c>
      <c r="E4" s="10"/>
    </row>
    <row r="5" spans="1:5">
      <c r="A5" s="11" t="s">
        <v>9</v>
      </c>
      <c r="B5" s="12">
        <f>+B6+B43</f>
        <v>25358441367.790001</v>
      </c>
      <c r="C5" s="12">
        <f>+C6+C43</f>
        <v>37570404802.950005</v>
      </c>
    </row>
    <row r="6" spans="1:5">
      <c r="A6" s="13" t="s">
        <v>10</v>
      </c>
      <c r="B6" s="12">
        <f>B7+B15+B18+B22+B29+B36+B37+B41+B42</f>
        <v>20880609161</v>
      </c>
      <c r="C6" s="12">
        <f>C7+C15+C18+C22+C29+C36+C37+C41+C42</f>
        <v>33097030186.150002</v>
      </c>
      <c r="D6" s="10"/>
    </row>
    <row r="7" spans="1:5">
      <c r="A7" s="14" t="s">
        <v>11</v>
      </c>
      <c r="B7" s="12">
        <f>B8+B11+B14</f>
        <v>1774085785.8099999</v>
      </c>
      <c r="C7" s="12">
        <f>C8+C11+C14</f>
        <v>2660936353.9299994</v>
      </c>
      <c r="D7" s="10" t="str">
        <f>IF((ROUND(C7,2)-ROUND([1]CS!C56,2))=0," ","C7 дүн нь Мөнгөн гүйлгээний тайлангийн C56 дүнтэй зөрж байна")</f>
        <v xml:space="preserve"> </v>
      </c>
    </row>
    <row r="8" spans="1:5">
      <c r="A8" s="15" t="s">
        <v>12</v>
      </c>
      <c r="B8" s="12">
        <f>SUM(B9:B10)</f>
        <v>2499760.9200000004</v>
      </c>
      <c r="C8" s="12">
        <f>SUM(C9:C10)</f>
        <v>1370276201.1799998</v>
      </c>
      <c r="D8" s="10"/>
    </row>
    <row r="9" spans="1:5" ht="15">
      <c r="A9" s="15" t="s">
        <v>13</v>
      </c>
      <c r="B9" s="53">
        <v>2499760.9200000004</v>
      </c>
      <c r="C9" s="53">
        <v>1370276201.1799998</v>
      </c>
    </row>
    <row r="10" spans="1:5" ht="15">
      <c r="A10" s="16" t="s">
        <v>14</v>
      </c>
      <c r="B10" s="53">
        <v>0</v>
      </c>
      <c r="C10" s="53">
        <v>0</v>
      </c>
    </row>
    <row r="11" spans="1:5">
      <c r="A11" s="15" t="s">
        <v>15</v>
      </c>
      <c r="B11" s="12">
        <f>SUM(B12:B13)</f>
        <v>1771586024.8899999</v>
      </c>
      <c r="C11" s="12">
        <f>SUM(C12:C13)</f>
        <v>1290660152.7499998</v>
      </c>
    </row>
    <row r="12" spans="1:5" ht="15">
      <c r="A12" s="15" t="s">
        <v>13</v>
      </c>
      <c r="B12" s="53">
        <v>1771586024.8899999</v>
      </c>
      <c r="C12" s="53">
        <v>1290660152.7499998</v>
      </c>
    </row>
    <row r="13" spans="1:5" ht="15">
      <c r="A13" s="16" t="s">
        <v>14</v>
      </c>
      <c r="B13" s="53">
        <v>0</v>
      </c>
      <c r="C13" s="53">
        <v>0</v>
      </c>
    </row>
    <row r="14" spans="1:5" ht="15">
      <c r="A14" s="15" t="s">
        <v>16</v>
      </c>
      <c r="B14" s="53">
        <v>0</v>
      </c>
      <c r="C14" s="53">
        <v>0</v>
      </c>
    </row>
    <row r="15" spans="1:5">
      <c r="A15" s="14" t="s">
        <v>17</v>
      </c>
      <c r="B15" s="12">
        <f>SUM(B16:B17)</f>
        <v>4310758117.8000002</v>
      </c>
      <c r="C15" s="12">
        <f>SUM(C16:C17)</f>
        <v>3127553537.25</v>
      </c>
    </row>
    <row r="16" spans="1:5" ht="15">
      <c r="A16" s="15" t="s">
        <v>18</v>
      </c>
      <c r="B16" s="53">
        <v>4310758117.8000002</v>
      </c>
      <c r="C16" s="53">
        <v>3127553537.25</v>
      </c>
    </row>
    <row r="17" spans="1:3" ht="15">
      <c r="A17" s="15" t="s">
        <v>19</v>
      </c>
      <c r="B17" s="53">
        <v>0</v>
      </c>
      <c r="C17" s="53">
        <v>0</v>
      </c>
    </row>
    <row r="18" spans="1:3">
      <c r="A18" s="14" t="s">
        <v>20</v>
      </c>
      <c r="B18" s="12">
        <f>SUM(B19:B21)</f>
        <v>0</v>
      </c>
      <c r="C18" s="12">
        <f>SUM(C19:C21)</f>
        <v>0</v>
      </c>
    </row>
    <row r="19" spans="1:3" ht="15">
      <c r="A19" s="15" t="s">
        <v>21</v>
      </c>
      <c r="B19" s="53">
        <v>0</v>
      </c>
      <c r="C19" s="53">
        <v>0</v>
      </c>
    </row>
    <row r="20" spans="1:3" ht="15">
      <c r="A20" s="15" t="s">
        <v>22</v>
      </c>
      <c r="B20" s="53">
        <v>0</v>
      </c>
      <c r="C20" s="53">
        <v>0</v>
      </c>
    </row>
    <row r="21" spans="1:3" ht="15">
      <c r="A21" s="15" t="s">
        <v>23</v>
      </c>
      <c r="B21" s="53">
        <v>0</v>
      </c>
      <c r="C21" s="53">
        <v>0</v>
      </c>
    </row>
    <row r="22" spans="1:3">
      <c r="A22" s="14" t="s">
        <v>24</v>
      </c>
      <c r="B22" s="12">
        <f>SUM(B23:B28)</f>
        <v>1655549.52</v>
      </c>
      <c r="C22" s="12">
        <f>SUM(C23:C28)</f>
        <v>1002739746.0599999</v>
      </c>
    </row>
    <row r="23" spans="1:3" ht="15">
      <c r="A23" s="15" t="s">
        <v>25</v>
      </c>
      <c r="B23" s="53">
        <v>0</v>
      </c>
      <c r="C23" s="53">
        <v>760826678.03999996</v>
      </c>
    </row>
    <row r="24" spans="1:3" ht="15">
      <c r="A24" s="15" t="s">
        <v>26</v>
      </c>
      <c r="B24" s="53">
        <v>0</v>
      </c>
      <c r="C24" s="53">
        <v>240267518.5</v>
      </c>
    </row>
    <row r="25" spans="1:3" ht="15">
      <c r="A25" s="15" t="s">
        <v>27</v>
      </c>
      <c r="B25" s="53">
        <v>0</v>
      </c>
      <c r="C25" s="53">
        <v>0</v>
      </c>
    </row>
    <row r="26" spans="1:3" ht="15">
      <c r="A26" s="15" t="s">
        <v>28</v>
      </c>
      <c r="B26" s="53">
        <v>0</v>
      </c>
      <c r="C26" s="53">
        <v>0</v>
      </c>
    </row>
    <row r="27" spans="1:3" ht="15">
      <c r="A27" s="15" t="s">
        <v>29</v>
      </c>
      <c r="B27" s="53">
        <v>0</v>
      </c>
      <c r="C27" s="53">
        <v>0</v>
      </c>
    </row>
    <row r="28" spans="1:3" ht="15">
      <c r="A28" s="15" t="s">
        <v>30</v>
      </c>
      <c r="B28" s="53">
        <v>1655549.52</v>
      </c>
      <c r="C28" s="53">
        <v>1645549.52</v>
      </c>
    </row>
    <row r="29" spans="1:3">
      <c r="A29" s="14" t="s">
        <v>31</v>
      </c>
      <c r="B29" s="12">
        <f>SUM(B30:B35)</f>
        <v>14776608152.02</v>
      </c>
      <c r="C29" s="12">
        <f>SUM(C30:C35)</f>
        <v>26172741305.450001</v>
      </c>
    </row>
    <row r="30" spans="1:3" ht="15">
      <c r="A30" s="15" t="s">
        <v>32</v>
      </c>
      <c r="B30" s="53">
        <v>14776608152.02</v>
      </c>
      <c r="C30" s="53">
        <v>26172741305.450001</v>
      </c>
    </row>
    <row r="31" spans="1:3" ht="15">
      <c r="A31" s="15" t="s">
        <v>33</v>
      </c>
      <c r="B31" s="53">
        <v>0</v>
      </c>
      <c r="C31" s="53">
        <v>0</v>
      </c>
    </row>
    <row r="32" spans="1:3" ht="15">
      <c r="A32" s="15" t="s">
        <v>34</v>
      </c>
      <c r="B32" s="53">
        <v>0</v>
      </c>
      <c r="C32" s="53">
        <v>0</v>
      </c>
    </row>
    <row r="33" spans="1:3" ht="15">
      <c r="A33" s="17" t="s">
        <v>35</v>
      </c>
      <c r="B33" s="53">
        <v>0</v>
      </c>
      <c r="C33" s="53">
        <v>0</v>
      </c>
    </row>
    <row r="34" spans="1:3" ht="26.25">
      <c r="A34" s="18" t="s">
        <v>36</v>
      </c>
      <c r="B34" s="53">
        <v>0</v>
      </c>
      <c r="C34" s="53">
        <v>0</v>
      </c>
    </row>
    <row r="35" spans="1:3" ht="15">
      <c r="A35" s="15" t="s">
        <v>37</v>
      </c>
      <c r="B35" s="53">
        <v>0</v>
      </c>
      <c r="C35" s="53">
        <v>0</v>
      </c>
    </row>
    <row r="36" spans="1:3" ht="15">
      <c r="A36" s="14" t="s">
        <v>38</v>
      </c>
      <c r="B36" s="53">
        <v>0</v>
      </c>
      <c r="C36" s="53">
        <v>0</v>
      </c>
    </row>
    <row r="37" spans="1:3">
      <c r="A37" s="14" t="s">
        <v>39</v>
      </c>
      <c r="B37" s="12">
        <f>SUM(B38:B40)</f>
        <v>17501555.850000001</v>
      </c>
      <c r="C37" s="12">
        <f>SUM(C38:C40)</f>
        <v>133059243.45999999</v>
      </c>
    </row>
    <row r="38" spans="1:3" ht="15">
      <c r="A38" s="19" t="s">
        <v>40</v>
      </c>
      <c r="B38" s="53">
        <v>17501555.850000001</v>
      </c>
      <c r="C38" s="53">
        <v>133059243.45999999</v>
      </c>
    </row>
    <row r="39" spans="1:3" ht="15">
      <c r="A39" s="19" t="s">
        <v>41</v>
      </c>
      <c r="B39" s="53">
        <v>0</v>
      </c>
      <c r="C39" s="53">
        <v>0</v>
      </c>
    </row>
    <row r="40" spans="1:3" ht="15">
      <c r="A40" s="19" t="s">
        <v>42</v>
      </c>
      <c r="B40" s="53">
        <v>0</v>
      </c>
      <c r="C40" s="53">
        <v>0</v>
      </c>
    </row>
    <row r="41" spans="1:3" ht="15">
      <c r="A41" s="14" t="s">
        <v>43</v>
      </c>
      <c r="B41" s="53">
        <v>0</v>
      </c>
      <c r="C41" s="53">
        <v>0</v>
      </c>
    </row>
    <row r="42" spans="1:3" ht="26.25">
      <c r="A42" s="20" t="s">
        <v>44</v>
      </c>
      <c r="B42" s="53">
        <v>0</v>
      </c>
      <c r="C42" s="53">
        <v>0</v>
      </c>
    </row>
    <row r="43" spans="1:3">
      <c r="A43" s="13" t="s">
        <v>45</v>
      </c>
      <c r="B43" s="12">
        <f>B44+B54+B64+B65+B66+B67</f>
        <v>4477832206.79</v>
      </c>
      <c r="C43" s="12">
        <f>C44+C54+C64+C65+C66+C67</f>
        <v>4473374616.8000021</v>
      </c>
    </row>
    <row r="44" spans="1:3">
      <c r="A44" s="14" t="s">
        <v>46</v>
      </c>
      <c r="B44" s="12">
        <f>B45+B53</f>
        <v>4414284292.2600002</v>
      </c>
      <c r="C44" s="12">
        <f>C45+C53</f>
        <v>4381510296.2400017</v>
      </c>
    </row>
    <row r="45" spans="1:3">
      <c r="A45" s="14" t="s">
        <v>47</v>
      </c>
      <c r="B45" s="12">
        <f>SUM(B46:B52)</f>
        <v>6588044354.96</v>
      </c>
      <c r="C45" s="12">
        <f>SUM(C46:C52)</f>
        <v>6679564572.250001</v>
      </c>
    </row>
    <row r="46" spans="1:3" ht="15">
      <c r="A46" s="15" t="s">
        <v>48</v>
      </c>
      <c r="B46" s="53">
        <v>16840000</v>
      </c>
      <c r="C46" s="53">
        <v>14700000</v>
      </c>
    </row>
    <row r="47" spans="1:3" ht="15">
      <c r="A47" s="15" t="s">
        <v>49</v>
      </c>
      <c r="B47" s="53">
        <v>5726396061.6800003</v>
      </c>
      <c r="C47" s="53">
        <v>5726396061.6800003</v>
      </c>
    </row>
    <row r="48" spans="1:3" ht="15">
      <c r="A48" s="15" t="s">
        <v>50</v>
      </c>
      <c r="B48" s="53">
        <v>144972710.91999999</v>
      </c>
      <c r="C48" s="53">
        <v>143295825.59999999</v>
      </c>
    </row>
    <row r="49" spans="1:5" ht="15">
      <c r="A49" s="15" t="s">
        <v>51</v>
      </c>
      <c r="B49" s="53">
        <v>371634715</v>
      </c>
      <c r="C49" s="53">
        <v>413434715</v>
      </c>
    </row>
    <row r="50" spans="1:5" ht="15">
      <c r="A50" s="15" t="s">
        <v>52</v>
      </c>
      <c r="B50" s="53">
        <v>135331553.44</v>
      </c>
      <c r="C50" s="53">
        <v>139685377.76999998</v>
      </c>
    </row>
    <row r="51" spans="1:5" ht="15">
      <c r="A51" s="15" t="s">
        <v>53</v>
      </c>
      <c r="B51" s="53">
        <v>138136161.34999999</v>
      </c>
      <c r="C51" s="53">
        <v>187319439.63</v>
      </c>
    </row>
    <row r="52" spans="1:5" ht="15">
      <c r="A52" s="15" t="s">
        <v>54</v>
      </c>
      <c r="B52" s="53">
        <v>54733152.57</v>
      </c>
      <c r="C52" s="53">
        <v>54733152.57</v>
      </c>
      <c r="E52" s="4" t="s">
        <v>55</v>
      </c>
    </row>
    <row r="53" spans="1:5" ht="15">
      <c r="A53" s="16" t="s">
        <v>56</v>
      </c>
      <c r="B53" s="53">
        <v>-2173760062.6999998</v>
      </c>
      <c r="C53" s="53">
        <v>-2298054276.0099998</v>
      </c>
    </row>
    <row r="54" spans="1:5">
      <c r="A54" s="14" t="s">
        <v>57</v>
      </c>
      <c r="B54" s="12">
        <f>B55+B63</f>
        <v>12547914.530000001</v>
      </c>
      <c r="C54" s="12">
        <f>C55+C63</f>
        <v>40864320.560000002</v>
      </c>
    </row>
    <row r="55" spans="1:5">
      <c r="A55" s="14" t="s">
        <v>58</v>
      </c>
      <c r="B55" s="12">
        <f>SUM(B56:B62)</f>
        <v>29919400</v>
      </c>
      <c r="C55" s="12">
        <f>SUM(C56:C62)</f>
        <v>59866470</v>
      </c>
    </row>
    <row r="56" spans="1:5" ht="15">
      <c r="A56" s="15" t="s">
        <v>59</v>
      </c>
      <c r="B56" s="53">
        <v>0</v>
      </c>
      <c r="C56" s="53">
        <v>0</v>
      </c>
    </row>
    <row r="57" spans="1:5" ht="15">
      <c r="A57" s="15" t="s">
        <v>60</v>
      </c>
      <c r="B57" s="53">
        <v>16719400</v>
      </c>
      <c r="C57" s="53">
        <v>46666470</v>
      </c>
    </row>
    <row r="58" spans="1:5" ht="15">
      <c r="A58" s="15" t="s">
        <v>61</v>
      </c>
      <c r="B58" s="53">
        <v>0</v>
      </c>
      <c r="C58" s="53">
        <v>0</v>
      </c>
    </row>
    <row r="59" spans="1:5" ht="15">
      <c r="A59" s="15" t="s">
        <v>62</v>
      </c>
      <c r="B59" s="53">
        <v>0</v>
      </c>
      <c r="C59" s="53">
        <v>0</v>
      </c>
    </row>
    <row r="60" spans="1:5" ht="15">
      <c r="A60" s="15" t="s">
        <v>63</v>
      </c>
      <c r="B60" s="53">
        <v>0</v>
      </c>
      <c r="C60" s="53">
        <v>0</v>
      </c>
    </row>
    <row r="61" spans="1:5" ht="15">
      <c r="A61" s="15" t="s">
        <v>64</v>
      </c>
      <c r="B61" s="53">
        <v>13200000</v>
      </c>
      <c r="C61" s="53">
        <v>13200000</v>
      </c>
    </row>
    <row r="62" spans="1:5" ht="15">
      <c r="A62" s="15" t="s">
        <v>65</v>
      </c>
      <c r="B62" s="53">
        <v>0</v>
      </c>
      <c r="C62" s="53">
        <v>0</v>
      </c>
    </row>
    <row r="63" spans="1:5" ht="15">
      <c r="A63" s="16" t="s">
        <v>56</v>
      </c>
      <c r="B63" s="53">
        <v>-17371485.469999999</v>
      </c>
      <c r="C63" s="53">
        <v>-19002149.440000001</v>
      </c>
    </row>
    <row r="64" spans="1:5" ht="15">
      <c r="A64" s="14" t="s">
        <v>66</v>
      </c>
      <c r="B64" s="53">
        <v>0</v>
      </c>
      <c r="C64" s="53">
        <v>0</v>
      </c>
    </row>
    <row r="65" spans="1:5" ht="15">
      <c r="A65" s="14" t="s">
        <v>67</v>
      </c>
      <c r="B65" s="53">
        <v>51000000</v>
      </c>
      <c r="C65" s="53">
        <v>51000000</v>
      </c>
    </row>
    <row r="66" spans="1:5" ht="15">
      <c r="A66" s="14" t="s">
        <v>68</v>
      </c>
      <c r="B66" s="53">
        <v>0</v>
      </c>
      <c r="C66" s="53">
        <v>0</v>
      </c>
    </row>
    <row r="67" spans="1:5" ht="15">
      <c r="A67" s="14" t="s">
        <v>69</v>
      </c>
      <c r="B67" s="53">
        <v>0</v>
      </c>
      <c r="C67" s="53">
        <v>0</v>
      </c>
    </row>
    <row r="68" spans="1:5">
      <c r="A68" s="21" t="s">
        <v>70</v>
      </c>
      <c r="B68" s="12">
        <f>B69+B99</f>
        <v>25358441367.790001</v>
      </c>
      <c r="C68" s="12">
        <f>C69+C99</f>
        <v>37570404802.949997</v>
      </c>
      <c r="D68" s="4" t="str">
        <f>IF((ROUND(B5,2)-ROUND(B68,2))=0,"  ","B5-н дүн нь B68-н дүнтэй зөрж байна")</f>
        <v xml:space="preserve">  </v>
      </c>
      <c r="E68" s="4" t="str">
        <f>IF((ROUND(C5,2)-ROUND(C68,2))=0,"  ","C5-н дүн нь C68-н дүнтэй зөрж байна")</f>
        <v xml:space="preserve">  </v>
      </c>
    </row>
    <row r="69" spans="1:5">
      <c r="A69" s="13" t="s">
        <v>71</v>
      </c>
      <c r="B69" s="12">
        <f>B70+B91</f>
        <v>7270839435.7900009</v>
      </c>
      <c r="C69" s="12">
        <f>C70+C91</f>
        <v>23427505431.889999</v>
      </c>
    </row>
    <row r="70" spans="1:5">
      <c r="A70" s="14" t="s">
        <v>72</v>
      </c>
      <c r="B70" s="12">
        <f>B71+B74+B75+B81+B82+B85+B86+B87+B88+B89+B90</f>
        <v>3024175511.8300004</v>
      </c>
      <c r="C70" s="12">
        <f>C71+C74+C75+C81+C82+C85+C86+C87+C88+C89+C90</f>
        <v>2835005753.9499998</v>
      </c>
    </row>
    <row r="71" spans="1:5">
      <c r="A71" s="14" t="s">
        <v>73</v>
      </c>
      <c r="B71" s="12">
        <f>SUM(B72:B73)</f>
        <v>1459162833.54</v>
      </c>
      <c r="C71" s="12">
        <f>SUM(C72:C73)</f>
        <v>1156799486.23</v>
      </c>
    </row>
    <row r="72" spans="1:5" ht="15">
      <c r="A72" s="15" t="s">
        <v>74</v>
      </c>
      <c r="B72" s="53">
        <v>1459162833.54</v>
      </c>
      <c r="C72" s="53">
        <v>1156799486.23</v>
      </c>
    </row>
    <row r="73" spans="1:5" ht="15">
      <c r="A73" s="15" t="s">
        <v>75</v>
      </c>
      <c r="B73" s="53">
        <v>0</v>
      </c>
      <c r="C73" s="53">
        <v>0</v>
      </c>
    </row>
    <row r="74" spans="1:5" ht="15">
      <c r="A74" s="14" t="s">
        <v>76</v>
      </c>
      <c r="B74" s="53">
        <v>157518711.83000001</v>
      </c>
      <c r="C74" s="53">
        <v>40409163.520000003</v>
      </c>
    </row>
    <row r="75" spans="1:5">
      <c r="A75" s="14" t="s">
        <v>77</v>
      </c>
      <c r="B75" s="12">
        <f>SUM(B76:B80)</f>
        <v>149834123.41999999</v>
      </c>
      <c r="C75" s="12">
        <f>SUM(C76:C80)</f>
        <v>25441404.5</v>
      </c>
    </row>
    <row r="76" spans="1:5" ht="15">
      <c r="A76" s="15" t="s">
        <v>78</v>
      </c>
      <c r="B76" s="53">
        <v>105219035.53999999</v>
      </c>
      <c r="C76" s="53">
        <v>0</v>
      </c>
    </row>
    <row r="77" spans="1:5" ht="15">
      <c r="A77" s="15" t="s">
        <v>79</v>
      </c>
      <c r="B77" s="53">
        <v>1964058.36</v>
      </c>
      <c r="C77" s="53">
        <v>939882.18</v>
      </c>
    </row>
    <row r="78" spans="1:5" ht="15">
      <c r="A78" s="15" t="s">
        <v>80</v>
      </c>
      <c r="B78" s="53">
        <v>35712629.520000003</v>
      </c>
      <c r="C78" s="53">
        <v>20865477.25</v>
      </c>
    </row>
    <row r="79" spans="1:5" ht="15">
      <c r="A79" s="15" t="s">
        <v>81</v>
      </c>
      <c r="B79" s="53"/>
      <c r="C79" s="53">
        <v>166845.07</v>
      </c>
    </row>
    <row r="80" spans="1:5" ht="15">
      <c r="A80" s="15" t="s">
        <v>82</v>
      </c>
      <c r="B80" s="53">
        <v>6938400</v>
      </c>
      <c r="C80" s="53">
        <v>3469200</v>
      </c>
    </row>
    <row r="81" spans="1:3" ht="15">
      <c r="A81" s="14" t="s">
        <v>83</v>
      </c>
      <c r="B81" s="53">
        <v>36953177.689999998</v>
      </c>
      <c r="C81" s="53">
        <v>24438131.879999999</v>
      </c>
    </row>
    <row r="82" spans="1:3">
      <c r="A82" s="14" t="s">
        <v>84</v>
      </c>
      <c r="B82" s="12">
        <f>SUM(B83:B84)</f>
        <v>500000000</v>
      </c>
      <c r="C82" s="12">
        <f>SUM(C83:C84)</f>
        <v>999831700.90999997</v>
      </c>
    </row>
    <row r="83" spans="1:3" ht="15">
      <c r="A83" s="15" t="s">
        <v>74</v>
      </c>
      <c r="B83" s="53">
        <v>500000000</v>
      </c>
      <c r="C83" s="53">
        <v>999831700.90999997</v>
      </c>
    </row>
    <row r="84" spans="1:3" ht="15">
      <c r="A84" s="15" t="s">
        <v>75</v>
      </c>
      <c r="B84" s="53">
        <v>0</v>
      </c>
      <c r="C84" s="53">
        <v>0</v>
      </c>
    </row>
    <row r="85" spans="1:3" ht="15">
      <c r="A85" s="14" t="s">
        <v>85</v>
      </c>
      <c r="B85" s="53">
        <v>2535395.7799999998</v>
      </c>
      <c r="C85" s="53">
        <v>377938477.03999996</v>
      </c>
    </row>
    <row r="86" spans="1:3" ht="15">
      <c r="A86" s="14" t="s">
        <v>86</v>
      </c>
      <c r="B86" s="53">
        <v>0</v>
      </c>
      <c r="C86" s="53">
        <v>0</v>
      </c>
    </row>
    <row r="87" spans="1:3" ht="15">
      <c r="A87" s="14" t="s">
        <v>87</v>
      </c>
      <c r="B87" s="53">
        <v>242236.57</v>
      </c>
      <c r="C87" s="22">
        <v>477871.19</v>
      </c>
    </row>
    <row r="88" spans="1:3" ht="15">
      <c r="A88" s="14" t="s">
        <v>88</v>
      </c>
      <c r="B88" s="53">
        <v>41084649</v>
      </c>
      <c r="C88" s="53">
        <v>41084649</v>
      </c>
    </row>
    <row r="89" spans="1:3" ht="15">
      <c r="A89" s="14" t="s">
        <v>89</v>
      </c>
      <c r="B89" s="53">
        <v>676844384</v>
      </c>
      <c r="C89" s="53">
        <v>168584869.68000001</v>
      </c>
    </row>
    <row r="90" spans="1:3" ht="39">
      <c r="A90" s="20" t="s">
        <v>90</v>
      </c>
      <c r="B90" s="53">
        <v>0</v>
      </c>
      <c r="C90" s="53">
        <v>0</v>
      </c>
    </row>
    <row r="91" spans="1:3">
      <c r="A91" s="14" t="s">
        <v>91</v>
      </c>
      <c r="B91" s="12">
        <f>B92+B96+B97+B98</f>
        <v>4246663923.96</v>
      </c>
      <c r="C91" s="12">
        <f>C92+C96+C97+C98</f>
        <v>20592499677.939999</v>
      </c>
    </row>
    <row r="92" spans="1:3">
      <c r="A92" s="14" t="s">
        <v>92</v>
      </c>
      <c r="B92" s="12">
        <f>SUM(B93:B95)</f>
        <v>4246663923.96</v>
      </c>
      <c r="C92" s="12">
        <f>SUM(C93:C95)</f>
        <v>20592499677.939999</v>
      </c>
    </row>
    <row r="93" spans="1:3" ht="15">
      <c r="A93" s="15" t="s">
        <v>93</v>
      </c>
      <c r="B93" s="53">
        <v>0</v>
      </c>
      <c r="C93" s="53">
        <v>0</v>
      </c>
    </row>
    <row r="94" spans="1:3" ht="15">
      <c r="A94" s="15" t="s">
        <v>94</v>
      </c>
      <c r="B94" s="53">
        <v>0</v>
      </c>
      <c r="C94" s="53">
        <v>0</v>
      </c>
    </row>
    <row r="95" spans="1:3" ht="15">
      <c r="A95" s="15" t="s">
        <v>95</v>
      </c>
      <c r="B95" s="53">
        <v>4246663923.96</v>
      </c>
      <c r="C95" s="53">
        <v>20592499677.939999</v>
      </c>
    </row>
    <row r="96" spans="1:3" ht="15">
      <c r="A96" s="14" t="s">
        <v>88</v>
      </c>
      <c r="B96" s="53">
        <v>0</v>
      </c>
      <c r="C96" s="53">
        <v>0</v>
      </c>
    </row>
    <row r="97" spans="1:5" ht="15">
      <c r="A97" s="14" t="s">
        <v>96</v>
      </c>
      <c r="B97" s="53">
        <v>0</v>
      </c>
      <c r="C97" s="53">
        <v>0</v>
      </c>
    </row>
    <row r="98" spans="1:5" ht="26.25">
      <c r="A98" s="20" t="s">
        <v>97</v>
      </c>
      <c r="B98" s="53">
        <v>0</v>
      </c>
      <c r="C98" s="53">
        <v>0</v>
      </c>
    </row>
    <row r="99" spans="1:5">
      <c r="A99" s="13" t="s">
        <v>98</v>
      </c>
      <c r="B99" s="12">
        <f>B100+B104+B105+B107+B110+B114+B115+B106</f>
        <v>18087601932</v>
      </c>
      <c r="C99" s="12">
        <f>C100+C104+C105+C107+C110+C114+C115+C106</f>
        <v>14142899371.060001</v>
      </c>
      <c r="D99" s="4" t="str">
        <f>IF((ROUND([1]CA!J12,2)-ROUND(B99,2))=0," ","B99 дүн нь Өмчийн өөрчлөлтийн тайлангийн J12 дүнтэй зөрж байна")</f>
        <v xml:space="preserve"> </v>
      </c>
      <c r="E99" s="4" t="str">
        <f>IF((ROUND([1]CA!J20,2)-ROUND(C99,2))=0," ","C99 дүн нь Өмчийн өөрчлөлтийн тайлангийн J20 дүнтэй зөрж байна")</f>
        <v xml:space="preserve"> </v>
      </c>
    </row>
    <row r="100" spans="1:5">
      <c r="A100" s="14" t="s">
        <v>99</v>
      </c>
      <c r="B100" s="12">
        <f>SUM(B101:B103)</f>
        <v>1369488300</v>
      </c>
      <c r="C100" s="12">
        <f>SUM(C101:C103)</f>
        <v>1369488300</v>
      </c>
      <c r="D100" s="4" t="str">
        <f>IF((ROUND([1]CA!B12,2)-ROUND(B100,2))=0," ","B100 дүн нь Өмчийн өөрчлөлтийн тайлангийн B12 дүнтэй зөрж байна")</f>
        <v xml:space="preserve"> </v>
      </c>
      <c r="E100" s="4" t="str">
        <f>IF((ROUND([1]CA!B20,2)-ROUND(C100,2))=0," ","C100 дүн нь Өмчийн өөрчлөлтийн тайлангийн B20 дүнтэй зөрж байна")</f>
        <v xml:space="preserve"> </v>
      </c>
    </row>
    <row r="101" spans="1:5" ht="15">
      <c r="A101" s="15" t="s">
        <v>100</v>
      </c>
      <c r="B101" s="53">
        <v>0</v>
      </c>
      <c r="C101" s="53">
        <v>0</v>
      </c>
    </row>
    <row r="102" spans="1:5" ht="15">
      <c r="A102" s="15" t="s">
        <v>101</v>
      </c>
      <c r="B102" s="53">
        <v>0</v>
      </c>
      <c r="C102" s="53">
        <v>0</v>
      </c>
    </row>
    <row r="103" spans="1:5" ht="15">
      <c r="A103" s="15" t="s">
        <v>102</v>
      </c>
      <c r="B103" s="53">
        <v>1369488300</v>
      </c>
      <c r="C103" s="53">
        <v>1369488300</v>
      </c>
    </row>
    <row r="104" spans="1:5" ht="15">
      <c r="A104" s="14" t="s">
        <v>103</v>
      </c>
      <c r="B104" s="53">
        <v>0</v>
      </c>
      <c r="C104" s="53">
        <v>0</v>
      </c>
      <c r="D104" s="4" t="str">
        <f>IF((ROUND([1]CA!C12,2)-ROUND(B104,2))=0," ","B104 дүн нь Өмчийн өөрчлөлтийн тайлангийн C12 дүнтэй зөрж байна")</f>
        <v xml:space="preserve"> </v>
      </c>
      <c r="E104" s="4" t="str">
        <f>IF((ROUND([1]CA!C20,2)-ROUND(C104,2))=0," ","C104 дүн нь Өмчийн өөрчлөлтийн тайлангийн C20 дүнтэй зөрж байна")</f>
        <v xml:space="preserve"> </v>
      </c>
    </row>
    <row r="105" spans="1:5" ht="15">
      <c r="A105" s="14" t="s">
        <v>104</v>
      </c>
      <c r="B105" s="53">
        <v>7957309291</v>
      </c>
      <c r="C105" s="53">
        <v>7957309291</v>
      </c>
      <c r="D105" s="4" t="str">
        <f>IF((ROUND([1]CA!D12,2)-ROUND(B105,2))=0," ","B105 дүн нь Өмчийн өөрчлөлтийн тайлангийн D12 дүнтэй зөрж байна")</f>
        <v xml:space="preserve"> </v>
      </c>
      <c r="E105" s="4" t="str">
        <f>IF((ROUND([1]CA!D20,2)-ROUND(C105,2))=0," ","C105 дүн нь Өмчийн өөрчлөлтийн тайлангийн D20 дүнтэй зөрж байна")</f>
        <v xml:space="preserve"> </v>
      </c>
    </row>
    <row r="106" spans="1:5" ht="15">
      <c r="A106" s="23" t="s">
        <v>105</v>
      </c>
      <c r="B106" s="53">
        <v>0</v>
      </c>
      <c r="C106" s="53">
        <v>0</v>
      </c>
      <c r="D106" s="4" t="str">
        <f>IF((ROUND([1]CA!E12,2)-ROUND(B106,2))=0," ","B106 дүн нь Өмчийн өөрчлөлтийн тайлангийн E12 дүнтэй зөрж байна")</f>
        <v xml:space="preserve"> </v>
      </c>
      <c r="E106" s="4" t="str">
        <f>IF((ROUND([1]CA!E20,2)-ROUND(C106,2))=0," ","C106 дүн нь Өмчийн өөрчлөлтийн тайлангийн E20 дүнтэй зөрж байна")</f>
        <v xml:space="preserve"> </v>
      </c>
    </row>
    <row r="107" spans="1:5">
      <c r="A107" s="14" t="s">
        <v>106</v>
      </c>
      <c r="B107" s="12">
        <f>SUM(B108:B109)</f>
        <v>3824524382.8200002</v>
      </c>
      <c r="C107" s="12">
        <f>SUM(C108:C109)</f>
        <v>3824524382.8200002</v>
      </c>
      <c r="D107" s="4" t="str">
        <f>IF((ROUND([1]CA!F12,2)-ROUND(B107,2))=0," ","B107 дүн нь Өмчийн өөрчлөлтийн тайлангийн F12 дүнтэй зөрж байна")</f>
        <v xml:space="preserve"> </v>
      </c>
      <c r="E107" s="4" t="str">
        <f>IF((ROUND([1]CA!F20,2)-ROUND(C107,2))=0," ","C107 дүн нь Өмчийн өөрчлөлтийн тайлангийн F20 дүнтэй зөрж байна")</f>
        <v xml:space="preserve"> </v>
      </c>
    </row>
    <row r="108" spans="1:5" ht="15">
      <c r="A108" s="15" t="s">
        <v>107</v>
      </c>
      <c r="B108" s="53">
        <v>3824524382.8200002</v>
      </c>
      <c r="C108" s="53">
        <v>3824524382.8200002</v>
      </c>
    </row>
    <row r="109" spans="1:5" ht="15">
      <c r="A109" s="15" t="s">
        <v>108</v>
      </c>
      <c r="B109" s="53">
        <v>0</v>
      </c>
      <c r="C109" s="53">
        <v>0</v>
      </c>
    </row>
    <row r="110" spans="1:5">
      <c r="A110" s="14" t="s">
        <v>109</v>
      </c>
      <c r="B110" s="12">
        <f>SUM(B111:B113)</f>
        <v>0</v>
      </c>
      <c r="C110" s="12">
        <f>SUM(C111:C113)</f>
        <v>0</v>
      </c>
      <c r="D110" s="4" t="str">
        <f>IF((ROUND([1]CA!G12,2)-ROUND(B110,2))=0," ","B110 дүн нь Өмчийн өөрчлөлтийн тайлангийн G12 дүнтэй зөрж байна")</f>
        <v xml:space="preserve"> </v>
      </c>
      <c r="E110" s="4" t="str">
        <f>IF((ROUND([1]CA!G20,2)-ROUND(C110,2))=0," ","C110 дүн нь Өмчийн өөрчлөлтийн тайлангийн G20 дүнтэй зөрж байна")</f>
        <v xml:space="preserve"> </v>
      </c>
    </row>
    <row r="111" spans="1:5" ht="26.25">
      <c r="A111" s="19" t="s">
        <v>110</v>
      </c>
      <c r="B111" s="53">
        <v>0</v>
      </c>
      <c r="C111" s="53">
        <v>0</v>
      </c>
    </row>
    <row r="112" spans="1:5" ht="26.25">
      <c r="A112" s="19" t="s">
        <v>111</v>
      </c>
      <c r="B112" s="53">
        <v>0</v>
      </c>
      <c r="C112" s="53">
        <v>0</v>
      </c>
    </row>
    <row r="113" spans="1:5" ht="15">
      <c r="A113" s="15" t="s">
        <v>112</v>
      </c>
      <c r="B113" s="53">
        <v>0</v>
      </c>
      <c r="C113" s="53"/>
    </row>
    <row r="114" spans="1:5" ht="15">
      <c r="A114" s="14" t="s">
        <v>113</v>
      </c>
      <c r="B114" s="53">
        <v>0</v>
      </c>
      <c r="C114" s="53">
        <v>-600193925.70000005</v>
      </c>
      <c r="D114" s="4" t="str">
        <f>IF((ROUND([1]CA!H12,2)-ROUND(B114,2))=0," ","B114 дүн нь Өмчийн өөрчлөлтийн тайлангийн H12 дүнтэй зөрж байна")</f>
        <v xml:space="preserve"> </v>
      </c>
      <c r="E114" s="4" t="str">
        <f>IF((ROUND([1]CA!H20,2)-ROUND(C114,2))=0," ","C114 дүн нь Өмчийн өөрчлөлтийн тайлангийн H20 дүнтэй зөрж байна")</f>
        <v xml:space="preserve"> </v>
      </c>
    </row>
    <row r="115" spans="1:5">
      <c r="A115" s="24" t="s">
        <v>114</v>
      </c>
      <c r="B115" s="12">
        <f>SUM(B116:B117)</f>
        <v>4936279958.1800003</v>
      </c>
      <c r="C115" s="12">
        <f>SUM(C116:C117)</f>
        <v>1591771322.9400034</v>
      </c>
      <c r="D115" s="4" t="str">
        <f>IF((ROUND([1]CA!I12,2)-ROUND(B115,2))=0," ","B115 дүн нь Өмчийн өөрчлөлтийн тайлангийн I12 дүнтэй зөрж байна")</f>
        <v xml:space="preserve"> </v>
      </c>
      <c r="E115" s="4" t="str">
        <f>IF((ROUND([1]CA!I20,2)-ROUND(C115,2))=0," ","C115 дүн нь Өмчийн өөрчлөлтийн тайлангийн I20 дүнтэй зөрж байна")</f>
        <v xml:space="preserve"> </v>
      </c>
    </row>
    <row r="116" spans="1:5" ht="15">
      <c r="A116" s="25" t="s">
        <v>115</v>
      </c>
      <c r="B116" s="53">
        <v>1634528834.6400001</v>
      </c>
      <c r="C116" s="53">
        <v>-3344508635.2399969</v>
      </c>
      <c r="D116" s="4" t="str">
        <f>IF((ROUND(B116,2)-ROUND([1]IS!B71,2))=0," ","B116 дүн нь Орлогын дэлгэрэнгүй тайлангийн B71 дүнтэй зөрж байна")</f>
        <v xml:space="preserve"> </v>
      </c>
      <c r="E116" s="4" t="str">
        <f>IF((ROUND(C116,2)-ROUND([1]IS!C71,2))=0," ","C116 дүн нь Орлогын дэлгэрэнгүй тайлангийн C71 дүнтэй зөрж байна")</f>
        <v xml:space="preserve"> </v>
      </c>
    </row>
    <row r="117" spans="1:5" ht="15">
      <c r="A117" s="25" t="s">
        <v>116</v>
      </c>
      <c r="B117" s="26">
        <v>3301751123.54</v>
      </c>
      <c r="C117" s="53">
        <v>4936279958.1800003</v>
      </c>
      <c r="E117" s="4" t="str">
        <f>IF((ROUND(B115,2)-ROUND(C117,2))=0,"  ","B115 дүн нь C117 дүнтэй зөрж байна")</f>
        <v xml:space="preserve">  </v>
      </c>
    </row>
    <row r="119" spans="1:5">
      <c r="B119" s="27" t="s">
        <v>117</v>
      </c>
    </row>
    <row r="120" spans="1:5">
      <c r="A120" s="28" t="s">
        <v>118</v>
      </c>
      <c r="B120" s="29"/>
      <c r="C120" s="30" t="s">
        <v>268</v>
      </c>
    </row>
    <row r="121" spans="1:5">
      <c r="C121" s="4"/>
    </row>
    <row r="122" spans="1:5">
      <c r="A122" s="28" t="s">
        <v>119</v>
      </c>
      <c r="B122" s="28"/>
      <c r="C122" s="30" t="s">
        <v>269</v>
      </c>
    </row>
  </sheetData>
  <dataValidations count="1">
    <dataValidation type="decimal" operator="notEqual" allowBlank="1" showErrorMessage="1" error="This is an invalid value!" sqref="B16:C17 B9:C10 B38:C42 B20:C21 B93:C98 B116:C117 B46:C53 B76:C81 B72:C73 B83:C90 B23:C28 B12:C14 B56:C67" xr:uid="{2FA86CA2-0999-4E7F-B4CB-A9E7071BAC41}">
      <formula1>1E+25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A85D-F504-41B4-9E69-D29BA6117CBA}">
  <dimension ref="A2:D85"/>
  <sheetViews>
    <sheetView topLeftCell="A61" workbookViewId="0">
      <selection activeCell="C78" sqref="C78"/>
    </sheetView>
  </sheetViews>
  <sheetFormatPr defaultColWidth="11.42578125" defaultRowHeight="12.75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>
      <c r="A2" s="31" t="s">
        <v>120</v>
      </c>
    </row>
    <row r="3" spans="1:3">
      <c r="A3" s="32" t="s">
        <v>121</v>
      </c>
      <c r="B3" s="9" t="s">
        <v>122</v>
      </c>
      <c r="C3" s="9" t="s">
        <v>123</v>
      </c>
    </row>
    <row r="4" spans="1:3">
      <c r="A4" s="20" t="s">
        <v>124</v>
      </c>
      <c r="B4" s="12">
        <f>SUM(B5:B11)</f>
        <v>3378231351.0999999</v>
      </c>
      <c r="C4" s="12">
        <f>SUM(C5:C11)</f>
        <v>2467961884.2600002</v>
      </c>
    </row>
    <row r="5" spans="1:3" ht="15">
      <c r="A5" s="19" t="s">
        <v>125</v>
      </c>
      <c r="B5" s="53">
        <v>474456408.67000002</v>
      </c>
      <c r="C5" s="33">
        <v>209782656.24000001</v>
      </c>
    </row>
    <row r="6" spans="1:3" ht="15">
      <c r="A6" s="19" t="s">
        <v>126</v>
      </c>
      <c r="B6" s="53">
        <v>1790585270.6700001</v>
      </c>
      <c r="C6" s="53">
        <v>0</v>
      </c>
    </row>
    <row r="7" spans="1:3" ht="15">
      <c r="A7" s="19" t="s">
        <v>127</v>
      </c>
      <c r="B7" s="53">
        <v>354630042.10000002</v>
      </c>
      <c r="C7" s="33">
        <v>1844881146.1700001</v>
      </c>
    </row>
    <row r="8" spans="1:3" ht="15">
      <c r="A8" s="19" t="s">
        <v>128</v>
      </c>
      <c r="B8" s="53">
        <v>758559629.65999997</v>
      </c>
      <c r="C8" s="33">
        <v>20716112.920000002</v>
      </c>
    </row>
    <row r="9" spans="1:3" ht="15">
      <c r="A9" s="19" t="s">
        <v>129</v>
      </c>
      <c r="B9" s="53">
        <v>0</v>
      </c>
      <c r="C9" s="53">
        <v>392581968.93000001</v>
      </c>
    </row>
    <row r="10" spans="1:3" ht="15">
      <c r="A10" s="19" t="s">
        <v>130</v>
      </c>
      <c r="B10" s="53">
        <v>0</v>
      </c>
      <c r="C10" s="53">
        <v>0</v>
      </c>
    </row>
    <row r="11" spans="1:3" ht="15">
      <c r="A11" s="19" t="s">
        <v>131</v>
      </c>
      <c r="B11" s="53">
        <v>0</v>
      </c>
      <c r="C11" s="53">
        <v>0</v>
      </c>
    </row>
    <row r="12" spans="1:3" ht="15">
      <c r="A12" s="20" t="s">
        <v>132</v>
      </c>
      <c r="B12" s="53">
        <v>109813015.45</v>
      </c>
      <c r="C12" s="34">
        <v>160147370.91999999</v>
      </c>
    </row>
    <row r="13" spans="1:3" ht="15">
      <c r="A13" s="20" t="s">
        <v>133</v>
      </c>
      <c r="B13" s="53">
        <v>0</v>
      </c>
      <c r="C13" s="53">
        <v>544518046.91999996</v>
      </c>
    </row>
    <row r="14" spans="1:3">
      <c r="A14" s="20" t="s">
        <v>134</v>
      </c>
      <c r="B14" s="12">
        <f>SUM(B15:B16)</f>
        <v>179786251.83000001</v>
      </c>
      <c r="C14" s="12">
        <f>SUM(C15:C16)</f>
        <v>149583739.36000001</v>
      </c>
    </row>
    <row r="15" spans="1:3" ht="15">
      <c r="A15" s="19" t="s">
        <v>135</v>
      </c>
      <c r="B15" s="53">
        <v>179786251.83000001</v>
      </c>
      <c r="C15" s="53">
        <v>149583739.36000001</v>
      </c>
    </row>
    <row r="16" spans="1:3" ht="15">
      <c r="A16" s="19" t="s">
        <v>136</v>
      </c>
      <c r="B16" s="53"/>
      <c r="C16" s="53">
        <v>0</v>
      </c>
    </row>
    <row r="17" spans="1:3" ht="15">
      <c r="A17" s="20" t="s">
        <v>137</v>
      </c>
      <c r="B17" s="53">
        <v>0</v>
      </c>
      <c r="C17" s="53">
        <v>0</v>
      </c>
    </row>
    <row r="18" spans="1:3" ht="15">
      <c r="A18" s="20" t="s">
        <v>138</v>
      </c>
      <c r="B18" s="53">
        <v>43468878.049999997</v>
      </c>
      <c r="C18" s="53">
        <v>141531542.80000001</v>
      </c>
    </row>
    <row r="19" spans="1:3">
      <c r="A19" s="14" t="s">
        <v>139</v>
      </c>
      <c r="B19" s="12">
        <f>SUM(B30:B46)+B20+B23+B24</f>
        <v>2117465944.04</v>
      </c>
      <c r="C19" s="12">
        <f>SUM(C30:C46)+C20+C23+C24</f>
        <v>2430353512.9000001</v>
      </c>
    </row>
    <row r="20" spans="1:3">
      <c r="A20" s="19" t="s">
        <v>140</v>
      </c>
      <c r="B20" s="12">
        <f>SUM(B21:B22)</f>
        <v>776627722.03999996</v>
      </c>
      <c r="C20" s="12">
        <f>SUM(C21:C22)</f>
        <v>996306126.50000012</v>
      </c>
    </row>
    <row r="21" spans="1:3" ht="15">
      <c r="A21" s="35" t="s">
        <v>141</v>
      </c>
      <c r="B21" s="53">
        <v>0</v>
      </c>
      <c r="C21" s="54">
        <v>0</v>
      </c>
    </row>
    <row r="22" spans="1:3" ht="15">
      <c r="A22" s="35" t="s">
        <v>142</v>
      </c>
      <c r="B22" s="53">
        <v>776627722.03999996</v>
      </c>
      <c r="C22" s="55">
        <v>996306126.50000012</v>
      </c>
    </row>
    <row r="23" spans="1:3" ht="15">
      <c r="A23" s="19" t="s">
        <v>143</v>
      </c>
      <c r="B23" s="53">
        <v>91071727.149999991</v>
      </c>
      <c r="C23" s="53">
        <v>123947781.87</v>
      </c>
    </row>
    <row r="24" spans="1:3">
      <c r="A24" s="19" t="s">
        <v>144</v>
      </c>
      <c r="B24" s="12">
        <f>SUM(B25:B29)</f>
        <v>113314664.94</v>
      </c>
      <c r="C24" s="12">
        <f>SUM(C25:C29)</f>
        <v>163308619.11000001</v>
      </c>
    </row>
    <row r="25" spans="1:3" ht="15">
      <c r="A25" s="35" t="s">
        <v>145</v>
      </c>
      <c r="B25" s="53">
        <v>7124613.4699999997</v>
      </c>
      <c r="C25" s="53">
        <v>6669167.6400000006</v>
      </c>
    </row>
    <row r="26" spans="1:3" ht="15">
      <c r="A26" s="35" t="s">
        <v>146</v>
      </c>
      <c r="B26" s="53"/>
      <c r="C26" s="53">
        <v>19800000</v>
      </c>
    </row>
    <row r="27" spans="1:3" ht="15">
      <c r="A27" s="35" t="s">
        <v>147</v>
      </c>
      <c r="B27" s="53">
        <v>59910601.759999998</v>
      </c>
      <c r="C27" s="53">
        <v>33112957.399999999</v>
      </c>
    </row>
    <row r="28" spans="1:3" ht="15">
      <c r="A28" s="35" t="s">
        <v>148</v>
      </c>
      <c r="B28" s="53">
        <v>26252046.809999999</v>
      </c>
      <c r="C28" s="53">
        <v>11323185.98</v>
      </c>
    </row>
    <row r="29" spans="1:3" ht="15">
      <c r="A29" s="35" t="s">
        <v>149</v>
      </c>
      <c r="B29" s="53">
        <v>20027402.900000002</v>
      </c>
      <c r="C29" s="53">
        <v>92403308.090000004</v>
      </c>
    </row>
    <row r="30" spans="1:3" ht="15">
      <c r="A30" s="19" t="s">
        <v>150</v>
      </c>
      <c r="B30" s="53">
        <v>20173540</v>
      </c>
      <c r="C30" s="53">
        <v>5261659</v>
      </c>
    </row>
    <row r="31" spans="1:3" ht="15">
      <c r="A31" s="19" t="s">
        <v>151</v>
      </c>
      <c r="B31" s="53">
        <v>52695280.959999993</v>
      </c>
      <c r="C31" s="53">
        <v>44951160</v>
      </c>
    </row>
    <row r="32" spans="1:3" ht="15">
      <c r="A32" s="19" t="s">
        <v>152</v>
      </c>
      <c r="B32" s="53">
        <v>11051874.389999999</v>
      </c>
      <c r="C32" s="53">
        <v>30733794.219999999</v>
      </c>
    </row>
    <row r="33" spans="1:3" ht="15">
      <c r="A33" s="19" t="s">
        <v>153</v>
      </c>
      <c r="B33" s="53">
        <v>591294344.74000001</v>
      </c>
      <c r="C33" s="53">
        <v>444323103</v>
      </c>
    </row>
    <row r="34" spans="1:3" ht="15">
      <c r="A34" s="19" t="s">
        <v>154</v>
      </c>
      <c r="B34" s="53">
        <v>2421000</v>
      </c>
      <c r="C34" s="53">
        <v>7139000</v>
      </c>
    </row>
    <row r="35" spans="1:3" ht="15">
      <c r="A35" s="19" t="s">
        <v>155</v>
      </c>
      <c r="B35" s="53"/>
      <c r="C35" s="53">
        <v>148000</v>
      </c>
    </row>
    <row r="36" spans="1:3" ht="15">
      <c r="A36" s="19" t="s">
        <v>156</v>
      </c>
      <c r="B36" s="53">
        <v>1902790</v>
      </c>
      <c r="C36" s="53">
        <v>2151890</v>
      </c>
    </row>
    <row r="37" spans="1:3" ht="15">
      <c r="A37" s="19" t="s">
        <v>157</v>
      </c>
      <c r="B37" s="53">
        <v>108238558.98999967</v>
      </c>
      <c r="C37" s="56">
        <v>114450735.91999999</v>
      </c>
    </row>
    <row r="38" spans="1:3" ht="15">
      <c r="A38" s="19" t="s">
        <v>158</v>
      </c>
      <c r="B38" s="53">
        <v>23669089.07</v>
      </c>
      <c r="C38" s="53">
        <v>142162351.91000003</v>
      </c>
    </row>
    <row r="39" spans="1:3" ht="15">
      <c r="A39" s="19" t="s">
        <v>159</v>
      </c>
      <c r="B39" s="53">
        <v>160890698.76000002</v>
      </c>
      <c r="C39" s="53">
        <v>157739709.28</v>
      </c>
    </row>
    <row r="40" spans="1:3" ht="15">
      <c r="A40" s="19" t="s">
        <v>160</v>
      </c>
      <c r="B40" s="53"/>
      <c r="C40" s="53">
        <v>7580000</v>
      </c>
    </row>
    <row r="41" spans="1:3" ht="15">
      <c r="A41" s="19" t="s">
        <v>161</v>
      </c>
      <c r="B41" s="53">
        <v>21900000</v>
      </c>
      <c r="C41" s="34">
        <v>22932000</v>
      </c>
    </row>
    <row r="42" spans="1:3" ht="15">
      <c r="A42" s="19" t="s">
        <v>162</v>
      </c>
      <c r="B42" s="53"/>
      <c r="C42" s="53">
        <v>14485350</v>
      </c>
    </row>
    <row r="43" spans="1:3" ht="15">
      <c r="A43" s="19" t="s">
        <v>163</v>
      </c>
      <c r="B43" s="53">
        <v>498000</v>
      </c>
      <c r="C43" s="53">
        <v>540500</v>
      </c>
    </row>
    <row r="44" spans="1:3" ht="15">
      <c r="A44" s="19" t="s">
        <v>164</v>
      </c>
      <c r="B44" s="53">
        <v>18298681</v>
      </c>
      <c r="C44" s="53">
        <v>24179647</v>
      </c>
    </row>
    <row r="45" spans="1:3" ht="15">
      <c r="A45" s="19" t="s">
        <v>165</v>
      </c>
      <c r="B45" s="53">
        <v>39152627</v>
      </c>
      <c r="C45" s="53">
        <v>39929167.840000004</v>
      </c>
    </row>
    <row r="46" spans="1:3" ht="15">
      <c r="A46" s="19" t="s">
        <v>166</v>
      </c>
      <c r="B46" s="53">
        <v>84265345</v>
      </c>
      <c r="C46" s="53">
        <v>88082917.25</v>
      </c>
    </row>
    <row r="47" spans="1:3">
      <c r="A47" s="14" t="s">
        <v>167</v>
      </c>
      <c r="B47" s="12">
        <f>SUM(B48:B49)</f>
        <v>401080371.22000003</v>
      </c>
      <c r="C47" s="12">
        <f>SUM(C48:C49)</f>
        <v>1162235685.1900001</v>
      </c>
    </row>
    <row r="48" spans="1:3" ht="15">
      <c r="A48" s="36" t="s">
        <v>168</v>
      </c>
      <c r="B48" s="53">
        <v>401080371.22000003</v>
      </c>
      <c r="C48" s="53">
        <v>1147185685.1900001</v>
      </c>
    </row>
    <row r="49" spans="1:3" ht="15">
      <c r="A49" s="36" t="s">
        <v>169</v>
      </c>
      <c r="B49" s="53">
        <v>0</v>
      </c>
      <c r="C49" s="53">
        <v>15050000</v>
      </c>
    </row>
    <row r="50" spans="1:3">
      <c r="A50" s="14" t="s">
        <v>170</v>
      </c>
      <c r="B50" s="12">
        <f>SUM(B51:B53)</f>
        <v>6055000</v>
      </c>
      <c r="C50" s="12">
        <f>SUM(C51:C53)</f>
        <v>1800000</v>
      </c>
    </row>
    <row r="51" spans="1:3" ht="15">
      <c r="A51" s="19" t="s">
        <v>171</v>
      </c>
      <c r="B51" s="53">
        <v>55000</v>
      </c>
      <c r="C51" s="53"/>
    </row>
    <row r="52" spans="1:3" ht="15">
      <c r="A52" s="19" t="s">
        <v>172</v>
      </c>
      <c r="B52" s="53">
        <v>6000000</v>
      </c>
      <c r="C52" s="53">
        <v>1800000</v>
      </c>
    </row>
    <row r="53" spans="1:3" ht="15">
      <c r="A53" s="19" t="s">
        <v>173</v>
      </c>
      <c r="B53" s="53">
        <v>0</v>
      </c>
      <c r="C53" s="53"/>
    </row>
    <row r="54" spans="1:3">
      <c r="A54" s="14" t="s">
        <v>174</v>
      </c>
      <c r="B54" s="12">
        <f>SUM(B55:B58)</f>
        <v>-1034606.2</v>
      </c>
      <c r="C54" s="12">
        <f>SUM(C55:C58)</f>
        <v>-13353206.17</v>
      </c>
    </row>
    <row r="55" spans="1:3" ht="26.25">
      <c r="A55" s="19" t="s">
        <v>175</v>
      </c>
      <c r="B55" s="53">
        <v>0</v>
      </c>
      <c r="C55" s="53"/>
    </row>
    <row r="56" spans="1:3" ht="26.25">
      <c r="A56" s="19" t="s">
        <v>176</v>
      </c>
      <c r="B56" s="53">
        <v>0</v>
      </c>
      <c r="C56" s="53"/>
    </row>
    <row r="57" spans="1:3" ht="26.25">
      <c r="A57" s="19" t="s">
        <v>177</v>
      </c>
      <c r="B57" s="53">
        <v>0</v>
      </c>
      <c r="C57" s="53"/>
    </row>
    <row r="58" spans="1:3" ht="15">
      <c r="A58" s="19" t="s">
        <v>178</v>
      </c>
      <c r="B58" s="53">
        <v>-1034606.2</v>
      </c>
      <c r="C58" s="53">
        <v>-13353206.17</v>
      </c>
    </row>
    <row r="59" spans="1:3" ht="15">
      <c r="A59" s="14" t="s">
        <v>179</v>
      </c>
      <c r="B59" s="53">
        <v>11139479.76</v>
      </c>
      <c r="C59" s="53">
        <v>15812500.289999999</v>
      </c>
    </row>
    <row r="60" spans="1:3" ht="15">
      <c r="A60" s="14" t="s">
        <v>180</v>
      </c>
      <c r="B60" s="53">
        <v>0</v>
      </c>
      <c r="C60" s="53"/>
    </row>
    <row r="61" spans="1:3">
      <c r="A61" s="14" t="s">
        <v>181</v>
      </c>
      <c r="B61" s="12">
        <f>SUM(B62:B66)</f>
        <v>560742840.59000003</v>
      </c>
      <c r="C61" s="12">
        <f>SUM(C62:C66)</f>
        <v>-3216169556.7199998</v>
      </c>
    </row>
    <row r="62" spans="1:3" ht="15">
      <c r="A62" s="19" t="s">
        <v>182</v>
      </c>
      <c r="B62" s="53">
        <v>0</v>
      </c>
      <c r="C62" s="53">
        <v>0</v>
      </c>
    </row>
    <row r="63" spans="1:3" ht="15">
      <c r="A63" s="19" t="s">
        <v>183</v>
      </c>
      <c r="B63" s="53">
        <v>560742840.59000003</v>
      </c>
      <c r="C63" s="53">
        <v>-2232184089.0699997</v>
      </c>
    </row>
    <row r="64" spans="1:3" ht="15">
      <c r="A64" s="19" t="s">
        <v>184</v>
      </c>
      <c r="B64" s="53">
        <v>0</v>
      </c>
      <c r="C64" s="53">
        <v>-983985467.6500001</v>
      </c>
    </row>
    <row r="65" spans="1:4" ht="15">
      <c r="A65" s="19" t="s">
        <v>185</v>
      </c>
      <c r="B65" s="53">
        <v>0</v>
      </c>
      <c r="C65" s="53">
        <v>0</v>
      </c>
    </row>
    <row r="66" spans="1:4" ht="15">
      <c r="A66" s="19" t="s">
        <v>186</v>
      </c>
      <c r="B66" s="53">
        <v>0</v>
      </c>
      <c r="C66" s="53">
        <v>0</v>
      </c>
    </row>
    <row r="67" spans="1:4">
      <c r="A67" s="14" t="s">
        <v>187</v>
      </c>
      <c r="B67" s="12">
        <f>B4+B12+B13+B14+B17+B18-B19-B47-B50+B54+B59+B60+B61</f>
        <v>1757545895.3199997</v>
      </c>
      <c r="C67" s="12">
        <f>C4+C12+C13+C14+C17+C18-C19-C47-C50+C54+C59+C60+C61</f>
        <v>-3344356876.4299994</v>
      </c>
    </row>
    <row r="68" spans="1:4" ht="15">
      <c r="A68" s="19" t="s">
        <v>188</v>
      </c>
      <c r="B68" s="37">
        <v>123017060.68000001</v>
      </c>
      <c r="C68" s="53">
        <v>151758.809997559</v>
      </c>
    </row>
    <row r="69" spans="1:4">
      <c r="A69" s="14" t="s">
        <v>189</v>
      </c>
      <c r="B69" s="12">
        <f>+B67-B68</f>
        <v>1634528834.6399996</v>
      </c>
      <c r="C69" s="12">
        <f>+C67-C68</f>
        <v>-3344508635.2399969</v>
      </c>
    </row>
    <row r="70" spans="1:4" ht="15">
      <c r="A70" s="15" t="s">
        <v>190</v>
      </c>
      <c r="B70" s="53">
        <v>0</v>
      </c>
      <c r="C70" s="53">
        <v>0</v>
      </c>
    </row>
    <row r="71" spans="1:4">
      <c r="A71" s="14" t="s">
        <v>191</v>
      </c>
      <c r="B71" s="12">
        <f>+B69+B70</f>
        <v>1634528834.6399996</v>
      </c>
      <c r="C71" s="12">
        <f>+C69+C70</f>
        <v>-3344508635.2399969</v>
      </c>
    </row>
    <row r="72" spans="1:4">
      <c r="A72" s="14" t="s">
        <v>192</v>
      </c>
      <c r="B72" s="12">
        <f>SUM(B73:B75)</f>
        <v>0</v>
      </c>
      <c r="C72" s="12">
        <f>SUM(C73:C75)</f>
        <v>0</v>
      </c>
    </row>
    <row r="73" spans="1:4" ht="15">
      <c r="A73" s="19" t="s">
        <v>193</v>
      </c>
      <c r="B73" s="53">
        <v>0</v>
      </c>
      <c r="C73" s="53">
        <v>0</v>
      </c>
    </row>
    <row r="74" spans="1:4" ht="15">
      <c r="A74" s="19" t="s">
        <v>194</v>
      </c>
      <c r="B74" s="53">
        <v>0</v>
      </c>
      <c r="C74" s="53">
        <v>0</v>
      </c>
    </row>
    <row r="75" spans="1:4" ht="15">
      <c r="A75" s="19" t="s">
        <v>195</v>
      </c>
      <c r="B75" s="53">
        <v>0</v>
      </c>
      <c r="C75" s="53">
        <v>0</v>
      </c>
    </row>
    <row r="76" spans="1:4">
      <c r="A76" s="14" t="s">
        <v>196</v>
      </c>
      <c r="B76" s="12">
        <f>+B71+B72</f>
        <v>1634528834.6399996</v>
      </c>
      <c r="C76" s="12">
        <f>+C71+C72</f>
        <v>-3344508635.2399969</v>
      </c>
    </row>
    <row r="77" spans="1:4">
      <c r="A77" s="14" t="s">
        <v>197</v>
      </c>
      <c r="B77" s="12">
        <v>0</v>
      </c>
      <c r="C77" s="12">
        <v>0</v>
      </c>
    </row>
    <row r="78" spans="1:4" ht="15">
      <c r="A78" s="14" t="s">
        <v>198</v>
      </c>
      <c r="B78" s="53">
        <v>0</v>
      </c>
      <c r="C78" s="53">
        <v>0</v>
      </c>
    </row>
    <row r="80" spans="1:4">
      <c r="B80" s="27" t="s">
        <v>117</v>
      </c>
      <c r="D80" s="4"/>
    </row>
    <row r="81" spans="1:4">
      <c r="B81" s="27"/>
      <c r="D81" s="4"/>
    </row>
    <row r="82" spans="1:4">
      <c r="B82" s="27"/>
      <c r="D82" s="4"/>
    </row>
    <row r="83" spans="1:4">
      <c r="A83" s="28" t="s">
        <v>118</v>
      </c>
      <c r="B83" s="29"/>
      <c r="C83" s="30" t="s">
        <v>268</v>
      </c>
    </row>
    <row r="84" spans="1:4">
      <c r="C84" s="4"/>
    </row>
    <row r="85" spans="1:4">
      <c r="A85" s="28" t="s">
        <v>119</v>
      </c>
      <c r="B85" s="28"/>
      <c r="C85" s="30" t="s">
        <v>269</v>
      </c>
    </row>
  </sheetData>
  <dataValidations count="1">
    <dataValidation type="decimal" operator="notEqual" allowBlank="1" showErrorMessage="1" error="This is an invalid value!" sqref="B21:C23 B55:C60 B15:C18 B62:C71 B48:C49 B73:C77 B25:C46 B51:C53 B5:C13" xr:uid="{A7126CC5-6444-4EE7-A818-370C6D8F14F9}">
      <formula1>1E+25</formula1>
      <formula2>0</formula2>
    </dataValidation>
  </dataValidations>
  <pageMargins left="0.7" right="0.1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1B84-0565-4C2D-8104-F2F23D06B72C}">
  <dimension ref="A2:K27"/>
  <sheetViews>
    <sheetView workbookViewId="0">
      <selection activeCell="E32" sqref="E32"/>
    </sheetView>
  </sheetViews>
  <sheetFormatPr defaultColWidth="11.42578125" defaultRowHeight="12.75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>
      <c r="A2" s="31" t="s">
        <v>199</v>
      </c>
    </row>
    <row r="3" spans="1:10" ht="38.25">
      <c r="A3" s="8" t="s">
        <v>200</v>
      </c>
      <c r="B3" s="8" t="s">
        <v>99</v>
      </c>
      <c r="C3" s="8" t="s">
        <v>103</v>
      </c>
      <c r="D3" s="8" t="s">
        <v>104</v>
      </c>
      <c r="E3" s="8" t="s">
        <v>105</v>
      </c>
      <c r="F3" s="8" t="s">
        <v>106</v>
      </c>
      <c r="G3" s="8" t="s">
        <v>109</v>
      </c>
      <c r="H3" s="8" t="s">
        <v>113</v>
      </c>
      <c r="I3" s="8" t="s">
        <v>201</v>
      </c>
      <c r="J3" s="8" t="s">
        <v>202</v>
      </c>
    </row>
    <row r="4" spans="1:10">
      <c r="A4" s="57" t="s">
        <v>203</v>
      </c>
      <c r="B4" s="58">
        <v>1369488300</v>
      </c>
      <c r="C4" s="58">
        <v>0</v>
      </c>
      <c r="D4" s="58">
        <v>7957309291</v>
      </c>
      <c r="E4" s="58">
        <v>0</v>
      </c>
      <c r="F4" s="58">
        <v>3824524382.8200002</v>
      </c>
      <c r="G4" s="58">
        <v>0</v>
      </c>
      <c r="H4" s="58">
        <v>0</v>
      </c>
      <c r="I4" s="58">
        <v>3301751123.54</v>
      </c>
      <c r="J4" s="41">
        <f>SUM(B4:I4)</f>
        <v>16453073097.360001</v>
      </c>
    </row>
    <row r="5" spans="1:10" ht="26.25">
      <c r="A5" s="59" t="s">
        <v>204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41">
        <f t="shared" ref="J5:J10" si="0">SUM(B5:I5)</f>
        <v>0</v>
      </c>
    </row>
    <row r="6" spans="1:10" ht="15">
      <c r="A6" s="57" t="s">
        <v>205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41">
        <f t="shared" si="0"/>
        <v>0</v>
      </c>
    </row>
    <row r="7" spans="1:10" ht="15">
      <c r="A7" s="39" t="s">
        <v>191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1634528834.6400001</v>
      </c>
      <c r="J7" s="41">
        <f t="shared" si="0"/>
        <v>1634528834.6400001</v>
      </c>
    </row>
    <row r="8" spans="1:10" ht="15">
      <c r="A8" s="39" t="s">
        <v>192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41">
        <f t="shared" si="0"/>
        <v>0</v>
      </c>
    </row>
    <row r="9" spans="1:10" ht="15">
      <c r="A9" s="39" t="s">
        <v>206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41">
        <f t="shared" si="0"/>
        <v>0</v>
      </c>
    </row>
    <row r="10" spans="1:10" ht="15">
      <c r="A10" s="39" t="s">
        <v>207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41">
        <f t="shared" si="0"/>
        <v>0</v>
      </c>
    </row>
    <row r="11" spans="1:10" ht="15">
      <c r="A11" s="39" t="s">
        <v>208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41">
        <f>SUM(B11:I11)</f>
        <v>0</v>
      </c>
    </row>
    <row r="12" spans="1:10">
      <c r="A12" s="57" t="s">
        <v>203</v>
      </c>
      <c r="B12" s="41">
        <f>SUM(B4:B11)</f>
        <v>1369488300</v>
      </c>
      <c r="C12" s="41">
        <f t="shared" ref="C12:I12" si="1">SUM(C4:C11)</f>
        <v>0</v>
      </c>
      <c r="D12" s="41">
        <f t="shared" si="1"/>
        <v>7957309291</v>
      </c>
      <c r="E12" s="41">
        <f t="shared" si="1"/>
        <v>0</v>
      </c>
      <c r="F12" s="41">
        <f t="shared" si="1"/>
        <v>3824524382.8200002</v>
      </c>
      <c r="G12" s="41">
        <f t="shared" si="1"/>
        <v>0</v>
      </c>
      <c r="H12" s="41">
        <f t="shared" si="1"/>
        <v>0</v>
      </c>
      <c r="I12" s="41">
        <f t="shared" si="1"/>
        <v>4936279958.1800003</v>
      </c>
      <c r="J12" s="41">
        <f>SUM(J4:J11)</f>
        <v>18087601932</v>
      </c>
    </row>
    <row r="13" spans="1:10" ht="26.25">
      <c r="A13" s="59" t="s">
        <v>204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-2977265.7</v>
      </c>
      <c r="I13" s="60"/>
      <c r="J13" s="41">
        <f>SUM(B13:H13)</f>
        <v>-2977265.7</v>
      </c>
    </row>
    <row r="14" spans="1:10" ht="15">
      <c r="A14" s="57" t="s">
        <v>205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61">
        <f t="shared" ref="J14:J19" si="2">SUM(B14:I14)</f>
        <v>0</v>
      </c>
    </row>
    <row r="15" spans="1:10" ht="15">
      <c r="A15" s="39" t="s">
        <v>191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-3344508635.2399969</v>
      </c>
      <c r="J15" s="61">
        <f t="shared" si="2"/>
        <v>-3344508635.2399969</v>
      </c>
    </row>
    <row r="16" spans="1:10" ht="15">
      <c r="A16" s="39" t="s">
        <v>192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61">
        <f t="shared" si="2"/>
        <v>0</v>
      </c>
    </row>
    <row r="17" spans="1:11" ht="15">
      <c r="A17" s="39" t="s">
        <v>206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61">
        <f t="shared" si="2"/>
        <v>0</v>
      </c>
    </row>
    <row r="18" spans="1:11" ht="15">
      <c r="A18" s="39" t="s">
        <v>207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-597216660</v>
      </c>
      <c r="I18" s="60"/>
      <c r="J18" s="61">
        <f>SUM(B18:H18)</f>
        <v>-597216660</v>
      </c>
    </row>
    <row r="19" spans="1:11" ht="15">
      <c r="A19" s="39" t="s">
        <v>208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61">
        <f t="shared" si="2"/>
        <v>0</v>
      </c>
    </row>
    <row r="20" spans="1:11">
      <c r="A20" s="57" t="s">
        <v>203</v>
      </c>
      <c r="B20" s="41">
        <f t="shared" ref="B20:I20" si="3">SUM(B12:B19)</f>
        <v>1369488300</v>
      </c>
      <c r="C20" s="41">
        <f t="shared" si="3"/>
        <v>0</v>
      </c>
      <c r="D20" s="41">
        <f t="shared" si="3"/>
        <v>7957309291</v>
      </c>
      <c r="E20" s="41">
        <f t="shared" si="3"/>
        <v>0</v>
      </c>
      <c r="F20" s="41">
        <f t="shared" si="3"/>
        <v>3824524382.8200002</v>
      </c>
      <c r="G20" s="41">
        <f t="shared" si="3"/>
        <v>0</v>
      </c>
      <c r="H20" s="41">
        <f t="shared" si="3"/>
        <v>-600193925.70000005</v>
      </c>
      <c r="I20" s="41">
        <f t="shared" si="3"/>
        <v>1591771322.9400034</v>
      </c>
      <c r="J20" s="41">
        <f>SUM(J12:J19)</f>
        <v>14142899371.060001</v>
      </c>
      <c r="K20" s="4"/>
    </row>
    <row r="22" spans="1:11">
      <c r="B22" s="27" t="s">
        <v>117</v>
      </c>
      <c r="D22" s="4"/>
    </row>
    <row r="23" spans="1:11">
      <c r="B23" s="27"/>
      <c r="D23" s="4"/>
    </row>
    <row r="24" spans="1:11">
      <c r="B24" s="27"/>
      <c r="D24" s="4"/>
    </row>
    <row r="25" spans="1:11">
      <c r="A25" s="38" t="s">
        <v>118</v>
      </c>
      <c r="B25" s="38"/>
      <c r="C25" s="38"/>
      <c r="D25" s="30" t="s">
        <v>268</v>
      </c>
    </row>
    <row r="26" spans="1:11">
      <c r="D26" s="4"/>
    </row>
    <row r="27" spans="1:11">
      <c r="A27" s="38" t="s">
        <v>119</v>
      </c>
      <c r="B27" s="38"/>
      <c r="C27" s="38"/>
      <c r="D27" s="30" t="s">
        <v>269</v>
      </c>
    </row>
  </sheetData>
  <mergeCells count="2">
    <mergeCell ref="A25:C25"/>
    <mergeCell ref="A27:C27"/>
  </mergeCells>
  <dataValidations count="1">
    <dataValidation type="decimal" operator="notEqual" allowBlank="1" showErrorMessage="1" error="This is an invalid value!" sqref="B4:I11" xr:uid="{203F162B-932B-4FF0-8CCC-4AFD45D09626}">
      <formula1>1E+25</formula1>
      <formula2>0</formula2>
    </dataValidation>
  </dataValidations>
  <pageMargins left="0.37" right="0.16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447D-11AE-4649-9B94-5D6D0CE17EF2}">
  <dimension ref="A2:D61"/>
  <sheetViews>
    <sheetView topLeftCell="A40" workbookViewId="0">
      <selection activeCell="D78" sqref="D78"/>
    </sheetView>
  </sheetViews>
  <sheetFormatPr defaultColWidth="11.42578125" defaultRowHeight="12.75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>
      <c r="A2" s="31" t="s">
        <v>209</v>
      </c>
      <c r="B2" s="31"/>
    </row>
    <row r="3" spans="1:3">
      <c r="A3" s="39"/>
      <c r="B3" s="9" t="s">
        <v>122</v>
      </c>
      <c r="C3" s="9" t="s">
        <v>123</v>
      </c>
    </row>
    <row r="4" spans="1:3">
      <c r="A4" s="62" t="s">
        <v>210</v>
      </c>
      <c r="B4" s="62"/>
      <c r="C4" s="62"/>
    </row>
    <row r="5" spans="1:3">
      <c r="A5" s="40" t="s">
        <v>211</v>
      </c>
      <c r="B5" s="41">
        <f>SUM(B6:B14)</f>
        <v>2659637710.5599999</v>
      </c>
      <c r="C5" s="41">
        <f>SUM(C6:C14)</f>
        <v>3659612946.5499997</v>
      </c>
    </row>
    <row r="6" spans="1:3" ht="15">
      <c r="A6" s="42" t="s">
        <v>212</v>
      </c>
      <c r="B6" s="53">
        <v>2475527866.5999999</v>
      </c>
      <c r="C6" s="43">
        <v>3659015210.5099998</v>
      </c>
    </row>
    <row r="7" spans="1:3" ht="15">
      <c r="A7" s="42" t="s">
        <v>213</v>
      </c>
      <c r="B7" s="53">
        <v>0</v>
      </c>
      <c r="C7" s="53">
        <v>0</v>
      </c>
    </row>
    <row r="8" spans="1:3" ht="15">
      <c r="A8" s="42" t="s">
        <v>214</v>
      </c>
      <c r="B8" s="53">
        <v>1783200</v>
      </c>
      <c r="C8" s="53">
        <v>0</v>
      </c>
    </row>
    <row r="9" spans="1:3" ht="15">
      <c r="A9" s="42" t="s">
        <v>215</v>
      </c>
      <c r="B9" s="53">
        <v>0</v>
      </c>
      <c r="C9" s="53">
        <v>0</v>
      </c>
    </row>
    <row r="10" spans="1:3" ht="15">
      <c r="A10" s="42" t="s">
        <v>216</v>
      </c>
      <c r="B10" s="53">
        <v>0</v>
      </c>
      <c r="C10" s="53">
        <v>0</v>
      </c>
    </row>
    <row r="11" spans="1:3" ht="15">
      <c r="A11" s="42" t="s">
        <v>217</v>
      </c>
      <c r="B11" s="53">
        <v>0</v>
      </c>
      <c r="C11" s="53">
        <v>0</v>
      </c>
    </row>
    <row r="12" spans="1:3" ht="15">
      <c r="A12" s="42" t="s">
        <v>218</v>
      </c>
      <c r="B12" s="53">
        <v>0</v>
      </c>
      <c r="C12" s="53">
        <v>0</v>
      </c>
    </row>
    <row r="13" spans="1:3" ht="15">
      <c r="A13" s="42" t="s">
        <v>219</v>
      </c>
      <c r="B13" s="53">
        <v>179786251.83000001</v>
      </c>
      <c r="C13" s="53">
        <v>0</v>
      </c>
    </row>
    <row r="14" spans="1:3" ht="15">
      <c r="A14" s="42" t="s">
        <v>220</v>
      </c>
      <c r="B14" s="53">
        <v>2540392.13</v>
      </c>
      <c r="C14" s="53">
        <v>597736.04</v>
      </c>
    </row>
    <row r="15" spans="1:3">
      <c r="A15" s="40" t="s">
        <v>221</v>
      </c>
      <c r="B15" s="41">
        <f>SUM(B16:B26)</f>
        <v>-1334217266.1700006</v>
      </c>
      <c r="C15" s="41">
        <f>SUM(C16:C26)</f>
        <v>10678919535.02</v>
      </c>
    </row>
    <row r="16" spans="1:3" ht="15">
      <c r="A16" s="42" t="s">
        <v>222</v>
      </c>
      <c r="B16" s="53">
        <v>0</v>
      </c>
      <c r="C16" s="53">
        <v>0</v>
      </c>
    </row>
    <row r="17" spans="1:3" ht="15">
      <c r="A17" s="42" t="s">
        <v>223</v>
      </c>
      <c r="B17" s="53">
        <v>-569742839.57000005</v>
      </c>
      <c r="C17" s="53">
        <v>-895380935.38000011</v>
      </c>
    </row>
    <row r="18" spans="1:3" ht="15">
      <c r="A18" s="42" t="s">
        <v>224</v>
      </c>
      <c r="B18" s="53">
        <v>-153425107.90000001</v>
      </c>
      <c r="C18" s="53">
        <v>-233954081.54000002</v>
      </c>
    </row>
    <row r="19" spans="1:3" ht="15">
      <c r="A19" s="42" t="s">
        <v>225</v>
      </c>
      <c r="B19" s="53">
        <v>4359167712.5</v>
      </c>
      <c r="C19" s="53">
        <v>13530701941.309999</v>
      </c>
    </row>
    <row r="20" spans="1:3" ht="15">
      <c r="A20" s="42" t="s">
        <v>226</v>
      </c>
      <c r="B20" s="53">
        <v>-88163370.480000004</v>
      </c>
      <c r="C20" s="53">
        <v>-100987985.97</v>
      </c>
    </row>
    <row r="21" spans="1:3" ht="15">
      <c r="A21" s="42" t="s">
        <v>227</v>
      </c>
      <c r="B21" s="53">
        <v>-8291900.8200000003</v>
      </c>
      <c r="C21" s="53">
        <v>-4204061</v>
      </c>
    </row>
    <row r="22" spans="1:3" ht="15">
      <c r="A22" s="42" t="s">
        <v>228</v>
      </c>
      <c r="B22" s="53">
        <v>-402392401.47000003</v>
      </c>
      <c r="C22" s="53">
        <v>-747394340.51999998</v>
      </c>
    </row>
    <row r="23" spans="1:3" ht="15">
      <c r="A23" s="42" t="s">
        <v>229</v>
      </c>
      <c r="B23" s="53">
        <v>-85285296.239999995</v>
      </c>
      <c r="C23" s="53">
        <v>-220555911.57999998</v>
      </c>
    </row>
    <row r="24" spans="1:3" ht="15">
      <c r="A24" s="42" t="s">
        <v>230</v>
      </c>
      <c r="B24" s="53">
        <v>-1902790</v>
      </c>
      <c r="C24" s="53">
        <v>-2151890</v>
      </c>
    </row>
    <row r="25" spans="1:3" ht="15">
      <c r="A25" s="42" t="s">
        <v>231</v>
      </c>
      <c r="B25" s="53">
        <v>-41922.19</v>
      </c>
      <c r="C25" s="53">
        <v>0</v>
      </c>
    </row>
    <row r="26" spans="1:3" ht="15">
      <c r="A26" s="42" t="s">
        <v>232</v>
      </c>
      <c r="B26" s="53">
        <v>-4384139350</v>
      </c>
      <c r="C26" s="53">
        <v>-647153200.29999995</v>
      </c>
    </row>
    <row r="27" spans="1:3">
      <c r="A27" s="40" t="s">
        <v>233</v>
      </c>
      <c r="B27" s="41">
        <f>+B5+B15</f>
        <v>1325420444.3899994</v>
      </c>
      <c r="C27" s="41">
        <f>+C5+C15</f>
        <v>14338532481.57</v>
      </c>
    </row>
    <row r="28" spans="1:3">
      <c r="A28" s="62" t="s">
        <v>234</v>
      </c>
      <c r="B28" s="62"/>
      <c r="C28" s="62"/>
    </row>
    <row r="29" spans="1:3">
      <c r="A29" s="40" t="s">
        <v>211</v>
      </c>
      <c r="B29" s="41">
        <f>SUM(B30:B33)</f>
        <v>7921637716.3199997</v>
      </c>
      <c r="C29" s="41">
        <f>SUM(C30:C33)</f>
        <v>4420145106.1000004</v>
      </c>
    </row>
    <row r="30" spans="1:3" ht="15">
      <c r="A30" s="42" t="s">
        <v>235</v>
      </c>
      <c r="B30" s="53"/>
      <c r="C30" s="53">
        <v>9700000</v>
      </c>
    </row>
    <row r="31" spans="1:3" ht="15">
      <c r="A31" s="42" t="s">
        <v>236</v>
      </c>
      <c r="B31" s="53">
        <v>0</v>
      </c>
      <c r="C31" s="53">
        <v>0</v>
      </c>
    </row>
    <row r="32" spans="1:3" ht="15">
      <c r="A32" s="42" t="s">
        <v>237</v>
      </c>
      <c r="B32" s="53">
        <v>7921576935.5699997</v>
      </c>
      <c r="C32" s="53">
        <v>4410445106.1000004</v>
      </c>
    </row>
    <row r="33" spans="1:3" ht="15">
      <c r="A33" s="42" t="s">
        <v>238</v>
      </c>
      <c r="B33" s="53">
        <v>60780.75</v>
      </c>
      <c r="C33" s="53">
        <v>0</v>
      </c>
    </row>
    <row r="34" spans="1:3">
      <c r="A34" s="40" t="s">
        <v>221</v>
      </c>
      <c r="B34" s="41">
        <f>SUM(B35:B38)</f>
        <v>-1442195311.1900001</v>
      </c>
      <c r="C34" s="41">
        <f>SUM(C35:C38)</f>
        <v>-16932582619</v>
      </c>
    </row>
    <row r="35" spans="1:3" ht="15">
      <c r="A35" s="42" t="s">
        <v>239</v>
      </c>
      <c r="B35" s="53">
        <v>-29645356</v>
      </c>
      <c r="C35" s="53">
        <v>-48286049</v>
      </c>
    </row>
    <row r="36" spans="1:3" ht="15">
      <c r="A36" s="42" t="s">
        <v>240</v>
      </c>
      <c r="B36" s="53">
        <v>30080076</v>
      </c>
      <c r="C36" s="53">
        <v>-16848897834.75</v>
      </c>
    </row>
    <row r="37" spans="1:3" ht="15">
      <c r="A37" s="42" t="s">
        <v>241</v>
      </c>
      <c r="B37" s="53"/>
      <c r="C37" s="53">
        <v>0</v>
      </c>
    </row>
    <row r="38" spans="1:3" ht="15">
      <c r="A38" s="42" t="s">
        <v>242</v>
      </c>
      <c r="B38" s="53">
        <v>-1442630031.1900001</v>
      </c>
      <c r="C38" s="53">
        <v>-35398735.25</v>
      </c>
    </row>
    <row r="39" spans="1:3">
      <c r="A39" s="40" t="s">
        <v>243</v>
      </c>
      <c r="B39" s="41">
        <f>+B29+B34</f>
        <v>6479442405.1299992</v>
      </c>
      <c r="C39" s="41">
        <f>+C29+C34</f>
        <v>-12512437512.9</v>
      </c>
    </row>
    <row r="40" spans="1:3">
      <c r="A40" s="62" t="s">
        <v>244</v>
      </c>
      <c r="B40" s="62"/>
      <c r="C40" s="62"/>
    </row>
    <row r="41" spans="1:3">
      <c r="A41" s="40" t="s">
        <v>211</v>
      </c>
      <c r="B41" s="41">
        <f>SUM(B42:B45)</f>
        <v>35726647565.739998</v>
      </c>
      <c r="C41" s="41">
        <f>SUM(C42:C45)</f>
        <v>25842856386.889999</v>
      </c>
    </row>
    <row r="42" spans="1:3" ht="15">
      <c r="A42" s="42" t="s">
        <v>245</v>
      </c>
      <c r="B42" s="53">
        <v>4994499659.6199999</v>
      </c>
      <c r="C42" s="53">
        <v>11575850591.66</v>
      </c>
    </row>
    <row r="43" spans="1:3" ht="15">
      <c r="A43" s="42" t="s">
        <v>246</v>
      </c>
      <c r="B43" s="53">
        <v>30655431014.779999</v>
      </c>
      <c r="C43" s="53">
        <v>14241567082.110001</v>
      </c>
    </row>
    <row r="44" spans="1:3" ht="15">
      <c r="A44" s="42" t="s">
        <v>247</v>
      </c>
      <c r="B44" s="53">
        <v>-6000000</v>
      </c>
      <c r="C44" s="53">
        <v>-1800000</v>
      </c>
    </row>
    <row r="45" spans="1:3" ht="15">
      <c r="A45" s="42" t="s">
        <v>220</v>
      </c>
      <c r="B45" s="53">
        <v>82716891.340000004</v>
      </c>
      <c r="C45" s="43">
        <v>27238713.120000001</v>
      </c>
    </row>
    <row r="46" spans="1:3">
      <c r="A46" s="40" t="s">
        <v>221</v>
      </c>
      <c r="B46" s="41">
        <f>SUM(B47:B51)</f>
        <v>-42314108586.510002</v>
      </c>
      <c r="C46" s="41">
        <f>SUM(C47:C51)</f>
        <v>-26782076070.219994</v>
      </c>
    </row>
    <row r="47" spans="1:3" ht="15">
      <c r="A47" s="42" t="s">
        <v>248</v>
      </c>
      <c r="B47" s="53">
        <v>-11793805296.860001</v>
      </c>
      <c r="C47" s="53">
        <v>-11185249067.049999</v>
      </c>
    </row>
    <row r="48" spans="1:3" ht="15">
      <c r="A48" s="42" t="s">
        <v>249</v>
      </c>
      <c r="B48" s="53"/>
      <c r="C48" s="53">
        <v>0</v>
      </c>
    </row>
    <row r="49" spans="1:4" ht="15">
      <c r="A49" s="42" t="s">
        <v>250</v>
      </c>
      <c r="B49" s="53">
        <v>-30437466233.75</v>
      </c>
      <c r="C49" s="53">
        <v>-14992553969.58</v>
      </c>
    </row>
    <row r="50" spans="1:4" ht="15">
      <c r="A50" s="42" t="s">
        <v>251</v>
      </c>
      <c r="B50" s="53"/>
      <c r="C50" s="53">
        <v>-597216660</v>
      </c>
    </row>
    <row r="51" spans="1:4" ht="15">
      <c r="A51" s="42" t="s">
        <v>232</v>
      </c>
      <c r="B51" s="53">
        <v>-82837055.900000006</v>
      </c>
      <c r="C51" s="53">
        <v>-7056373.5899977684</v>
      </c>
    </row>
    <row r="52" spans="1:4">
      <c r="A52" s="44" t="s">
        <v>252</v>
      </c>
      <c r="B52" s="41">
        <f>+B41+B46</f>
        <v>-6587461020.7700043</v>
      </c>
      <c r="C52" s="41">
        <f>+C41+C46</f>
        <v>-939219683.3299942</v>
      </c>
    </row>
    <row r="53" spans="1:4" ht="15">
      <c r="A53" s="44" t="s">
        <v>253</v>
      </c>
      <c r="B53" s="53">
        <v>0</v>
      </c>
      <c r="C53" s="53">
        <v>-24717.22</v>
      </c>
    </row>
    <row r="54" spans="1:4">
      <c r="A54" s="40" t="s">
        <v>254</v>
      </c>
      <c r="B54" s="41">
        <f>+B53+B52+B39+B27</f>
        <v>1217401828.7499943</v>
      </c>
      <c r="C54" s="41">
        <f>+C53+C52+C39+C27</f>
        <v>886850568.12000656</v>
      </c>
    </row>
    <row r="55" spans="1:4" ht="15">
      <c r="A55" s="40" t="s">
        <v>255</v>
      </c>
      <c r="B55" s="53">
        <v>556683957.05999994</v>
      </c>
      <c r="C55" s="41">
        <f>+B56</f>
        <v>1774085785.8099942</v>
      </c>
    </row>
    <row r="56" spans="1:4" ht="15">
      <c r="A56" s="40" t="s">
        <v>256</v>
      </c>
      <c r="B56" s="53">
        <v>1774085785.8099942</v>
      </c>
      <c r="C56" s="41">
        <f>+C54+C55</f>
        <v>2660936353.9300008</v>
      </c>
      <c r="D56" s="45"/>
    </row>
    <row r="58" spans="1:4">
      <c r="B58" s="27" t="s">
        <v>117</v>
      </c>
      <c r="D58" s="4"/>
    </row>
    <row r="59" spans="1:4">
      <c r="A59" s="28" t="s">
        <v>118</v>
      </c>
      <c r="B59" s="29"/>
      <c r="C59" s="30" t="s">
        <v>268</v>
      </c>
    </row>
    <row r="60" spans="1:4">
      <c r="C60" s="4"/>
    </row>
    <row r="61" spans="1:4">
      <c r="A61" s="28" t="s">
        <v>119</v>
      </c>
      <c r="B61" s="29"/>
      <c r="C61" s="30" t="s">
        <v>269</v>
      </c>
    </row>
  </sheetData>
  <mergeCells count="3">
    <mergeCell ref="A4:C4"/>
    <mergeCell ref="A28:C28"/>
    <mergeCell ref="A40:C40"/>
  </mergeCells>
  <dataValidations count="1">
    <dataValidation type="decimal" operator="notEqual" allowBlank="1" showErrorMessage="1" error="This is an invalid value!" sqref="B42:C45 B35:C38 B47:C51 B18:B26 B6:C14" xr:uid="{0C34F57F-87B7-4DAC-A79D-093CAB894E3F}">
      <formula1>1E+25</formula1>
      <formula2>0</formula2>
    </dataValidation>
  </dataValidations>
  <pageMargins left="0.56999999999999995" right="0.1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D085-4025-4D95-A133-23DEFD4D2D33}">
  <dimension ref="A1:C21"/>
  <sheetViews>
    <sheetView workbookViewId="0">
      <selection activeCell="L10" sqref="L10"/>
    </sheetView>
  </sheetViews>
  <sheetFormatPr defaultColWidth="9.140625" defaultRowHeight="15"/>
  <cols>
    <col min="1" max="1" width="4.42578125" style="47" customWidth="1"/>
    <col min="2" max="2" width="43.28515625" style="47" customWidth="1"/>
    <col min="3" max="3" width="28.28515625" style="47" customWidth="1"/>
    <col min="4" max="4" width="14" style="47" customWidth="1"/>
    <col min="5" max="16384" width="9.140625" style="47"/>
  </cols>
  <sheetData>
    <row r="1" spans="1:3" ht="39" customHeight="1">
      <c r="A1" s="46" t="s">
        <v>270</v>
      </c>
      <c r="B1" s="46"/>
      <c r="C1" s="46"/>
    </row>
    <row r="2" spans="1:3">
      <c r="A2" s="48"/>
    </row>
    <row r="3" spans="1:3">
      <c r="A3" s="49"/>
      <c r="B3" s="49" t="s">
        <v>121</v>
      </c>
      <c r="C3" s="50" t="s">
        <v>257</v>
      </c>
    </row>
    <row r="4" spans="1:3">
      <c r="A4" s="51">
        <v>1</v>
      </c>
      <c r="B4" s="52" t="s">
        <v>258</v>
      </c>
      <c r="C4" s="12">
        <f>[1]BS!C5</f>
        <v>37570404802.950005</v>
      </c>
    </row>
    <row r="5" spans="1:3">
      <c r="A5" s="51">
        <v>2</v>
      </c>
      <c r="B5" s="52" t="s">
        <v>259</v>
      </c>
      <c r="C5" s="12">
        <f>[1]BS!C99</f>
        <v>14142899371.060001</v>
      </c>
    </row>
    <row r="6" spans="1:3">
      <c r="A6" s="51">
        <v>3</v>
      </c>
      <c r="B6" s="52" t="s">
        <v>45</v>
      </c>
      <c r="C6" s="12">
        <f>[1]BS!C43</f>
        <v>4473374616.8000021</v>
      </c>
    </row>
    <row r="7" spans="1:3">
      <c r="A7" s="51">
        <v>4</v>
      </c>
      <c r="B7" s="52" t="s">
        <v>260</v>
      </c>
      <c r="C7" s="12">
        <f>[1]BS!C65*1</f>
        <v>51000000</v>
      </c>
    </row>
    <row r="8" spans="1:3">
      <c r="A8" s="51">
        <v>5</v>
      </c>
      <c r="B8" s="52" t="s">
        <v>91</v>
      </c>
      <c r="C8" s="12">
        <f>[1]BS!C91</f>
        <v>20592499677.939999</v>
      </c>
    </row>
    <row r="9" spans="1:3">
      <c r="A9" s="51">
        <v>6</v>
      </c>
      <c r="B9" s="52" t="s">
        <v>72</v>
      </c>
      <c r="C9" s="12">
        <f>[1]BS!C70</f>
        <v>2835005753.9499998</v>
      </c>
    </row>
    <row r="10" spans="1:3" ht="30">
      <c r="A10" s="51">
        <v>7</v>
      </c>
      <c r="B10" s="52" t="s">
        <v>261</v>
      </c>
      <c r="C10" s="12">
        <f>(C8+C9)*1</f>
        <v>23427505431.889999</v>
      </c>
    </row>
    <row r="11" spans="1:3">
      <c r="A11" s="51">
        <v>8</v>
      </c>
      <c r="B11" s="52" t="s">
        <v>262</v>
      </c>
      <c r="C11" s="12">
        <f>[1]IS!C19</f>
        <v>2430353512.9000001</v>
      </c>
    </row>
    <row r="12" spans="1:3">
      <c r="A12" s="51">
        <v>9</v>
      </c>
      <c r="B12" s="52" t="s">
        <v>263</v>
      </c>
      <c r="C12" s="12">
        <f>[1]IS!C39</f>
        <v>157739709.28</v>
      </c>
    </row>
    <row r="13" spans="1:3" ht="30">
      <c r="A13" s="51">
        <v>10</v>
      </c>
      <c r="B13" s="52" t="s">
        <v>264</v>
      </c>
      <c r="C13" s="12">
        <f>(C11-C12)*1</f>
        <v>2272613803.6199999</v>
      </c>
    </row>
    <row r="14" spans="1:3" ht="30">
      <c r="A14" s="51">
        <v>11</v>
      </c>
      <c r="B14" s="52" t="s">
        <v>265</v>
      </c>
      <c r="C14" s="12">
        <f>((C4-C6)/(C7+C10+C13))*100</f>
        <v>128.526569596673</v>
      </c>
    </row>
    <row r="15" spans="1:3" ht="30">
      <c r="A15" s="51">
        <v>12</v>
      </c>
      <c r="B15" s="52" t="s">
        <v>266</v>
      </c>
      <c r="C15" s="12">
        <f>[1]BS!C6</f>
        <v>33097030186.150002</v>
      </c>
    </row>
    <row r="16" spans="1:3" ht="30">
      <c r="A16" s="51">
        <v>13</v>
      </c>
      <c r="B16" s="52" t="s">
        <v>267</v>
      </c>
      <c r="C16" s="12">
        <f>(C15/C4)*100</f>
        <v>88.093355287860092</v>
      </c>
    </row>
    <row r="19" spans="2:3">
      <c r="B19" s="63"/>
      <c r="C19" s="30"/>
    </row>
    <row r="20" spans="2:3">
      <c r="B20" s="64"/>
      <c r="C20" s="4"/>
    </row>
    <row r="21" spans="2:3">
      <c r="B21" s="63"/>
      <c r="C21" s="30"/>
    </row>
  </sheetData>
  <mergeCells count="1">
    <mergeCell ref="A1:C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Selvensy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2023-02-16T05:04:21Z</cp:lastPrinted>
  <dcterms:created xsi:type="dcterms:W3CDTF">2023-02-16T02:59:24Z</dcterms:created>
  <dcterms:modified xsi:type="dcterms:W3CDTF">2023-02-16T05:05:38Z</dcterms:modified>
</cp:coreProperties>
</file>