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19320" windowHeight="7770" activeTab="1"/>
  </bookViews>
  <sheets>
    <sheet name="Баланс2017-(4)" sheetId="32" r:id="rId1"/>
    <sheet name="Өмч 2017(4)" sheetId="33" r:id="rId2"/>
  </sheets>
  <definedNames>
    <definedName name="_xlnm.Print_Area" localSheetId="0">'Баланс2017-(4)'!$A$1:$D$354</definedName>
    <definedName name="_xlnm.Print_Area" localSheetId="1">'Өмч 2017(4)'!$A$1:$J$27</definedName>
  </definedNames>
  <calcPr calcId="144525"/>
</workbook>
</file>

<file path=xl/calcChain.xml><?xml version="1.0" encoding="utf-8"?>
<calcChain xmlns="http://schemas.openxmlformats.org/spreadsheetml/2006/main">
  <c r="D312" i="32" l="1"/>
  <c r="D315" i="32"/>
  <c r="D317" i="32"/>
  <c r="D309" i="32"/>
  <c r="D313" i="32"/>
  <c r="D302" i="32"/>
  <c r="D133" i="32"/>
  <c r="D125" i="32"/>
  <c r="D124" i="32"/>
  <c r="D122" i="32"/>
  <c r="F21" i="33" l="1"/>
  <c r="D183" i="32"/>
  <c r="F22" i="33" l="1"/>
  <c r="F23" i="33" s="1"/>
  <c r="D267" i="32"/>
  <c r="D266" i="32" s="1"/>
  <c r="C301" i="32"/>
  <c r="C308" i="32"/>
  <c r="D126" i="32"/>
  <c r="J21" i="33"/>
  <c r="J20" i="33"/>
  <c r="J19" i="33"/>
  <c r="J18" i="33"/>
  <c r="J16" i="33"/>
  <c r="J15" i="33"/>
  <c r="J13" i="33"/>
  <c r="J12" i="33"/>
  <c r="J11" i="33"/>
  <c r="J10" i="33"/>
  <c r="J9" i="33"/>
  <c r="I8" i="33"/>
  <c r="I14" i="33" s="1"/>
  <c r="J7" i="33"/>
  <c r="J6" i="33"/>
  <c r="D348" i="32"/>
  <c r="D341" i="32"/>
  <c r="D336" i="32"/>
  <c r="D328" i="32"/>
  <c r="D320" i="32"/>
  <c r="D308" i="32"/>
  <c r="D301" i="32"/>
  <c r="C261" i="32"/>
  <c r="C263" i="32" s="1"/>
  <c r="C265" i="32" s="1"/>
  <c r="D246" i="32"/>
  <c r="D261" i="32" s="1"/>
  <c r="D263" i="32" s="1"/>
  <c r="D265" i="32" s="1"/>
  <c r="C187" i="32"/>
  <c r="D175" i="32"/>
  <c r="C175" i="32"/>
  <c r="C158" i="32"/>
  <c r="D147" i="32"/>
  <c r="D158" i="32" s="1"/>
  <c r="C141" i="32"/>
  <c r="D141" i="32"/>
  <c r="C131" i="32"/>
  <c r="D349" i="32"/>
  <c r="D270" i="32" l="1"/>
  <c r="D186" i="32"/>
  <c r="I17" i="33"/>
  <c r="I22" i="33" s="1"/>
  <c r="C318" i="32"/>
  <c r="D334" i="32"/>
  <c r="D346" i="32"/>
  <c r="J8" i="33"/>
  <c r="D318" i="32"/>
  <c r="D176" i="32"/>
  <c r="C176" i="32"/>
  <c r="C188" i="32" s="1"/>
  <c r="C142" i="32"/>
  <c r="J14" i="33"/>
  <c r="D131" i="32"/>
  <c r="D142" i="32" s="1"/>
  <c r="C189" i="32" l="1"/>
  <c r="D187" i="32"/>
  <c r="D188" i="32" s="1"/>
  <c r="D189" i="32" s="1"/>
  <c r="D347" i="32"/>
  <c r="D350" i="32" s="1"/>
  <c r="J17" i="33" l="1"/>
  <c r="J22" i="33"/>
  <c r="J23" i="33" s="1"/>
</calcChain>
</file>

<file path=xl/sharedStrings.xml><?xml version="1.0" encoding="utf-8"?>
<sst xmlns="http://schemas.openxmlformats.org/spreadsheetml/2006/main" count="304" uniqueCount="254">
  <si>
    <t xml:space="preserve">Сангийн сайдын 2012 оны </t>
  </si>
  <si>
    <t>..... дугаар тушаалын</t>
  </si>
  <si>
    <t>2 дугаар хавсралт</t>
  </si>
  <si>
    <t>Шуудангийн хаяг : __________________________________________________________</t>
  </si>
  <si>
    <t xml:space="preserve">            </t>
  </si>
  <si>
    <t>Төрийн . . . . . хувь</t>
  </si>
  <si>
    <t>хувийн . . . . . . хувь.</t>
  </si>
  <si>
    <t>САНХҮҮГИЙН ТАЙЛАН</t>
  </si>
  <si>
    <t>Сар, өдөр</t>
  </si>
  <si>
    <t>Гарын үсэг</t>
  </si>
  <si>
    <t>бодит байдлын тухай мэдэгдэл</t>
  </si>
  <si>
    <r>
      <t>1.</t>
    </r>
    <r>
      <rPr>
        <sz val="7"/>
        <color theme="1"/>
        <rFont val="Times New Roman"/>
        <family val="1"/>
        <charset val="204"/>
      </rPr>
      <t xml:space="preserve">            </t>
    </r>
    <r>
      <rPr>
        <sz val="12"/>
        <color theme="1"/>
        <rFont val="Times New Roman"/>
        <family val="1"/>
        <charset val="204"/>
      </rPr>
      <t>Бүх ажил гүйлгээ бодитоор гарсан бөгөөд холбогдох анхан шатны баримтыг үндэслэн нягтлан бодох бүртгэл, санхүүгийн тайланд үнэн зөв тусгасан</t>
    </r>
  </si>
  <si>
    <r>
      <t>2.</t>
    </r>
    <r>
      <rPr>
        <sz val="7"/>
        <color theme="1"/>
        <rFont val="Times New Roman"/>
        <family val="1"/>
        <charset val="204"/>
      </rPr>
      <t xml:space="preserve">            </t>
    </r>
    <r>
      <rPr>
        <sz val="12"/>
        <color theme="1"/>
        <rFont val="Times New Roman"/>
        <family val="1"/>
        <charset val="204"/>
      </rPr>
      <t>Санхүүгийн тайланд тусгагдсан бүх тооцоолол үнэн зөв хийгдсэн</t>
    </r>
  </si>
  <si>
    <r>
      <t>3.</t>
    </r>
    <r>
      <rPr>
        <sz val="7"/>
        <color theme="1"/>
        <rFont val="Times New Roman"/>
        <family val="1"/>
        <charset val="204"/>
      </rPr>
      <t xml:space="preserve">            </t>
    </r>
    <r>
      <rPr>
        <sz val="12"/>
        <color theme="1"/>
        <rFont val="Times New Roman"/>
        <family val="1"/>
        <charset val="204"/>
      </rPr>
      <t>Аж ахуйн нэгжийн үйл ажиллагааны эдийн засаг, санхүүгийн бүхий л үйл явцыг иж бүрэн хамарсан</t>
    </r>
  </si>
  <si>
    <r>
      <t>4.</t>
    </r>
    <r>
      <rPr>
        <sz val="7"/>
        <color theme="1"/>
        <rFont val="Times New Roman"/>
        <family val="1"/>
        <charset val="204"/>
      </rPr>
      <t xml:space="preserve">            </t>
    </r>
    <r>
      <rPr>
        <sz val="12"/>
        <color theme="1"/>
        <rFont val="Times New Roman"/>
        <family val="1"/>
        <charset val="204"/>
      </rPr>
      <t>Тайлант үеийн үр дүнд өмнөх оны ажил гүйлгээнээс шилжин тусгагдаагүй, мөн тайлант оны ажил гүйлгээнээс орхигдсон зүйл байхгүй</t>
    </r>
  </si>
  <si>
    <r>
      <t>5.</t>
    </r>
    <r>
      <rPr>
        <sz val="7"/>
        <color theme="1"/>
        <rFont val="Times New Roman"/>
        <family val="1"/>
        <charset val="204"/>
      </rPr>
      <t xml:space="preserve">            </t>
    </r>
    <r>
      <rPr>
        <sz val="12"/>
        <color theme="1"/>
        <rFont val="Times New Roman"/>
        <family val="1"/>
        <charset val="204"/>
      </rPr>
      <t>Бүх хөрөнгө, авлага, өр төлбөр, орлого, зардлыг холбогдох Санхүүгийн тайлагналын олон улсын стандартын дагуу үнэн зөв тусгасан</t>
    </r>
  </si>
  <si>
    <r>
      <t>6.</t>
    </r>
    <r>
      <rPr>
        <sz val="7"/>
        <color theme="1"/>
        <rFont val="Times New Roman"/>
        <family val="1"/>
        <charset val="204"/>
      </rPr>
      <t xml:space="preserve">            </t>
    </r>
    <r>
      <rPr>
        <sz val="12"/>
        <color theme="1"/>
        <rFont val="Times New Roman"/>
        <family val="1"/>
        <charset val="204"/>
      </rPr>
      <t>Энэ тайланд тусгагдсан бүхий л зүйл манай байгууллагын албан ёсны өмчлөлд байдаг бөгөөд орхигдсон зүйл үгүй болно.</t>
    </r>
  </si>
  <si>
    <t>Үзүүлэлт</t>
  </si>
  <si>
    <t>Биологийн хөрөнгө</t>
  </si>
  <si>
    <t>№</t>
  </si>
  <si>
    <t>Нийт дүн</t>
  </si>
  <si>
    <t>1.2.1</t>
  </si>
  <si>
    <t>1.2.2</t>
  </si>
  <si>
    <t>Хянаж хүлээн авсан байгууллагын нэр</t>
  </si>
  <si>
    <t xml:space="preserve">Дансны авлага </t>
  </si>
  <si>
    <t xml:space="preserve">                                 </t>
  </si>
  <si>
    <t>САНХҮҮГИЙН БАЙДЛЫН ТАЙЛАН</t>
  </si>
  <si>
    <t xml:space="preserve">                </t>
  </si>
  <si>
    <t>( Аж ахуйн нэгжийн нэр )</t>
  </si>
  <si>
    <t xml:space="preserve">                                                                                                                                                               /төгрөгөөр/</t>
  </si>
  <si>
    <t>Мөрийн дугаар</t>
  </si>
  <si>
    <t>ХӨРӨНГӨ</t>
  </si>
  <si>
    <t>Эргэлтийн хөрөнгө</t>
  </si>
  <si>
    <t>1.1.1</t>
  </si>
  <si>
    <t>Мөнгө,түүнтэй адилтгах хөрөнгө</t>
  </si>
  <si>
    <t>1.1.2</t>
  </si>
  <si>
    <t>1.1.3</t>
  </si>
  <si>
    <t>Татвар, НДШ – ийн авлага</t>
  </si>
  <si>
    <t>1.1.4</t>
  </si>
  <si>
    <t>Бусад авлага</t>
  </si>
  <si>
    <t>1.1.5</t>
  </si>
  <si>
    <t>1.1.6</t>
  </si>
  <si>
    <t>Бараа материал</t>
  </si>
  <si>
    <t>1.1.7</t>
  </si>
  <si>
    <t>1.1.8</t>
  </si>
  <si>
    <t>Бусад эргэлтийн хөрөнгө</t>
  </si>
  <si>
    <t>1.1.9</t>
  </si>
  <si>
    <t>Борлуулах зорилгоор эзэмшиж буй эргэлтийн бус хөрөнгө (борлуулах бүлэг хөрөнгө)</t>
  </si>
  <si>
    <t>1.1.11</t>
  </si>
  <si>
    <t>Эргэлтийн хөрөнгийн дүн</t>
  </si>
  <si>
    <t>Эргэлтийн бус хөрөнгө</t>
  </si>
  <si>
    <t>Үндсэн хөрөнгө</t>
  </si>
  <si>
    <t>Биет бус хөрөнгө</t>
  </si>
  <si>
    <t>1.2.3</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</si>
  <si>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</si>
  <si>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</si>
  <si>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</si>
  <si>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</si>
  <si>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</si>
  <si>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</si>
  <si>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</si>
  <si>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</si>
  <si>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</si>
  <si>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</si>
  <si>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1.2.10</t>
  </si>
  <si>
    <t>Эргэлтийн бус хөрөнгийн дүн</t>
  </si>
  <si>
    <t>НИЙТ ХӨРӨНГИЙН ДҮН</t>
  </si>
  <si>
    <t>ӨР ТӨЛБӨР БА ЭЗДИЙН ӨМЧ</t>
  </si>
  <si>
    <t>Өр төлбөр</t>
  </si>
  <si>
    <t>2.1.1</t>
  </si>
  <si>
    <t>Богино хугацаат өр төлбөр</t>
  </si>
  <si>
    <t>2.1.1.1</t>
  </si>
  <si>
    <t>Дансны өглөг</t>
  </si>
  <si>
    <t>2.1.1.2</t>
  </si>
  <si>
    <t>Цалингийн  өглөг</t>
  </si>
  <si>
    <t>2.1.1.3</t>
  </si>
  <si>
    <t>2.1.1.4</t>
  </si>
  <si>
    <t>НДШ - ийн  өглөг</t>
  </si>
  <si>
    <t>2.1.1.5</t>
  </si>
  <si>
    <t>Богино хугацаат зээл</t>
  </si>
  <si>
    <t>2.1.1.6</t>
  </si>
  <si>
    <t>Хүүний  өглөг</t>
  </si>
  <si>
    <t>2.1.1.7</t>
  </si>
  <si>
    <t>Ногдол ашгийн  өглөг</t>
  </si>
  <si>
    <t>2.1.1.8</t>
  </si>
  <si>
    <t>Урьдчилж орсон орлого</t>
  </si>
  <si>
    <t>2.1.1.9</t>
  </si>
  <si>
    <t>2.1.1.10</t>
  </si>
  <si>
    <t>Бусад богино хугацаат өр төлбөр</t>
  </si>
  <si>
    <t>2.1.1.11</t>
  </si>
  <si>
    <t>Борлуулах зорилгоор эзэмшиж буй эргэлтийн бус хөрөнгө (борлуулах бүлэг хөрөнгө) - нд хамаарах өр төлбөр</t>
  </si>
  <si>
    <t>2.1.1.12</t>
  </si>
  <si>
    <t>2.1.1.13</t>
  </si>
  <si>
    <t>Богино хугацаат өр төлбөрийн дүн</t>
  </si>
  <si>
    <t>2.1.2</t>
  </si>
  <si>
    <t>Урт хугацаат өр төлбөр</t>
  </si>
  <si>
    <t>2.1.2.1</t>
  </si>
  <si>
    <t>2.1.2.2</t>
  </si>
  <si>
    <t>Нөөц /өр төлбөр/</t>
  </si>
  <si>
    <t>2.1.2.3</t>
  </si>
  <si>
    <t xml:space="preserve">Хойшлогдсон татварын өр </t>
  </si>
  <si>
    <t>2.1.2.4</t>
  </si>
  <si>
    <t>Бусад урт хугацаат өр төлбөр</t>
  </si>
  <si>
    <t>2.1.2.6</t>
  </si>
  <si>
    <t>Урт хугацаат өр төлбөрийн дүн</t>
  </si>
  <si>
    <t>Өр төлбөрийн нийт дүн</t>
  </si>
  <si>
    <t>2.3.1</t>
  </si>
  <si>
    <t>Өмч:                         -     төрийн</t>
  </si>
  <si>
    <t>2.3.2</t>
  </si>
  <si>
    <t>2.3.3</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</si>
  <si>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</si>
  <si>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</si>
  <si>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</si>
  <si>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</si>
  <si>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</si>
  <si>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</si>
  <si>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</si>
  <si>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</si>
  <si>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</si>
  <si>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</si>
  <si>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</si>
  <si>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</si>
  <si>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2.3.11</t>
  </si>
  <si>
    <t>Эздийн өмчийн дүн</t>
  </si>
  <si>
    <t>ӨР ТӨЛБӨР БА ЭЗДИЙН ӨМЧИЙН ДҮН</t>
  </si>
  <si>
    <t xml:space="preserve">Ерөнхий нягтлан бодогч         </t>
  </si>
  <si>
    <t>Захирал</t>
  </si>
  <si>
    <t>ОРЛОГЫН ДЭЛГЭРЭНГҮЙ ТАЙЛАН</t>
  </si>
  <si>
    <t>Борлуулалтын орлого (цэвэр)</t>
  </si>
  <si>
    <t>Борлуулалтын өртөг</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</si>
  <si>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</si>
  <si>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</si>
  <si>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</si>
  <si>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</si>
  <si>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</si>
  <si>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</si>
  <si>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</si>
  <si>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</si>
  <si>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</si>
  <si>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</si>
  <si>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</si>
  <si>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</si>
  <si>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</si>
  <si>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t>
  </si>
  <si>
    <t>Орлогын татварын зардал</t>
  </si>
  <si>
    <t>Татварын дараах ашиг (алдагдал)</t>
  </si>
  <si>
    <t xml:space="preserve">Зогсоосон үйл ажиллагааны татварын дараах ашиг (алдагдал) </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</si>
  <si>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</si>
  <si>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</si>
  <si>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</si>
  <si>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</si>
  <si>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 xml:space="preserve">Бусад  олз (гарз) </t>
  </si>
  <si>
    <t>Орлогын нийт дүн</t>
  </si>
  <si>
    <t>Нэгж хувьцаанд ногдох суурь ашиг (алдагдал)</t>
  </si>
  <si>
    <t xml:space="preserve">             </t>
  </si>
  <si>
    <t xml:space="preserve">                                                               </t>
  </si>
  <si>
    <t>МӨНГӨН ГҮЙЛГЭЭНИЙ ТАЙЛАН</t>
  </si>
  <si>
    <t xml:space="preserve">                   ҮЗҮҮЛЭЛТ</t>
  </si>
  <si>
    <t>Үндсэн үйл ажиллагааны мөнгөн гүйлгээ</t>
  </si>
  <si>
    <t>Мөнгөн орлогын дүн (+)</t>
  </si>
  <si>
    <t xml:space="preserve">                 Татаас, санхүүжилтийн орлого</t>
  </si>
  <si>
    <t xml:space="preserve">                 Бусад мөнгөн орлого</t>
  </si>
  <si>
    <t>Мөнгөн зарлагын дүн (-)</t>
  </si>
  <si>
    <t xml:space="preserve">      Ажиллагчдад төлсөн </t>
  </si>
  <si>
    <t xml:space="preserve">      Нийгмийн даатгалын байгууллагад төлсөн </t>
  </si>
  <si>
    <t xml:space="preserve">              Бараа материал худалдан авахад төлсөн</t>
  </si>
  <si>
    <t xml:space="preserve">      Ашиглалтын зардалд төлсөн </t>
  </si>
  <si>
    <t xml:space="preserve">      Түлш шатахуун, тээврийн хөлс, сэлбэг хэрэгсэлд төлсөн </t>
  </si>
  <si>
    <t xml:space="preserve">      Хүүний төлбөрт төлсөн </t>
  </si>
  <si>
    <t xml:space="preserve">      Татварын байгууллагад төлсөн </t>
  </si>
  <si>
    <t xml:space="preserve">      Даатгалын төлбөрт төлсөн </t>
  </si>
  <si>
    <t xml:space="preserve">      Бусад мөнгөн зарлага</t>
  </si>
  <si>
    <t>Үндсэн үйл ажиллагааны цэвэр мөнгөн гүйлгээний дүн</t>
  </si>
  <si>
    <t>Хөрөнгө оруулалтын үйл ажиллагааны мөнгөн гүйлгээ</t>
  </si>
  <si>
    <t xml:space="preserve">      Үндсэн хөрөнгө борлуулсны орлого</t>
  </si>
  <si>
    <t xml:space="preserve">      Биет бус хөрөнгө борлуулсны орлого</t>
  </si>
  <si>
    <t xml:space="preserve">  Хөрөнгө оруулалт борлуулсны орлого</t>
  </si>
  <si>
    <t xml:space="preserve">      Бусад урт хугацаат хөрөнгө борлуулсны орлого</t>
  </si>
  <si>
    <t xml:space="preserve">      Бусдад олгосон зээл, мөнгөн   урьдчилгааны буцаан төлөлт</t>
  </si>
  <si>
    <t xml:space="preserve">             Хүлээн авсан хүүний орлого</t>
  </si>
  <si>
    <t xml:space="preserve">             Хүлээн авсан ногдол ашиг</t>
  </si>
  <si>
    <t xml:space="preserve">     Үндсэн хөрөнгө олж эзэмшихэд төлсөн </t>
  </si>
  <si>
    <t xml:space="preserve">         Биет бус хөрөнгө олж эзэмшихэд төлсөн </t>
  </si>
  <si>
    <t xml:space="preserve">         Хөрөнгө оруулалт олж эзэмшихэд төлсөн </t>
  </si>
  <si>
    <t xml:space="preserve">         Бусад урт хугацаат хөрөнгө олж эзэмшихэд төлсөн      </t>
  </si>
  <si>
    <t>Хөрөнгө оруулалтын үйл ажиллагааны цэвэр мөнгөн гүйлгээний дүн</t>
  </si>
  <si>
    <t>Санхүүгийн үйл ажиллагааны мөнгөн гүйлгээ</t>
  </si>
  <si>
    <t xml:space="preserve">       Төрөл бүрийн хандив</t>
  </si>
  <si>
    <t xml:space="preserve">       Зээл, өрийн үнэт цаасны төлбөрт төлсөн мөнгө</t>
  </si>
  <si>
    <t xml:space="preserve">      Санхүүгийн түрээсийн өглөгт төлсөн  </t>
  </si>
  <si>
    <t xml:space="preserve">    Хувьцаа буцаан худалдаж авахад төлсөн</t>
  </si>
  <si>
    <t xml:space="preserve">      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</si>
  <si>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</si>
  <si>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</si>
  <si>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</si>
  <si>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</si>
  <si>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t>
  </si>
  <si>
    <t xml:space="preserve">  ( Аж ахуйн нэгжийн нэр ) </t>
  </si>
  <si>
    <t xml:space="preserve"> Хувьцаа болон өмчийн бусад үнэт цаас гаргаснаас хүлээн авсан</t>
  </si>
  <si>
    <t>ӨМЧИЙН ӨӨРЧЛӨЛТИЙН ТАЙЛАН</t>
  </si>
  <si>
    <t>ҮЗҮҮЛЭЛТ</t>
  </si>
  <si>
    <t>Өмч</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</si>
  <si>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</si>
  <si>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</si>
  <si>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</si>
  <si>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</si>
  <si>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 xml:space="preserve">Зарласан ногдол ашиг </t>
  </si>
  <si>
    <t>Дахин үнэлгээний нэмэгдлийн хэрэгжсэн дүн</t>
  </si>
  <si>
    <t>Тайлант үеийн цэвэр ашиг (алдагдал)</t>
  </si>
  <si>
    <t>/төгрөгөөр/</t>
  </si>
  <si>
    <t xml:space="preserve"> ( Аж ахуйн нэгжийн нэр )</t>
  </si>
  <si>
    <r>
      <t xml:space="preserve">Хаяг :  </t>
    </r>
    <r>
      <rPr>
        <u/>
        <sz val="11"/>
        <color theme="1"/>
        <rFont val="Arial"/>
        <family val="2"/>
        <charset val="204"/>
      </rPr>
      <t>Хан-уул дүүргийн 2-р хороо АШҮН-ийн хашаанд</t>
    </r>
  </si>
  <si>
    <r>
      <t xml:space="preserve"> </t>
    </r>
    <r>
      <rPr>
        <b/>
        <sz val="10"/>
        <color theme="1"/>
        <rFont val="Arial"/>
        <family val="2"/>
        <charset val="204"/>
      </rPr>
      <t>Эздийн өмч</t>
    </r>
  </si>
  <si>
    <r>
      <t>-</t>
    </r>
    <r>
      <rPr>
        <sz val="7"/>
        <color theme="1"/>
        <rFont val="Arial"/>
        <family val="2"/>
        <charset val="204"/>
      </rPr>
      <t xml:space="preserve">       </t>
    </r>
    <r>
      <rPr>
        <sz val="10"/>
        <color theme="1"/>
        <rFont val="Arial"/>
        <family val="2"/>
        <charset val="204"/>
      </rPr>
      <t>хувийн</t>
    </r>
  </si>
  <si>
    <r>
      <t>-</t>
    </r>
    <r>
      <rPr>
        <sz val="7"/>
        <color theme="1"/>
        <rFont val="Arial"/>
        <family val="2"/>
        <charset val="204"/>
      </rPr>
      <t xml:space="preserve">       </t>
    </r>
    <r>
      <rPr>
        <sz val="10"/>
        <color theme="1"/>
        <rFont val="Arial"/>
        <family val="2"/>
        <charset val="204"/>
      </rPr>
      <t>хувьцаат</t>
    </r>
  </si>
  <si>
    <r>
      <t xml:space="preserve">Нийт ашиг </t>
    </r>
    <r>
      <rPr>
        <sz val="10"/>
        <color theme="1"/>
        <rFont val="Arial"/>
        <family val="2"/>
        <charset val="204"/>
      </rPr>
      <t>(</t>
    </r>
    <r>
      <rPr>
        <b/>
        <sz val="10"/>
        <color theme="1"/>
        <rFont val="Arial"/>
        <family val="2"/>
        <charset val="204"/>
      </rPr>
      <t xml:space="preserve"> алдагдал</t>
    </r>
    <r>
      <rPr>
        <sz val="10"/>
        <color theme="1"/>
        <rFont val="Arial"/>
        <family val="2"/>
        <charset val="204"/>
      </rPr>
      <t>)</t>
    </r>
  </si>
  <si>
    <r>
      <t xml:space="preserve">Татвар төлөхийн өмнөх  ашиг </t>
    </r>
    <r>
      <rPr>
        <sz val="10"/>
        <color theme="1"/>
        <rFont val="Arial"/>
        <family val="2"/>
        <charset val="204"/>
      </rPr>
      <t>(</t>
    </r>
    <r>
      <rPr>
        <b/>
        <sz val="10"/>
        <color theme="1"/>
        <rFont val="Arial"/>
        <family val="2"/>
        <charset val="204"/>
      </rPr>
      <t xml:space="preserve"> алдагдал</t>
    </r>
    <r>
      <rPr>
        <sz val="10"/>
        <color theme="1"/>
        <rFont val="Arial"/>
        <family val="2"/>
        <charset val="204"/>
      </rPr>
      <t>)</t>
    </r>
  </si>
  <si>
    <r>
      <t xml:space="preserve">       </t>
    </r>
    <r>
      <rPr>
        <sz val="9"/>
        <color rgb="FFFF0000"/>
        <rFont val="Arial"/>
        <family val="2"/>
        <charset val="204"/>
      </rPr>
      <t xml:space="preserve">  </t>
    </r>
    <r>
      <rPr>
        <sz val="9"/>
        <color theme="1"/>
        <rFont val="Arial"/>
        <family val="2"/>
        <charset val="204"/>
      </rPr>
      <t>Бусдад олгосон зээл болон урьдчилгаа</t>
    </r>
  </si>
  <si>
    <t>Бараа борлуулсан, үйлчилгээ үзүүлсний орлого</t>
  </si>
  <si>
    <t>Эрхийн шимтгэл, хураамж, төлбөрийн орлого</t>
  </si>
  <si>
    <t xml:space="preserve"> Даатгалын нөхвөрөөс хүлээн авсан мөнгө</t>
  </si>
  <si>
    <t xml:space="preserve"> Буцаан авсан албан татвар</t>
  </si>
  <si>
    <t xml:space="preserve">Зээл авсан, өрийн үнэт цаас гаргаснаас хүлээн авсан </t>
  </si>
  <si>
    <t xml:space="preserve">Регистрийн дугаар:   </t>
  </si>
  <si>
    <t>Монгол шир ХК-ны</t>
  </si>
  <si>
    <t>МОНГОЛ ШИР ХК-ИЙН</t>
  </si>
  <si>
    <t>ХУД, төрийн сангийн хэлтэс</t>
  </si>
  <si>
    <t>____Монгол шир ХК_____</t>
  </si>
  <si>
    <t>Бусад урьдчилгаа тооцоо</t>
  </si>
  <si>
    <t>Нөөц  /өр төлбөр/ +бусад татвар</t>
  </si>
  <si>
    <t>Урт хугацаат өр / ТТ зээлээр авсан/</t>
  </si>
  <si>
    <t xml:space="preserve"> __________________  (Ц.Цолмон)</t>
  </si>
  <si>
    <t xml:space="preserve"> __________________  /Б.Батсайхан/</t>
  </si>
  <si>
    <t xml:space="preserve"> __________________ /Б.Батсайхан/</t>
  </si>
  <si>
    <t>7014 - 4490</t>
  </si>
  <si>
    <t xml:space="preserve">    Факс:</t>
  </si>
  <si>
    <r>
      <t xml:space="preserve">Утас :                </t>
    </r>
    <r>
      <rPr>
        <b/>
        <u/>
        <sz val="12"/>
        <color theme="1"/>
        <rFont val="Arial"/>
        <family val="2"/>
        <charset val="204"/>
      </rPr>
      <t>9905-5111</t>
    </r>
    <r>
      <rPr>
        <u/>
        <sz val="12"/>
        <color theme="1"/>
        <rFont val="Arial"/>
        <family val="2"/>
        <charset val="204"/>
      </rPr>
      <t xml:space="preserve">      </t>
    </r>
  </si>
  <si>
    <t>Өмчийн хэлбэр : ХК</t>
  </si>
  <si>
    <t>Бусад богино хугацаат өр төлбөр Нолго</t>
  </si>
  <si>
    <t>________________  /Б.Батсайхан/</t>
  </si>
  <si>
    <t>________________  (Ц.Цолмон)</t>
  </si>
  <si>
    <t xml:space="preserve">   /төгрөгөөр/</t>
  </si>
  <si>
    <t>2015 оны 12 -р сарын 31 -ний үлдэгдэл</t>
  </si>
  <si>
    <t>Урьдчилж төлсөн зардал/тооцоо газар, ус</t>
  </si>
  <si>
    <t>2.1.2.5</t>
  </si>
  <si>
    <t>2016 оны 12 сарын 31 өдөр</t>
  </si>
  <si>
    <t>Татварын өр + НӨАТ+ХАОАТ+Ус ашигласны төлбөр</t>
  </si>
  <si>
    <t>2016 оны 12-р сарын 31</t>
  </si>
  <si>
    <t>2016 оны 12 -р сарын 31 -ний үлдэгдэл</t>
  </si>
  <si>
    <t xml:space="preserve">2017 ОНЫ ЖИЛИЙН ЭЦСИЙН </t>
  </si>
  <si>
    <t>2017 оны жилийн эцсийн санхүүгийн тайлангийн</t>
  </si>
  <si>
    <t>2017 оны 12 сарын 31 өдөр</t>
  </si>
  <si>
    <r>
      <t>Захирал _ Б.Батсайхан , ерөнхий нягтлан бодогч__Ц.Цолмон_____</t>
    </r>
    <r>
      <rPr>
        <sz val="12"/>
        <color rgb="FFFFFFFF"/>
        <rFont val="Times New Roman"/>
        <family val="1"/>
        <charset val="204"/>
      </rPr>
      <t>.</t>
    </r>
    <r>
      <rPr>
        <sz val="12"/>
        <color theme="1"/>
        <rFont val="Times New Roman"/>
        <family val="1"/>
        <charset val="204"/>
      </rPr>
      <t>бид манай аж ахуйн нэгжийн 2017 оны 12 сарын 31-ны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r>
  </si>
  <si>
    <t>2017 оны 12 -р сарын 31 -ний үлдэгдэл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</si>
</sst>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_-;_-* &quot;-&quot;??_₮_-;_-@_-"/>
    <numFmt numFmtId="164" formatCode="_(* #,##0.00_);_(* \(#,##0.00\);_(* &quot;-&quot;??_);_(@_)"/>
    <numFmt numFmtId="165" formatCode="#,##0.00_ ;\-#,##0.00\ "/>
  </numFmts>
  <fonts count="30" x14ac:knownFonts="1">
    <font>
      <sz val="11"/>
      <color theme="1"/>
      <name val="Calibri"/>
      <family val="2"/>
      <charset val="1"/>
      <scheme val="minor"/>
    </font>
    <font>
      <sz val="12"/>
      <color theme="1"/>
      <name val="Times New Roman"/>
      <family val="1"/>
      <charset val="204"/>
    </font>
    <font>
      <b/>
      <sz val="12"/>
      <color theme="1"/>
      <name val="Times New Roman"/>
      <family val="1"/>
      <charset val="204"/>
    </font>
    <font>
      <sz val="12"/>
      <color rgb="FFFFFFFF"/>
      <name val="Times New Roman"/>
      <family val="1"/>
      <charset val="204"/>
    </font>
    <font>
      <sz val="7"/>
      <color theme="1"/>
      <name val="Times New Roman"/>
      <family val="1"/>
      <charset val="204"/>
    </font>
    <font>
      <b/>
      <sz val="10"/>
      <color theme="1"/>
      <name val="Times New Roman"/>
      <family val="1"/>
      <charset val="204"/>
    </font>
    <font>
      <sz val="10"/>
      <color theme="1"/>
      <name val="Times New Roman"/>
      <family val="1"/>
      <charset val="204"/>
    </font>
    <font>
      <sz val="9.5"/>
      <color theme="1"/>
      <name val="Times New Roman"/>
      <family val="1"/>
      <charset val="204"/>
    </font>
    <font>
      <sz val="10"/>
      <color theme="1"/>
      <name val="Arial"/>
      <family val="2"/>
      <charset val="204"/>
    </font>
    <font>
      <b/>
      <sz val="9.5"/>
      <color theme="1"/>
      <name val="Times New Roman"/>
      <family val="1"/>
      <charset val="204"/>
    </font>
    <font>
      <sz val="11"/>
      <color theme="1"/>
      <name val="Arial"/>
      <family val="2"/>
      <charset val="204"/>
    </font>
    <font>
      <b/>
      <sz val="11"/>
      <color theme="1"/>
      <name val="Arial"/>
      <family val="2"/>
      <charset val="204"/>
    </font>
    <font>
      <u/>
      <sz val="11"/>
      <color theme="1"/>
      <name val="Arial"/>
      <family val="2"/>
      <charset val="204"/>
    </font>
    <font>
      <b/>
      <sz val="12"/>
      <color theme="1"/>
      <name val="Arial"/>
      <family val="2"/>
      <charset val="204"/>
    </font>
    <font>
      <sz val="12"/>
      <color theme="1"/>
      <name val="Arial"/>
      <family val="2"/>
      <charset val="204"/>
    </font>
    <font>
      <sz val="11.5"/>
      <color rgb="FFFFFFFF"/>
      <name val="Arial"/>
      <family val="2"/>
      <charset val="204"/>
    </font>
    <font>
      <sz val="9"/>
      <color theme="1"/>
      <name val="Arial"/>
      <family val="2"/>
      <charset val="204"/>
    </font>
    <font>
      <b/>
      <sz val="10"/>
      <color theme="1"/>
      <name val="Arial"/>
      <family val="2"/>
      <charset val="204"/>
    </font>
    <font>
      <sz val="10"/>
      <color rgb="FFFF0000"/>
      <name val="Arial"/>
      <family val="2"/>
      <charset val="204"/>
    </font>
    <font>
      <sz val="7"/>
      <color theme="1"/>
      <name val="Arial"/>
      <family val="2"/>
      <charset val="204"/>
    </font>
    <font>
      <b/>
      <sz val="10"/>
      <color rgb="FFFF0000"/>
      <name val="Arial"/>
      <family val="2"/>
      <charset val="204"/>
    </font>
    <font>
      <sz val="8"/>
      <color theme="1"/>
      <name val="Arial"/>
      <family val="2"/>
      <charset val="204"/>
    </font>
    <font>
      <b/>
      <sz val="9"/>
      <color theme="1"/>
      <name val="Arial"/>
      <family val="2"/>
      <charset val="204"/>
    </font>
    <font>
      <sz val="9"/>
      <color rgb="FFFF0000"/>
      <name val="Arial"/>
      <family val="2"/>
      <charset val="204"/>
    </font>
    <font>
      <sz val="11"/>
      <color theme="1"/>
      <name val="Calibri"/>
      <family val="2"/>
      <charset val="1"/>
      <scheme val="minor"/>
    </font>
    <font>
      <b/>
      <sz val="10"/>
      <name val="Arial"/>
      <family val="2"/>
      <charset val="204"/>
    </font>
    <font>
      <b/>
      <sz val="16"/>
      <color theme="1"/>
      <name val="Arial"/>
      <family val="2"/>
      <charset val="204"/>
    </font>
    <font>
      <b/>
      <u/>
      <sz val="12"/>
      <color theme="1"/>
      <name val="Arial"/>
      <family val="2"/>
      <charset val="204"/>
    </font>
    <font>
      <u/>
      <sz val="12"/>
      <color theme="1"/>
      <name val="Arial"/>
      <family val="2"/>
      <charset val="204"/>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24" fillId="0" borderId="0" applyFont="0" applyFill="0" applyBorder="0" applyAlignment="0" applyProtection="0"/>
  </cellStyleXfs>
  <cellXfs count="10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justify"/>
    </xf>
    <xf numFmtId="0" fontId="0" fillId="0" borderId="0" xfId="0" applyAlignment="1">
      <alignment vertical="center"/>
    </xf>
    <xf numFmtId="0" fontId="6" fillId="0" borderId="0" xfId="0" applyFont="1" applyBorder="1"/>
    <xf numFmtId="0" fontId="0" fillId="0" borderId="0" xfId="0" applyBorder="1"/>
    <xf numFmtId="0" fontId="7" fillId="0" borderId="1" xfId="0" applyFont="1" applyBorder="1" applyAlignment="1">
      <alignment horizontal="center" vertical="top" wrapText="1"/>
    </xf>
    <xf numFmtId="0" fontId="7"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vertical="center"/>
    </xf>
    <xf numFmtId="0" fontId="8" fillId="0" borderId="1"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horizontal="right" vertical="center"/>
    </xf>
    <xf numFmtId="0" fontId="14" fillId="2" borderId="0" xfId="0" applyFont="1" applyFill="1" applyAlignment="1">
      <alignment horizontal="right" vertical="center"/>
    </xf>
    <xf numFmtId="0" fontId="13" fillId="0" borderId="0" xfId="0" applyFont="1" applyAlignment="1">
      <alignment vertical="center"/>
    </xf>
    <xf numFmtId="0" fontId="17" fillId="0" borderId="1" xfId="0" applyFont="1" applyBorder="1" applyAlignment="1">
      <alignment vertical="center" wrapText="1"/>
    </xf>
    <xf numFmtId="0" fontId="8" fillId="0" borderId="1" xfId="0" applyFont="1" applyBorder="1" applyAlignment="1">
      <alignment vertical="center" wrapText="1"/>
    </xf>
    <xf numFmtId="0" fontId="17"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0" fillId="0" borderId="0" xfId="0" applyFont="1" applyBorder="1" applyAlignment="1">
      <alignment horizontal="center" vertical="center"/>
    </xf>
    <xf numFmtId="0" fontId="2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16" fillId="0" borderId="1" xfId="0" applyFont="1" applyBorder="1" applyAlignment="1">
      <alignment horizontal="left"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vertical="center" wrapText="1"/>
    </xf>
    <xf numFmtId="0" fontId="22" fillId="0" borderId="1" xfId="0" applyFont="1" applyBorder="1" applyAlignment="1">
      <alignment horizontal="left" vertical="center" wrapText="1"/>
    </xf>
    <xf numFmtId="0" fontId="8" fillId="0" borderId="0" xfId="0" applyFont="1" applyAlignment="1">
      <alignment vertical="center"/>
    </xf>
    <xf numFmtId="0" fontId="17" fillId="0" borderId="1" xfId="0" applyFont="1" applyBorder="1" applyAlignment="1">
      <alignment vertical="top" wrapText="1"/>
    </xf>
    <xf numFmtId="0" fontId="14" fillId="0" borderId="1" xfId="0" applyFont="1" applyBorder="1" applyAlignment="1">
      <alignment horizontal="center" vertical="center" wrapText="1"/>
    </xf>
    <xf numFmtId="43" fontId="10" fillId="0" borderId="0" xfId="1" applyFont="1" applyAlignment="1">
      <alignment vertical="center"/>
    </xf>
    <xf numFmtId="43" fontId="14" fillId="0" borderId="1" xfId="1" applyFont="1" applyBorder="1" applyAlignment="1">
      <alignment horizontal="center" vertical="center" wrapText="1"/>
    </xf>
    <xf numFmtId="43" fontId="13" fillId="0" borderId="1" xfId="1" applyFont="1" applyBorder="1" applyAlignment="1">
      <alignment horizontal="center" vertical="center" wrapText="1"/>
    </xf>
    <xf numFmtId="43" fontId="8" fillId="0" borderId="0" xfId="1" applyFont="1" applyAlignment="1">
      <alignment horizontal="justify" vertical="center"/>
    </xf>
    <xf numFmtId="43" fontId="8" fillId="0" borderId="0" xfId="1" applyFont="1" applyAlignment="1">
      <alignment horizontal="center" vertical="center"/>
    </xf>
    <xf numFmtId="43" fontId="8" fillId="0" borderId="1" xfId="1" applyFont="1" applyBorder="1" applyAlignment="1">
      <alignment horizontal="center" vertical="center" wrapText="1"/>
    </xf>
    <xf numFmtId="43" fontId="8" fillId="0" borderId="1" xfId="1" applyFont="1" applyBorder="1" applyAlignment="1">
      <alignment vertical="center" wrapText="1"/>
    </xf>
    <xf numFmtId="43" fontId="18" fillId="0" borderId="1" xfId="1" applyFont="1" applyBorder="1" applyAlignment="1">
      <alignment vertical="center" wrapText="1"/>
    </xf>
    <xf numFmtId="43" fontId="10" fillId="0" borderId="0" xfId="1" applyFont="1" applyBorder="1" applyAlignment="1">
      <alignment vertical="center"/>
    </xf>
    <xf numFmtId="43" fontId="8" fillId="0" borderId="0" xfId="1" applyFont="1" applyBorder="1" applyAlignment="1">
      <alignment vertical="center"/>
    </xf>
    <xf numFmtId="43" fontId="8" fillId="0" borderId="0" xfId="1" applyFont="1" applyAlignment="1">
      <alignment horizontal="right" vertical="center"/>
    </xf>
    <xf numFmtId="43" fontId="16" fillId="3" borderId="1" xfId="1" applyFont="1" applyFill="1" applyBorder="1" applyAlignment="1">
      <alignment vertical="center" wrapText="1"/>
    </xf>
    <xf numFmtId="43" fontId="16" fillId="0" borderId="1" xfId="1" applyFont="1" applyBorder="1" applyAlignment="1">
      <alignment vertical="center" wrapText="1"/>
    </xf>
    <xf numFmtId="43" fontId="17" fillId="0" borderId="1" xfId="1" applyFont="1" applyBorder="1" applyAlignment="1">
      <alignment vertical="center" wrapText="1"/>
    </xf>
    <xf numFmtId="43" fontId="25" fillId="0" borderId="1" xfId="1" applyFont="1" applyBorder="1" applyAlignment="1">
      <alignment vertical="center" wrapText="1"/>
    </xf>
    <xf numFmtId="43" fontId="22" fillId="0" borderId="1" xfId="1" applyFont="1" applyBorder="1" applyAlignment="1">
      <alignment vertical="center" wrapText="1"/>
    </xf>
    <xf numFmtId="0" fontId="26" fillId="0" borderId="0" xfId="1" applyNumberFormat="1" applyFont="1" applyAlignment="1">
      <alignment horizontal="center" vertical="center"/>
    </xf>
    <xf numFmtId="0" fontId="27" fillId="0" borderId="0" xfId="1" applyNumberFormat="1" applyFont="1" applyAlignment="1">
      <alignment horizontal="center" vertical="center"/>
    </xf>
    <xf numFmtId="0" fontId="28" fillId="0" borderId="0" xfId="0" applyFont="1" applyAlignment="1">
      <alignment vertical="center"/>
    </xf>
    <xf numFmtId="43" fontId="9" fillId="0" borderId="1" xfId="0" applyNumberFormat="1" applyFont="1" applyBorder="1" applyAlignment="1">
      <alignment horizontal="center" wrapText="1"/>
    </xf>
    <xf numFmtId="39" fontId="7" fillId="0" borderId="1" xfId="0" applyNumberFormat="1" applyFont="1" applyBorder="1" applyAlignment="1">
      <alignment horizontal="right" wrapText="1"/>
    </xf>
    <xf numFmtId="165" fontId="9" fillId="0" borderId="1" xfId="0" applyNumberFormat="1" applyFont="1" applyBorder="1" applyAlignment="1">
      <alignment horizontal="center" wrapText="1"/>
    </xf>
    <xf numFmtId="43" fontId="7" fillId="0" borderId="1" xfId="0" applyNumberFormat="1" applyFont="1" applyBorder="1" applyAlignment="1">
      <alignment horizontal="center" wrapText="1"/>
    </xf>
    <xf numFmtId="2"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9" fillId="0" borderId="1" xfId="0" applyFont="1" applyBorder="1" applyAlignment="1">
      <alignment horizontal="center" vertical="center" wrapText="1"/>
    </xf>
    <xf numFmtId="43" fontId="9" fillId="0" borderId="1" xfId="1" applyFont="1" applyBorder="1" applyAlignment="1">
      <alignment horizontal="center" vertical="center" wrapText="1"/>
    </xf>
    <xf numFmtId="43" fontId="0" fillId="0" borderId="0" xfId="0" applyNumberFormat="1"/>
    <xf numFmtId="43" fontId="16" fillId="0" borderId="1" xfId="1" applyFont="1" applyBorder="1" applyAlignment="1">
      <alignment horizontal="center" vertical="center" wrapText="1"/>
    </xf>
    <xf numFmtId="43" fontId="16" fillId="0" borderId="0" xfId="1" applyFont="1" applyAlignment="1">
      <alignment horizontal="center" vertical="center" wrapText="1"/>
    </xf>
    <xf numFmtId="164" fontId="10" fillId="0" borderId="0" xfId="0" applyNumberFormat="1" applyFont="1" applyAlignment="1">
      <alignment vertical="center"/>
    </xf>
    <xf numFmtId="43" fontId="6" fillId="0" borderId="1" xfId="1" applyFont="1" applyBorder="1" applyAlignment="1">
      <alignment horizontal="right" vertical="center" wrapText="1"/>
    </xf>
    <xf numFmtId="43" fontId="5" fillId="0" borderId="1" xfId="1" applyFont="1" applyBorder="1" applyAlignment="1">
      <alignment horizontal="right" vertical="center" wrapText="1"/>
    </xf>
    <xf numFmtId="0" fontId="10" fillId="0" borderId="0" xfId="0" applyFont="1" applyAlignment="1">
      <alignment horizontal="center" vertical="center"/>
    </xf>
    <xf numFmtId="43" fontId="8" fillId="0" borderId="1" xfId="1" applyFont="1" applyFill="1" applyBorder="1" applyAlignment="1">
      <alignment vertical="center" wrapText="1"/>
    </xf>
    <xf numFmtId="0" fontId="13" fillId="0" borderId="0" xfId="0" applyFont="1" applyAlignment="1">
      <alignment horizontal="center" vertical="center"/>
    </xf>
    <xf numFmtId="0" fontId="17"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1" xfId="0" applyFont="1" applyBorder="1" applyAlignment="1">
      <alignment horizontal="center" vertical="center" wrapText="1"/>
    </xf>
    <xf numFmtId="0" fontId="17" fillId="0" borderId="0" xfId="0" applyFont="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43" fontId="29" fillId="0" borderId="1" xfId="1" applyFont="1" applyBorder="1" applyAlignment="1">
      <alignment vertical="center" wrapText="1"/>
    </xf>
    <xf numFmtId="43" fontId="16" fillId="0" borderId="1" xfId="1" applyFont="1" applyFill="1" applyBorder="1" applyAlignment="1">
      <alignment vertical="center" wrapText="1"/>
    </xf>
    <xf numFmtId="43" fontId="10" fillId="0" borderId="0" xfId="0" applyNumberFormat="1" applyFont="1" applyAlignment="1">
      <alignment vertical="center"/>
    </xf>
    <xf numFmtId="2" fontId="9" fillId="0" borderId="1" xfId="0" applyNumberFormat="1" applyFont="1" applyBorder="1" applyAlignment="1">
      <alignment horizontal="right" wrapText="1"/>
    </xf>
    <xf numFmtId="0" fontId="2" fillId="0" borderId="0" xfId="0" applyFont="1" applyAlignment="1">
      <alignment horizontal="left" vertical="center" wrapText="1"/>
    </xf>
    <xf numFmtId="43" fontId="10" fillId="0" borderId="0" xfId="1" applyFont="1" applyAlignment="1">
      <alignment horizontal="right" vertical="center"/>
    </xf>
    <xf numFmtId="0" fontId="13" fillId="0" borderId="0" xfId="0" applyFont="1" applyAlignment="1">
      <alignment horizontal="center" vertical="center"/>
    </xf>
    <xf numFmtId="0" fontId="11" fillId="0" borderId="0" xfId="0" applyFont="1" applyAlignment="1">
      <alignment horizontal="center" vertical="center"/>
    </xf>
    <xf numFmtId="0" fontId="17" fillId="0" borderId="1" xfId="0" applyFont="1" applyBorder="1" applyAlignment="1">
      <alignment horizontal="center" vertical="center" wrapText="1"/>
    </xf>
    <xf numFmtId="0" fontId="17" fillId="0" borderId="0" xfId="0" applyFont="1" applyAlignment="1">
      <alignment horizontal="center" vertical="center"/>
    </xf>
    <xf numFmtId="0" fontId="8" fillId="0" borderId="0" xfId="0" applyFont="1" applyAlignment="1">
      <alignment horizontal="center" vertical="center"/>
    </xf>
    <xf numFmtId="0" fontId="16" fillId="0" borderId="1" xfId="0" applyFont="1" applyBorder="1" applyAlignment="1">
      <alignment horizontal="center" vertical="center" textRotation="90" wrapText="1"/>
    </xf>
    <xf numFmtId="0" fontId="8" fillId="0" borderId="0" xfId="0" applyFont="1" applyBorder="1" applyAlignment="1">
      <alignment horizontal="center" vertical="center"/>
    </xf>
    <xf numFmtId="0" fontId="7" fillId="0" borderId="1" xfId="0" applyFont="1" applyBorder="1" applyAlignment="1">
      <alignment horizontal="center" vertical="center" wrapText="1"/>
    </xf>
    <xf numFmtId="0" fontId="5" fillId="0" borderId="0" xfId="0" applyFont="1" applyAlignment="1">
      <alignment horizontal="center"/>
    </xf>
    <xf numFmtId="0" fontId="17" fillId="0" borderId="0" xfId="0" applyFont="1" applyBorder="1" applyAlignment="1">
      <alignment horizontal="center" vertical="center"/>
    </xf>
    <xf numFmtId="0" fontId="6" fillId="0" borderId="2" xfId="0" applyFont="1" applyBorder="1" applyAlignment="1">
      <alignment horizont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123264</xdr:colOff>
      <xdr:row>14</xdr:row>
      <xdr:rowOff>78440</xdr:rowOff>
    </xdr:from>
    <xdr:to>
      <xdr:col>1</xdr:col>
      <xdr:colOff>638735</xdr:colOff>
      <xdr:row>19</xdr:row>
      <xdr:rowOff>123265</xdr:rowOff>
    </xdr:to>
    <xdr:sp macro="" textlink="">
      <xdr:nvSpPr>
        <xdr:cNvPr id="2" name="Text Box 1"/>
        <xdr:cNvSpPr txBox="1">
          <a:spLocks noChangeArrowheads="1"/>
        </xdr:cNvSpPr>
      </xdr:nvSpPr>
      <xdr:spPr bwMode="auto">
        <a:xfrm>
          <a:off x="123264" y="2726390"/>
          <a:ext cx="972671" cy="987800"/>
        </a:xfrm>
        <a:prstGeom prst="rect">
          <a:avLst/>
        </a:prstGeom>
        <a:solidFill>
          <a:srgbClr val="333333"/>
        </a:solidFill>
        <a:ln w="9525">
          <a:noFill/>
          <a:miter lim="800000"/>
          <a:headEnd/>
          <a:tailEnd/>
        </a:ln>
      </xdr:spPr>
      <xdr:txBody>
        <a:bodyPr vertOverflow="clip" wrap="square" lIns="91440" tIns="45720" rIns="91440" bIns="45720" anchor="t" upright="1"/>
        <a:lstStyle/>
        <a:p>
          <a:pPr algn="l" rtl="0">
            <a:defRPr sz="1000"/>
          </a:pPr>
          <a:r>
            <a:rPr lang="mn-MN" sz="6000" b="1" i="0" strike="noStrike">
              <a:solidFill>
                <a:srgbClr val="FFFFFF"/>
              </a:solidFill>
              <a:latin typeface="Times New Roman"/>
              <a:cs typeface="Times New Roman"/>
            </a:rPr>
            <a:t> А</a:t>
          </a:r>
          <a:endParaRPr lang="mn-MN" sz="4200" b="1" i="0" strike="noStrike">
            <a:solidFill>
              <a:srgbClr val="FFFFFF"/>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265" zoomScale="115" zoomScaleNormal="115" zoomScaleSheetLayoutView="78" workbookViewId="0">
      <selection activeCell="B288" sqref="B288"/>
    </sheetView>
  </sheetViews>
  <sheetFormatPr defaultRowHeight="14.25" x14ac:dyDescent="0.25"/>
  <cols>
    <col min="1" max="1" width="6.85546875" style="77" customWidth="1"/>
    <col min="2" max="2" width="57.5703125" style="17" customWidth="1"/>
    <col min="3" max="4" width="21.5703125" style="44" customWidth="1"/>
    <col min="5" max="5" width="18.28515625" style="17" bestFit="1" customWidth="1"/>
    <col min="6" max="6" width="17" style="17" bestFit="1" customWidth="1"/>
    <col min="7" max="16384" width="9.140625" style="17"/>
  </cols>
  <sheetData>
    <row r="1" spans="1:4" x14ac:dyDescent="0.25">
      <c r="A1" s="17"/>
      <c r="C1" s="92" t="s">
        <v>0</v>
      </c>
      <c r="D1" s="92"/>
    </row>
    <row r="2" spans="1:4" x14ac:dyDescent="0.25">
      <c r="A2" s="17"/>
      <c r="C2" s="92" t="s">
        <v>1</v>
      </c>
      <c r="D2" s="92"/>
    </row>
    <row r="3" spans="1:4" x14ac:dyDescent="0.25">
      <c r="A3" s="17"/>
      <c r="C3" s="92" t="s">
        <v>2</v>
      </c>
      <c r="D3" s="92"/>
    </row>
    <row r="4" spans="1:4" x14ac:dyDescent="0.25">
      <c r="A4" s="17"/>
    </row>
    <row r="5" spans="1:4" ht="20.25" x14ac:dyDescent="0.25">
      <c r="B5" s="17" t="s">
        <v>223</v>
      </c>
      <c r="C5" s="60">
        <v>2038854</v>
      </c>
    </row>
    <row r="7" spans="1:4" x14ac:dyDescent="0.25">
      <c r="B7" s="17" t="s">
        <v>211</v>
      </c>
    </row>
    <row r="9" spans="1:4" x14ac:dyDescent="0.25">
      <c r="B9" s="17" t="s">
        <v>3</v>
      </c>
    </row>
    <row r="11" spans="1:4" ht="15.75" x14ac:dyDescent="0.25">
      <c r="B11" s="62" t="s">
        <v>236</v>
      </c>
      <c r="C11" s="44" t="s">
        <v>235</v>
      </c>
      <c r="D11" s="61" t="s">
        <v>234</v>
      </c>
    </row>
    <row r="12" spans="1:4" x14ac:dyDescent="0.25">
      <c r="B12" s="17" t="s">
        <v>4</v>
      </c>
    </row>
    <row r="13" spans="1:4" x14ac:dyDescent="0.25">
      <c r="B13" s="17" t="s">
        <v>237</v>
      </c>
      <c r="C13" s="44" t="s">
        <v>5</v>
      </c>
      <c r="D13" s="44" t="s">
        <v>6</v>
      </c>
    </row>
    <row r="14" spans="1:4" ht="15.75" x14ac:dyDescent="0.25">
      <c r="B14" s="79"/>
    </row>
    <row r="15" spans="1:4" ht="15" x14ac:dyDescent="0.25">
      <c r="B15" s="19"/>
    </row>
    <row r="16" spans="1:4" ht="15" x14ac:dyDescent="0.25">
      <c r="B16" s="20"/>
    </row>
    <row r="17" spans="1:4" x14ac:dyDescent="0.25">
      <c r="B17" s="21"/>
    </row>
    <row r="18" spans="1:4" ht="15" x14ac:dyDescent="0.25">
      <c r="B18" s="20"/>
    </row>
    <row r="19" spans="1:4" ht="15" x14ac:dyDescent="0.25">
      <c r="B19" s="22"/>
    </row>
    <row r="20" spans="1:4" ht="15" x14ac:dyDescent="0.25">
      <c r="B20" s="19"/>
    </row>
    <row r="22" spans="1:4" ht="15.75" x14ac:dyDescent="0.25">
      <c r="A22" s="93" t="s">
        <v>225</v>
      </c>
      <c r="B22" s="93"/>
      <c r="C22" s="93"/>
      <c r="D22" s="93"/>
    </row>
    <row r="23" spans="1:4" ht="15.75" x14ac:dyDescent="0.25">
      <c r="A23" s="93" t="s">
        <v>249</v>
      </c>
      <c r="B23" s="93"/>
      <c r="C23" s="93"/>
      <c r="D23" s="93"/>
    </row>
    <row r="24" spans="1:4" ht="15.75" x14ac:dyDescent="0.25">
      <c r="A24" s="93" t="s">
        <v>7</v>
      </c>
      <c r="B24" s="93"/>
      <c r="C24" s="93"/>
      <c r="D24" s="93"/>
    </row>
    <row r="25" spans="1:4" ht="15.75" x14ac:dyDescent="0.25">
      <c r="B25" s="79"/>
    </row>
    <row r="26" spans="1:4" ht="15.75" x14ac:dyDescent="0.25">
      <c r="B26" s="79"/>
    </row>
    <row r="27" spans="1:4" ht="15" x14ac:dyDescent="0.25">
      <c r="B27" s="19"/>
    </row>
    <row r="28" spans="1:4" ht="15" x14ac:dyDescent="0.25">
      <c r="B28" s="19"/>
    </row>
    <row r="29" spans="1:4" ht="15.75" x14ac:dyDescent="0.25">
      <c r="B29" s="79"/>
    </row>
    <row r="30" spans="1:4" ht="15.75" x14ac:dyDescent="0.25">
      <c r="B30" s="79"/>
    </row>
    <row r="31" spans="1:4" ht="15.75" x14ac:dyDescent="0.25">
      <c r="B31" s="79"/>
    </row>
    <row r="32" spans="1:4" ht="15.75" x14ac:dyDescent="0.25">
      <c r="B32" s="79"/>
    </row>
    <row r="33" spans="1:4" ht="15.75" x14ac:dyDescent="0.25">
      <c r="B33" s="79"/>
    </row>
    <row r="34" spans="1:4" ht="15" x14ac:dyDescent="0.25">
      <c r="B34" s="43" t="s">
        <v>23</v>
      </c>
      <c r="C34" s="45" t="s">
        <v>8</v>
      </c>
      <c r="D34" s="45" t="s">
        <v>9</v>
      </c>
    </row>
    <row r="35" spans="1:4" ht="15" x14ac:dyDescent="0.25">
      <c r="B35" s="43" t="s">
        <v>226</v>
      </c>
      <c r="C35" s="45"/>
      <c r="D35" s="45"/>
    </row>
    <row r="36" spans="1:4" ht="15.75" x14ac:dyDescent="0.25">
      <c r="B36" s="15"/>
      <c r="C36" s="46"/>
      <c r="D36" s="46"/>
    </row>
    <row r="37" spans="1:4" ht="15.75" x14ac:dyDescent="0.25">
      <c r="B37" s="15"/>
      <c r="C37" s="46"/>
      <c r="D37" s="46"/>
    </row>
    <row r="38" spans="1:4" ht="15.75" x14ac:dyDescent="0.25">
      <c r="B38" s="15"/>
      <c r="C38" s="46"/>
      <c r="D38" s="46"/>
    </row>
    <row r="39" spans="1:4" ht="15.75" x14ac:dyDescent="0.25">
      <c r="A39" s="79"/>
    </row>
    <row r="40" spans="1:4" ht="15" x14ac:dyDescent="0.25">
      <c r="A40" s="19"/>
    </row>
    <row r="41" spans="1:4" ht="15.75" x14ac:dyDescent="0.25">
      <c r="A41" s="23"/>
    </row>
    <row r="42" spans="1:4" ht="15.75" x14ac:dyDescent="0.25">
      <c r="A42" s="79"/>
    </row>
    <row r="43" spans="1:4" ht="15.75" x14ac:dyDescent="0.25">
      <c r="A43" s="79"/>
    </row>
    <row r="44" spans="1:4" ht="15.75" x14ac:dyDescent="0.25">
      <c r="A44" s="79"/>
    </row>
    <row r="45" spans="1:4" ht="15.75" x14ac:dyDescent="0.25">
      <c r="A45" s="79"/>
    </row>
    <row r="46" spans="1:4" ht="15.75" x14ac:dyDescent="0.25">
      <c r="A46" s="79"/>
    </row>
    <row r="47" spans="1:4" ht="15.75" x14ac:dyDescent="0.25">
      <c r="A47" s="79"/>
    </row>
    <row r="48" spans="1:4" ht="15.75" x14ac:dyDescent="0.25">
      <c r="A48" s="79"/>
    </row>
    <row r="49" spans="1:4" ht="15.75" x14ac:dyDescent="0.25">
      <c r="A49" s="79"/>
    </row>
    <row r="50" spans="1:4" ht="15.75" x14ac:dyDescent="0.25">
      <c r="A50" s="79"/>
    </row>
    <row r="51" spans="1:4" ht="15.75" x14ac:dyDescent="0.25">
      <c r="A51" s="79"/>
    </row>
    <row r="52" spans="1:4" ht="15.75" x14ac:dyDescent="0.25">
      <c r="A52" s="79"/>
    </row>
    <row r="53" spans="1:4" ht="15.75" x14ac:dyDescent="0.25">
      <c r="A53" s="79"/>
    </row>
    <row r="54" spans="1:4" ht="15.75" x14ac:dyDescent="0.25">
      <c r="A54" s="79"/>
    </row>
    <row r="55" spans="1:4" ht="15.75" x14ac:dyDescent="0.25">
      <c r="A55" s="79"/>
    </row>
    <row r="56" spans="1:4" ht="15.75" x14ac:dyDescent="0.25">
      <c r="A56" s="79"/>
    </row>
    <row r="57" spans="1:4" ht="15.75" x14ac:dyDescent="0.25">
      <c r="A57" s="79"/>
    </row>
    <row r="58" spans="1:4" ht="15.75" x14ac:dyDescent="0.25">
      <c r="A58" s="79"/>
    </row>
    <row r="59" spans="1:4" ht="15.75" x14ac:dyDescent="0.25">
      <c r="A59" s="79"/>
    </row>
    <row r="60" spans="1:4" ht="15.75" x14ac:dyDescent="0.25">
      <c r="A60" s="79"/>
    </row>
    <row r="61" spans="1:4" ht="15.75" x14ac:dyDescent="0.25">
      <c r="A61" s="79"/>
    </row>
    <row r="62" spans="1:4" x14ac:dyDescent="0.25">
      <c r="C62" s="17"/>
      <c r="D62" s="17"/>
    </row>
    <row r="63" spans="1:4" x14ac:dyDescent="0.25">
      <c r="C63" s="17"/>
      <c r="D63" s="17"/>
    </row>
    <row r="64" spans="1:4" x14ac:dyDescent="0.25">
      <c r="C64" s="17"/>
      <c r="D64" s="17"/>
    </row>
    <row r="65" spans="1:4" customFormat="1" ht="15" x14ac:dyDescent="0.25">
      <c r="A65" s="94" t="s">
        <v>224</v>
      </c>
      <c r="B65" s="94"/>
      <c r="C65" s="94"/>
      <c r="D65" s="94"/>
    </row>
    <row r="66" spans="1:4" customFormat="1" ht="15" x14ac:dyDescent="0.25">
      <c r="A66" s="94" t="s">
        <v>250</v>
      </c>
      <c r="B66" s="94"/>
      <c r="C66" s="94"/>
      <c r="D66" s="94"/>
    </row>
    <row r="67" spans="1:4" customFormat="1" ht="15" x14ac:dyDescent="0.25">
      <c r="A67" s="94" t="s">
        <v>10</v>
      </c>
      <c r="B67" s="94"/>
      <c r="C67" s="94"/>
      <c r="D67" s="94"/>
    </row>
    <row r="68" spans="1:4" customFormat="1" ht="15.75" x14ac:dyDescent="0.25">
      <c r="A68" s="2"/>
    </row>
    <row r="69" spans="1:4" customFormat="1" ht="15" x14ac:dyDescent="0.25">
      <c r="A69" s="94" t="s">
        <v>251</v>
      </c>
      <c r="B69" s="94"/>
      <c r="C69" s="94"/>
      <c r="D69" s="94"/>
    </row>
    <row r="70" spans="1:4" customFormat="1" ht="15.75" x14ac:dyDescent="0.25">
      <c r="A70" s="1"/>
    </row>
    <row r="71" spans="1:4" customFormat="1" ht="21.75" customHeight="1" x14ac:dyDescent="0.25">
      <c r="A71" s="1"/>
    </row>
    <row r="72" spans="1:4" s="4" customFormat="1" ht="111" customHeight="1" x14ac:dyDescent="0.25">
      <c r="A72" s="91" t="s">
        <v>252</v>
      </c>
      <c r="B72" s="91"/>
      <c r="C72" s="91"/>
      <c r="D72" s="91"/>
    </row>
    <row r="73" spans="1:4" s="4" customFormat="1" ht="56.25" customHeight="1" x14ac:dyDescent="0.25">
      <c r="A73" s="91" t="s">
        <v>11</v>
      </c>
      <c r="B73" s="91"/>
      <c r="C73" s="91"/>
      <c r="D73" s="91"/>
    </row>
    <row r="74" spans="1:4" s="4" customFormat="1" ht="42" customHeight="1" x14ac:dyDescent="0.25">
      <c r="A74" s="91" t="s">
        <v>12</v>
      </c>
      <c r="B74" s="91"/>
      <c r="C74" s="91"/>
      <c r="D74" s="91"/>
    </row>
    <row r="75" spans="1:4" s="4" customFormat="1" ht="42" customHeight="1" x14ac:dyDescent="0.25">
      <c r="A75" s="91" t="s">
        <v>13</v>
      </c>
      <c r="B75" s="91"/>
      <c r="C75" s="91"/>
      <c r="D75" s="91"/>
    </row>
    <row r="76" spans="1:4" s="4" customFormat="1" ht="42" customHeight="1" x14ac:dyDescent="0.25">
      <c r="A76" s="91" t="s">
        <v>14</v>
      </c>
      <c r="B76" s="91"/>
      <c r="C76" s="91"/>
      <c r="D76" s="91"/>
    </row>
    <row r="77" spans="1:4" s="4" customFormat="1" ht="42" customHeight="1" x14ac:dyDescent="0.25">
      <c r="A77" s="91" t="s">
        <v>15</v>
      </c>
      <c r="B77" s="91"/>
      <c r="C77" s="91"/>
      <c r="D77" s="91"/>
    </row>
    <row r="78" spans="1:4" s="4" customFormat="1" ht="42" customHeight="1" x14ac:dyDescent="0.25">
      <c r="A78" s="91" t="s">
        <v>16</v>
      </c>
      <c r="B78" s="91"/>
      <c r="C78" s="91"/>
      <c r="D78" s="91"/>
    </row>
    <row r="79" spans="1:4" customFormat="1" ht="15.75" x14ac:dyDescent="0.25">
      <c r="A79" s="3"/>
    </row>
    <row r="80" spans="1:4" customFormat="1" ht="15.75" x14ac:dyDescent="0.25">
      <c r="A80" s="3"/>
    </row>
    <row r="81" spans="1:3" customFormat="1" ht="15.75" x14ac:dyDescent="0.25">
      <c r="A81" s="3"/>
    </row>
    <row r="82" spans="1:3" customFormat="1" ht="15.75" x14ac:dyDescent="0.25">
      <c r="A82" s="3"/>
      <c r="B82" s="30" t="s">
        <v>126</v>
      </c>
      <c r="C82" s="53" t="s">
        <v>239</v>
      </c>
    </row>
    <row r="83" spans="1:3" customFormat="1" ht="15.75" x14ac:dyDescent="0.25">
      <c r="A83" s="3"/>
      <c r="B83" s="30"/>
      <c r="C83" s="52"/>
    </row>
    <row r="84" spans="1:3" customFormat="1" ht="15.75" x14ac:dyDescent="0.25">
      <c r="A84" s="3"/>
      <c r="B84" s="30" t="s">
        <v>125</v>
      </c>
      <c r="C84" s="53" t="s">
        <v>240</v>
      </c>
    </row>
    <row r="85" spans="1:3" customFormat="1" ht="15.75" x14ac:dyDescent="0.25">
      <c r="A85" s="3"/>
      <c r="B85" s="30"/>
      <c r="C85" s="53"/>
    </row>
    <row r="86" spans="1:3" customFormat="1" ht="15.75" x14ac:dyDescent="0.25">
      <c r="A86" s="3"/>
      <c r="B86" s="30"/>
      <c r="C86" s="53"/>
    </row>
    <row r="87" spans="1:3" customFormat="1" ht="15.75" x14ac:dyDescent="0.25">
      <c r="A87" s="3"/>
      <c r="B87" s="30"/>
      <c r="C87" s="53"/>
    </row>
    <row r="88" spans="1:3" customFormat="1" ht="15.75" x14ac:dyDescent="0.25">
      <c r="A88" s="3"/>
      <c r="B88" s="30"/>
      <c r="C88" s="53"/>
    </row>
    <row r="89" spans="1:3" customFormat="1" ht="15.75" x14ac:dyDescent="0.25">
      <c r="A89" s="3"/>
      <c r="B89" s="30"/>
      <c r="C89" s="53"/>
    </row>
    <row r="90" spans="1:3" customFormat="1" ht="15.75" x14ac:dyDescent="0.25">
      <c r="A90" s="3"/>
      <c r="B90" s="30"/>
      <c r="C90" s="53"/>
    </row>
    <row r="91" spans="1:3" customFormat="1" ht="15.75" x14ac:dyDescent="0.25">
      <c r="A91" s="3"/>
      <c r="B91" s="30"/>
      <c r="C91" s="53"/>
    </row>
    <row r="92" spans="1:3" customFormat="1" ht="15.75" x14ac:dyDescent="0.25">
      <c r="A92" s="3"/>
      <c r="B92" s="30"/>
      <c r="C92" s="53"/>
    </row>
    <row r="93" spans="1:3" customFormat="1" ht="15.75" x14ac:dyDescent="0.25">
      <c r="A93" s="3"/>
      <c r="B93" s="30"/>
      <c r="C93" s="53"/>
    </row>
    <row r="94" spans="1:3" customFormat="1" ht="15.75" x14ac:dyDescent="0.25">
      <c r="A94" s="3"/>
      <c r="B94" s="30"/>
      <c r="C94" s="53"/>
    </row>
    <row r="95" spans="1:3" customFormat="1" ht="15.75" x14ac:dyDescent="0.25">
      <c r="A95" s="3"/>
      <c r="B95" s="30"/>
      <c r="C95" s="53"/>
    </row>
    <row r="96" spans="1:3" customFormat="1" ht="15.75" x14ac:dyDescent="0.25">
      <c r="A96" s="3"/>
      <c r="B96" s="30"/>
      <c r="C96" s="53"/>
    </row>
    <row r="97" spans="1:4" customFormat="1" ht="15.75" x14ac:dyDescent="0.25">
      <c r="A97" s="3"/>
      <c r="B97" s="30"/>
      <c r="C97" s="53"/>
    </row>
    <row r="98" spans="1:4" x14ac:dyDescent="0.25">
      <c r="C98" s="17"/>
      <c r="D98" s="17"/>
    </row>
    <row r="99" spans="1:4" x14ac:dyDescent="0.25">
      <c r="C99" s="17"/>
      <c r="D99" s="17"/>
    </row>
    <row r="100" spans="1:4" x14ac:dyDescent="0.25">
      <c r="C100" s="17"/>
      <c r="D100" s="17"/>
    </row>
    <row r="101" spans="1:4" x14ac:dyDescent="0.25">
      <c r="C101" s="17"/>
      <c r="D101" s="17"/>
    </row>
    <row r="102" spans="1:4" x14ac:dyDescent="0.25">
      <c r="C102" s="17"/>
      <c r="D102" s="17"/>
    </row>
    <row r="103" spans="1:4" x14ac:dyDescent="0.25">
      <c r="C103" s="17"/>
      <c r="D103" s="17"/>
    </row>
    <row r="104" spans="1:4" x14ac:dyDescent="0.25">
      <c r="C104" s="17"/>
      <c r="D104" s="17"/>
    </row>
    <row r="105" spans="1:4" x14ac:dyDescent="0.25">
      <c r="C105" s="17"/>
      <c r="D105" s="17"/>
    </row>
    <row r="106" spans="1:4" x14ac:dyDescent="0.25">
      <c r="C106" s="17"/>
      <c r="D106" s="17"/>
    </row>
    <row r="107" spans="1:4" x14ac:dyDescent="0.25">
      <c r="C107" s="17"/>
      <c r="D107" s="17"/>
    </row>
    <row r="108" spans="1:4" x14ac:dyDescent="0.25">
      <c r="C108" s="17"/>
      <c r="D108" s="17"/>
    </row>
    <row r="109" spans="1:4" x14ac:dyDescent="0.25">
      <c r="C109" s="17"/>
      <c r="D109" s="17"/>
    </row>
    <row r="110" spans="1:4" x14ac:dyDescent="0.25">
      <c r="C110" s="17"/>
      <c r="D110" s="17"/>
    </row>
    <row r="111" spans="1:4" x14ac:dyDescent="0.25">
      <c r="C111" s="17"/>
      <c r="D111" s="17"/>
    </row>
    <row r="112" spans="1:4" x14ac:dyDescent="0.25">
      <c r="C112" s="17"/>
      <c r="D112" s="17"/>
    </row>
    <row r="113" spans="1:4" x14ac:dyDescent="0.25">
      <c r="C113" s="17"/>
      <c r="D113" s="17"/>
    </row>
    <row r="114" spans="1:4" ht="15" x14ac:dyDescent="0.25">
      <c r="A114" s="94" t="s">
        <v>26</v>
      </c>
      <c r="B114" s="94"/>
      <c r="C114" s="94"/>
      <c r="D114" s="94"/>
    </row>
    <row r="115" spans="1:4" x14ac:dyDescent="0.25">
      <c r="A115" s="81"/>
    </row>
    <row r="116" spans="1:4" ht="24" x14ac:dyDescent="0.25">
      <c r="A116" s="96" t="s">
        <v>227</v>
      </c>
      <c r="B116" s="96"/>
      <c r="C116" s="47" t="s">
        <v>27</v>
      </c>
      <c r="D116" s="73" t="s">
        <v>251</v>
      </c>
    </row>
    <row r="117" spans="1:4" x14ac:dyDescent="0.25">
      <c r="A117" s="97" t="s">
        <v>28</v>
      </c>
      <c r="B117" s="97"/>
    </row>
    <row r="118" spans="1:4" x14ac:dyDescent="0.25">
      <c r="D118" s="48" t="s">
        <v>241</v>
      </c>
    </row>
    <row r="119" spans="1:4" ht="38.25" x14ac:dyDescent="0.25">
      <c r="A119" s="16" t="s">
        <v>30</v>
      </c>
      <c r="B119" s="16" t="s">
        <v>17</v>
      </c>
      <c r="C119" s="72" t="s">
        <v>245</v>
      </c>
      <c r="D119" s="73" t="s">
        <v>251</v>
      </c>
    </row>
    <row r="120" spans="1:4" x14ac:dyDescent="0.25">
      <c r="A120" s="26">
        <v>1</v>
      </c>
      <c r="B120" s="24" t="s">
        <v>31</v>
      </c>
      <c r="C120" s="50"/>
      <c r="D120" s="50"/>
    </row>
    <row r="121" spans="1:4" x14ac:dyDescent="0.25">
      <c r="A121" s="26">
        <v>1.1000000000000001</v>
      </c>
      <c r="B121" s="24" t="s">
        <v>32</v>
      </c>
      <c r="C121" s="50"/>
      <c r="D121" s="50"/>
    </row>
    <row r="122" spans="1:4" x14ac:dyDescent="0.25">
      <c r="A122" s="27" t="s">
        <v>33</v>
      </c>
      <c r="B122" s="25" t="s">
        <v>34</v>
      </c>
      <c r="C122" s="50">
        <v>17348646.119999997</v>
      </c>
      <c r="D122" s="78">
        <f>33716757.88+47274.24</f>
        <v>33764032.120000005</v>
      </c>
    </row>
    <row r="123" spans="1:4" x14ac:dyDescent="0.25">
      <c r="A123" s="27" t="s">
        <v>35</v>
      </c>
      <c r="B123" s="25" t="s">
        <v>24</v>
      </c>
      <c r="C123" s="50">
        <v>8507806.7899999991</v>
      </c>
      <c r="D123" s="78"/>
    </row>
    <row r="124" spans="1:4" x14ac:dyDescent="0.25">
      <c r="A124" s="27" t="s">
        <v>36</v>
      </c>
      <c r="B124" s="25" t="s">
        <v>37</v>
      </c>
      <c r="C124" s="50">
        <v>2588211.31</v>
      </c>
      <c r="D124" s="78">
        <f>3437682.55+2360472</f>
        <v>5798154.5499999998</v>
      </c>
    </row>
    <row r="125" spans="1:4" x14ac:dyDescent="0.25">
      <c r="A125" s="27" t="s">
        <v>38</v>
      </c>
      <c r="B125" s="25" t="s">
        <v>39</v>
      </c>
      <c r="C125" s="50">
        <v>2108350</v>
      </c>
      <c r="D125" s="78">
        <f>4500000+2108350</f>
        <v>6608350</v>
      </c>
    </row>
    <row r="126" spans="1:4" x14ac:dyDescent="0.25">
      <c r="A126" s="27" t="s">
        <v>40</v>
      </c>
      <c r="B126" s="25" t="s">
        <v>228</v>
      </c>
      <c r="C126" s="50"/>
      <c r="D126" s="78">
        <f>310040+63855</f>
        <v>373895</v>
      </c>
    </row>
    <row r="127" spans="1:4" x14ac:dyDescent="0.25">
      <c r="A127" s="27" t="s">
        <v>41</v>
      </c>
      <c r="B127" s="25" t="s">
        <v>42</v>
      </c>
      <c r="C127" s="50"/>
      <c r="D127" s="78"/>
    </row>
    <row r="128" spans="1:4" x14ac:dyDescent="0.25">
      <c r="A128" s="27" t="s">
        <v>43</v>
      </c>
      <c r="B128" s="25" t="s">
        <v>243</v>
      </c>
      <c r="C128" s="50">
        <v>2629115</v>
      </c>
      <c r="D128" s="78"/>
    </row>
    <row r="129" spans="1:4" x14ac:dyDescent="0.25">
      <c r="A129" s="27" t="s">
        <v>44</v>
      </c>
      <c r="B129" s="25" t="s">
        <v>45</v>
      </c>
      <c r="C129" s="50"/>
      <c r="D129" s="78"/>
    </row>
    <row r="130" spans="1:4" ht="25.5" x14ac:dyDescent="0.25">
      <c r="A130" s="27" t="s">
        <v>46</v>
      </c>
      <c r="B130" s="25" t="s">
        <v>47</v>
      </c>
      <c r="C130" s="50"/>
      <c r="D130" s="50"/>
    </row>
    <row r="131" spans="1:4" x14ac:dyDescent="0.25">
      <c r="A131" s="26" t="s">
        <v>48</v>
      </c>
      <c r="B131" s="24" t="s">
        <v>49</v>
      </c>
      <c r="C131" s="57">
        <f>SUM(C122:C130)</f>
        <v>33182129.219999995</v>
      </c>
      <c r="D131" s="57">
        <f>SUM(D122:D130)</f>
        <v>46544431.670000002</v>
      </c>
    </row>
    <row r="132" spans="1:4" x14ac:dyDescent="0.25">
      <c r="A132" s="26">
        <v>1.2</v>
      </c>
      <c r="B132" s="24" t="s">
        <v>50</v>
      </c>
      <c r="C132" s="50"/>
      <c r="D132" s="50"/>
    </row>
    <row r="133" spans="1:4" x14ac:dyDescent="0.25">
      <c r="A133" s="27" t="s">
        <v>21</v>
      </c>
      <c r="B133" s="25" t="s">
        <v>51</v>
      </c>
      <c r="C133" s="50">
        <v>537955504.58000004</v>
      </c>
      <c r="D133" s="50">
        <f>437173000+398189006-143937533.78-202610207.28+61743902.76</f>
        <v>550558167.70000005</v>
      </c>
    </row>
    <row r="134" spans="1:4" x14ac:dyDescent="0.25">
      <c r="A134" s="27" t="s">
        <v>22</v>
      </c>
      <c r="B134" s="25" t="s">
        <v>52</v>
      </c>
      <c r="C134" s="50"/>
      <c r="D134" s="50">
        <v>526104300</v>
      </c>
    </row>
    <row r="135" spans="1:4" x14ac:dyDescent="0.25">
      <c r="A135" s="27" t="s">
        <v>53</v>
      </c>
      <c r="B135" s="25" t="s">
        <v>18</v>
      </c>
      <c r="C135" s="50"/>
      <c r="D135" s="50"/>
    </row>
    <row r="136" spans="1:4" x14ac:dyDescent="0.25">
      <c r="A136" s="27" t="s">
        <v>54</v>
      </c>
      <c r="B136" s="25" t="s">
        <v>55</v>
      </c>
      <c r="C136" s="50"/>
      <c r="D136" s="50"/>
    </row>
    <row r="137" spans="1:4" x14ac:dyDescent="0.25">
      <c r="A137" s="27" t="s">
        <v>56</v>
      </c>
      <c r="B137" s="25" t="s">
        <v>57</v>
      </c>
      <c r="C137" s="50"/>
      <c r="D137" s="50"/>
    </row>
    <row r="138" spans="1:4" x14ac:dyDescent="0.25">
      <c r="A138" s="27" t="s">
        <v>58</v>
      </c>
      <c r="B138" s="25" t="s">
        <v>59</v>
      </c>
      <c r="C138" s="50"/>
      <c r="D138" s="50"/>
    </row>
    <row r="139" spans="1:4" x14ac:dyDescent="0.25">
      <c r="A139" s="27" t="s">
        <v>60</v>
      </c>
      <c r="B139" s="25" t="s">
        <v>61</v>
      </c>
      <c r="C139" s="50"/>
      <c r="D139" s="50"/>
    </row>
    <row r="140" spans="1:4" x14ac:dyDescent="0.25">
      <c r="A140" s="27" t="s">
        <v>62</v>
      </c>
      <c r="B140" s="25" t="s">
        <v>63</v>
      </c>
      <c r="C140" s="50"/>
      <c r="D140" s="50"/>
    </row>
    <row r="141" spans="1:4" x14ac:dyDescent="0.25">
      <c r="A141" s="26" t="s">
        <v>64</v>
      </c>
      <c r="B141" s="24" t="s">
        <v>65</v>
      </c>
      <c r="C141" s="57">
        <f>SUM(C133:C140)</f>
        <v>537955504.58000004</v>
      </c>
      <c r="D141" s="57">
        <f>SUM(D133:D140)</f>
        <v>1076662467.7</v>
      </c>
    </row>
    <row r="142" spans="1:4" x14ac:dyDescent="0.25">
      <c r="A142" s="26">
        <v>1.3</v>
      </c>
      <c r="B142" s="26" t="s">
        <v>66</v>
      </c>
      <c r="C142" s="57">
        <f>+C131+C141</f>
        <v>571137633.80000007</v>
      </c>
      <c r="D142" s="57">
        <f>+D131+D141</f>
        <v>1123206899.3700001</v>
      </c>
    </row>
    <row r="143" spans="1:4" x14ac:dyDescent="0.25">
      <c r="A143" s="26">
        <v>2</v>
      </c>
      <c r="B143" s="24" t="s">
        <v>67</v>
      </c>
      <c r="C143" s="50"/>
      <c r="D143" s="50"/>
    </row>
    <row r="144" spans="1:4" x14ac:dyDescent="0.25">
      <c r="A144" s="26">
        <v>2.1</v>
      </c>
      <c r="B144" s="24" t="s">
        <v>68</v>
      </c>
      <c r="C144" s="50"/>
      <c r="D144" s="50"/>
    </row>
    <row r="145" spans="1:4" x14ac:dyDescent="0.25">
      <c r="A145" s="27" t="s">
        <v>69</v>
      </c>
      <c r="B145" s="24" t="s">
        <v>70</v>
      </c>
      <c r="C145" s="51"/>
      <c r="D145" s="51"/>
    </row>
    <row r="146" spans="1:4" x14ac:dyDescent="0.25">
      <c r="A146" s="27" t="s">
        <v>71</v>
      </c>
      <c r="B146" s="25" t="s">
        <v>72</v>
      </c>
      <c r="C146" s="50">
        <v>25217.48</v>
      </c>
      <c r="D146" s="78">
        <v>25217.48</v>
      </c>
    </row>
    <row r="147" spans="1:4" x14ac:dyDescent="0.25">
      <c r="A147" s="27" t="s">
        <v>73</v>
      </c>
      <c r="B147" s="25" t="s">
        <v>74</v>
      </c>
      <c r="C147" s="50">
        <v>1887961.54</v>
      </c>
      <c r="D147" s="78">
        <f>1887961.54</f>
        <v>1887961.54</v>
      </c>
    </row>
    <row r="148" spans="1:4" x14ac:dyDescent="0.25">
      <c r="A148" s="27" t="s">
        <v>75</v>
      </c>
      <c r="B148" s="25" t="s">
        <v>246</v>
      </c>
      <c r="C148" s="50">
        <v>128762</v>
      </c>
      <c r="D148" s="78">
        <v>89425</v>
      </c>
    </row>
    <row r="149" spans="1:4" x14ac:dyDescent="0.25">
      <c r="A149" s="27" t="s">
        <v>76</v>
      </c>
      <c r="B149" s="25" t="s">
        <v>77</v>
      </c>
      <c r="C149" s="50"/>
      <c r="D149" s="50"/>
    </row>
    <row r="150" spans="1:4" x14ac:dyDescent="0.25">
      <c r="A150" s="27" t="s">
        <v>78</v>
      </c>
      <c r="B150" s="25" t="s">
        <v>79</v>
      </c>
      <c r="C150" s="50"/>
      <c r="D150" s="50">
        <v>100000000</v>
      </c>
    </row>
    <row r="151" spans="1:4" x14ac:dyDescent="0.25">
      <c r="A151" s="27" t="s">
        <v>80</v>
      </c>
      <c r="B151" s="25" t="s">
        <v>81</v>
      </c>
      <c r="C151" s="50"/>
      <c r="D151" s="50"/>
    </row>
    <row r="152" spans="1:4" x14ac:dyDescent="0.25">
      <c r="A152" s="27" t="s">
        <v>82</v>
      </c>
      <c r="B152" s="25" t="s">
        <v>83</v>
      </c>
      <c r="C152" s="50"/>
      <c r="D152" s="50"/>
    </row>
    <row r="153" spans="1:4" x14ac:dyDescent="0.25">
      <c r="A153" s="27" t="s">
        <v>84</v>
      </c>
      <c r="B153" s="25" t="s">
        <v>85</v>
      </c>
      <c r="C153" s="50"/>
      <c r="D153" s="50"/>
    </row>
    <row r="154" spans="1:4" x14ac:dyDescent="0.25">
      <c r="A154" s="27" t="s">
        <v>86</v>
      </c>
      <c r="B154" s="25" t="s">
        <v>229</v>
      </c>
      <c r="C154" s="50">
        <v>0</v>
      </c>
      <c r="D154" s="50">
        <v>0</v>
      </c>
    </row>
    <row r="155" spans="1:4" ht="25.5" x14ac:dyDescent="0.25">
      <c r="A155" s="27" t="s">
        <v>87</v>
      </c>
      <c r="B155" s="25" t="s">
        <v>238</v>
      </c>
      <c r="C155" s="50"/>
      <c r="D155" s="78"/>
    </row>
    <row r="156" spans="1:4" ht="25.5" x14ac:dyDescent="0.25">
      <c r="A156" s="27" t="s">
        <v>89</v>
      </c>
      <c r="B156" s="25" t="s">
        <v>90</v>
      </c>
      <c r="C156" s="50"/>
      <c r="D156" s="50"/>
    </row>
    <row r="157" spans="1:4" ht="25.5" x14ac:dyDescent="0.25">
      <c r="A157" s="27" t="s">
        <v>91</v>
      </c>
      <c r="B157" s="25" t="s">
        <v>88</v>
      </c>
      <c r="C157" s="50">
        <v>30045574.77</v>
      </c>
      <c r="D157" s="50">
        <v>30045574.77</v>
      </c>
    </row>
    <row r="158" spans="1:4" ht="25.5" x14ac:dyDescent="0.25">
      <c r="A158" s="26" t="s">
        <v>92</v>
      </c>
      <c r="B158" s="24" t="s">
        <v>93</v>
      </c>
      <c r="C158" s="58">
        <f>SUM(C146:C157)</f>
        <v>32087515.789999999</v>
      </c>
      <c r="D158" s="58">
        <f>SUM(D146:D157)</f>
        <v>132048178.78999999</v>
      </c>
    </row>
    <row r="168" spans="1:4" ht="38.25" x14ac:dyDescent="0.25">
      <c r="A168" s="16" t="s">
        <v>30</v>
      </c>
      <c r="B168" s="16" t="s">
        <v>17</v>
      </c>
      <c r="C168" s="49" t="s">
        <v>247</v>
      </c>
      <c r="D168" s="73" t="s">
        <v>251</v>
      </c>
    </row>
    <row r="169" spans="1:4" x14ac:dyDescent="0.25">
      <c r="A169" s="24" t="s">
        <v>94</v>
      </c>
      <c r="B169" s="24" t="s">
        <v>95</v>
      </c>
      <c r="C169" s="50"/>
      <c r="D169" s="50"/>
    </row>
    <row r="170" spans="1:4" x14ac:dyDescent="0.25">
      <c r="A170" s="25" t="s">
        <v>96</v>
      </c>
      <c r="B170" s="25" t="s">
        <v>230</v>
      </c>
      <c r="C170" s="50"/>
      <c r="D170" s="78"/>
    </row>
    <row r="171" spans="1:4" x14ac:dyDescent="0.25">
      <c r="A171" s="25" t="s">
        <v>97</v>
      </c>
      <c r="B171" s="25" t="s">
        <v>98</v>
      </c>
      <c r="C171" s="50"/>
      <c r="D171" s="50"/>
    </row>
    <row r="172" spans="1:4" x14ac:dyDescent="0.25">
      <c r="A172" s="25" t="s">
        <v>99</v>
      </c>
      <c r="B172" s="25" t="s">
        <v>100</v>
      </c>
      <c r="C172" s="50"/>
      <c r="D172" s="50"/>
    </row>
    <row r="173" spans="1:4" x14ac:dyDescent="0.25">
      <c r="A173" s="25" t="s">
        <v>101</v>
      </c>
      <c r="B173" s="25" t="s">
        <v>102</v>
      </c>
      <c r="C173" s="50">
        <v>6734369</v>
      </c>
      <c r="D173" s="78">
        <v>6734369</v>
      </c>
    </row>
    <row r="174" spans="1:4" x14ac:dyDescent="0.25">
      <c r="A174" s="25" t="s">
        <v>244</v>
      </c>
      <c r="B174" s="25" t="s">
        <v>102</v>
      </c>
      <c r="C174" s="50">
        <v>325000000</v>
      </c>
      <c r="D174" s="78">
        <v>325000000</v>
      </c>
    </row>
    <row r="175" spans="1:4" x14ac:dyDescent="0.25">
      <c r="A175" s="24" t="s">
        <v>103</v>
      </c>
      <c r="B175" s="24" t="s">
        <v>104</v>
      </c>
      <c r="C175" s="57">
        <f>SUM(C170:C174)</f>
        <v>331734369</v>
      </c>
      <c r="D175" s="57">
        <f>SUM(D170:D174)</f>
        <v>331734369</v>
      </c>
    </row>
    <row r="176" spans="1:4" x14ac:dyDescent="0.25">
      <c r="A176" s="24">
        <v>2.2000000000000002</v>
      </c>
      <c r="B176" s="24" t="s">
        <v>105</v>
      </c>
      <c r="C176" s="57">
        <f>+C175+C158</f>
        <v>363821884.79000002</v>
      </c>
      <c r="D176" s="57">
        <f>+D175+D158</f>
        <v>463782547.78999996</v>
      </c>
    </row>
    <row r="177" spans="1:5" x14ac:dyDescent="0.25">
      <c r="A177" s="24">
        <v>2.2999999999999998</v>
      </c>
      <c r="B177" s="25" t="s">
        <v>212</v>
      </c>
      <c r="C177" s="50"/>
      <c r="D177" s="50"/>
    </row>
    <row r="178" spans="1:5" x14ac:dyDescent="0.25">
      <c r="A178" s="25" t="s">
        <v>106</v>
      </c>
      <c r="B178" s="25" t="s">
        <v>107</v>
      </c>
      <c r="C178" s="51"/>
      <c r="D178" s="51"/>
    </row>
    <row r="179" spans="1:5" x14ac:dyDescent="0.25">
      <c r="A179" s="25" t="s">
        <v>108</v>
      </c>
      <c r="B179" s="27" t="s">
        <v>213</v>
      </c>
      <c r="C179" s="50">
        <v>27536000</v>
      </c>
      <c r="D179" s="78">
        <v>27536000</v>
      </c>
    </row>
    <row r="180" spans="1:5" x14ac:dyDescent="0.25">
      <c r="A180" s="25" t="s">
        <v>109</v>
      </c>
      <c r="B180" s="27" t="s">
        <v>214</v>
      </c>
      <c r="C180" s="51"/>
      <c r="D180" s="51"/>
    </row>
    <row r="181" spans="1:5" x14ac:dyDescent="0.25">
      <c r="A181" s="25" t="s">
        <v>110</v>
      </c>
      <c r="B181" s="25" t="s">
        <v>111</v>
      </c>
      <c r="C181" s="51"/>
      <c r="D181" s="51"/>
    </row>
    <row r="182" spans="1:5" x14ac:dyDescent="0.25">
      <c r="A182" s="25" t="s">
        <v>112</v>
      </c>
      <c r="B182" s="25" t="s">
        <v>113</v>
      </c>
      <c r="C182" s="51"/>
      <c r="D182" s="51"/>
    </row>
    <row r="183" spans="1:5" x14ac:dyDescent="0.25">
      <c r="A183" s="25" t="s">
        <v>114</v>
      </c>
      <c r="B183" s="25" t="s">
        <v>115</v>
      </c>
      <c r="C183" s="50">
        <v>427694357.17000002</v>
      </c>
      <c r="D183" s="78">
        <f>+C183+61743600+526104300+302.76</f>
        <v>1015542559.9300001</v>
      </c>
      <c r="E183" s="89"/>
    </row>
    <row r="184" spans="1:5" x14ac:dyDescent="0.25">
      <c r="A184" s="25" t="s">
        <v>116</v>
      </c>
      <c r="B184" s="25" t="s">
        <v>117</v>
      </c>
      <c r="C184" s="51"/>
      <c r="D184" s="51"/>
    </row>
    <row r="185" spans="1:5" x14ac:dyDescent="0.25">
      <c r="A185" s="25" t="s">
        <v>118</v>
      </c>
      <c r="B185" s="25" t="s">
        <v>119</v>
      </c>
      <c r="C185" s="51"/>
      <c r="D185" s="51"/>
    </row>
    <row r="186" spans="1:5" x14ac:dyDescent="0.25">
      <c r="A186" s="25" t="s">
        <v>120</v>
      </c>
      <c r="B186" s="25" t="s">
        <v>121</v>
      </c>
      <c r="C186" s="50">
        <v>-247914608.16000003</v>
      </c>
      <c r="D186" s="78">
        <f>+C186+D265-8507806.79</f>
        <v>-383654208.35000002</v>
      </c>
      <c r="E186" s="89"/>
    </row>
    <row r="187" spans="1:5" x14ac:dyDescent="0.25">
      <c r="A187" s="24" t="s">
        <v>122</v>
      </c>
      <c r="B187" s="24" t="s">
        <v>123</v>
      </c>
      <c r="C187" s="57">
        <f>SUM(C179:C186)</f>
        <v>207315749.00999999</v>
      </c>
      <c r="D187" s="57">
        <f>SUM(D179:D186)</f>
        <v>659424351.58000004</v>
      </c>
      <c r="E187" s="89"/>
    </row>
    <row r="188" spans="1:5" x14ac:dyDescent="0.25">
      <c r="A188" s="24">
        <v>2.4</v>
      </c>
      <c r="B188" s="24" t="s">
        <v>124</v>
      </c>
      <c r="C188" s="57">
        <f>+C187+C176</f>
        <v>571137633.79999995</v>
      </c>
      <c r="D188" s="57">
        <f>+D187+D176</f>
        <v>1123206899.3699999</v>
      </c>
    </row>
    <row r="189" spans="1:5" s="28" customFormat="1" x14ac:dyDescent="0.25">
      <c r="A189" s="82"/>
      <c r="C189" s="52">
        <f>+C188-C142</f>
        <v>0</v>
      </c>
      <c r="D189" s="52">
        <f>+D188-D142</f>
        <v>0</v>
      </c>
    </row>
    <row r="190" spans="1:5" s="28" customFormat="1" x14ac:dyDescent="0.25">
      <c r="A190" s="82"/>
      <c r="C190" s="52"/>
      <c r="D190" s="52"/>
    </row>
    <row r="191" spans="1:5" s="28" customFormat="1" x14ac:dyDescent="0.25">
      <c r="A191" s="82"/>
      <c r="C191" s="52"/>
      <c r="D191" s="52"/>
    </row>
    <row r="192" spans="1:5" s="28" customFormat="1" x14ac:dyDescent="0.25">
      <c r="A192" s="82"/>
      <c r="C192" s="52"/>
      <c r="D192" s="52"/>
    </row>
    <row r="193" spans="1:4" s="28" customFormat="1" x14ac:dyDescent="0.25">
      <c r="A193" s="29"/>
      <c r="B193" s="30" t="s">
        <v>126</v>
      </c>
      <c r="C193" s="53" t="s">
        <v>239</v>
      </c>
      <c r="D193" s="52"/>
    </row>
    <row r="194" spans="1:4" s="28" customFormat="1" x14ac:dyDescent="0.25">
      <c r="A194" s="82"/>
      <c r="B194" s="30"/>
      <c r="C194" s="52"/>
      <c r="D194" s="52"/>
    </row>
    <row r="195" spans="1:4" s="28" customFormat="1" x14ac:dyDescent="0.25">
      <c r="A195" s="29"/>
      <c r="B195" s="30" t="s">
        <v>125</v>
      </c>
      <c r="C195" s="53" t="s">
        <v>240</v>
      </c>
      <c r="D195" s="52"/>
    </row>
    <row r="196" spans="1:4" ht="15.75" x14ac:dyDescent="0.25">
      <c r="A196" s="79"/>
    </row>
    <row r="197" spans="1:4" ht="15.75" x14ac:dyDescent="0.25">
      <c r="A197" s="79"/>
    </row>
    <row r="201" spans="1:4" ht="24.75" customHeight="1" x14ac:dyDescent="0.25"/>
    <row r="203" spans="1:4" s="28" customFormat="1" x14ac:dyDescent="0.25">
      <c r="A203" s="84"/>
      <c r="C203" s="52"/>
      <c r="D203" s="52"/>
    </row>
    <row r="204" spans="1:4" s="28" customFormat="1" x14ac:dyDescent="0.25">
      <c r="A204" s="84"/>
      <c r="C204" s="52"/>
      <c r="D204" s="52"/>
    </row>
    <row r="205" spans="1:4" s="28" customFormat="1" x14ac:dyDescent="0.25">
      <c r="A205" s="31"/>
      <c r="C205" s="52"/>
      <c r="D205" s="52"/>
    </row>
    <row r="206" spans="1:4" s="28" customFormat="1" x14ac:dyDescent="0.25">
      <c r="A206" s="31"/>
      <c r="C206" s="52"/>
      <c r="D206" s="52"/>
    </row>
    <row r="238" spans="1:4" ht="15" x14ac:dyDescent="0.25">
      <c r="A238" s="94" t="s">
        <v>127</v>
      </c>
      <c r="B238" s="94"/>
      <c r="C238" s="94"/>
      <c r="D238" s="94"/>
    </row>
    <row r="239" spans="1:4" x14ac:dyDescent="0.25">
      <c r="A239" s="81"/>
    </row>
    <row r="240" spans="1:4" ht="24" x14ac:dyDescent="0.25">
      <c r="A240" s="96" t="s">
        <v>227</v>
      </c>
      <c r="B240" s="96"/>
      <c r="D240" s="73" t="s">
        <v>251</v>
      </c>
    </row>
    <row r="241" spans="1:6" x14ac:dyDescent="0.25">
      <c r="A241" s="97" t="s">
        <v>28</v>
      </c>
      <c r="B241" s="97"/>
    </row>
    <row r="242" spans="1:6" x14ac:dyDescent="0.25">
      <c r="D242" s="54" t="s">
        <v>29</v>
      </c>
    </row>
    <row r="243" spans="1:6" ht="24" x14ac:dyDescent="0.25">
      <c r="A243" s="32" t="s">
        <v>30</v>
      </c>
      <c r="B243" s="16" t="s">
        <v>17</v>
      </c>
      <c r="C243" s="72" t="s">
        <v>245</v>
      </c>
      <c r="D243" s="73" t="s">
        <v>251</v>
      </c>
    </row>
    <row r="244" spans="1:6" ht="14.25" customHeight="1" x14ac:dyDescent="0.25">
      <c r="A244" s="16">
        <v>1</v>
      </c>
      <c r="B244" s="42" t="s">
        <v>128</v>
      </c>
      <c r="C244" s="50">
        <v>55391817.269999996</v>
      </c>
      <c r="D244" s="50">
        <v>52556363.649999999</v>
      </c>
    </row>
    <row r="245" spans="1:6" x14ac:dyDescent="0.25">
      <c r="A245" s="16">
        <v>2</v>
      </c>
      <c r="B245" s="18" t="s">
        <v>129</v>
      </c>
      <c r="C245" s="50">
        <v>38937595</v>
      </c>
      <c r="D245" s="50"/>
    </row>
    <row r="246" spans="1:6" x14ac:dyDescent="0.25">
      <c r="A246" s="80">
        <v>3</v>
      </c>
      <c r="B246" s="42" t="s">
        <v>215</v>
      </c>
      <c r="C246" s="57">
        <v>16454222.269999996</v>
      </c>
      <c r="D246" s="57">
        <f>D244-D245</f>
        <v>52556363.649999999</v>
      </c>
    </row>
    <row r="247" spans="1:6" x14ac:dyDescent="0.25">
      <c r="A247" s="16">
        <v>4</v>
      </c>
      <c r="B247" s="18" t="s">
        <v>130</v>
      </c>
      <c r="C247" s="50">
        <v>0</v>
      </c>
      <c r="D247" s="50"/>
    </row>
    <row r="248" spans="1:6" x14ac:dyDescent="0.25">
      <c r="A248" s="16">
        <v>5</v>
      </c>
      <c r="B248" s="18" t="s">
        <v>131</v>
      </c>
      <c r="C248" s="50">
        <v>0</v>
      </c>
      <c r="D248" s="50"/>
    </row>
    <row r="249" spans="1:6" x14ac:dyDescent="0.25">
      <c r="A249" s="16">
        <v>6</v>
      </c>
      <c r="B249" s="18" t="s">
        <v>132</v>
      </c>
      <c r="C249" s="50">
        <v>0</v>
      </c>
      <c r="D249" s="50"/>
    </row>
    <row r="250" spans="1:6" x14ac:dyDescent="0.25">
      <c r="A250" s="16">
        <v>7</v>
      </c>
      <c r="B250" s="18" t="s">
        <v>133</v>
      </c>
      <c r="C250" s="50">
        <v>0</v>
      </c>
      <c r="D250" s="50"/>
    </row>
    <row r="251" spans="1:6" x14ac:dyDescent="0.25">
      <c r="A251" s="16">
        <v>8</v>
      </c>
      <c r="B251" s="18" t="s">
        <v>134</v>
      </c>
      <c r="C251" s="50"/>
      <c r="D251" s="50">
        <v>5040804.46</v>
      </c>
      <c r="F251" s="74"/>
    </row>
    <row r="252" spans="1:6" x14ac:dyDescent="0.25">
      <c r="A252" s="16">
        <v>9</v>
      </c>
      <c r="B252" s="18" t="s">
        <v>135</v>
      </c>
      <c r="C252" s="50">
        <v>0</v>
      </c>
      <c r="D252" s="50"/>
    </row>
    <row r="253" spans="1:6" x14ac:dyDescent="0.25">
      <c r="A253" s="16">
        <v>10</v>
      </c>
      <c r="B253" s="18" t="s">
        <v>136</v>
      </c>
      <c r="C253" s="50">
        <v>67783279.159999996</v>
      </c>
      <c r="D253" s="50">
        <v>184828961.50999999</v>
      </c>
    </row>
    <row r="254" spans="1:6" x14ac:dyDescent="0.25">
      <c r="A254" s="16">
        <v>11</v>
      </c>
      <c r="B254" s="18" t="s">
        <v>137</v>
      </c>
      <c r="C254" s="50"/>
      <c r="D254" s="50"/>
    </row>
    <row r="255" spans="1:6" x14ac:dyDescent="0.25">
      <c r="A255" s="16">
        <v>12</v>
      </c>
      <c r="B255" s="18" t="s">
        <v>138</v>
      </c>
      <c r="C255" s="50"/>
      <c r="D255" s="50"/>
    </row>
    <row r="256" spans="1:6" x14ac:dyDescent="0.25">
      <c r="A256" s="16">
        <v>13</v>
      </c>
      <c r="B256" s="18" t="s">
        <v>139</v>
      </c>
      <c r="C256" s="50"/>
      <c r="D256" s="50"/>
    </row>
    <row r="257" spans="1:4" ht="15" customHeight="1" x14ac:dyDescent="0.25">
      <c r="A257" s="16">
        <v>14</v>
      </c>
      <c r="B257" s="18" t="s">
        <v>140</v>
      </c>
      <c r="C257" s="50"/>
      <c r="D257" s="50"/>
    </row>
    <row r="258" spans="1:4" x14ac:dyDescent="0.25">
      <c r="A258" s="16">
        <v>15</v>
      </c>
      <c r="B258" s="18" t="s">
        <v>141</v>
      </c>
      <c r="C258" s="50"/>
      <c r="D258" s="50"/>
    </row>
    <row r="259" spans="1:4" x14ac:dyDescent="0.25">
      <c r="A259" s="16">
        <v>16</v>
      </c>
      <c r="B259" s="18" t="s">
        <v>142</v>
      </c>
      <c r="C259" s="50"/>
      <c r="D259" s="50"/>
    </row>
    <row r="260" spans="1:4" x14ac:dyDescent="0.25">
      <c r="A260" s="80">
        <v>17</v>
      </c>
      <c r="B260" s="18" t="s">
        <v>143</v>
      </c>
      <c r="C260" s="50"/>
      <c r="D260" s="50"/>
    </row>
    <row r="261" spans="1:4" x14ac:dyDescent="0.25">
      <c r="A261" s="80">
        <v>18</v>
      </c>
      <c r="B261" s="42" t="s">
        <v>216</v>
      </c>
      <c r="C261" s="57">
        <f>+C246+C251-C253</f>
        <v>-51329056.890000001</v>
      </c>
      <c r="D261" s="57">
        <f>+D246+D251-D253</f>
        <v>-127231793.39999999</v>
      </c>
    </row>
    <row r="262" spans="1:4" x14ac:dyDescent="0.25">
      <c r="A262" s="80">
        <v>19</v>
      </c>
      <c r="B262" s="18" t="s">
        <v>144</v>
      </c>
      <c r="C262" s="50"/>
      <c r="D262" s="50"/>
    </row>
    <row r="263" spans="1:4" x14ac:dyDescent="0.25">
      <c r="A263" s="80">
        <v>20</v>
      </c>
      <c r="B263" s="42" t="s">
        <v>145</v>
      </c>
      <c r="C263" s="57">
        <f>+C261-C262</f>
        <v>-51329056.890000001</v>
      </c>
      <c r="D263" s="57">
        <f>+D261-D262</f>
        <v>-127231793.39999999</v>
      </c>
    </row>
    <row r="264" spans="1:4" ht="25.5" x14ac:dyDescent="0.25">
      <c r="A264" s="80">
        <v>21</v>
      </c>
      <c r="B264" s="42" t="s">
        <v>146</v>
      </c>
      <c r="C264" s="50"/>
      <c r="D264" s="50"/>
    </row>
    <row r="265" spans="1:4" x14ac:dyDescent="0.25">
      <c r="A265" s="80">
        <v>22</v>
      </c>
      <c r="B265" s="42" t="s">
        <v>147</v>
      </c>
      <c r="C265" s="57">
        <f>+C263-C264</f>
        <v>-51329056.890000001</v>
      </c>
      <c r="D265" s="57">
        <f>+D263-D264</f>
        <v>-127231793.39999999</v>
      </c>
    </row>
    <row r="266" spans="1:4" x14ac:dyDescent="0.25">
      <c r="A266" s="80">
        <v>23</v>
      </c>
      <c r="B266" s="42" t="s">
        <v>148</v>
      </c>
      <c r="C266" s="50"/>
      <c r="D266" s="50">
        <f>+D267+D268+D269</f>
        <v>579340395.97000003</v>
      </c>
    </row>
    <row r="267" spans="1:4" x14ac:dyDescent="0.25">
      <c r="A267" s="95"/>
      <c r="B267" s="18" t="s">
        <v>149</v>
      </c>
      <c r="C267" s="50"/>
      <c r="D267" s="50">
        <f>+'Өмч 2017(4)'!F21</f>
        <v>587848202.75999999</v>
      </c>
    </row>
    <row r="268" spans="1:4" x14ac:dyDescent="0.25">
      <c r="A268" s="95"/>
      <c r="B268" s="18" t="s">
        <v>150</v>
      </c>
      <c r="C268" s="50"/>
      <c r="D268" s="50"/>
    </row>
    <row r="269" spans="1:4" x14ac:dyDescent="0.25">
      <c r="A269" s="95"/>
      <c r="B269" s="18" t="s">
        <v>151</v>
      </c>
      <c r="C269" s="50"/>
      <c r="D269" s="50">
        <v>-8507806.7899999991</v>
      </c>
    </row>
    <row r="270" spans="1:4" x14ac:dyDescent="0.25">
      <c r="A270" s="80">
        <v>24</v>
      </c>
      <c r="B270" s="42" t="s">
        <v>152</v>
      </c>
      <c r="C270" s="50"/>
      <c r="D270" s="50">
        <f>+D265+D266</f>
        <v>452108602.57000005</v>
      </c>
    </row>
    <row r="271" spans="1:4" x14ac:dyDescent="0.25">
      <c r="A271" s="80">
        <v>25</v>
      </c>
      <c r="B271" s="42" t="s">
        <v>153</v>
      </c>
      <c r="C271" s="50"/>
      <c r="D271" s="50"/>
    </row>
    <row r="272" spans="1:4" x14ac:dyDescent="0.25">
      <c r="A272" s="81"/>
    </row>
    <row r="273" spans="1:4" x14ac:dyDescent="0.25">
      <c r="A273" s="81" t="s">
        <v>154</v>
      </c>
    </row>
    <row r="274" spans="1:4" x14ac:dyDescent="0.25">
      <c r="A274" s="81" t="s">
        <v>155</v>
      </c>
      <c r="B274" s="30" t="s">
        <v>126</v>
      </c>
      <c r="C274" s="53" t="s">
        <v>232</v>
      </c>
      <c r="D274" s="52"/>
    </row>
    <row r="275" spans="1:4" x14ac:dyDescent="0.25">
      <c r="A275" s="81"/>
      <c r="B275" s="30"/>
      <c r="C275" s="52"/>
      <c r="D275" s="52"/>
    </row>
    <row r="276" spans="1:4" x14ac:dyDescent="0.25">
      <c r="A276" s="81"/>
      <c r="B276" s="30" t="s">
        <v>125</v>
      </c>
      <c r="C276" s="53" t="s">
        <v>231</v>
      </c>
      <c r="D276" s="52"/>
    </row>
    <row r="277" spans="1:4" x14ac:dyDescent="0.25">
      <c r="A277" s="81" t="s">
        <v>25</v>
      </c>
    </row>
    <row r="278" spans="1:4" x14ac:dyDescent="0.25">
      <c r="A278" s="81"/>
    </row>
    <row r="279" spans="1:4" x14ac:dyDescent="0.25">
      <c r="A279" s="81"/>
    </row>
    <row r="280" spans="1:4" x14ac:dyDescent="0.25">
      <c r="A280" s="81"/>
    </row>
    <row r="281" spans="1:4" x14ac:dyDescent="0.25">
      <c r="A281" s="81"/>
    </row>
    <row r="282" spans="1:4" x14ac:dyDescent="0.25">
      <c r="A282" s="81"/>
    </row>
    <row r="283" spans="1:4" x14ac:dyDescent="0.25">
      <c r="A283" s="81"/>
    </row>
    <row r="284" spans="1:4" x14ac:dyDescent="0.25">
      <c r="A284" s="81"/>
    </row>
    <row r="285" spans="1:4" x14ac:dyDescent="0.25">
      <c r="A285" s="81"/>
    </row>
    <row r="286" spans="1:4" x14ac:dyDescent="0.25">
      <c r="A286" s="81"/>
    </row>
    <row r="287" spans="1:4" x14ac:dyDescent="0.25">
      <c r="A287" s="81"/>
    </row>
    <row r="288" spans="1:4" x14ac:dyDescent="0.25">
      <c r="A288" s="81"/>
    </row>
    <row r="289" spans="1:6" x14ac:dyDescent="0.25">
      <c r="A289" s="81"/>
    </row>
    <row r="290" spans="1:6" x14ac:dyDescent="0.25">
      <c r="A290" s="81"/>
    </row>
    <row r="291" spans="1:6" x14ac:dyDescent="0.25">
      <c r="A291" s="81"/>
    </row>
    <row r="292" spans="1:6" x14ac:dyDescent="0.25">
      <c r="A292" s="81"/>
    </row>
    <row r="293" spans="1:6" x14ac:dyDescent="0.25">
      <c r="A293" s="81"/>
    </row>
    <row r="294" spans="1:6" x14ac:dyDescent="0.25">
      <c r="A294" s="81"/>
    </row>
    <row r="295" spans="1:6" x14ac:dyDescent="0.25">
      <c r="A295" s="81"/>
    </row>
    <row r="296" spans="1:6" ht="15" x14ac:dyDescent="0.25">
      <c r="A296" s="94" t="s">
        <v>156</v>
      </c>
      <c r="B296" s="94"/>
      <c r="C296" s="94"/>
      <c r="D296" s="94"/>
    </row>
    <row r="297" spans="1:6" ht="24" x14ac:dyDescent="0.25">
      <c r="A297" s="96" t="s">
        <v>227</v>
      </c>
      <c r="B297" s="96"/>
      <c r="D297" s="73" t="s">
        <v>251</v>
      </c>
    </row>
    <row r="298" spans="1:6" x14ac:dyDescent="0.25">
      <c r="A298" s="99" t="s">
        <v>197</v>
      </c>
      <c r="B298" s="99"/>
    </row>
    <row r="299" spans="1:6" ht="34.5" customHeight="1" x14ac:dyDescent="0.25">
      <c r="A299" s="33" t="s">
        <v>30</v>
      </c>
      <c r="B299" s="34" t="s">
        <v>157</v>
      </c>
      <c r="C299" s="72" t="s">
        <v>245</v>
      </c>
      <c r="D299" s="73" t="s">
        <v>251</v>
      </c>
    </row>
    <row r="300" spans="1:6" x14ac:dyDescent="0.25">
      <c r="A300" s="35">
        <v>1</v>
      </c>
      <c r="B300" s="36" t="s">
        <v>158</v>
      </c>
      <c r="C300" s="55"/>
      <c r="D300" s="55"/>
    </row>
    <row r="301" spans="1:6" x14ac:dyDescent="0.25">
      <c r="A301" s="33">
        <v>1.1000000000000001</v>
      </c>
      <c r="B301" s="34" t="s">
        <v>159</v>
      </c>
      <c r="C301" s="87">
        <f>5539181.73+51284754.55+4107062.72</f>
        <v>60930999</v>
      </c>
      <c r="D301" s="59">
        <f>SUM(D302:D307)</f>
        <v>63317229.900000006</v>
      </c>
    </row>
    <row r="302" spans="1:6" x14ac:dyDescent="0.25">
      <c r="A302" s="98"/>
      <c r="B302" s="37" t="s">
        <v>218</v>
      </c>
      <c r="C302" s="56">
        <v>60930999</v>
      </c>
      <c r="D302" s="56">
        <f>408717+5682905.66+52556363.65+4669243.59</f>
        <v>63317229.900000006</v>
      </c>
      <c r="F302" s="44"/>
    </row>
    <row r="303" spans="1:6" x14ac:dyDescent="0.25">
      <c r="A303" s="98"/>
      <c r="B303" s="37" t="s">
        <v>219</v>
      </c>
      <c r="C303" s="56"/>
      <c r="D303" s="56"/>
    </row>
    <row r="304" spans="1:6" x14ac:dyDescent="0.25">
      <c r="A304" s="98"/>
      <c r="B304" s="34" t="s">
        <v>220</v>
      </c>
      <c r="C304" s="56"/>
      <c r="D304" s="56"/>
    </row>
    <row r="305" spans="1:6" x14ac:dyDescent="0.25">
      <c r="A305" s="98"/>
      <c r="B305" s="37" t="s">
        <v>221</v>
      </c>
      <c r="C305" s="56"/>
      <c r="D305" s="56"/>
    </row>
    <row r="306" spans="1:6" x14ac:dyDescent="0.25">
      <c r="A306" s="98"/>
      <c r="B306" s="37" t="s">
        <v>160</v>
      </c>
      <c r="C306" s="56"/>
      <c r="D306" s="56"/>
    </row>
    <row r="307" spans="1:6" x14ac:dyDescent="0.25">
      <c r="A307" s="98"/>
      <c r="B307" s="37" t="s">
        <v>161</v>
      </c>
      <c r="C307" s="56"/>
      <c r="D307" s="56"/>
    </row>
    <row r="308" spans="1:6" x14ac:dyDescent="0.25">
      <c r="A308" s="33">
        <v>1.2</v>
      </c>
      <c r="B308" s="37" t="s">
        <v>162</v>
      </c>
      <c r="C308" s="59">
        <f>SUM(C309:C317)</f>
        <v>65205900.460000001</v>
      </c>
      <c r="D308" s="59">
        <f>SUM(D309:D317)</f>
        <v>146901843.89999998</v>
      </c>
    </row>
    <row r="309" spans="1:6" x14ac:dyDescent="0.25">
      <c r="A309" s="98"/>
      <c r="B309" s="37" t="s">
        <v>163</v>
      </c>
      <c r="C309" s="56">
        <v>23651669</v>
      </c>
      <c r="D309" s="88">
        <f>18990493+50000</f>
        <v>19040493</v>
      </c>
    </row>
    <row r="310" spans="1:6" x14ac:dyDescent="0.25">
      <c r="A310" s="98"/>
      <c r="B310" s="37" t="s">
        <v>164</v>
      </c>
      <c r="C310" s="56">
        <v>5760636.0599999996</v>
      </c>
      <c r="D310" s="88">
        <v>4618266.3</v>
      </c>
    </row>
    <row r="311" spans="1:6" x14ac:dyDescent="0.25">
      <c r="A311" s="98"/>
      <c r="B311" s="34" t="s">
        <v>165</v>
      </c>
      <c r="C311" s="56">
        <v>7621286.75</v>
      </c>
      <c r="D311" s="88">
        <v>5107181.8099999996</v>
      </c>
    </row>
    <row r="312" spans="1:6" x14ac:dyDescent="0.25">
      <c r="A312" s="98"/>
      <c r="B312" s="34" t="s">
        <v>166</v>
      </c>
      <c r="C312" s="56">
        <v>14681047.289999999</v>
      </c>
      <c r="D312" s="88">
        <f>17999247.63+16580125+7140847.24</f>
        <v>41720219.869999997</v>
      </c>
    </row>
    <row r="313" spans="1:6" x14ac:dyDescent="0.25">
      <c r="A313" s="98"/>
      <c r="B313" s="34" t="s">
        <v>167</v>
      </c>
      <c r="C313" s="56">
        <v>1794100</v>
      </c>
      <c r="D313" s="88">
        <f>181454.55+130000</f>
        <v>311454.55</v>
      </c>
      <c r="F313" s="89"/>
    </row>
    <row r="314" spans="1:6" x14ac:dyDescent="0.25">
      <c r="A314" s="98"/>
      <c r="B314" s="34" t="s">
        <v>168</v>
      </c>
      <c r="C314" s="56"/>
      <c r="D314" s="88"/>
    </row>
    <row r="315" spans="1:6" x14ac:dyDescent="0.25">
      <c r="A315" s="98"/>
      <c r="B315" s="34" t="s">
        <v>169</v>
      </c>
      <c r="C315" s="56">
        <v>8089461</v>
      </c>
      <c r="D315" s="88">
        <f>1563980+1475175.61+128762+1589148+4394932</f>
        <v>9151997.6099999994</v>
      </c>
    </row>
    <row r="316" spans="1:6" x14ac:dyDescent="0.25">
      <c r="A316" s="98"/>
      <c r="B316" s="34" t="s">
        <v>170</v>
      </c>
      <c r="C316" s="56"/>
      <c r="D316" s="88"/>
    </row>
    <row r="317" spans="1:6" x14ac:dyDescent="0.25">
      <c r="A317" s="98"/>
      <c r="B317" s="37" t="s">
        <v>171</v>
      </c>
      <c r="C317" s="56">
        <v>3607700.36</v>
      </c>
      <c r="D317" s="56">
        <f>16000+4500000+21818.18+668672.73+746525.32+83334.55+77880+18603636.36+11006654.52+31227709.1</f>
        <v>66952230.759999998</v>
      </c>
    </row>
    <row r="318" spans="1:6" x14ac:dyDescent="0.25">
      <c r="A318" s="35">
        <v>1.3</v>
      </c>
      <c r="B318" s="36" t="s">
        <v>172</v>
      </c>
      <c r="C318" s="55">
        <f>+C301-C308</f>
        <v>-4274901.4600000009</v>
      </c>
      <c r="D318" s="55">
        <f>+D301-D308</f>
        <v>-83584613.99999997</v>
      </c>
    </row>
    <row r="319" spans="1:6" x14ac:dyDescent="0.25">
      <c r="A319" s="35">
        <v>2</v>
      </c>
      <c r="B319" s="36" t="s">
        <v>173</v>
      </c>
      <c r="C319" s="55"/>
      <c r="D319" s="55"/>
    </row>
    <row r="320" spans="1:6" x14ac:dyDescent="0.25">
      <c r="A320" s="33">
        <v>2.1</v>
      </c>
      <c r="B320" s="37" t="s">
        <v>159</v>
      </c>
      <c r="C320" s="59">
        <v>0</v>
      </c>
      <c r="D320" s="59">
        <f>SUM(D321:D327)</f>
        <v>0</v>
      </c>
    </row>
    <row r="321" spans="1:4" x14ac:dyDescent="0.25">
      <c r="A321" s="98"/>
      <c r="B321" s="37" t="s">
        <v>174</v>
      </c>
      <c r="C321" s="56"/>
      <c r="D321" s="56"/>
    </row>
    <row r="322" spans="1:4" x14ac:dyDescent="0.25">
      <c r="A322" s="98"/>
      <c r="B322" s="34" t="s">
        <v>175</v>
      </c>
      <c r="C322" s="56"/>
      <c r="D322" s="56"/>
    </row>
    <row r="323" spans="1:4" x14ac:dyDescent="0.25">
      <c r="A323" s="98"/>
      <c r="B323" s="37" t="s">
        <v>176</v>
      </c>
      <c r="C323" s="56"/>
      <c r="D323" s="56"/>
    </row>
    <row r="324" spans="1:4" x14ac:dyDescent="0.25">
      <c r="A324" s="98"/>
      <c r="B324" s="37" t="s">
        <v>177</v>
      </c>
      <c r="C324" s="56"/>
      <c r="D324" s="56"/>
    </row>
    <row r="325" spans="1:4" x14ac:dyDescent="0.25">
      <c r="A325" s="98"/>
      <c r="B325" s="37" t="s">
        <v>178</v>
      </c>
      <c r="C325" s="56"/>
      <c r="D325" s="56"/>
    </row>
    <row r="326" spans="1:4" x14ac:dyDescent="0.25">
      <c r="A326" s="98"/>
      <c r="B326" s="37" t="s">
        <v>179</v>
      </c>
      <c r="C326" s="56"/>
      <c r="D326" s="56"/>
    </row>
    <row r="327" spans="1:4" x14ac:dyDescent="0.25">
      <c r="A327" s="98"/>
      <c r="B327" s="37" t="s">
        <v>180</v>
      </c>
      <c r="C327" s="56"/>
      <c r="D327" s="56"/>
    </row>
    <row r="328" spans="1:4" x14ac:dyDescent="0.25">
      <c r="A328" s="33">
        <v>2.2000000000000002</v>
      </c>
      <c r="B328" s="37" t="s">
        <v>162</v>
      </c>
      <c r="C328" s="59">
        <v>0</v>
      </c>
      <c r="D328" s="59">
        <f>SUM(D329:D333)</f>
        <v>0</v>
      </c>
    </row>
    <row r="329" spans="1:4" x14ac:dyDescent="0.25">
      <c r="A329" s="98"/>
      <c r="B329" s="37" t="s">
        <v>181</v>
      </c>
      <c r="C329" s="56"/>
      <c r="D329" s="56"/>
    </row>
    <row r="330" spans="1:4" x14ac:dyDescent="0.25">
      <c r="A330" s="98"/>
      <c r="B330" s="37" t="s">
        <v>182</v>
      </c>
      <c r="C330" s="56"/>
      <c r="D330" s="56"/>
    </row>
    <row r="331" spans="1:4" x14ac:dyDescent="0.25">
      <c r="A331" s="98"/>
      <c r="B331" s="37" t="s">
        <v>183</v>
      </c>
      <c r="C331" s="56"/>
      <c r="D331" s="56"/>
    </row>
    <row r="332" spans="1:4" x14ac:dyDescent="0.25">
      <c r="A332" s="98"/>
      <c r="B332" s="37" t="s">
        <v>184</v>
      </c>
      <c r="C332" s="56"/>
      <c r="D332" s="56"/>
    </row>
    <row r="333" spans="1:4" x14ac:dyDescent="0.25">
      <c r="A333" s="98"/>
      <c r="B333" s="37" t="s">
        <v>217</v>
      </c>
      <c r="C333" s="56"/>
      <c r="D333" s="56"/>
    </row>
    <row r="334" spans="1:4" ht="24" x14ac:dyDescent="0.25">
      <c r="A334" s="35">
        <v>2.2999999999999998</v>
      </c>
      <c r="B334" s="36" t="s">
        <v>185</v>
      </c>
      <c r="C334" s="59">
        <v>0</v>
      </c>
      <c r="D334" s="59">
        <f>+D320-D328</f>
        <v>0</v>
      </c>
    </row>
    <row r="335" spans="1:4" x14ac:dyDescent="0.25">
      <c r="A335" s="35">
        <v>3</v>
      </c>
      <c r="B335" s="36" t="s">
        <v>186</v>
      </c>
      <c r="C335" s="55"/>
      <c r="D335" s="55"/>
    </row>
    <row r="336" spans="1:4" x14ac:dyDescent="0.25">
      <c r="A336" s="33">
        <v>3.1</v>
      </c>
      <c r="B336" s="37" t="s">
        <v>159</v>
      </c>
      <c r="C336" s="59">
        <v>0</v>
      </c>
      <c r="D336" s="59">
        <f>SUM(D337:D340)</f>
        <v>100000000</v>
      </c>
    </row>
    <row r="337" spans="1:4" x14ac:dyDescent="0.25">
      <c r="A337" s="98"/>
      <c r="B337" s="37" t="s">
        <v>222</v>
      </c>
      <c r="C337" s="56"/>
      <c r="D337" s="56">
        <v>100000000</v>
      </c>
    </row>
    <row r="338" spans="1:4" x14ac:dyDescent="0.25">
      <c r="A338" s="98"/>
      <c r="B338" s="37" t="s">
        <v>198</v>
      </c>
      <c r="C338" s="56"/>
      <c r="D338" s="56"/>
    </row>
    <row r="339" spans="1:4" x14ac:dyDescent="0.25">
      <c r="A339" s="98"/>
      <c r="B339" s="34" t="s">
        <v>187</v>
      </c>
      <c r="C339" s="56"/>
      <c r="D339" s="56"/>
    </row>
    <row r="340" spans="1:4" x14ac:dyDescent="0.25">
      <c r="A340" s="98"/>
      <c r="B340" s="34"/>
      <c r="C340" s="56"/>
      <c r="D340" s="56"/>
    </row>
    <row r="341" spans="1:4" x14ac:dyDescent="0.25">
      <c r="A341" s="33">
        <v>3.2</v>
      </c>
      <c r="B341" s="34" t="s">
        <v>162</v>
      </c>
      <c r="C341" s="56"/>
      <c r="D341" s="56">
        <f>SUM(D342:D345)</f>
        <v>0</v>
      </c>
    </row>
    <row r="342" spans="1:4" x14ac:dyDescent="0.25">
      <c r="A342" s="98"/>
      <c r="B342" s="34" t="s">
        <v>188</v>
      </c>
      <c r="C342" s="56"/>
      <c r="D342" s="56"/>
    </row>
    <row r="343" spans="1:4" x14ac:dyDescent="0.25">
      <c r="A343" s="98"/>
      <c r="B343" s="34" t="s">
        <v>189</v>
      </c>
      <c r="C343" s="56"/>
      <c r="D343" s="56"/>
    </row>
    <row r="344" spans="1:4" x14ac:dyDescent="0.25">
      <c r="A344" s="98"/>
      <c r="B344" s="34" t="s">
        <v>190</v>
      </c>
      <c r="C344" s="56"/>
      <c r="D344" s="56"/>
    </row>
    <row r="345" spans="1:4" x14ac:dyDescent="0.25">
      <c r="A345" s="98"/>
      <c r="B345" s="34" t="s">
        <v>191</v>
      </c>
      <c r="C345" s="56"/>
      <c r="D345" s="56"/>
    </row>
    <row r="346" spans="1:4" x14ac:dyDescent="0.25">
      <c r="A346" s="38">
        <v>3.3</v>
      </c>
      <c r="B346" s="39" t="s">
        <v>192</v>
      </c>
      <c r="C346" s="59"/>
      <c r="D346" s="59">
        <f>+D336-D341</f>
        <v>100000000</v>
      </c>
    </row>
    <row r="347" spans="1:4" x14ac:dyDescent="0.25">
      <c r="A347" s="35">
        <v>4</v>
      </c>
      <c r="B347" s="40" t="s">
        <v>193</v>
      </c>
      <c r="C347" s="59">
        <v>9191575.1999999881</v>
      </c>
      <c r="D347" s="59">
        <f>+D318+D334+D346</f>
        <v>16415386.00000003</v>
      </c>
    </row>
    <row r="348" spans="1:4" x14ac:dyDescent="0.25">
      <c r="A348" s="35">
        <v>5</v>
      </c>
      <c r="B348" s="36" t="s">
        <v>194</v>
      </c>
      <c r="C348" s="59">
        <v>12431972.380000001</v>
      </c>
      <c r="D348" s="59">
        <f>+C122</f>
        <v>17348646.119999997</v>
      </c>
    </row>
    <row r="349" spans="1:4" x14ac:dyDescent="0.25">
      <c r="A349" s="35">
        <v>6</v>
      </c>
      <c r="B349" s="36" t="s">
        <v>195</v>
      </c>
      <c r="C349" s="59">
        <v>21623547.579999998</v>
      </c>
      <c r="D349" s="59">
        <f>D122</f>
        <v>33764032.120000005</v>
      </c>
    </row>
    <row r="350" spans="1:4" x14ac:dyDescent="0.25">
      <c r="A350" s="81" t="s">
        <v>196</v>
      </c>
      <c r="D350" s="44">
        <f>+D349-D348-D347</f>
        <v>-2.2351741790771484E-8</v>
      </c>
    </row>
    <row r="351" spans="1:4" x14ac:dyDescent="0.25">
      <c r="A351" s="81"/>
      <c r="B351" s="41"/>
    </row>
    <row r="352" spans="1:4" x14ac:dyDescent="0.25">
      <c r="A352" s="81"/>
      <c r="B352" s="30" t="s">
        <v>126</v>
      </c>
      <c r="C352" s="53" t="s">
        <v>233</v>
      </c>
      <c r="D352" s="52"/>
    </row>
    <row r="353" spans="1:4" x14ac:dyDescent="0.25">
      <c r="A353" s="81"/>
      <c r="B353" s="30"/>
      <c r="C353" s="52"/>
      <c r="D353" s="52"/>
    </row>
    <row r="354" spans="1:4" x14ac:dyDescent="0.25">
      <c r="B354" s="30" t="s">
        <v>125</v>
      </c>
      <c r="C354" s="53" t="s">
        <v>231</v>
      </c>
      <c r="D354" s="52"/>
    </row>
  </sheetData>
  <mergeCells count="33">
    <mergeCell ref="A329:A333"/>
    <mergeCell ref="A337:A340"/>
    <mergeCell ref="A342:A345"/>
    <mergeCell ref="A296:D296"/>
    <mergeCell ref="A297:B297"/>
    <mergeCell ref="A298:B298"/>
    <mergeCell ref="A302:A307"/>
    <mergeCell ref="A309:A317"/>
    <mergeCell ref="A321:A327"/>
    <mergeCell ref="A267:A269"/>
    <mergeCell ref="A74:D74"/>
    <mergeCell ref="A75:D75"/>
    <mergeCell ref="A76:D76"/>
    <mergeCell ref="A77:D77"/>
    <mergeCell ref="A78:D78"/>
    <mergeCell ref="A114:D114"/>
    <mergeCell ref="A116:B116"/>
    <mergeCell ref="A117:B117"/>
    <mergeCell ref="A238:D238"/>
    <mergeCell ref="A240:B240"/>
    <mergeCell ref="A241:B241"/>
    <mergeCell ref="A73:D73"/>
    <mergeCell ref="C1:D1"/>
    <mergeCell ref="C2:D2"/>
    <mergeCell ref="C3:D3"/>
    <mergeCell ref="A22:D22"/>
    <mergeCell ref="A23:D23"/>
    <mergeCell ref="A24:D24"/>
    <mergeCell ref="A65:D65"/>
    <mergeCell ref="A66:D66"/>
    <mergeCell ref="A67:D67"/>
    <mergeCell ref="A69:D69"/>
    <mergeCell ref="A72:D72"/>
  </mergeCells>
  <pageMargins left="0.70866141732283472" right="0.19685039370078741" top="0.48" bottom="0.23622047244094491"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B33" sqref="B33"/>
    </sheetView>
  </sheetViews>
  <sheetFormatPr defaultRowHeight="15" x14ac:dyDescent="0.25"/>
  <cols>
    <col min="1" max="1" width="5.7109375" style="86" customWidth="1"/>
    <col min="2" max="2" width="38.140625" customWidth="1"/>
    <col min="3" max="3" width="11.42578125" bestFit="1" customWidth="1"/>
    <col min="6" max="6" width="15.42578125" customWidth="1"/>
    <col min="8" max="8" width="10.7109375" customWidth="1"/>
    <col min="9" max="9" width="17" customWidth="1"/>
    <col min="10" max="10" width="18.140625" customWidth="1"/>
    <col min="11" max="11" width="16.28515625" bestFit="1" customWidth="1"/>
    <col min="12" max="12" width="16" customWidth="1"/>
  </cols>
  <sheetData>
    <row r="1" spans="1:11" x14ac:dyDescent="0.25">
      <c r="A1" s="101" t="s">
        <v>199</v>
      </c>
      <c r="B1" s="101"/>
      <c r="C1" s="101"/>
      <c r="D1" s="101"/>
      <c r="E1" s="101"/>
      <c r="F1" s="101"/>
      <c r="G1" s="101"/>
      <c r="H1" s="101"/>
      <c r="I1" s="101"/>
      <c r="J1" s="101"/>
    </row>
    <row r="2" spans="1:11" ht="16.5" customHeight="1" x14ac:dyDescent="0.25">
      <c r="A2" s="102" t="s">
        <v>227</v>
      </c>
      <c r="B2" s="102"/>
      <c r="C2" s="102"/>
      <c r="D2" s="102"/>
      <c r="I2" s="101" t="s">
        <v>251</v>
      </c>
      <c r="J2" s="101"/>
    </row>
    <row r="3" spans="1:11" ht="21" customHeight="1" x14ac:dyDescent="0.25">
      <c r="A3" s="103" t="s">
        <v>210</v>
      </c>
      <c r="B3" s="103"/>
      <c r="C3" s="103"/>
      <c r="D3" s="103"/>
      <c r="J3" t="s">
        <v>209</v>
      </c>
    </row>
    <row r="4" spans="1:11" x14ac:dyDescent="0.25">
      <c r="A4" s="100" t="s">
        <v>19</v>
      </c>
      <c r="B4" s="100" t="s">
        <v>200</v>
      </c>
      <c r="C4" s="100" t="s">
        <v>201</v>
      </c>
      <c r="D4" s="100" t="s">
        <v>111</v>
      </c>
      <c r="E4" s="100" t="s">
        <v>113</v>
      </c>
      <c r="F4" s="100" t="s">
        <v>115</v>
      </c>
      <c r="G4" s="100" t="s">
        <v>117</v>
      </c>
      <c r="H4" s="100" t="s">
        <v>119</v>
      </c>
      <c r="I4" s="100" t="s">
        <v>121</v>
      </c>
      <c r="J4" s="104" t="s">
        <v>20</v>
      </c>
    </row>
    <row r="5" spans="1:11" ht="40.5" customHeight="1" x14ac:dyDescent="0.25">
      <c r="A5" s="100"/>
      <c r="B5" s="100"/>
      <c r="C5" s="100"/>
      <c r="D5" s="100"/>
      <c r="E5" s="100"/>
      <c r="F5" s="100"/>
      <c r="G5" s="100"/>
      <c r="H5" s="100"/>
      <c r="I5" s="100"/>
      <c r="J5" s="105"/>
    </row>
    <row r="6" spans="1:11" x14ac:dyDescent="0.25">
      <c r="A6" s="83">
        <v>1</v>
      </c>
      <c r="B6" s="9" t="s">
        <v>242</v>
      </c>
      <c r="C6" s="67">
        <v>27536000</v>
      </c>
      <c r="D6" s="68"/>
      <c r="E6" s="68"/>
      <c r="F6" s="67">
        <v>427694357.17000002</v>
      </c>
      <c r="G6" s="69"/>
      <c r="H6" s="69"/>
      <c r="I6" s="76">
        <v>-196585551.27000001</v>
      </c>
      <c r="J6" s="70">
        <f>SUM(C6:I6)</f>
        <v>258644805.90000001</v>
      </c>
    </row>
    <row r="7" spans="1:11" ht="26.25" x14ac:dyDescent="0.25">
      <c r="A7" s="11">
        <v>2</v>
      </c>
      <c r="B7" s="12" t="s">
        <v>202</v>
      </c>
      <c r="C7" s="11"/>
      <c r="D7" s="11"/>
      <c r="E7" s="11"/>
      <c r="F7" s="11"/>
      <c r="G7" s="11"/>
      <c r="H7" s="11"/>
      <c r="I7" s="75"/>
      <c r="J7" s="70">
        <f t="shared" ref="J7:J21" si="0">SUM(C7:I7)</f>
        <v>0</v>
      </c>
    </row>
    <row r="8" spans="1:11" x14ac:dyDescent="0.25">
      <c r="A8" s="7">
        <v>3</v>
      </c>
      <c r="B8" s="14" t="s">
        <v>203</v>
      </c>
      <c r="C8" s="10"/>
      <c r="D8" s="10"/>
      <c r="E8" s="10"/>
      <c r="F8" s="10"/>
      <c r="G8" s="10"/>
      <c r="H8" s="10"/>
      <c r="I8" s="63">
        <f>+I6+I7</f>
        <v>-196585551.27000001</v>
      </c>
      <c r="J8" s="70">
        <f t="shared" si="0"/>
        <v>-196585551.27000001</v>
      </c>
    </row>
    <row r="9" spans="1:11" x14ac:dyDescent="0.25">
      <c r="A9" s="7">
        <v>4</v>
      </c>
      <c r="B9" s="13" t="s">
        <v>204</v>
      </c>
      <c r="C9" s="11"/>
      <c r="D9" s="11"/>
      <c r="E9" s="11"/>
      <c r="F9" s="11"/>
      <c r="G9" s="11"/>
      <c r="H9" s="11"/>
      <c r="I9" s="64">
        <v>-51329056.890000001</v>
      </c>
      <c r="J9" s="70">
        <f t="shared" si="0"/>
        <v>-51329056.890000001</v>
      </c>
    </row>
    <row r="10" spans="1:11" x14ac:dyDescent="0.25">
      <c r="A10" s="7">
        <v>5</v>
      </c>
      <c r="B10" s="13" t="s">
        <v>148</v>
      </c>
      <c r="C10" s="10"/>
      <c r="D10" s="10"/>
      <c r="E10" s="10"/>
      <c r="F10" s="10"/>
      <c r="G10" s="10"/>
      <c r="H10" s="10"/>
      <c r="I10" s="10"/>
      <c r="J10" s="70">
        <f t="shared" si="0"/>
        <v>0</v>
      </c>
    </row>
    <row r="11" spans="1:11" x14ac:dyDescent="0.25">
      <c r="A11" s="7">
        <v>6</v>
      </c>
      <c r="B11" s="13" t="s">
        <v>205</v>
      </c>
      <c r="C11" s="10"/>
      <c r="D11" s="10"/>
      <c r="E11" s="10"/>
      <c r="F11" s="10"/>
      <c r="G11" s="10"/>
      <c r="H11" s="10"/>
      <c r="I11" s="10"/>
      <c r="J11" s="70">
        <f t="shared" si="0"/>
        <v>0</v>
      </c>
    </row>
    <row r="12" spans="1:11" x14ac:dyDescent="0.25">
      <c r="A12" s="7">
        <v>7</v>
      </c>
      <c r="B12" s="13" t="s">
        <v>206</v>
      </c>
      <c r="C12" s="10"/>
      <c r="D12" s="10"/>
      <c r="E12" s="10"/>
      <c r="F12" s="10"/>
      <c r="G12" s="10"/>
      <c r="H12" s="10"/>
      <c r="I12" s="10"/>
      <c r="J12" s="70">
        <f t="shared" si="0"/>
        <v>0</v>
      </c>
    </row>
    <row r="13" spans="1:11" x14ac:dyDescent="0.25">
      <c r="A13" s="7">
        <v>8</v>
      </c>
      <c r="B13" s="13" t="s">
        <v>207</v>
      </c>
      <c r="C13" s="10"/>
      <c r="D13" s="10"/>
      <c r="E13" s="10"/>
      <c r="F13" s="10"/>
      <c r="G13" s="10"/>
      <c r="H13" s="10"/>
      <c r="I13" s="10"/>
      <c r="J13" s="70">
        <f t="shared" si="0"/>
        <v>0</v>
      </c>
    </row>
    <row r="14" spans="1:11" x14ac:dyDescent="0.25">
      <c r="A14" s="7">
        <v>9</v>
      </c>
      <c r="B14" s="9" t="s">
        <v>248</v>
      </c>
      <c r="C14" s="67">
        <v>27536000</v>
      </c>
      <c r="D14" s="68"/>
      <c r="E14" s="68"/>
      <c r="F14" s="67">
        <v>427694357.17000002</v>
      </c>
      <c r="G14" s="10"/>
      <c r="H14" s="10"/>
      <c r="I14" s="65">
        <f>+I8+I9</f>
        <v>-247914608.16000003</v>
      </c>
      <c r="J14" s="70">
        <f t="shared" si="0"/>
        <v>207315749.00999999</v>
      </c>
      <c r="K14" s="71"/>
    </row>
    <row r="15" spans="1:11" ht="25.5" x14ac:dyDescent="0.25">
      <c r="A15" s="7">
        <v>10</v>
      </c>
      <c r="B15" s="8" t="s">
        <v>202</v>
      </c>
      <c r="C15" s="10"/>
      <c r="D15" s="10"/>
      <c r="E15" s="10"/>
      <c r="F15" s="10"/>
      <c r="G15" s="10"/>
      <c r="H15" s="10"/>
      <c r="I15" s="10"/>
      <c r="J15" s="70">
        <f t="shared" si="0"/>
        <v>0</v>
      </c>
    </row>
    <row r="16" spans="1:11" x14ac:dyDescent="0.25">
      <c r="A16" s="7">
        <v>11</v>
      </c>
      <c r="B16" s="14" t="s">
        <v>203</v>
      </c>
      <c r="C16" s="10"/>
      <c r="D16" s="10"/>
      <c r="E16" s="10"/>
      <c r="F16" s="10"/>
      <c r="G16" s="10"/>
      <c r="H16" s="10"/>
      <c r="I16" s="66">
        <v>-8507806.7899999991</v>
      </c>
      <c r="J16" s="70">
        <f t="shared" si="0"/>
        <v>-8507806.7899999991</v>
      </c>
    </row>
    <row r="17" spans="1:10" x14ac:dyDescent="0.25">
      <c r="A17" s="7">
        <v>12</v>
      </c>
      <c r="B17" s="13" t="s">
        <v>208</v>
      </c>
      <c r="C17" s="11"/>
      <c r="D17" s="11"/>
      <c r="E17" s="11"/>
      <c r="F17" s="11"/>
      <c r="G17" s="11"/>
      <c r="H17" s="11"/>
      <c r="I17" s="66">
        <f>+'Баланс2017-(4)'!D265</f>
        <v>-127231793.39999999</v>
      </c>
      <c r="J17" s="70">
        <f t="shared" si="0"/>
        <v>-127231793.39999999</v>
      </c>
    </row>
    <row r="18" spans="1:10" x14ac:dyDescent="0.25">
      <c r="A18" s="7">
        <v>13</v>
      </c>
      <c r="B18" s="13" t="s">
        <v>148</v>
      </c>
      <c r="C18" s="10"/>
      <c r="D18" s="10"/>
      <c r="E18" s="10"/>
      <c r="F18" s="10"/>
      <c r="G18" s="10"/>
      <c r="H18" s="10"/>
      <c r="I18" s="10"/>
      <c r="J18" s="70">
        <f t="shared" si="0"/>
        <v>0</v>
      </c>
    </row>
    <row r="19" spans="1:10" x14ac:dyDescent="0.25">
      <c r="A19" s="7">
        <v>14</v>
      </c>
      <c r="B19" s="13" t="s">
        <v>205</v>
      </c>
      <c r="C19" s="10"/>
      <c r="D19" s="10"/>
      <c r="E19" s="10"/>
      <c r="F19" s="10"/>
      <c r="G19" s="10"/>
      <c r="H19" s="10"/>
      <c r="I19" s="10"/>
      <c r="J19" s="70">
        <f t="shared" si="0"/>
        <v>0</v>
      </c>
    </row>
    <row r="20" spans="1:10" x14ac:dyDescent="0.25">
      <c r="A20" s="7">
        <v>15</v>
      </c>
      <c r="B20" s="13" t="s">
        <v>206</v>
      </c>
      <c r="C20" s="10"/>
      <c r="D20" s="10"/>
      <c r="E20" s="10"/>
      <c r="F20" s="10"/>
      <c r="G20" s="10"/>
      <c r="H20" s="10"/>
      <c r="I20" s="10"/>
      <c r="J20" s="70">
        <f t="shared" si="0"/>
        <v>0</v>
      </c>
    </row>
    <row r="21" spans="1:10" x14ac:dyDescent="0.25">
      <c r="A21" s="7">
        <v>16</v>
      </c>
      <c r="B21" s="13" t="s">
        <v>207</v>
      </c>
      <c r="C21" s="10"/>
      <c r="D21" s="10"/>
      <c r="E21" s="10"/>
      <c r="F21" s="90">
        <f>61743600+302.76+526104300</f>
        <v>587848202.75999999</v>
      </c>
      <c r="G21" s="10"/>
      <c r="H21" s="10"/>
      <c r="I21" s="10"/>
      <c r="J21" s="70">
        <f t="shared" si="0"/>
        <v>587848202.75999999</v>
      </c>
    </row>
    <row r="22" spans="1:10" x14ac:dyDescent="0.25">
      <c r="A22" s="7">
        <v>17</v>
      </c>
      <c r="B22" s="9" t="s">
        <v>253</v>
      </c>
      <c r="C22" s="67">
        <v>27536000</v>
      </c>
      <c r="D22" s="68"/>
      <c r="E22" s="68"/>
      <c r="F22" s="67">
        <f>+F14+F21</f>
        <v>1015542559.9300001</v>
      </c>
      <c r="G22" s="10"/>
      <c r="H22" s="10"/>
      <c r="I22" s="63">
        <f>+I14+I17+I16</f>
        <v>-383654208.35000002</v>
      </c>
      <c r="J22" s="70">
        <f>SUM(C22:I22)</f>
        <v>659424351.58000004</v>
      </c>
    </row>
    <row r="23" spans="1:10" x14ac:dyDescent="0.25">
      <c r="A23" s="85"/>
      <c r="F23" s="71">
        <f>+F22-'Баланс2017-(4)'!D183</f>
        <v>0</v>
      </c>
      <c r="J23" s="71">
        <f>+J22-'Баланс2017-(4)'!D187</f>
        <v>0</v>
      </c>
    </row>
    <row r="25" spans="1:10" x14ac:dyDescent="0.25">
      <c r="C25" s="30" t="s">
        <v>126</v>
      </c>
      <c r="D25" s="53" t="s">
        <v>232</v>
      </c>
      <c r="E25" s="52"/>
      <c r="F25" s="5"/>
      <c r="G25" s="6"/>
    </row>
    <row r="26" spans="1:10" x14ac:dyDescent="0.25">
      <c r="C26" s="30"/>
      <c r="D26" s="52"/>
      <c r="E26" s="52"/>
      <c r="F26" s="6"/>
      <c r="G26" s="6"/>
    </row>
    <row r="27" spans="1:10" x14ac:dyDescent="0.25">
      <c r="C27" s="30" t="s">
        <v>125</v>
      </c>
      <c r="D27" s="53" t="s">
        <v>231</v>
      </c>
      <c r="E27" s="52"/>
      <c r="F27" s="5"/>
      <c r="G27" s="6"/>
    </row>
  </sheetData>
  <mergeCells count="15">
    <mergeCell ref="F4:F5"/>
    <mergeCell ref="G4:G5"/>
    <mergeCell ref="H4:H5"/>
    <mergeCell ref="I4:I5"/>
    <mergeCell ref="J4:J5"/>
    <mergeCell ref="A1:J1"/>
    <mergeCell ref="A2:B2"/>
    <mergeCell ref="C2:D2"/>
    <mergeCell ref="I2:J2"/>
    <mergeCell ref="A3:D3"/>
    <mergeCell ref="A4:A5"/>
    <mergeCell ref="B4:B5"/>
    <mergeCell ref="C4:C5"/>
    <mergeCell ref="D4:D5"/>
    <mergeCell ref="E4:E5"/>
  </mergeCells>
  <pageMargins left="0.70866141732283505" right="0.70866141732283505" top="0.93" bottom="0.74803149606299202" header="0.31496062992126" footer="0.31496062992126"/>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Баланс2017-(4)</vt:lpstr>
      <vt:lpstr>Өмч 2017(4)</vt:lpstr>
      <vt:lpstr>'Баланс2017-(4)'!Print_Area</vt:lpstr>
      <vt:lpstr>'Өмч 2017(4)'!Print_Area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bit</cp:lastModifiedBy>
  <cp:lastPrinted>2018-02-12T03:42:11Z</cp:lastPrinted>
  <dcterms:created xsi:type="dcterms:W3CDTF">2014-01-21T02:42:46Z</dcterms:created>
  <dcterms:modified xsi:type="dcterms:W3CDTF">2018-02-12T03:53:12Z</dcterms:modified>
</cp:coreProperties>
</file>